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\Downloads\"/>
    </mc:Choice>
  </mc:AlternateContent>
  <xr:revisionPtr revIDLastSave="0" documentId="13_ncr:1_{88023A77-CECD-423B-BF22-5756C43B2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ební rozpočet" sheetId="1" r:id="rId1"/>
    <sheet name="Rozpočet - Jen podskupiny" sheetId="2" r:id="rId2"/>
    <sheet name="Krycí list rozpočt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F17" i="3"/>
  <c r="AF118" i="1"/>
  <c r="AN118" i="1" s="1"/>
  <c r="AE118" i="1"/>
  <c r="AM118" i="1" s="1"/>
  <c r="AA118" i="1"/>
  <c r="Z118" i="1"/>
  <c r="L118" i="1"/>
  <c r="J118" i="1"/>
  <c r="AF117" i="1"/>
  <c r="AN117" i="1" s="1"/>
  <c r="AE117" i="1"/>
  <c r="AA117" i="1"/>
  <c r="Z117" i="1"/>
  <c r="L117" i="1"/>
  <c r="J117" i="1"/>
  <c r="AF116" i="1"/>
  <c r="AN116" i="1" s="1"/>
  <c r="AE116" i="1"/>
  <c r="AM116" i="1" s="1"/>
  <c r="AA116" i="1"/>
  <c r="Z116" i="1"/>
  <c r="L116" i="1"/>
  <c r="J116" i="1"/>
  <c r="AF114" i="1"/>
  <c r="AN114" i="1" s="1"/>
  <c r="AE114" i="1"/>
  <c r="H114" i="1" s="1"/>
  <c r="AA114" i="1"/>
  <c r="Z114" i="1"/>
  <c r="L114" i="1"/>
  <c r="J114" i="1"/>
  <c r="AF113" i="1"/>
  <c r="AN113" i="1" s="1"/>
  <c r="AE113" i="1"/>
  <c r="AM113" i="1" s="1"/>
  <c r="AA113" i="1"/>
  <c r="Z113" i="1"/>
  <c r="L113" i="1"/>
  <c r="J113" i="1"/>
  <c r="AF112" i="1"/>
  <c r="AN112" i="1" s="1"/>
  <c r="AE112" i="1"/>
  <c r="AA112" i="1"/>
  <c r="Z112" i="1"/>
  <c r="L112" i="1"/>
  <c r="J112" i="1"/>
  <c r="X111" i="1"/>
  <c r="W111" i="1"/>
  <c r="V111" i="1"/>
  <c r="U111" i="1"/>
  <c r="T111" i="1"/>
  <c r="S111" i="1"/>
  <c r="R111" i="1"/>
  <c r="AF110" i="1"/>
  <c r="AN110" i="1" s="1"/>
  <c r="AE110" i="1"/>
  <c r="H110" i="1" s="1"/>
  <c r="AA110" i="1"/>
  <c r="AJ109" i="1" s="1"/>
  <c r="Z110" i="1"/>
  <c r="AI109" i="1" s="1"/>
  <c r="L110" i="1"/>
  <c r="L109" i="1" s="1"/>
  <c r="L25" i="2" s="1"/>
  <c r="J110" i="1"/>
  <c r="AB110" i="1" s="1"/>
  <c r="AK109" i="1" s="1"/>
  <c r="X109" i="1"/>
  <c r="W109" i="1"/>
  <c r="V109" i="1"/>
  <c r="U109" i="1"/>
  <c r="T109" i="1"/>
  <c r="S109" i="1"/>
  <c r="R109" i="1"/>
  <c r="AF108" i="1"/>
  <c r="AN108" i="1" s="1"/>
  <c r="AE108" i="1"/>
  <c r="AM108" i="1" s="1"/>
  <c r="AA108" i="1"/>
  <c r="Z108" i="1"/>
  <c r="L108" i="1"/>
  <c r="L107" i="1" s="1"/>
  <c r="L24" i="2" s="1"/>
  <c r="J108" i="1"/>
  <c r="AB108" i="1" s="1"/>
  <c r="AK107" i="1" s="1"/>
  <c r="AJ107" i="1"/>
  <c r="AI107" i="1"/>
  <c r="X107" i="1"/>
  <c r="W107" i="1"/>
  <c r="V107" i="1"/>
  <c r="U107" i="1"/>
  <c r="T107" i="1"/>
  <c r="S107" i="1"/>
  <c r="R107" i="1"/>
  <c r="AF104" i="1"/>
  <c r="AN104" i="1" s="1"/>
  <c r="AE104" i="1"/>
  <c r="AM104" i="1" s="1"/>
  <c r="AA104" i="1"/>
  <c r="Z104" i="1"/>
  <c r="O104" i="1"/>
  <c r="L104" i="1"/>
  <c r="J104" i="1"/>
  <c r="AB104" i="1" s="1"/>
  <c r="AF103" i="1"/>
  <c r="AN103" i="1" s="1"/>
  <c r="AE103" i="1"/>
  <c r="AM103" i="1" s="1"/>
  <c r="AA103" i="1"/>
  <c r="Z103" i="1"/>
  <c r="O103" i="1"/>
  <c r="L103" i="1"/>
  <c r="J103" i="1"/>
  <c r="AB103" i="1" s="1"/>
  <c r="AF98" i="1"/>
  <c r="AN98" i="1" s="1"/>
  <c r="AE98" i="1"/>
  <c r="AM98" i="1" s="1"/>
  <c r="AA98" i="1"/>
  <c r="Z98" i="1"/>
  <c r="O98" i="1"/>
  <c r="L98" i="1"/>
  <c r="J98" i="1"/>
  <c r="AB98" i="1" s="1"/>
  <c r="X97" i="1"/>
  <c r="W97" i="1"/>
  <c r="V97" i="1"/>
  <c r="U97" i="1"/>
  <c r="T97" i="1"/>
  <c r="AF96" i="1"/>
  <c r="AN96" i="1" s="1"/>
  <c r="AE96" i="1"/>
  <c r="AM96" i="1" s="1"/>
  <c r="AA96" i="1"/>
  <c r="Z96" i="1"/>
  <c r="O96" i="1"/>
  <c r="L96" i="1"/>
  <c r="J96" i="1"/>
  <c r="AF95" i="1"/>
  <c r="AN95" i="1" s="1"/>
  <c r="AE95" i="1"/>
  <c r="AM95" i="1" s="1"/>
  <c r="AA95" i="1"/>
  <c r="Z95" i="1"/>
  <c r="O95" i="1"/>
  <c r="L95" i="1"/>
  <c r="J95" i="1"/>
  <c r="X94" i="1"/>
  <c r="W94" i="1"/>
  <c r="V94" i="1"/>
  <c r="U94" i="1"/>
  <c r="T94" i="1"/>
  <c r="AF93" i="1"/>
  <c r="AN93" i="1" s="1"/>
  <c r="AE93" i="1"/>
  <c r="AA93" i="1"/>
  <c r="AJ92" i="1" s="1"/>
  <c r="Z93" i="1"/>
  <c r="AI92" i="1" s="1"/>
  <c r="O93" i="1"/>
  <c r="P92" i="1" s="1"/>
  <c r="L93" i="1"/>
  <c r="L92" i="1" s="1"/>
  <c r="L21" i="2" s="1"/>
  <c r="J93" i="1"/>
  <c r="AB93" i="1" s="1"/>
  <c r="AK92" i="1" s="1"/>
  <c r="X92" i="1"/>
  <c r="W92" i="1"/>
  <c r="V92" i="1"/>
  <c r="U92" i="1"/>
  <c r="T92" i="1"/>
  <c r="AF91" i="1"/>
  <c r="AN91" i="1" s="1"/>
  <c r="AE91" i="1"/>
  <c r="AM91" i="1" s="1"/>
  <c r="AA91" i="1"/>
  <c r="Z91" i="1"/>
  <c r="O91" i="1"/>
  <c r="L91" i="1"/>
  <c r="J91" i="1"/>
  <c r="AB91" i="1" s="1"/>
  <c r="AF90" i="1"/>
  <c r="AN90" i="1" s="1"/>
  <c r="AE90" i="1"/>
  <c r="AM90" i="1" s="1"/>
  <c r="AA90" i="1"/>
  <c r="Z90" i="1"/>
  <c r="O90" i="1"/>
  <c r="L90" i="1"/>
  <c r="J90" i="1"/>
  <c r="AB90" i="1" s="1"/>
  <c r="X89" i="1"/>
  <c r="W89" i="1"/>
  <c r="V89" i="1"/>
  <c r="U89" i="1"/>
  <c r="T89" i="1"/>
  <c r="AF87" i="1"/>
  <c r="AN87" i="1" s="1"/>
  <c r="AE87" i="1"/>
  <c r="AM87" i="1" s="1"/>
  <c r="AA87" i="1"/>
  <c r="Z87" i="1"/>
  <c r="O87" i="1"/>
  <c r="L87" i="1"/>
  <c r="J87" i="1"/>
  <c r="AF85" i="1"/>
  <c r="AN85" i="1" s="1"/>
  <c r="AE85" i="1"/>
  <c r="AM85" i="1" s="1"/>
  <c r="AA85" i="1"/>
  <c r="Z85" i="1"/>
  <c r="O85" i="1"/>
  <c r="L85" i="1"/>
  <c r="J85" i="1"/>
  <c r="AB85" i="1" s="1"/>
  <c r="AF84" i="1"/>
  <c r="AN84" i="1" s="1"/>
  <c r="AE84" i="1"/>
  <c r="AM84" i="1" s="1"/>
  <c r="AA84" i="1"/>
  <c r="Z84" i="1"/>
  <c r="O84" i="1"/>
  <c r="L84" i="1"/>
  <c r="J84" i="1"/>
  <c r="AF83" i="1"/>
  <c r="AN83" i="1" s="1"/>
  <c r="AE83" i="1"/>
  <c r="AM83" i="1" s="1"/>
  <c r="AA83" i="1"/>
  <c r="Z83" i="1"/>
  <c r="O83" i="1"/>
  <c r="L83" i="1"/>
  <c r="J83" i="1"/>
  <c r="AB83" i="1" s="1"/>
  <c r="AF81" i="1"/>
  <c r="AN81" i="1" s="1"/>
  <c r="AE81" i="1"/>
  <c r="AM81" i="1" s="1"/>
  <c r="AA81" i="1"/>
  <c r="Z81" i="1"/>
  <c r="O81" i="1"/>
  <c r="L81" i="1"/>
  <c r="J81" i="1"/>
  <c r="AB81" i="1" s="1"/>
  <c r="AF79" i="1"/>
  <c r="AN79" i="1" s="1"/>
  <c r="AE79" i="1"/>
  <c r="AM79" i="1" s="1"/>
  <c r="AA79" i="1"/>
  <c r="Z79" i="1"/>
  <c r="O79" i="1"/>
  <c r="L79" i="1"/>
  <c r="J79" i="1"/>
  <c r="AB79" i="1" s="1"/>
  <c r="AF76" i="1"/>
  <c r="AN76" i="1" s="1"/>
  <c r="AE76" i="1"/>
  <c r="AM76" i="1" s="1"/>
  <c r="AA76" i="1"/>
  <c r="Z76" i="1"/>
  <c r="O76" i="1"/>
  <c r="L76" i="1"/>
  <c r="J76" i="1"/>
  <c r="AB76" i="1" s="1"/>
  <c r="X75" i="1"/>
  <c r="W75" i="1"/>
  <c r="V75" i="1"/>
  <c r="S75" i="1"/>
  <c r="R75" i="1"/>
  <c r="AF73" i="1"/>
  <c r="AN73" i="1" s="1"/>
  <c r="AE73" i="1"/>
  <c r="AA73" i="1"/>
  <c r="Z73" i="1"/>
  <c r="O73" i="1"/>
  <c r="L73" i="1"/>
  <c r="J73" i="1"/>
  <c r="AF72" i="1"/>
  <c r="AN72" i="1" s="1"/>
  <c r="AE72" i="1"/>
  <c r="AM72" i="1" s="1"/>
  <c r="AA72" i="1"/>
  <c r="Z72" i="1"/>
  <c r="O72" i="1"/>
  <c r="L72" i="1"/>
  <c r="J72" i="1"/>
  <c r="X71" i="1"/>
  <c r="W71" i="1"/>
  <c r="V71" i="1"/>
  <c r="S71" i="1"/>
  <c r="R71" i="1"/>
  <c r="AF70" i="1"/>
  <c r="AN70" i="1" s="1"/>
  <c r="AE70" i="1"/>
  <c r="AM70" i="1" s="1"/>
  <c r="AA70" i="1"/>
  <c r="Z70" i="1"/>
  <c r="L70" i="1"/>
  <c r="J70" i="1"/>
  <c r="AB70" i="1" s="1"/>
  <c r="AF68" i="1"/>
  <c r="AN68" i="1" s="1"/>
  <c r="AE68" i="1"/>
  <c r="AA68" i="1"/>
  <c r="Z68" i="1"/>
  <c r="O68" i="1"/>
  <c r="L68" i="1"/>
  <c r="J68" i="1"/>
  <c r="AB68" i="1" s="1"/>
  <c r="X67" i="1"/>
  <c r="W67" i="1"/>
  <c r="V67" i="1"/>
  <c r="S67" i="1"/>
  <c r="R67" i="1"/>
  <c r="AF66" i="1"/>
  <c r="AN66" i="1" s="1"/>
  <c r="AE66" i="1"/>
  <c r="AM66" i="1" s="1"/>
  <c r="AA66" i="1"/>
  <c r="Z66" i="1"/>
  <c r="L66" i="1"/>
  <c r="J66" i="1"/>
  <c r="AB66" i="1" s="1"/>
  <c r="AF64" i="1"/>
  <c r="AN64" i="1" s="1"/>
  <c r="AE64" i="1"/>
  <c r="AM64" i="1" s="1"/>
  <c r="AA64" i="1"/>
  <c r="Z64" i="1"/>
  <c r="O64" i="1"/>
  <c r="L64" i="1"/>
  <c r="J64" i="1"/>
  <c r="AB64" i="1" s="1"/>
  <c r="AF62" i="1"/>
  <c r="AN62" i="1" s="1"/>
  <c r="AE62" i="1"/>
  <c r="AM62" i="1" s="1"/>
  <c r="AA62" i="1"/>
  <c r="Z62" i="1"/>
  <c r="O62" i="1"/>
  <c r="L62" i="1"/>
  <c r="J62" i="1"/>
  <c r="AB62" i="1" s="1"/>
  <c r="AF61" i="1"/>
  <c r="AN61" i="1" s="1"/>
  <c r="AE61" i="1"/>
  <c r="AM61" i="1" s="1"/>
  <c r="AA61" i="1"/>
  <c r="Z61" i="1"/>
  <c r="O61" i="1"/>
  <c r="L61" i="1"/>
  <c r="J61" i="1"/>
  <c r="AB61" i="1" s="1"/>
  <c r="AF59" i="1"/>
  <c r="AN59" i="1" s="1"/>
  <c r="AE59" i="1"/>
  <c r="AM59" i="1" s="1"/>
  <c r="AA59" i="1"/>
  <c r="Z59" i="1"/>
  <c r="O59" i="1"/>
  <c r="L59" i="1"/>
  <c r="J59" i="1"/>
  <c r="AB59" i="1" s="1"/>
  <c r="X58" i="1"/>
  <c r="W58" i="1"/>
  <c r="V58" i="1"/>
  <c r="S58" i="1"/>
  <c r="R58" i="1"/>
  <c r="AF57" i="1"/>
  <c r="AN57" i="1" s="1"/>
  <c r="AE57" i="1"/>
  <c r="AM57" i="1" s="1"/>
  <c r="AA57" i="1"/>
  <c r="Z57" i="1"/>
  <c r="L57" i="1"/>
  <c r="J57" i="1"/>
  <c r="AB57" i="1" s="1"/>
  <c r="AF56" i="1"/>
  <c r="AN56" i="1" s="1"/>
  <c r="AE56" i="1"/>
  <c r="AM56" i="1" s="1"/>
  <c r="AA56" i="1"/>
  <c r="Z56" i="1"/>
  <c r="O56" i="1"/>
  <c r="L56" i="1"/>
  <c r="J56" i="1"/>
  <c r="AB56" i="1" s="1"/>
  <c r="AF55" i="1"/>
  <c r="AN55" i="1" s="1"/>
  <c r="AE55" i="1"/>
  <c r="AM55" i="1" s="1"/>
  <c r="AA55" i="1"/>
  <c r="Z55" i="1"/>
  <c r="O55" i="1"/>
  <c r="L55" i="1"/>
  <c r="J55" i="1"/>
  <c r="AB55" i="1" s="1"/>
  <c r="X54" i="1"/>
  <c r="W54" i="1"/>
  <c r="V54" i="1"/>
  <c r="S54" i="1"/>
  <c r="R54" i="1"/>
  <c r="AF53" i="1"/>
  <c r="AN53" i="1" s="1"/>
  <c r="AE53" i="1"/>
  <c r="AM53" i="1" s="1"/>
  <c r="AA53" i="1"/>
  <c r="Z53" i="1"/>
  <c r="L53" i="1"/>
  <c r="J53" i="1"/>
  <c r="AB53" i="1" s="1"/>
  <c r="AF52" i="1"/>
  <c r="AN52" i="1" s="1"/>
  <c r="AE52" i="1"/>
  <c r="AM52" i="1" s="1"/>
  <c r="AA52" i="1"/>
  <c r="Z52" i="1"/>
  <c r="O52" i="1"/>
  <c r="L52" i="1"/>
  <c r="J52" i="1"/>
  <c r="AF50" i="1"/>
  <c r="AN50" i="1" s="1"/>
  <c r="AE50" i="1"/>
  <c r="AM50" i="1" s="1"/>
  <c r="AA50" i="1"/>
  <c r="Z50" i="1"/>
  <c r="O50" i="1"/>
  <c r="L50" i="1"/>
  <c r="J50" i="1"/>
  <c r="AF48" i="1"/>
  <c r="AN48" i="1" s="1"/>
  <c r="AE48" i="1"/>
  <c r="AA48" i="1"/>
  <c r="Z48" i="1"/>
  <c r="O48" i="1"/>
  <c r="L48" i="1"/>
  <c r="J48" i="1"/>
  <c r="AB48" i="1" s="1"/>
  <c r="AF47" i="1"/>
  <c r="AN47" i="1" s="1"/>
  <c r="AE47" i="1"/>
  <c r="AM47" i="1" s="1"/>
  <c r="AA47" i="1"/>
  <c r="Z47" i="1"/>
  <c r="O47" i="1"/>
  <c r="L47" i="1"/>
  <c r="J47" i="1"/>
  <c r="AB47" i="1" s="1"/>
  <c r="AF46" i="1"/>
  <c r="AN46" i="1" s="1"/>
  <c r="AE46" i="1"/>
  <c r="AM46" i="1" s="1"/>
  <c r="AA46" i="1"/>
  <c r="Z46" i="1"/>
  <c r="O46" i="1"/>
  <c r="L46" i="1"/>
  <c r="J46" i="1"/>
  <c r="AF44" i="1"/>
  <c r="AN44" i="1" s="1"/>
  <c r="AE44" i="1"/>
  <c r="AM44" i="1" s="1"/>
  <c r="AA44" i="1"/>
  <c r="Z44" i="1"/>
  <c r="O44" i="1"/>
  <c r="L44" i="1"/>
  <c r="J44" i="1"/>
  <c r="AF42" i="1"/>
  <c r="AN42" i="1" s="1"/>
  <c r="AE42" i="1"/>
  <c r="AA42" i="1"/>
  <c r="Z42" i="1"/>
  <c r="O42" i="1"/>
  <c r="L42" i="1"/>
  <c r="J42" i="1"/>
  <c r="AF41" i="1"/>
  <c r="AN41" i="1" s="1"/>
  <c r="AE41" i="1"/>
  <c r="AM41" i="1" s="1"/>
  <c r="AA41" i="1"/>
  <c r="Z41" i="1"/>
  <c r="O41" i="1"/>
  <c r="L41" i="1"/>
  <c r="J41" i="1"/>
  <c r="AB41" i="1" s="1"/>
  <c r="AF40" i="1"/>
  <c r="AN40" i="1" s="1"/>
  <c r="AE40" i="1"/>
  <c r="AM40" i="1" s="1"/>
  <c r="AA40" i="1"/>
  <c r="Z40" i="1"/>
  <c r="O40" i="1"/>
  <c r="L40" i="1"/>
  <c r="J40" i="1"/>
  <c r="X39" i="1"/>
  <c r="W39" i="1"/>
  <c r="V39" i="1"/>
  <c r="S39" i="1"/>
  <c r="R39" i="1"/>
  <c r="AF37" i="1"/>
  <c r="AN37" i="1" s="1"/>
  <c r="AE37" i="1"/>
  <c r="AA37" i="1"/>
  <c r="AJ36" i="1" s="1"/>
  <c r="Z37" i="1"/>
  <c r="AI36" i="1" s="1"/>
  <c r="O37" i="1"/>
  <c r="P36" i="1" s="1"/>
  <c r="L37" i="1"/>
  <c r="L36" i="1" s="1"/>
  <c r="L13" i="2" s="1"/>
  <c r="J37" i="1"/>
  <c r="X36" i="1"/>
  <c r="W36" i="1"/>
  <c r="V36" i="1"/>
  <c r="S36" i="1"/>
  <c r="R36" i="1"/>
  <c r="AF35" i="1"/>
  <c r="AN35" i="1" s="1"/>
  <c r="AE35" i="1"/>
  <c r="AM35" i="1" s="1"/>
  <c r="AA35" i="1"/>
  <c r="Z35" i="1"/>
  <c r="O35" i="1"/>
  <c r="L35" i="1"/>
  <c r="J35" i="1"/>
  <c r="AF34" i="1"/>
  <c r="AN34" i="1" s="1"/>
  <c r="AE34" i="1"/>
  <c r="AA34" i="1"/>
  <c r="Z34" i="1"/>
  <c r="L34" i="1"/>
  <c r="J34" i="1"/>
  <c r="AB34" i="1" s="1"/>
  <c r="AF33" i="1"/>
  <c r="AN33" i="1" s="1"/>
  <c r="AE33" i="1"/>
  <c r="AM33" i="1" s="1"/>
  <c r="AA33" i="1"/>
  <c r="Z33" i="1"/>
  <c r="O33" i="1"/>
  <c r="L33" i="1"/>
  <c r="J33" i="1"/>
  <c r="AB33" i="1" s="1"/>
  <c r="AF32" i="1"/>
  <c r="AN32" i="1" s="1"/>
  <c r="AE32" i="1"/>
  <c r="AM32" i="1" s="1"/>
  <c r="AA32" i="1"/>
  <c r="Z32" i="1"/>
  <c r="O32" i="1"/>
  <c r="L32" i="1"/>
  <c r="J32" i="1"/>
  <c r="AF31" i="1"/>
  <c r="AN31" i="1" s="1"/>
  <c r="AE31" i="1"/>
  <c r="AA31" i="1"/>
  <c r="Z31" i="1"/>
  <c r="O31" i="1"/>
  <c r="L31" i="1"/>
  <c r="J31" i="1"/>
  <c r="AB31" i="1" s="1"/>
  <c r="AF30" i="1"/>
  <c r="AN30" i="1" s="1"/>
  <c r="AE30" i="1"/>
  <c r="AM30" i="1" s="1"/>
  <c r="AA30" i="1"/>
  <c r="Z30" i="1"/>
  <c r="O30" i="1"/>
  <c r="L30" i="1"/>
  <c r="J30" i="1"/>
  <c r="AB30" i="1" s="1"/>
  <c r="AF29" i="1"/>
  <c r="AN29" i="1" s="1"/>
  <c r="AE29" i="1"/>
  <c r="AM29" i="1" s="1"/>
  <c r="AA29" i="1"/>
  <c r="Z29" i="1"/>
  <c r="O29" i="1"/>
  <c r="L29" i="1"/>
  <c r="J29" i="1"/>
  <c r="AB29" i="1" s="1"/>
  <c r="AF28" i="1"/>
  <c r="AN28" i="1" s="1"/>
  <c r="AE28" i="1"/>
  <c r="AM28" i="1" s="1"/>
  <c r="AA28" i="1"/>
  <c r="Z28" i="1"/>
  <c r="O28" i="1"/>
  <c r="L28" i="1"/>
  <c r="J28" i="1"/>
  <c r="X27" i="1"/>
  <c r="W27" i="1"/>
  <c r="V27" i="1"/>
  <c r="S27" i="1"/>
  <c r="R27" i="1"/>
  <c r="AF26" i="1"/>
  <c r="AN26" i="1" s="1"/>
  <c r="AE26" i="1"/>
  <c r="AM26" i="1" s="1"/>
  <c r="AA26" i="1"/>
  <c r="Z26" i="1"/>
  <c r="O26" i="1"/>
  <c r="L26" i="1"/>
  <c r="J26" i="1"/>
  <c r="AB26" i="1" s="1"/>
  <c r="AF25" i="1"/>
  <c r="AN25" i="1" s="1"/>
  <c r="AE25" i="1"/>
  <c r="AM25" i="1" s="1"/>
  <c r="AA25" i="1"/>
  <c r="Z25" i="1"/>
  <c r="O25" i="1"/>
  <c r="L25" i="1"/>
  <c r="J25" i="1"/>
  <c r="AB25" i="1" s="1"/>
  <c r="AF24" i="1"/>
  <c r="AN24" i="1" s="1"/>
  <c r="AE24" i="1"/>
  <c r="AM24" i="1" s="1"/>
  <c r="AA24" i="1"/>
  <c r="Z24" i="1"/>
  <c r="O24" i="1"/>
  <c r="L24" i="1"/>
  <c r="J24" i="1"/>
  <c r="AF23" i="1"/>
  <c r="AN23" i="1" s="1"/>
  <c r="AE23" i="1"/>
  <c r="AM23" i="1" s="1"/>
  <c r="AA23" i="1"/>
  <c r="Z23" i="1"/>
  <c r="O23" i="1"/>
  <c r="L23" i="1"/>
  <c r="J23" i="1"/>
  <c r="X22" i="1"/>
  <c r="W22" i="1"/>
  <c r="V22" i="1"/>
  <c r="S22" i="1"/>
  <c r="R22" i="1"/>
  <c r="AF21" i="1"/>
  <c r="AN21" i="1" s="1"/>
  <c r="AE21" i="1"/>
  <c r="AM21" i="1" s="1"/>
  <c r="AA21" i="1"/>
  <c r="Z21" i="1"/>
  <c r="O21" i="1"/>
  <c r="L21" i="1"/>
  <c r="J21" i="1"/>
  <c r="AF20" i="1"/>
  <c r="AN20" i="1" s="1"/>
  <c r="AE20" i="1"/>
  <c r="AA20" i="1"/>
  <c r="Z20" i="1"/>
  <c r="O20" i="1"/>
  <c r="L20" i="1"/>
  <c r="J20" i="1"/>
  <c r="AB20" i="1" s="1"/>
  <c r="X19" i="1"/>
  <c r="W19" i="1"/>
  <c r="V19" i="1"/>
  <c r="U19" i="1"/>
  <c r="T19" i="1"/>
  <c r="AF18" i="1"/>
  <c r="AN18" i="1" s="1"/>
  <c r="AE18" i="1"/>
  <c r="AA18" i="1"/>
  <c r="AJ17" i="1" s="1"/>
  <c r="Z18" i="1"/>
  <c r="O18" i="1"/>
  <c r="P17" i="1" s="1"/>
  <c r="L18" i="1"/>
  <c r="L17" i="1" s="1"/>
  <c r="L9" i="2" s="1"/>
  <c r="J18" i="1"/>
  <c r="AI17" i="1"/>
  <c r="X17" i="1"/>
  <c r="W17" i="1"/>
  <c r="V17" i="1"/>
  <c r="U17" i="1"/>
  <c r="T17" i="1"/>
  <c r="AF15" i="1"/>
  <c r="AN15" i="1" s="1"/>
  <c r="AE15" i="1"/>
  <c r="AM15" i="1" s="1"/>
  <c r="AA15" i="1"/>
  <c r="Z15" i="1"/>
  <c r="O15" i="1"/>
  <c r="L15" i="1"/>
  <c r="J15" i="1"/>
  <c r="AB15" i="1" s="1"/>
  <c r="AF9" i="1"/>
  <c r="AN9" i="1" s="1"/>
  <c r="AE9" i="1"/>
  <c r="AM9" i="1" s="1"/>
  <c r="AA9" i="1"/>
  <c r="Z9" i="1"/>
  <c r="O9" i="1"/>
  <c r="L9" i="1"/>
  <c r="J9" i="1"/>
  <c r="AB9" i="1" s="1"/>
  <c r="X8" i="1"/>
  <c r="W8" i="1"/>
  <c r="V8" i="1"/>
  <c r="U8" i="1"/>
  <c r="T8" i="1"/>
  <c r="P94" i="1" l="1"/>
  <c r="H35" i="1"/>
  <c r="AI67" i="1"/>
  <c r="AI89" i="1"/>
  <c r="AJ8" i="1"/>
  <c r="P71" i="1"/>
  <c r="AJ89" i="1"/>
  <c r="AI94" i="1"/>
  <c r="I110" i="1"/>
  <c r="O110" i="1" s="1"/>
  <c r="P109" i="1" s="1"/>
  <c r="H21" i="1"/>
  <c r="AJ27" i="1"/>
  <c r="H23" i="1"/>
  <c r="I23" i="1" s="1"/>
  <c r="H24" i="1"/>
  <c r="I24" i="1" s="1"/>
  <c r="AM110" i="1"/>
  <c r="AI71" i="1"/>
  <c r="H95" i="1"/>
  <c r="I95" i="1" s="1"/>
  <c r="AI19" i="1"/>
  <c r="AI27" i="1"/>
  <c r="H30" i="1"/>
  <c r="I30" i="1" s="1"/>
  <c r="H40" i="1"/>
  <c r="I40" i="1" s="1"/>
  <c r="AI54" i="1"/>
  <c r="AJ71" i="1"/>
  <c r="L89" i="1"/>
  <c r="L20" i="2" s="1"/>
  <c r="AJ58" i="1"/>
  <c r="H116" i="1"/>
  <c r="I116" i="1" s="1"/>
  <c r="O116" i="1" s="1"/>
  <c r="L19" i="1"/>
  <c r="L10" i="2" s="1"/>
  <c r="AJ19" i="1"/>
  <c r="AI22" i="1"/>
  <c r="AK54" i="1"/>
  <c r="L67" i="1"/>
  <c r="L17" i="2" s="1"/>
  <c r="AJ67" i="1"/>
  <c r="H72" i="1"/>
  <c r="I72" i="1" s="1"/>
  <c r="AI75" i="1"/>
  <c r="H29" i="1"/>
  <c r="I29" i="1" s="1"/>
  <c r="AI58" i="1"/>
  <c r="L58" i="1"/>
  <c r="L16" i="2" s="1"/>
  <c r="AJ75" i="1"/>
  <c r="H118" i="1"/>
  <c r="I118" i="1" s="1"/>
  <c r="O118" i="1" s="1"/>
  <c r="P8" i="1"/>
  <c r="H26" i="1"/>
  <c r="I26" i="1" s="1"/>
  <c r="P89" i="1"/>
  <c r="AJ94" i="1"/>
  <c r="H9" i="1"/>
  <c r="I9" i="1" s="1"/>
  <c r="AJ22" i="1"/>
  <c r="H33" i="1"/>
  <c r="I33" i="1" s="1"/>
  <c r="H44" i="1"/>
  <c r="I44" i="1" s="1"/>
  <c r="AI39" i="1"/>
  <c r="H50" i="1"/>
  <c r="I50" i="1" s="1"/>
  <c r="H98" i="1"/>
  <c r="I98" i="1" s="1"/>
  <c r="AI97" i="1"/>
  <c r="AI111" i="1"/>
  <c r="AM114" i="1"/>
  <c r="AJ54" i="1"/>
  <c r="AJ39" i="1"/>
  <c r="L8" i="1"/>
  <c r="L8" i="2" s="1"/>
  <c r="P19" i="1"/>
  <c r="L22" i="1"/>
  <c r="L11" i="2" s="1"/>
  <c r="H46" i="1"/>
  <c r="I46" i="1" s="1"/>
  <c r="H52" i="1"/>
  <c r="I52" i="1" s="1"/>
  <c r="H56" i="1"/>
  <c r="I56" i="1" s="1"/>
  <c r="H76" i="1"/>
  <c r="I76" i="1" s="1"/>
  <c r="H81" i="1"/>
  <c r="I81" i="1" s="1"/>
  <c r="H84" i="1"/>
  <c r="I84" i="1" s="1"/>
  <c r="H87" i="1"/>
  <c r="I87" i="1" s="1"/>
  <c r="AJ97" i="1"/>
  <c r="H104" i="1"/>
  <c r="I104" i="1" s="1"/>
  <c r="H113" i="1"/>
  <c r="I113" i="1" s="1"/>
  <c r="O113" i="1" s="1"/>
  <c r="AJ111" i="1"/>
  <c r="AM18" i="1"/>
  <c r="H18" i="1"/>
  <c r="H17" i="1" s="1"/>
  <c r="L27" i="1"/>
  <c r="L12" i="2" s="1"/>
  <c r="H112" i="1"/>
  <c r="I112" i="1" s="1"/>
  <c r="AM112" i="1"/>
  <c r="C22" i="3"/>
  <c r="AI8" i="1"/>
  <c r="H15" i="1"/>
  <c r="I15" i="1" s="1"/>
  <c r="AM20" i="1"/>
  <c r="H20" i="1"/>
  <c r="H19" i="1" s="1"/>
  <c r="AB24" i="1"/>
  <c r="H25" i="1"/>
  <c r="I25" i="1" s="1"/>
  <c r="I35" i="1"/>
  <c r="AB35" i="1"/>
  <c r="AM37" i="1"/>
  <c r="H37" i="1"/>
  <c r="H36" i="1" s="1"/>
  <c r="I13" i="2" s="1"/>
  <c r="AM42" i="1"/>
  <c r="H42" i="1"/>
  <c r="I42" i="1" s="1"/>
  <c r="AB46" i="1"/>
  <c r="H48" i="1"/>
  <c r="I48" i="1" s="1"/>
  <c r="AM48" i="1"/>
  <c r="AB52" i="1"/>
  <c r="AM73" i="1"/>
  <c r="H73" i="1"/>
  <c r="I73" i="1" s="1"/>
  <c r="AB28" i="1"/>
  <c r="H117" i="1"/>
  <c r="I117" i="1" s="1"/>
  <c r="O117" i="1" s="1"/>
  <c r="AM117" i="1"/>
  <c r="AM31" i="1"/>
  <c r="H31" i="1"/>
  <c r="I31" i="1" s="1"/>
  <c r="P22" i="1"/>
  <c r="AB32" i="1"/>
  <c r="AM34" i="1"/>
  <c r="H34" i="1"/>
  <c r="I34" i="1" s="1"/>
  <c r="O34" i="1" s="1"/>
  <c r="P27" i="1" s="1"/>
  <c r="AB40" i="1"/>
  <c r="AM68" i="1"/>
  <c r="H68" i="1"/>
  <c r="AM93" i="1"/>
  <c r="H93" i="1"/>
  <c r="H92" i="1" s="1"/>
  <c r="I21" i="2" s="1"/>
  <c r="AK97" i="1"/>
  <c r="L39" i="1"/>
  <c r="L14" i="2" s="1"/>
  <c r="L111" i="1"/>
  <c r="L26" i="2" s="1"/>
  <c r="I21" i="1"/>
  <c r="H28" i="1"/>
  <c r="I28" i="1" s="1"/>
  <c r="H32" i="1"/>
  <c r="I32" i="1" s="1"/>
  <c r="H41" i="1"/>
  <c r="I41" i="1" s="1"/>
  <c r="AB44" i="1"/>
  <c r="H47" i="1"/>
  <c r="I47" i="1" s="1"/>
  <c r="AB50" i="1"/>
  <c r="L71" i="1"/>
  <c r="L18" i="2" s="1"/>
  <c r="H79" i="1"/>
  <c r="I79" i="1" s="1"/>
  <c r="H83" i="1"/>
  <c r="I83" i="1" s="1"/>
  <c r="AB84" i="1"/>
  <c r="H85" i="1"/>
  <c r="I85" i="1" s="1"/>
  <c r="AB87" i="1"/>
  <c r="AK89" i="1"/>
  <c r="L97" i="1"/>
  <c r="L23" i="2" s="1"/>
  <c r="H103" i="1"/>
  <c r="I103" i="1" s="1"/>
  <c r="H109" i="1"/>
  <c r="I25" i="2" s="1"/>
  <c r="AK58" i="1"/>
  <c r="AB21" i="1"/>
  <c r="AK19" i="1" s="1"/>
  <c r="AB23" i="1"/>
  <c r="AB42" i="1"/>
  <c r="L54" i="1"/>
  <c r="L15" i="2" s="1"/>
  <c r="AK67" i="1"/>
  <c r="H70" i="1"/>
  <c r="I70" i="1" s="1"/>
  <c r="O70" i="1" s="1"/>
  <c r="P67" i="1" s="1"/>
  <c r="P75" i="1"/>
  <c r="L94" i="1"/>
  <c r="L22" i="2" s="1"/>
  <c r="H96" i="1"/>
  <c r="P97" i="1"/>
  <c r="AK8" i="1"/>
  <c r="AB118" i="1"/>
  <c r="C13" i="3"/>
  <c r="C23" i="3"/>
  <c r="F23" i="3" s="1"/>
  <c r="AB18" i="1"/>
  <c r="AK17" i="1" s="1"/>
  <c r="AB37" i="1"/>
  <c r="AK36" i="1" s="1"/>
  <c r="H53" i="1"/>
  <c r="I53" i="1" s="1"/>
  <c r="O53" i="1" s="1"/>
  <c r="P39" i="1" s="1"/>
  <c r="H55" i="1"/>
  <c r="H57" i="1"/>
  <c r="I57" i="1" s="1"/>
  <c r="O57" i="1" s="1"/>
  <c r="P54" i="1" s="1"/>
  <c r="AB73" i="1"/>
  <c r="L75" i="1"/>
  <c r="L19" i="2" s="1"/>
  <c r="H90" i="1"/>
  <c r="H91" i="1"/>
  <c r="I91" i="1" s="1"/>
  <c r="AB95" i="1"/>
  <c r="I114" i="1"/>
  <c r="O114" i="1" s="1"/>
  <c r="AB114" i="1"/>
  <c r="AB113" i="1"/>
  <c r="C14" i="3"/>
  <c r="H59" i="1"/>
  <c r="H61" i="1"/>
  <c r="I61" i="1" s="1"/>
  <c r="H62" i="1"/>
  <c r="I62" i="1" s="1"/>
  <c r="H64" i="1"/>
  <c r="I64" i="1" s="1"/>
  <c r="H66" i="1"/>
  <c r="I66" i="1" s="1"/>
  <c r="O66" i="1" s="1"/>
  <c r="P58" i="1" s="1"/>
  <c r="H108" i="1"/>
  <c r="AB116" i="1"/>
  <c r="C15" i="3"/>
  <c r="AB72" i="1"/>
  <c r="AB96" i="1"/>
  <c r="I109" i="1"/>
  <c r="J25" i="2" s="1"/>
  <c r="AB112" i="1"/>
  <c r="AB117" i="1"/>
  <c r="H94" i="1" l="1"/>
  <c r="I93" i="1"/>
  <c r="I92" i="1" s="1"/>
  <c r="S92" i="1" s="1"/>
  <c r="T36" i="1"/>
  <c r="I20" i="1"/>
  <c r="I19" i="1" s="1"/>
  <c r="S19" i="1" s="1"/>
  <c r="AK75" i="1"/>
  <c r="H97" i="1"/>
  <c r="R97" i="1" s="1"/>
  <c r="I18" i="1"/>
  <c r="I17" i="1" s="1"/>
  <c r="J92" i="1"/>
  <c r="H71" i="1"/>
  <c r="I8" i="1"/>
  <c r="S8" i="1" s="1"/>
  <c r="I22" i="1"/>
  <c r="J11" i="2" s="1"/>
  <c r="I97" i="1"/>
  <c r="J23" i="2" s="1"/>
  <c r="H75" i="1"/>
  <c r="T75" i="1" s="1"/>
  <c r="J21" i="2"/>
  <c r="K21" i="2" s="1"/>
  <c r="N21" i="2" s="1"/>
  <c r="I37" i="1"/>
  <c r="I36" i="1" s="1"/>
  <c r="H8" i="1"/>
  <c r="I8" i="2" s="1"/>
  <c r="I96" i="1"/>
  <c r="I94" i="1" s="1"/>
  <c r="K25" i="2"/>
  <c r="N25" i="2" s="1"/>
  <c r="AK71" i="1"/>
  <c r="R92" i="1"/>
  <c r="AK22" i="1"/>
  <c r="I75" i="1"/>
  <c r="I22" i="2"/>
  <c r="R94" i="1"/>
  <c r="I27" i="1"/>
  <c r="H27" i="1"/>
  <c r="H67" i="1"/>
  <c r="I68" i="1"/>
  <c r="I67" i="1" s="1"/>
  <c r="J17" i="2" s="1"/>
  <c r="AK27" i="1"/>
  <c r="H111" i="1"/>
  <c r="I26" i="2" s="1"/>
  <c r="H22" i="1"/>
  <c r="J109" i="1"/>
  <c r="H39" i="1"/>
  <c r="T39" i="1" s="1"/>
  <c r="AK39" i="1"/>
  <c r="I10" i="2"/>
  <c r="R19" i="1"/>
  <c r="I9" i="2"/>
  <c r="R17" i="1"/>
  <c r="I59" i="1"/>
  <c r="I58" i="1" s="1"/>
  <c r="H58" i="1"/>
  <c r="I55" i="1"/>
  <c r="I54" i="1" s="1"/>
  <c r="H54" i="1"/>
  <c r="I19" i="2"/>
  <c r="AK94" i="1"/>
  <c r="C24" i="3"/>
  <c r="AK111" i="1"/>
  <c r="O112" i="1"/>
  <c r="P111" i="1" s="1"/>
  <c r="I111" i="1"/>
  <c r="I71" i="1"/>
  <c r="I108" i="1"/>
  <c r="H107" i="1"/>
  <c r="I90" i="1"/>
  <c r="I89" i="1" s="1"/>
  <c r="H89" i="1"/>
  <c r="I39" i="1"/>
  <c r="U22" i="1" l="1"/>
  <c r="J10" i="2"/>
  <c r="K10" i="2" s="1"/>
  <c r="N10" i="2" s="1"/>
  <c r="J19" i="1"/>
  <c r="R8" i="1"/>
  <c r="I23" i="2"/>
  <c r="K23" i="2" s="1"/>
  <c r="N23" i="2" s="1"/>
  <c r="J8" i="1"/>
  <c r="J8" i="2"/>
  <c r="K8" i="2" s="1"/>
  <c r="N8" i="2" s="1"/>
  <c r="U67" i="1"/>
  <c r="J97" i="1"/>
  <c r="S97" i="1"/>
  <c r="T71" i="1"/>
  <c r="I18" i="2"/>
  <c r="S17" i="1"/>
  <c r="J17" i="1"/>
  <c r="J9" i="2"/>
  <c r="K9" i="2" s="1"/>
  <c r="N9" i="2" s="1"/>
  <c r="I14" i="2"/>
  <c r="J75" i="1"/>
  <c r="J13" i="2"/>
  <c r="K13" i="2" s="1"/>
  <c r="N13" i="2" s="1"/>
  <c r="U36" i="1"/>
  <c r="J19" i="2"/>
  <c r="K19" i="2" s="1"/>
  <c r="N19" i="2" s="1"/>
  <c r="U75" i="1"/>
  <c r="J36" i="1"/>
  <c r="I12" i="2"/>
  <c r="J27" i="1"/>
  <c r="T27" i="1"/>
  <c r="J12" i="2"/>
  <c r="U27" i="1"/>
  <c r="I11" i="2"/>
  <c r="K11" i="2" s="1"/>
  <c r="N11" i="2" s="1"/>
  <c r="J22" i="1"/>
  <c r="T22" i="1"/>
  <c r="T67" i="1"/>
  <c r="J67" i="1"/>
  <c r="I17" i="2"/>
  <c r="K17" i="2" s="1"/>
  <c r="N17" i="2" s="1"/>
  <c r="F24" i="3"/>
  <c r="I23" i="3"/>
  <c r="J14" i="2"/>
  <c r="U39" i="1"/>
  <c r="J26" i="2"/>
  <c r="K26" i="2" s="1"/>
  <c r="N26" i="2" s="1"/>
  <c r="J111" i="1"/>
  <c r="I16" i="2"/>
  <c r="J58" i="1"/>
  <c r="T58" i="1"/>
  <c r="S89" i="1"/>
  <c r="J20" i="2"/>
  <c r="U71" i="1"/>
  <c r="J18" i="2"/>
  <c r="J71" i="1"/>
  <c r="J22" i="2"/>
  <c r="K22" i="2" s="1"/>
  <c r="N22" i="2" s="1"/>
  <c r="S94" i="1"/>
  <c r="J94" i="1"/>
  <c r="J15" i="2"/>
  <c r="U54" i="1"/>
  <c r="I24" i="2"/>
  <c r="J39" i="1"/>
  <c r="U58" i="1"/>
  <c r="J16" i="2"/>
  <c r="I20" i="2"/>
  <c r="J89" i="1"/>
  <c r="R89" i="1"/>
  <c r="C9" i="3" s="1"/>
  <c r="I107" i="1"/>
  <c r="J24" i="2" s="1"/>
  <c r="O108" i="1"/>
  <c r="P107" i="1" s="1"/>
  <c r="C16" i="3" s="1"/>
  <c r="I15" i="2"/>
  <c r="T54" i="1"/>
  <c r="J54" i="1"/>
  <c r="K18" i="2" l="1"/>
  <c r="N18" i="2" s="1"/>
  <c r="K14" i="2"/>
  <c r="N14" i="2" s="1"/>
  <c r="C10" i="3"/>
  <c r="C12" i="3"/>
  <c r="K20" i="2"/>
  <c r="N20" i="2" s="1"/>
  <c r="C11" i="3"/>
  <c r="K16" i="2"/>
  <c r="N16" i="2" s="1"/>
  <c r="K12" i="2"/>
  <c r="N12" i="2" s="1"/>
  <c r="K15" i="2"/>
  <c r="N15" i="2" s="1"/>
  <c r="J107" i="1"/>
  <c r="J119" i="1" s="1"/>
  <c r="I24" i="3"/>
  <c r="K24" i="2"/>
  <c r="N24" i="2" s="1"/>
  <c r="C17" i="3" l="1"/>
  <c r="K27" i="2"/>
</calcChain>
</file>

<file path=xl/sharedStrings.xml><?xml version="1.0" encoding="utf-8"?>
<sst xmlns="http://schemas.openxmlformats.org/spreadsheetml/2006/main" count="799" uniqueCount="368">
  <si>
    <t>Stavební rozpočet</t>
  </si>
  <si>
    <t>Název stavby:</t>
  </si>
  <si>
    <t>MŠ Anenská F-M</t>
  </si>
  <si>
    <t>Doba výstavby:</t>
  </si>
  <si>
    <t>1 den</t>
  </si>
  <si>
    <t>Objednatel:</t>
  </si>
  <si>
    <t>Druh stavby:</t>
  </si>
  <si>
    <t>rekonstrukce chodeb, kuchyněk</t>
  </si>
  <si>
    <t>Začátek výstavby:</t>
  </si>
  <si>
    <t>Projektant:</t>
  </si>
  <si>
    <t>Ing.Petra Rusinová</t>
  </si>
  <si>
    <t>Lokalita:</t>
  </si>
  <si>
    <t>Frýdek-Místek</t>
  </si>
  <si>
    <t>Konec výstavby:</t>
  </si>
  <si>
    <t>Zhotovitel:</t>
  </si>
  <si>
    <t>JKSO:</t>
  </si>
  <si>
    <t>Zpracováno dne:</t>
  </si>
  <si>
    <t>24.03.2026</t>
  </si>
  <si>
    <t>Zpracoval:</t>
  </si>
  <si>
    <t>Č</t>
  </si>
  <si>
    <t>Objekt</t>
  </si>
  <si>
    <t>Kód</t>
  </si>
  <si>
    <t>Zkrácený popis</t>
  </si>
  <si>
    <t>M.j.</t>
  </si>
  <si>
    <t>Množství</t>
  </si>
  <si>
    <t>Jednot. cena (Kč)</t>
  </si>
  <si>
    <t>Náklady (Kč)</t>
  </si>
  <si>
    <t>Hmotnost (t)</t>
  </si>
  <si>
    <t>Cenová soustava</t>
  </si>
  <si>
    <t>Rozměry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</si>
  <si>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</si>
  <si>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</si>
  <si>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</si>
  <si>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</si>
  <si>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</si>
  <si>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</si>
  <si>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</si>
  <si>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</si>
  <si>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</si>
  <si>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</si>
  <si>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</si>
  <si>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</si>
  <si>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</si>
  <si>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61</t>
  </si>
  <si>
    <t>Úprava povrchů vnitřní</t>
  </si>
  <si>
    <t>HS</t>
  </si>
  <si>
    <t>1</t>
  </si>
  <si>
    <t>612409991R00</t>
  </si>
  <si>
    <t>Začištění omítek kolem oken,dveří,obkladu apod.</t>
  </si>
  <si>
    <t>m</t>
  </si>
  <si>
    <t>RTS I / 2026</t>
  </si>
  <si>
    <t>61_</t>
  </si>
  <si>
    <t>6_</t>
  </si>
  <si>
    <t>_</t>
  </si>
  <si>
    <t xml:space="preserve">(1,25+2+2)*22   </t>
  </si>
  <si>
    <t xml:space="preserve">(3+3)*9   </t>
  </si>
  <si>
    <t xml:space="preserve">(0,85+0,85+0,85)*5   </t>
  </si>
  <si>
    <t xml:space="preserve">0,7+2,1+2,1   </t>
  </si>
  <si>
    <t xml:space="preserve">63+42+90+52+12   </t>
  </si>
  <si>
    <t>2</t>
  </si>
  <si>
    <t>612100031RA0</t>
  </si>
  <si>
    <t>Oprava omítek stěn vnitřních vápenocementových štukových z 10%</t>
  </si>
  <si>
    <t>m2</t>
  </si>
  <si>
    <t>Poznámka:</t>
  </si>
  <si>
    <t>odhad</t>
  </si>
  <si>
    <t>62</t>
  </si>
  <si>
    <t>Úprava povrchů vnější</t>
  </si>
  <si>
    <t>3</t>
  </si>
  <si>
    <t>627456210RT4</t>
  </si>
  <si>
    <t>Oprava spárování dlažeb z dlaždic,MC nad 4 m2 včetně malty M+D</t>
  </si>
  <si>
    <t>62_</t>
  </si>
  <si>
    <t>64</t>
  </si>
  <si>
    <t>Výplně otvorů</t>
  </si>
  <si>
    <t>4</t>
  </si>
  <si>
    <t>642942111R00</t>
  </si>
  <si>
    <t>Osazení zárubní dveřních ocelových, pl. do 2,5 m2</t>
  </si>
  <si>
    <t>kus</t>
  </si>
  <si>
    <t>64_</t>
  </si>
  <si>
    <t>5</t>
  </si>
  <si>
    <t>642942221R00</t>
  </si>
  <si>
    <t>Osazení zárubní dveřních ocelových, pl. do 4,5 m2</t>
  </si>
  <si>
    <t>734</t>
  </si>
  <si>
    <t>Armatury</t>
  </si>
  <si>
    <t>PS</t>
  </si>
  <si>
    <t>6</t>
  </si>
  <si>
    <t>734211113R00</t>
  </si>
  <si>
    <t>Ventily odvzdušňovací ot.těles , G 3/8"</t>
  </si>
  <si>
    <t>734_</t>
  </si>
  <si>
    <t>73_</t>
  </si>
  <si>
    <t>7</t>
  </si>
  <si>
    <t>734223122R00</t>
  </si>
  <si>
    <t>Ventil termostatický, přímý, DN 15</t>
  </si>
  <si>
    <t>8</t>
  </si>
  <si>
    <t>734221672R00</t>
  </si>
  <si>
    <t>Hlavice ovládání ventilů termostatická</t>
  </si>
  <si>
    <t>9</t>
  </si>
  <si>
    <t>734265222R00</t>
  </si>
  <si>
    <t>Šroubení regulační, přímé,  DN 15</t>
  </si>
  <si>
    <t>735</t>
  </si>
  <si>
    <t>Otopná tělesa</t>
  </si>
  <si>
    <t>10</t>
  </si>
  <si>
    <t>735000911R00</t>
  </si>
  <si>
    <t>Oprava-vyregulování ventilů s ručním ovládáním</t>
  </si>
  <si>
    <t>735_</t>
  </si>
  <si>
    <t>11</t>
  </si>
  <si>
    <t>735494811R00</t>
  </si>
  <si>
    <t>Vypuštění vody z otopných těles</t>
  </si>
  <si>
    <t>12</t>
  </si>
  <si>
    <t>735191910R00</t>
  </si>
  <si>
    <t>Napuštění vody do otopného systému - bez kotle</t>
  </si>
  <si>
    <t>13</t>
  </si>
  <si>
    <t>735138003R00</t>
  </si>
  <si>
    <t>Tlaková zkouška  otopných těles</t>
  </si>
  <si>
    <t>14</t>
  </si>
  <si>
    <t>735139002R00</t>
  </si>
  <si>
    <t>Montáž úsporných otopných těles  do 1600 mm</t>
  </si>
  <si>
    <t>15</t>
  </si>
  <si>
    <t>48457220</t>
  </si>
  <si>
    <t>Těleso otopné deskové  výška 600 mm, délka 900 mm</t>
  </si>
  <si>
    <t>16</t>
  </si>
  <si>
    <t>998735101R00</t>
  </si>
  <si>
    <t>Přesun hmot pro otopná tělesa, v objektech výšky do 6 m</t>
  </si>
  <si>
    <t>t</t>
  </si>
  <si>
    <t>17</t>
  </si>
  <si>
    <t>735151821R00</t>
  </si>
  <si>
    <t>Demontáž otopných těles</t>
  </si>
  <si>
    <t>761</t>
  </si>
  <si>
    <t>Konstrukce sklobetonové</t>
  </si>
  <si>
    <t>18</t>
  </si>
  <si>
    <t>761661112R00</t>
  </si>
  <si>
    <t>Sklobetonová okna tl. 80 mm, pokládka do tmele, bezbarvé, matné</t>
  </si>
  <si>
    <t>761_</t>
  </si>
  <si>
    <t>76_</t>
  </si>
  <si>
    <t xml:space="preserve">2,5+2,5   </t>
  </si>
  <si>
    <t>766</t>
  </si>
  <si>
    <t>Konstrukce truhlářské</t>
  </si>
  <si>
    <t>19</t>
  </si>
  <si>
    <t>766661112R00</t>
  </si>
  <si>
    <t>Montáž dveří do zárubně,otevíravých 1kř.do 0,8 m</t>
  </si>
  <si>
    <t>766_</t>
  </si>
  <si>
    <t>20</t>
  </si>
  <si>
    <t>54926101</t>
  </si>
  <si>
    <t>Zámek elektrický chytrý</t>
  </si>
  <si>
    <t>21</t>
  </si>
  <si>
    <t>61174104</t>
  </si>
  <si>
    <t>Dveře plastové vchodové 800 x 2000 mm L/P, plné, včetně zárubně</t>
  </si>
  <si>
    <t>Dveře jsou dodávány včetně zárubně, výplně. kování, stavební vložka FAB, nízký hliníkový práh</t>
  </si>
  <si>
    <t>22</t>
  </si>
  <si>
    <t>61174146</t>
  </si>
  <si>
    <t>Dveře plastové vchodové  800 x 2000 mm L/P, prosklené, včetně zárubně</t>
  </si>
  <si>
    <t>23</t>
  </si>
  <si>
    <t>766661142R00</t>
  </si>
  <si>
    <t>Montáž dveří do zárubně,otevíravých 2kř.nad 1,45 m</t>
  </si>
  <si>
    <t>24</t>
  </si>
  <si>
    <t>25</t>
  </si>
  <si>
    <t>61174135</t>
  </si>
  <si>
    <t>Dveře plastové vchodové  1550 x 2000 mm D, 1/2 sklo, folie, včetně zárubně</t>
  </si>
  <si>
    <t>26</t>
  </si>
  <si>
    <t>766670012RA0</t>
  </si>
  <si>
    <t>Okno plastové jednokřídlové typové plochy 2,5 m2 M+D</t>
  </si>
  <si>
    <t>odhad, bude upřesněno dle výběru dodavatele</t>
  </si>
  <si>
    <t>27</t>
  </si>
  <si>
    <t>766670010RA0</t>
  </si>
  <si>
    <t>Okno plastové typové plochy 1,5 m2</t>
  </si>
  <si>
    <t>28</t>
  </si>
  <si>
    <t>998766101R00</t>
  </si>
  <si>
    <t>Přesun hmot pro truhlářské konstr., výšky do 6 m</t>
  </si>
  <si>
    <t>771</t>
  </si>
  <si>
    <t>Podlahy z dlaždic</t>
  </si>
  <si>
    <t>29</t>
  </si>
  <si>
    <t>771111122R00</t>
  </si>
  <si>
    <t>Montáž podlahových lišt přechodových</t>
  </si>
  <si>
    <t>771_</t>
  </si>
  <si>
    <t>77_</t>
  </si>
  <si>
    <t>30</t>
  </si>
  <si>
    <t>5537007121</t>
  </si>
  <si>
    <t>Lišta přechodová Al stříbro</t>
  </si>
  <si>
    <t>31</t>
  </si>
  <si>
    <t>998771101R00</t>
  </si>
  <si>
    <t>Přesun hmot pro podlahy z dlaždic, výšky do 6 m</t>
  </si>
  <si>
    <t>776</t>
  </si>
  <si>
    <t>Podlahy povlakové</t>
  </si>
  <si>
    <t>32</t>
  </si>
  <si>
    <t>776101101R00</t>
  </si>
  <si>
    <t>Vysávání podlah prům.vysavačem pod povlak.podlahy</t>
  </si>
  <si>
    <t>776_</t>
  </si>
  <si>
    <t xml:space="preserve">36   </t>
  </si>
  <si>
    <t>33</t>
  </si>
  <si>
    <t>776101121R00</t>
  </si>
  <si>
    <t>Provedení penetrace podkladu pod povlakové podlahové krytiny a samonivelační hmoty</t>
  </si>
  <si>
    <t>34</t>
  </si>
  <si>
    <t>776421100RU1</t>
  </si>
  <si>
    <t>Lepení podlahových soklíků z PVC a vinylu M+D</t>
  </si>
  <si>
    <t>odhad bude upřesněno po výběru dodavatele</t>
  </si>
  <si>
    <t>35</t>
  </si>
  <si>
    <t>776520110RAH</t>
  </si>
  <si>
    <t>Podlaha povlaková z PVC/vinyl pásů, stěrka M+D</t>
  </si>
  <si>
    <t>16+20   kuchyňky</t>
  </si>
  <si>
    <t>36</t>
  </si>
  <si>
    <t>998776101R00</t>
  </si>
  <si>
    <t>Přesun hmot pro podlahy povlakové, výšky do 6 m</t>
  </si>
  <si>
    <t>781</t>
  </si>
  <si>
    <t>Obklady (keramické)</t>
  </si>
  <si>
    <t>37</t>
  </si>
  <si>
    <t>781411904R00</t>
  </si>
  <si>
    <t>Oprava obkladů z obkladaček</t>
  </si>
  <si>
    <t>781_</t>
  </si>
  <si>
    <t>78_</t>
  </si>
  <si>
    <t>20   po vybourání oken</t>
  </si>
  <si>
    <t>38</t>
  </si>
  <si>
    <t>998781101R00</t>
  </si>
  <si>
    <t>Přesun hmot pro obklady keramické, výšky do 6 m</t>
  </si>
  <si>
    <t>783</t>
  </si>
  <si>
    <t>Nátěry</t>
  </si>
  <si>
    <t>39</t>
  </si>
  <si>
    <t>783226100R00</t>
  </si>
  <si>
    <t>Nátěr syntetický kovových konstrukcí základní</t>
  </si>
  <si>
    <t>783_</t>
  </si>
  <si>
    <t>40</t>
  </si>
  <si>
    <t>783222100R00</t>
  </si>
  <si>
    <t>Nátěr syntetický kovových konstrukcí dvojnásobný</t>
  </si>
  <si>
    <t>krycí nátěr</t>
  </si>
  <si>
    <t>784</t>
  </si>
  <si>
    <t>Malby</t>
  </si>
  <si>
    <t>41</t>
  </si>
  <si>
    <t>784191201R00</t>
  </si>
  <si>
    <t>Penetrace podkladu hloubková 1x</t>
  </si>
  <si>
    <t>784_</t>
  </si>
  <si>
    <t xml:space="preserve">367   </t>
  </si>
  <si>
    <t>včetně materiálu</t>
  </si>
  <si>
    <t>42</t>
  </si>
  <si>
    <t>784011221RT2</t>
  </si>
  <si>
    <t>Zakrytí předmětů, včetně odstranění</t>
  </si>
  <si>
    <t>zakrytí oken, dveří a zařizovacích předmětů</t>
  </si>
  <si>
    <t>43</t>
  </si>
  <si>
    <t>784402801R00</t>
  </si>
  <si>
    <t>Odstranění malby oškrábáním v místnosti H do 3,8 m</t>
  </si>
  <si>
    <t xml:space="preserve">(15*3*2+9*3*2+36*3*2+18*3*2)-64-37   </t>
  </si>
  <si>
    <t>44</t>
  </si>
  <si>
    <t>784497941R00</t>
  </si>
  <si>
    <t>Rozmývání podkladu, místnost H do 3,8 m</t>
  </si>
  <si>
    <t>45</t>
  </si>
  <si>
    <t>784011222RT2</t>
  </si>
  <si>
    <t>Zakrytí podlah, včetně odstranění</t>
  </si>
  <si>
    <t>46</t>
  </si>
  <si>
    <t>784245212R00</t>
  </si>
  <si>
    <t>Dvojnásobné bílé malby ze směsi za sucha dobře otěruvzdorných v místnostech do 3,80 m</t>
  </si>
  <si>
    <t>RTS II / 2024</t>
  </si>
  <si>
    <t xml:space="preserve">367-78   </t>
  </si>
  <si>
    <t>47</t>
  </si>
  <si>
    <t>784124122R00</t>
  </si>
  <si>
    <t>Dvojnásobné bílé malby ze směsi za mokra výborně otěruvzdorných v místnostech do 3,80 m</t>
  </si>
  <si>
    <t xml:space="preserve">15*1+9*1+36*1+18*1   </t>
  </si>
  <si>
    <t>Ostatní konstrukce a práce, bourání</t>
  </si>
  <si>
    <t>48</t>
  </si>
  <si>
    <t>9        R03</t>
  </si>
  <si>
    <t>Stavební nepředvídané práce</t>
  </si>
  <si>
    <t>h</t>
  </si>
  <si>
    <t>9_</t>
  </si>
  <si>
    <t>49</t>
  </si>
  <si>
    <t>9        R04</t>
  </si>
  <si>
    <t>Zakreslení skutečného provedení</t>
  </si>
  <si>
    <t>94</t>
  </si>
  <si>
    <t>Lešení a stavební výtahy</t>
  </si>
  <si>
    <t>50</t>
  </si>
  <si>
    <t>941955002R00</t>
  </si>
  <si>
    <t>Lešení lehké pomocné, výška podlahy do 1,9 m</t>
  </si>
  <si>
    <t>94_</t>
  </si>
  <si>
    <t>95</t>
  </si>
  <si>
    <t>Různé dokončovací konstrukce a práce na pozemních stavbách</t>
  </si>
  <si>
    <t>51</t>
  </si>
  <si>
    <t>952902110R00</t>
  </si>
  <si>
    <t>Zametání v místnostech, chodbách, na  schodišti a na půdách</t>
  </si>
  <si>
    <t>95_</t>
  </si>
  <si>
    <t>52</t>
  </si>
  <si>
    <t>952901111R00</t>
  </si>
  <si>
    <t>Vyčištění budov o výšce podlaží do 4 m</t>
  </si>
  <si>
    <t>96</t>
  </si>
  <si>
    <t>Bourání konstrukcí</t>
  </si>
  <si>
    <t>53</t>
  </si>
  <si>
    <t>968062246R00</t>
  </si>
  <si>
    <t>Vybourání dřevěných rámů oken a dveří jednoduch. pl. 4 m2</t>
  </si>
  <si>
    <t>96_</t>
  </si>
  <si>
    <t xml:space="preserve">0,85*0,85*5   </t>
  </si>
  <si>
    <t xml:space="preserve">1,25*2*22   </t>
  </si>
  <si>
    <t xml:space="preserve">3*0,9*2   </t>
  </si>
  <si>
    <t xml:space="preserve">0,5*0,9*2   </t>
  </si>
  <si>
    <t>54</t>
  </si>
  <si>
    <t>968061136R00</t>
  </si>
  <si>
    <t>Vyvěšení dřevěných a plastových křídel vrat plochy do 4 m2</t>
  </si>
  <si>
    <t>55</t>
  </si>
  <si>
    <t>968062247R00</t>
  </si>
  <si>
    <t>Vybourání dřevěných rámů oken a dveří jednoduch. nad 4 m2</t>
  </si>
  <si>
    <t xml:space="preserve">1,65*3*5   </t>
  </si>
  <si>
    <t>4,1*3   prosklená dřevěná kce kuchyňka</t>
  </si>
  <si>
    <t>HHH01</t>
  </si>
  <si>
    <t>Budovy občanské výstavby</t>
  </si>
  <si>
    <t>56</t>
  </si>
  <si>
    <t>998011001R00</t>
  </si>
  <si>
    <t>Přesun hmot pro budovy zděné výšky do 6 m</t>
  </si>
  <si>
    <t>HHH01_</t>
  </si>
  <si>
    <t>S</t>
  </si>
  <si>
    <t>Přesuny sutí</t>
  </si>
  <si>
    <t>57</t>
  </si>
  <si>
    <t>979011211R00</t>
  </si>
  <si>
    <t>Svislá doprava suti a vybour. hmot za 2.NP nošením</t>
  </si>
  <si>
    <t>S_</t>
  </si>
  <si>
    <t>SSS</t>
  </si>
  <si>
    <t>58</t>
  </si>
  <si>
    <t>979084212R00</t>
  </si>
  <si>
    <t>Vodorovná doprava vybour. hmot po suchu do 50 m</t>
  </si>
  <si>
    <t>SSS_</t>
  </si>
  <si>
    <t>59</t>
  </si>
  <si>
    <t>979081111R00</t>
  </si>
  <si>
    <t>Odvoz suti a vybour. hmot na skládku do 1 km</t>
  </si>
  <si>
    <t>60</t>
  </si>
  <si>
    <t>979081121R00</t>
  </si>
  <si>
    <t>Příplatek k odvozu za každý další 1 km</t>
  </si>
  <si>
    <t xml:space="preserve">7,16411*5   </t>
  </si>
  <si>
    <t>979082111R00</t>
  </si>
  <si>
    <t>Vnitrostaveništní doprava suti do 10 m</t>
  </si>
  <si>
    <t>979082121R00</t>
  </si>
  <si>
    <t>Příplatek k vnitrost. dopravě suti za dalších 5 m</t>
  </si>
  <si>
    <t>63</t>
  </si>
  <si>
    <t>979990107R00</t>
  </si>
  <si>
    <t>Poplatek za uložení suti - směs betonu, cihel, dřeva, skupina odpadu 170904</t>
  </si>
  <si>
    <t>Celkem:</t>
  </si>
  <si>
    <t>Rozpočet - Jen podskupiny</t>
  </si>
  <si>
    <t>F</t>
  </si>
  <si>
    <t>Krycí list rozpočtu</t>
  </si>
  <si>
    <t>IČ/DIČ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</si>
  <si>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</si>
  <si>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</si>
  <si>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</si>
  <si>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</si>
  <si>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</si>
  <si>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</si>
  <si>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</si>
  <si>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</si>
  <si>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</si>
  <si>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</si>
  <si>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</si>
  <si>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</si>
  <si>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</si>
  <si>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</si>
  <si>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</si>
  <si>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</si>
  <si>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</si>
  <si>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</si>
  <si>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</si>
  <si>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</si>
  <si>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</si>
  <si>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</si>
  <si>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</si>
  <si>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</si>
  <si>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</si>
  <si>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</si>
  <si>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</si>
  <si>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</si>
  <si>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</si>
  <si>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</si>
  <si>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</si>
  <si>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</si>
  <si>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</si>
  <si>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</si>
  <si>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</si>
  <si>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</si>
  <si>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Datum, razítko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</si>
</sst>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8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24"/>
      <color rgb="FF000000"/>
      <name val="Arial"/>
    </font>
    <font>
      <b/>
      <sz val="18"/>
      <color rgb="FF000000"/>
      <name val="Arial"/>
    </font>
    <font>
      <b/>
      <sz val="20"/>
      <color rgb="FF000000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5"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4" xfId="0" applyNumberForma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 wrapText="1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1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vertical="center"/>
    </xf>
    <xf numFmtId="4" fontId="5" fillId="0" borderId="28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6" fillId="2" borderId="29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9" fillId="2" borderId="30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top" wrapText="1"/>
    </xf>
    <xf numFmtId="4" fontId="2" fillId="0" borderId="4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0" borderId="28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5" fillId="0" borderId="28" xfId="0" applyNumberFormat="1" applyFont="1" applyBorder="1" applyAlignment="1">
      <alignment vertical="center"/>
    </xf>
    <xf numFmtId="4" fontId="6" fillId="2" borderId="28" xfId="0" applyNumberFormat="1" applyFont="1" applyFill="1" applyBorder="1" applyAlignment="1">
      <alignment vertical="center"/>
    </xf>
    <xf numFmtId="4" fontId="6" fillId="2" borderId="31" xfId="0" applyNumberFormat="1" applyFont="1" applyFill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34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22" xfId="0" applyNumberFormat="1" applyFont="1" applyBorder="1" applyAlignment="1">
      <alignment vertical="center"/>
    </xf>
    <xf numFmtId="4" fontId="0" fillId="0" borderId="0" xfId="0" applyNumberForma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21"/>
  <sheetViews>
    <sheetView tabSelected="1" topLeftCell="A20" workbookViewId="0">
      <selection activeCell="D123" sqref="D123"/>
    </sheetView>
  </sheetViews>
  <sheetFormatPr defaultColWidth="12.140625" defaultRowHeight="12.75" x14ac:dyDescent="0.2"/>
  <cols>
    <col min="1" max="1" width="3.7109375" style="2" customWidth="1"/>
    <col min="2" max="2" width="6.85546875" style="1" customWidth="1"/>
    <col min="3" max="3" width="13.85546875" style="1" customWidth="1"/>
    <col min="4" max="4" width="54.28515625" customWidth="1"/>
    <col min="5" max="5" width="4.28515625" customWidth="1"/>
    <col min="6" max="6" width="12.85546875" customWidth="1"/>
    <col min="7" max="7" width="12" customWidth="1"/>
    <col min="8" max="10" width="14.28515625" customWidth="1"/>
    <col min="11" max="13" width="11.7109375" customWidth="1"/>
    <col min="14" max="48" width="9.140625" hidden="1" customWidth="1"/>
  </cols>
  <sheetData>
    <row r="1" spans="1:43" ht="25.5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43" ht="25.5" customHeight="1" x14ac:dyDescent="0.2">
      <c r="A2" s="39" t="s">
        <v>1</v>
      </c>
      <c r="B2" s="40"/>
      <c r="C2" s="40"/>
      <c r="D2" s="4" t="s">
        <v>2</v>
      </c>
      <c r="E2" s="40" t="s">
        <v>3</v>
      </c>
      <c r="F2" s="40"/>
      <c r="G2" s="40" t="s">
        <v>4</v>
      </c>
      <c r="H2" s="40"/>
      <c r="I2" s="3" t="s">
        <v>5</v>
      </c>
      <c r="J2" s="40"/>
      <c r="K2" s="40"/>
      <c r="L2" s="40"/>
      <c r="M2" s="45"/>
    </row>
    <row r="3" spans="1:43" ht="25.5" customHeight="1" x14ac:dyDescent="0.2">
      <c r="A3" s="41" t="s">
        <v>6</v>
      </c>
      <c r="B3" s="42"/>
      <c r="C3" s="42"/>
      <c r="D3" s="5" t="s">
        <v>7</v>
      </c>
      <c r="E3" s="42" t="s">
        <v>8</v>
      </c>
      <c r="F3" s="42"/>
      <c r="G3" s="42"/>
      <c r="H3" s="42"/>
      <c r="I3" s="5" t="s">
        <v>9</v>
      </c>
      <c r="J3" s="42" t="s">
        <v>10</v>
      </c>
      <c r="K3" s="42"/>
      <c r="L3" s="42"/>
      <c r="M3" s="46"/>
    </row>
    <row r="4" spans="1:43" ht="25.5" customHeight="1" x14ac:dyDescent="0.2">
      <c r="A4" s="41" t="s">
        <v>11</v>
      </c>
      <c r="B4" s="42"/>
      <c r="C4" s="42"/>
      <c r="D4" s="5" t="s">
        <v>12</v>
      </c>
      <c r="E4" s="42" t="s">
        <v>13</v>
      </c>
      <c r="F4" s="42"/>
      <c r="G4" s="42"/>
      <c r="H4" s="42"/>
      <c r="I4" s="5" t="s">
        <v>14</v>
      </c>
      <c r="J4" s="42"/>
      <c r="K4" s="42"/>
      <c r="L4" s="42"/>
      <c r="M4" s="46"/>
    </row>
    <row r="5" spans="1:43" ht="25.5" customHeight="1" x14ac:dyDescent="0.2">
      <c r="A5" s="43" t="s">
        <v>15</v>
      </c>
      <c r="B5" s="44"/>
      <c r="C5" s="44"/>
      <c r="D5" s="6"/>
      <c r="E5" s="44" t="s">
        <v>16</v>
      </c>
      <c r="F5" s="44"/>
      <c r="G5" s="44" t="s">
        <v>17</v>
      </c>
      <c r="H5" s="44"/>
      <c r="I5" s="6" t="s">
        <v>18</v>
      </c>
      <c r="J5" s="44"/>
      <c r="K5" s="44"/>
      <c r="L5" s="44"/>
      <c r="M5" s="47"/>
    </row>
    <row r="6" spans="1:43" x14ac:dyDescent="0.2">
      <c r="A6" s="48" t="s">
        <v>19</v>
      </c>
      <c r="B6" s="50" t="s">
        <v>20</v>
      </c>
      <c r="C6" s="50" t="s">
        <v>21</v>
      </c>
      <c r="D6" s="7" t="s">
        <v>22</v>
      </c>
      <c r="E6" s="52" t="s">
        <v>23</v>
      </c>
      <c r="F6" s="52" t="s">
        <v>24</v>
      </c>
      <c r="G6" s="54" t="s">
        <v>25</v>
      </c>
      <c r="H6" s="56" t="s">
        <v>26</v>
      </c>
      <c r="I6" s="54"/>
      <c r="J6" s="57"/>
      <c r="K6" s="56" t="s">
        <v>27</v>
      </c>
      <c r="L6" s="57"/>
      <c r="M6" s="58" t="s">
        <v>28</v>
      </c>
    </row>
    <row r="7" spans="1:43" x14ac:dyDescent="0.2">
      <c r="A7" s="49"/>
      <c r="B7" s="51"/>
      <c r="C7" s="51"/>
      <c r="D7" s="8" t="s">
        <v>29</v>
      </c>
      <c r="E7" s="53"/>
      <c r="F7" s="53"/>
      <c r="G7" s="55"/>
      <c r="H7" s="9" t="s">
        <v>30</v>
      </c>
      <c r="I7" s="10" t="s">
        <v>31</v>
      </c>
      <c r="J7" s="11" t="s">
        <v>32</v>
      </c>
      <c r="K7" s="9" t="s">
        <v>33</v>
      </c>
      <c r="L7" s="11" t="s">
        <v>32</v>
      </c>
      <c r="M7" s="59"/>
      <c r="P7" s="12" t="s">
        <v>34</v>
      </c>
      <c r="Q7" s="12" t="s">
        <v>35</v>
      </c>
      <c r="R7" s="12" t="s">
        <v>36</v>
      </c>
      <c r="S7" s="12" t="s">
        <v>37</v>
      </c>
      <c r="T7" s="12" t="s">
        <v>38</v>
      </c>
      <c r="U7" s="12" t="s">
        <v>39</v>
      </c>
      <c r="V7" s="12" t="s">
        <v>40</v>
      </c>
      <c r="W7" s="12" t="s">
        <v>41</v>
      </c>
      <c r="X7" s="12" t="s">
        <v>42</v>
      </c>
    </row>
    <row r="8" spans="1:43" x14ac:dyDescent="0.2">
      <c r="A8" s="15"/>
      <c r="B8" s="16"/>
      <c r="C8" s="16" t="s">
        <v>43</v>
      </c>
      <c r="D8" s="12" t="s">
        <v>44</v>
      </c>
      <c r="E8" s="12"/>
      <c r="F8" s="12"/>
      <c r="G8" s="12"/>
      <c r="H8" s="12">
        <f>SUM(H9:H15)</f>
        <v>0</v>
      </c>
      <c r="I8" s="12">
        <f>SUM(I9:I15)</f>
        <v>0</v>
      </c>
      <c r="J8" s="12">
        <f>H8+I8</f>
        <v>0</v>
      </c>
      <c r="K8" s="12"/>
      <c r="L8" s="12">
        <f>SUM(L9:L15)</f>
        <v>3.5852165000000005</v>
      </c>
      <c r="M8" s="12"/>
      <c r="P8" s="12">
        <f>IF(Q8="PR",J8,SUM(O9:O15))</f>
        <v>0</v>
      </c>
      <c r="Q8" s="12" t="s">
        <v>45</v>
      </c>
      <c r="R8" s="12">
        <f>IF(Q8="HS",H8,0)</f>
        <v>0</v>
      </c>
      <c r="S8" s="12">
        <f>IF(Q8="HS",I8-P8,0)</f>
        <v>0</v>
      </c>
      <c r="T8" s="12">
        <f>IF(Q8="PS",H8,0)</f>
        <v>0</v>
      </c>
      <c r="U8" s="12">
        <f>IF(Q8="PS",I8-P8,0)</f>
        <v>0</v>
      </c>
      <c r="V8" s="12">
        <f>IF(Q8="MP",H8,0)</f>
        <v>0</v>
      </c>
      <c r="W8" s="12">
        <f>IF(Q8="MP",I8-P8,0)</f>
        <v>0</v>
      </c>
      <c r="X8" s="12">
        <f>IF(Q8="OM",H8,0)</f>
        <v>0</v>
      </c>
      <c r="Y8" s="12">
        <v>61</v>
      </c>
      <c r="AI8">
        <f>SUM(Z9:Z15)</f>
        <v>0</v>
      </c>
      <c r="AJ8">
        <f>SUM(AA9:AA15)</f>
        <v>0</v>
      </c>
      <c r="AK8">
        <f>SUM(AB9:AB15)</f>
        <v>0</v>
      </c>
    </row>
    <row r="9" spans="1:43" x14ac:dyDescent="0.2">
      <c r="A9" s="2" t="s">
        <v>46</v>
      </c>
      <c r="C9" s="1" t="s">
        <v>47</v>
      </c>
      <c r="D9" t="s">
        <v>48</v>
      </c>
      <c r="E9" t="s">
        <v>49</v>
      </c>
      <c r="F9">
        <v>446.15</v>
      </c>
      <c r="G9">
        <v>0</v>
      </c>
      <c r="H9">
        <f>F9*AE9</f>
        <v>0</v>
      </c>
      <c r="I9">
        <f>J9-H9</f>
        <v>0</v>
      </c>
      <c r="J9">
        <f>F9*G9</f>
        <v>0</v>
      </c>
      <c r="K9">
        <v>3.7100000000000002E-3</v>
      </c>
      <c r="L9">
        <f>F9*K9</f>
        <v>1.6552165000000001</v>
      </c>
      <c r="M9" t="s">
        <v>50</v>
      </c>
      <c r="N9">
        <v>1</v>
      </c>
      <c r="O9">
        <f>IF(N9=5,I9,0)</f>
        <v>0</v>
      </c>
      <c r="Z9">
        <f>IF(AD9=0,J9,0)</f>
        <v>0</v>
      </c>
      <c r="AA9">
        <f>IF(AD9=15,J9,0)</f>
        <v>0</v>
      </c>
      <c r="AB9">
        <f>IF(AD9=21,J9,0)</f>
        <v>0</v>
      </c>
      <c r="AD9">
        <v>21</v>
      </c>
      <c r="AE9">
        <f>G9*AG9</f>
        <v>0</v>
      </c>
      <c r="AF9">
        <f>G9*(1-AG9)</f>
        <v>0</v>
      </c>
      <c r="AG9">
        <v>4.5962264150943399E-2</v>
      </c>
      <c r="AM9">
        <f>F9*AE9</f>
        <v>0</v>
      </c>
      <c r="AN9">
        <f>F9*AF9</f>
        <v>0</v>
      </c>
      <c r="AO9" t="s">
        <v>51</v>
      </c>
      <c r="AP9" t="s">
        <v>52</v>
      </c>
      <c r="AQ9" s="12" t="s">
        <v>53</v>
      </c>
    </row>
    <row r="10" spans="1:43" x14ac:dyDescent="0.2">
      <c r="D10" s="13" t="s">
        <v>54</v>
      </c>
      <c r="E10" s="13"/>
      <c r="F10" s="13">
        <v>115.5</v>
      </c>
    </row>
    <row r="11" spans="1:43" x14ac:dyDescent="0.2">
      <c r="D11" s="13" t="s">
        <v>55</v>
      </c>
      <c r="E11" s="13"/>
      <c r="F11" s="13">
        <v>54</v>
      </c>
    </row>
    <row r="12" spans="1:43" x14ac:dyDescent="0.2">
      <c r="D12" s="13" t="s">
        <v>56</v>
      </c>
      <c r="E12" s="13"/>
      <c r="F12" s="13">
        <v>12.75</v>
      </c>
    </row>
    <row r="13" spans="1:43" x14ac:dyDescent="0.2">
      <c r="D13" s="13" t="s">
        <v>57</v>
      </c>
      <c r="E13" s="13"/>
      <c r="F13" s="13">
        <v>4.9000000000000004</v>
      </c>
    </row>
    <row r="14" spans="1:43" x14ac:dyDescent="0.2">
      <c r="D14" s="13" t="s">
        <v>58</v>
      </c>
      <c r="E14" s="13"/>
      <c r="F14" s="13">
        <v>259</v>
      </c>
    </row>
    <row r="15" spans="1:43" x14ac:dyDescent="0.2">
      <c r="A15" s="2" t="s">
        <v>59</v>
      </c>
      <c r="C15" s="1" t="s">
        <v>60</v>
      </c>
      <c r="D15" t="s">
        <v>61</v>
      </c>
      <c r="E15" t="s">
        <v>62</v>
      </c>
      <c r="F15">
        <v>200</v>
      </c>
      <c r="G15">
        <v>0</v>
      </c>
      <c r="H15">
        <f>F15*AE15</f>
        <v>0</v>
      </c>
      <c r="I15">
        <f>J15-H15</f>
        <v>0</v>
      </c>
      <c r="J15">
        <f>F15*G15</f>
        <v>0</v>
      </c>
      <c r="K15">
        <v>9.6500000000000006E-3</v>
      </c>
      <c r="L15">
        <f>F15*K15</f>
        <v>1.9300000000000002</v>
      </c>
      <c r="M15" t="s">
        <v>50</v>
      </c>
      <c r="N15">
        <v>1</v>
      </c>
      <c r="O15">
        <f>IF(N15=5,I15,0)</f>
        <v>0</v>
      </c>
      <c r="Z15">
        <f>IF(AD15=0,J15,0)</f>
        <v>0</v>
      </c>
      <c r="AA15">
        <f>IF(AD15=15,J15,0)</f>
        <v>0</v>
      </c>
      <c r="AB15">
        <f>IF(AD15=21,J15,0)</f>
        <v>0</v>
      </c>
      <c r="AD15">
        <v>21</v>
      </c>
      <c r="AE15">
        <f>G15*AG15</f>
        <v>0</v>
      </c>
      <c r="AF15">
        <f>G15*(1-AG15)</f>
        <v>0</v>
      </c>
      <c r="AG15">
        <v>7.0367786305192859E-2</v>
      </c>
      <c r="AM15">
        <f>F15*AE15</f>
        <v>0</v>
      </c>
      <c r="AN15">
        <f>F15*AF15</f>
        <v>0</v>
      </c>
      <c r="AO15" t="s">
        <v>51</v>
      </c>
      <c r="AP15" t="s">
        <v>52</v>
      </c>
      <c r="AQ15" s="12" t="s">
        <v>53</v>
      </c>
    </row>
    <row r="16" spans="1:43" ht="12.75" customHeight="1" x14ac:dyDescent="0.2">
      <c r="C16" s="14" t="s">
        <v>63</v>
      </c>
      <c r="D16" s="60" t="s">
        <v>64</v>
      </c>
      <c r="E16" s="60"/>
      <c r="F16" s="60"/>
      <c r="G16" s="60"/>
      <c r="H16" s="60"/>
      <c r="I16" s="60"/>
      <c r="J16" s="60"/>
      <c r="K16" s="60"/>
      <c r="L16" s="60"/>
      <c r="M16" s="60"/>
    </row>
    <row r="17" spans="1:43" x14ac:dyDescent="0.2">
      <c r="A17" s="15"/>
      <c r="B17" s="16"/>
      <c r="C17" s="16" t="s">
        <v>65</v>
      </c>
      <c r="D17" s="12" t="s">
        <v>66</v>
      </c>
      <c r="E17" s="12"/>
      <c r="F17" s="12"/>
      <c r="G17" s="12"/>
      <c r="H17" s="12">
        <f>SUM(H18:H18)</f>
        <v>0</v>
      </c>
      <c r="I17" s="12">
        <f>SUM(I18:I18)</f>
        <v>0</v>
      </c>
      <c r="J17" s="12">
        <f>H17+I17</f>
        <v>0</v>
      </c>
      <c r="K17" s="12"/>
      <c r="L17" s="12">
        <f>SUM(L18:L18)</f>
        <v>0.128</v>
      </c>
      <c r="M17" s="12"/>
      <c r="P17" s="12">
        <f>IF(Q17="PR",J17,SUM(O18:O18))</f>
        <v>0</v>
      </c>
      <c r="Q17" s="12" t="s">
        <v>45</v>
      </c>
      <c r="R17" s="12">
        <f>IF(Q17="HS",H17,0)</f>
        <v>0</v>
      </c>
      <c r="S17" s="12">
        <f>IF(Q17="HS",I17-P17,0)</f>
        <v>0</v>
      </c>
      <c r="T17" s="12">
        <f>IF(Q17="PS",H17,0)</f>
        <v>0</v>
      </c>
      <c r="U17" s="12">
        <f>IF(Q17="PS",I17-P17,0)</f>
        <v>0</v>
      </c>
      <c r="V17" s="12">
        <f>IF(Q17="MP",H17,0)</f>
        <v>0</v>
      </c>
      <c r="W17" s="12">
        <f>IF(Q17="MP",I17-P17,0)</f>
        <v>0</v>
      </c>
      <c r="X17" s="12">
        <f>IF(Q17="OM",H17,0)</f>
        <v>0</v>
      </c>
      <c r="Y17" s="12">
        <v>62</v>
      </c>
      <c r="AI17">
        <f>SUM(Z18:Z18)</f>
        <v>0</v>
      </c>
      <c r="AJ17">
        <f>SUM(AA18:AA18)</f>
        <v>0</v>
      </c>
      <c r="AK17">
        <f>SUM(AB18:AB18)</f>
        <v>0</v>
      </c>
    </row>
    <row r="18" spans="1:43" x14ac:dyDescent="0.2">
      <c r="A18" s="2" t="s">
        <v>67</v>
      </c>
      <c r="C18" s="1" t="s">
        <v>68</v>
      </c>
      <c r="D18" t="s">
        <v>69</v>
      </c>
      <c r="E18" t="s">
        <v>62</v>
      </c>
      <c r="F18">
        <v>20</v>
      </c>
      <c r="G18">
        <v>0</v>
      </c>
      <c r="H18">
        <f>F18*AE18</f>
        <v>0</v>
      </c>
      <c r="I18">
        <f>J18-H18</f>
        <v>0</v>
      </c>
      <c r="J18">
        <f>F18*G18</f>
        <v>0</v>
      </c>
      <c r="K18">
        <v>6.4000000000000003E-3</v>
      </c>
      <c r="L18">
        <f>F18*K18</f>
        <v>0.128</v>
      </c>
      <c r="M18" t="s">
        <v>50</v>
      </c>
      <c r="N18">
        <v>1</v>
      </c>
      <c r="O18">
        <f>IF(N18=5,I18,0)</f>
        <v>0</v>
      </c>
      <c r="Z18">
        <f>IF(AD18=0,J18,0)</f>
        <v>0</v>
      </c>
      <c r="AA18">
        <f>IF(AD18=15,J18,0)</f>
        <v>0</v>
      </c>
      <c r="AB18">
        <f>IF(AD18=21,J18,0)</f>
        <v>0</v>
      </c>
      <c r="AD18">
        <v>21</v>
      </c>
      <c r="AE18">
        <f>G18*AG18</f>
        <v>0</v>
      </c>
      <c r="AF18">
        <f>G18*(1-AG18)</f>
        <v>0</v>
      </c>
      <c r="AG18">
        <v>0.59226012793176963</v>
      </c>
      <c r="AM18">
        <f>F18*AE18</f>
        <v>0</v>
      </c>
      <c r="AN18">
        <f>F18*AF18</f>
        <v>0</v>
      </c>
      <c r="AO18" t="s">
        <v>70</v>
      </c>
      <c r="AP18" t="s">
        <v>52</v>
      </c>
      <c r="AQ18" s="12" t="s">
        <v>53</v>
      </c>
    </row>
    <row r="19" spans="1:43" x14ac:dyDescent="0.2">
      <c r="A19" s="15"/>
      <c r="B19" s="16"/>
      <c r="C19" s="16" t="s">
        <v>71</v>
      </c>
      <c r="D19" s="12" t="s">
        <v>72</v>
      </c>
      <c r="E19" s="12"/>
      <c r="F19" s="12"/>
      <c r="G19" s="12"/>
      <c r="H19" s="12">
        <f>SUM(H20:H21)</f>
        <v>0</v>
      </c>
      <c r="I19" s="12">
        <f>SUM(I20:I21)</f>
        <v>0</v>
      </c>
      <c r="J19" s="12">
        <f>H19+I19</f>
        <v>0</v>
      </c>
      <c r="K19" s="12"/>
      <c r="L19" s="12">
        <f>SUM(L20:L21)</f>
        <v>0.26447999999999999</v>
      </c>
      <c r="M19" s="12"/>
      <c r="P19" s="12">
        <f>IF(Q19="PR",J19,SUM(O20:O21))</f>
        <v>0</v>
      </c>
      <c r="Q19" s="12" t="s">
        <v>45</v>
      </c>
      <c r="R19" s="12">
        <f>IF(Q19="HS",H19,0)</f>
        <v>0</v>
      </c>
      <c r="S19" s="12">
        <f>IF(Q19="HS",I19-P19,0)</f>
        <v>0</v>
      </c>
      <c r="T19" s="12">
        <f>IF(Q19="PS",H19,0)</f>
        <v>0</v>
      </c>
      <c r="U19" s="12">
        <f>IF(Q19="PS",I19-P19,0)</f>
        <v>0</v>
      </c>
      <c r="V19" s="12">
        <f>IF(Q19="MP",H19,0)</f>
        <v>0</v>
      </c>
      <c r="W19" s="12">
        <f>IF(Q19="MP",I19-P19,0)</f>
        <v>0</v>
      </c>
      <c r="X19" s="12">
        <f>IF(Q19="OM",H19,0)</f>
        <v>0</v>
      </c>
      <c r="Y19" s="12">
        <v>64</v>
      </c>
      <c r="AI19">
        <f>SUM(Z20:Z21)</f>
        <v>0</v>
      </c>
      <c r="AJ19">
        <f>SUM(AA20:AA21)</f>
        <v>0</v>
      </c>
      <c r="AK19">
        <f>SUM(AB20:AB21)</f>
        <v>0</v>
      </c>
    </row>
    <row r="20" spans="1:43" x14ac:dyDescent="0.2">
      <c r="A20" s="2" t="s">
        <v>73</v>
      </c>
      <c r="C20" s="1" t="s">
        <v>74</v>
      </c>
      <c r="D20" t="s">
        <v>75</v>
      </c>
      <c r="E20" t="s">
        <v>76</v>
      </c>
      <c r="F20">
        <v>4</v>
      </c>
      <c r="G20">
        <v>0</v>
      </c>
      <c r="H20">
        <f>F20*AE20</f>
        <v>0</v>
      </c>
      <c r="I20">
        <f>J20-H20</f>
        <v>0</v>
      </c>
      <c r="J20">
        <f>F20*G20</f>
        <v>0</v>
      </c>
      <c r="K20">
        <v>1.8970000000000001E-2</v>
      </c>
      <c r="L20">
        <f>F20*K20</f>
        <v>7.5880000000000003E-2</v>
      </c>
      <c r="M20" t="s">
        <v>50</v>
      </c>
      <c r="N20">
        <v>1</v>
      </c>
      <c r="O20">
        <f>IF(N20=5,I20,0)</f>
        <v>0</v>
      </c>
      <c r="Z20">
        <f>IF(AD20=0,J20,0)</f>
        <v>0</v>
      </c>
      <c r="AA20">
        <f>IF(AD20=15,J20,0)</f>
        <v>0</v>
      </c>
      <c r="AB20">
        <f>IF(AD20=21,J20,0)</f>
        <v>0</v>
      </c>
      <c r="AD20">
        <v>21</v>
      </c>
      <c r="AE20">
        <f>G20*AG20</f>
        <v>0</v>
      </c>
      <c r="AF20">
        <f>G20*(1-AG20)</f>
        <v>0</v>
      </c>
      <c r="AG20">
        <v>1.767300780465509E-2</v>
      </c>
      <c r="AM20">
        <f>F20*AE20</f>
        <v>0</v>
      </c>
      <c r="AN20">
        <f>F20*AF20</f>
        <v>0</v>
      </c>
      <c r="AO20" t="s">
        <v>77</v>
      </c>
      <c r="AP20" t="s">
        <v>52</v>
      </c>
      <c r="AQ20" s="12" t="s">
        <v>53</v>
      </c>
    </row>
    <row r="21" spans="1:43" x14ac:dyDescent="0.2">
      <c r="A21" s="2" t="s">
        <v>78</v>
      </c>
      <c r="C21" s="1" t="s">
        <v>79</v>
      </c>
      <c r="D21" t="s">
        <v>80</v>
      </c>
      <c r="E21" t="s">
        <v>76</v>
      </c>
      <c r="F21">
        <v>5</v>
      </c>
      <c r="G21">
        <v>0</v>
      </c>
      <c r="H21">
        <f>F21*AE21</f>
        <v>0</v>
      </c>
      <c r="I21">
        <f>J21-H21</f>
        <v>0</v>
      </c>
      <c r="J21">
        <f>F21*G21</f>
        <v>0</v>
      </c>
      <c r="K21">
        <v>3.7719999999999997E-2</v>
      </c>
      <c r="L21">
        <f>F21*K21</f>
        <v>0.18859999999999999</v>
      </c>
      <c r="M21" t="s">
        <v>50</v>
      </c>
      <c r="N21">
        <v>1</v>
      </c>
      <c r="O21">
        <f>IF(N21=5,I21,0)</f>
        <v>0</v>
      </c>
      <c r="Z21">
        <f>IF(AD21=0,J21,0)</f>
        <v>0</v>
      </c>
      <c r="AA21">
        <f>IF(AD21=15,J21,0)</f>
        <v>0</v>
      </c>
      <c r="AB21">
        <f>IF(AD21=21,J21,0)</f>
        <v>0</v>
      </c>
      <c r="AD21">
        <v>21</v>
      </c>
      <c r="AE21">
        <f>G21*AG21</f>
        <v>0</v>
      </c>
      <c r="AF21">
        <f>G21*(1-AG21)</f>
        <v>0</v>
      </c>
      <c r="AG21">
        <v>2.7897827363476221E-2</v>
      </c>
      <c r="AM21">
        <f>F21*AE21</f>
        <v>0</v>
      </c>
      <c r="AN21">
        <f>F21*AF21</f>
        <v>0</v>
      </c>
      <c r="AO21" t="s">
        <v>77</v>
      </c>
      <c r="AP21" t="s">
        <v>52</v>
      </c>
      <c r="AQ21" s="12" t="s">
        <v>53</v>
      </c>
    </row>
    <row r="22" spans="1:43" x14ac:dyDescent="0.2">
      <c r="A22" s="15"/>
      <c r="B22" s="16"/>
      <c r="C22" s="16" t="s">
        <v>81</v>
      </c>
      <c r="D22" s="12" t="s">
        <v>82</v>
      </c>
      <c r="E22" s="12"/>
      <c r="F22" s="12"/>
      <c r="G22" s="12"/>
      <c r="H22" s="12">
        <f>SUM(H23:H26)</f>
        <v>0</v>
      </c>
      <c r="I22" s="12">
        <f>SUM(I23:I26)</f>
        <v>0</v>
      </c>
      <c r="J22" s="12">
        <f>H22+I22</f>
        <v>0</v>
      </c>
      <c r="K22" s="12"/>
      <c r="L22" s="12">
        <f>SUM(L23:L26)</f>
        <v>9.5399999999999999E-3</v>
      </c>
      <c r="M22" s="12"/>
      <c r="P22" s="12">
        <f>IF(Q22="PR",J22,SUM(O23:O26))</f>
        <v>0</v>
      </c>
      <c r="Q22" s="12" t="s">
        <v>83</v>
      </c>
      <c r="R22" s="12">
        <f>IF(Q22="HS",H22,0)</f>
        <v>0</v>
      </c>
      <c r="S22" s="12">
        <f>IF(Q22="HS",I22-P22,0)</f>
        <v>0</v>
      </c>
      <c r="T22" s="12">
        <f>IF(Q22="PS",H22,0)</f>
        <v>0</v>
      </c>
      <c r="U22" s="12">
        <f>IF(Q22="PS",I22-P22,0)</f>
        <v>0</v>
      </c>
      <c r="V22" s="12">
        <f>IF(Q22="MP",H22,0)</f>
        <v>0</v>
      </c>
      <c r="W22" s="12">
        <f>IF(Q22="MP",I22-P22,0)</f>
        <v>0</v>
      </c>
      <c r="X22" s="12">
        <f>IF(Q22="OM",H22,0)</f>
        <v>0</v>
      </c>
      <c r="Y22" s="12">
        <v>734</v>
      </c>
      <c r="AI22">
        <f>SUM(Z23:Z26)</f>
        <v>0</v>
      </c>
      <c r="AJ22">
        <f>SUM(AA23:AA26)</f>
        <v>0</v>
      </c>
      <c r="AK22">
        <f>SUM(AB23:AB26)</f>
        <v>0</v>
      </c>
    </row>
    <row r="23" spans="1:43" x14ac:dyDescent="0.2">
      <c r="A23" s="2" t="s">
        <v>84</v>
      </c>
      <c r="C23" s="1" t="s">
        <v>85</v>
      </c>
      <c r="D23" t="s">
        <v>86</v>
      </c>
      <c r="E23" t="s">
        <v>76</v>
      </c>
      <c r="F23">
        <v>6</v>
      </c>
      <c r="G23">
        <v>0</v>
      </c>
      <c r="H23">
        <f>F23*AE23</f>
        <v>0</v>
      </c>
      <c r="I23">
        <f>J23-H23</f>
        <v>0</v>
      </c>
      <c r="J23">
        <f>F23*G23</f>
        <v>0</v>
      </c>
      <c r="K23">
        <v>1.2999999999999999E-4</v>
      </c>
      <c r="L23">
        <f>F23*K23</f>
        <v>7.7999999999999988E-4</v>
      </c>
      <c r="M23" t="s">
        <v>50</v>
      </c>
      <c r="N23">
        <v>1</v>
      </c>
      <c r="O23">
        <f>IF(N23=5,I23,0)</f>
        <v>0</v>
      </c>
      <c r="Z23">
        <f>IF(AD23=0,J23,0)</f>
        <v>0</v>
      </c>
      <c r="AA23">
        <f>IF(AD23=15,J23,0)</f>
        <v>0</v>
      </c>
      <c r="AB23">
        <f>IF(AD23=21,J23,0)</f>
        <v>0</v>
      </c>
      <c r="AD23">
        <v>21</v>
      </c>
      <c r="AE23">
        <f>G23*AG23</f>
        <v>0</v>
      </c>
      <c r="AF23">
        <f>G23*(1-AG23)</f>
        <v>0</v>
      </c>
      <c r="AG23">
        <v>0.61046557584380678</v>
      </c>
      <c r="AM23">
        <f>F23*AE23</f>
        <v>0</v>
      </c>
      <c r="AN23">
        <f>F23*AF23</f>
        <v>0</v>
      </c>
      <c r="AO23" t="s">
        <v>87</v>
      </c>
      <c r="AP23" t="s">
        <v>88</v>
      </c>
      <c r="AQ23" s="12" t="s">
        <v>53</v>
      </c>
    </row>
    <row r="24" spans="1:43" x14ac:dyDescent="0.2">
      <c r="A24" s="2" t="s">
        <v>89</v>
      </c>
      <c r="C24" s="1" t="s">
        <v>90</v>
      </c>
      <c r="D24" t="s">
        <v>91</v>
      </c>
      <c r="E24" t="s">
        <v>76</v>
      </c>
      <c r="F24">
        <v>6</v>
      </c>
      <c r="G24">
        <v>0</v>
      </c>
      <c r="H24">
        <f>F24*AE24</f>
        <v>0</v>
      </c>
      <c r="I24">
        <f>J24-H24</f>
        <v>0</v>
      </c>
      <c r="J24">
        <f>F24*G24</f>
        <v>0</v>
      </c>
      <c r="K24">
        <v>8.0000000000000004E-4</v>
      </c>
      <c r="L24">
        <f>F24*K24</f>
        <v>4.8000000000000004E-3</v>
      </c>
      <c r="M24" t="s">
        <v>50</v>
      </c>
      <c r="N24">
        <v>1</v>
      </c>
      <c r="O24">
        <f>IF(N24=5,I24,0)</f>
        <v>0</v>
      </c>
      <c r="Z24">
        <f>IF(AD24=0,J24,0)</f>
        <v>0</v>
      </c>
      <c r="AA24">
        <f>IF(AD24=15,J24,0)</f>
        <v>0</v>
      </c>
      <c r="AB24">
        <f>IF(AD24=21,J24,0)</f>
        <v>0</v>
      </c>
      <c r="AD24">
        <v>21</v>
      </c>
      <c r="AE24">
        <f>G24*AG24</f>
        <v>0</v>
      </c>
      <c r="AF24">
        <f>G24*(1-AG24)</f>
        <v>0</v>
      </c>
      <c r="AG24">
        <v>0.73150579150579154</v>
      </c>
      <c r="AM24">
        <f>F24*AE24</f>
        <v>0</v>
      </c>
      <c r="AN24">
        <f>F24*AF24</f>
        <v>0</v>
      </c>
      <c r="AO24" t="s">
        <v>87</v>
      </c>
      <c r="AP24" t="s">
        <v>88</v>
      </c>
      <c r="AQ24" s="12" t="s">
        <v>53</v>
      </c>
    </row>
    <row r="25" spans="1:43" x14ac:dyDescent="0.2">
      <c r="A25" s="2" t="s">
        <v>92</v>
      </c>
      <c r="C25" s="1" t="s">
        <v>93</v>
      </c>
      <c r="D25" t="s">
        <v>94</v>
      </c>
      <c r="E25" t="s">
        <v>76</v>
      </c>
      <c r="F25">
        <v>6</v>
      </c>
      <c r="G25">
        <v>0</v>
      </c>
      <c r="H25">
        <f>F25*AE25</f>
        <v>0</v>
      </c>
      <c r="I25">
        <f>J25-H25</f>
        <v>0</v>
      </c>
      <c r="J25">
        <f>F25*G25</f>
        <v>0</v>
      </c>
      <c r="K25">
        <v>2.5999999999999998E-4</v>
      </c>
      <c r="L25">
        <f>F25*K25</f>
        <v>1.5599999999999998E-3</v>
      </c>
      <c r="M25" t="s">
        <v>50</v>
      </c>
      <c r="N25">
        <v>1</v>
      </c>
      <c r="O25">
        <f>IF(N25=5,I25,0)</f>
        <v>0</v>
      </c>
      <c r="Z25">
        <f>IF(AD25=0,J25,0)</f>
        <v>0</v>
      </c>
      <c r="AA25">
        <f>IF(AD25=15,J25,0)</f>
        <v>0</v>
      </c>
      <c r="AB25">
        <f>IF(AD25=21,J25,0)</f>
        <v>0</v>
      </c>
      <c r="AD25">
        <v>21</v>
      </c>
      <c r="AE25">
        <f>G25*AG25</f>
        <v>0</v>
      </c>
      <c r="AF25">
        <f>G25*(1-AG25)</f>
        <v>0</v>
      </c>
      <c r="AG25">
        <v>0.89520146520146515</v>
      </c>
      <c r="AM25">
        <f>F25*AE25</f>
        <v>0</v>
      </c>
      <c r="AN25">
        <f>F25*AF25</f>
        <v>0</v>
      </c>
      <c r="AO25" t="s">
        <v>87</v>
      </c>
      <c r="AP25" t="s">
        <v>88</v>
      </c>
      <c r="AQ25" s="12" t="s">
        <v>53</v>
      </c>
    </row>
    <row r="26" spans="1:43" x14ac:dyDescent="0.2">
      <c r="A26" s="2" t="s">
        <v>95</v>
      </c>
      <c r="C26" s="1" t="s">
        <v>96</v>
      </c>
      <c r="D26" t="s">
        <v>97</v>
      </c>
      <c r="E26" t="s">
        <v>76</v>
      </c>
      <c r="F26">
        <v>12</v>
      </c>
      <c r="G26">
        <v>0</v>
      </c>
      <c r="H26">
        <f>F26*AE26</f>
        <v>0</v>
      </c>
      <c r="I26">
        <f>J26-H26</f>
        <v>0</v>
      </c>
      <c r="J26">
        <f>F26*G26</f>
        <v>0</v>
      </c>
      <c r="K26">
        <v>2.0000000000000001E-4</v>
      </c>
      <c r="L26">
        <f>F26*K26</f>
        <v>2.4000000000000002E-3</v>
      </c>
      <c r="M26" t="s">
        <v>50</v>
      </c>
      <c r="N26">
        <v>1</v>
      </c>
      <c r="O26">
        <f>IF(N26=5,I26,0)</f>
        <v>0</v>
      </c>
      <c r="Z26">
        <f>IF(AD26=0,J26,0)</f>
        <v>0</v>
      </c>
      <c r="AA26">
        <f>IF(AD26=15,J26,0)</f>
        <v>0</v>
      </c>
      <c r="AB26">
        <f>IF(AD26=21,J26,0)</f>
        <v>0</v>
      </c>
      <c r="AD26">
        <v>21</v>
      </c>
      <c r="AE26">
        <f>G26*AG26</f>
        <v>0</v>
      </c>
      <c r="AF26">
        <f>G26*(1-AG26)</f>
        <v>0</v>
      </c>
      <c r="AG26">
        <v>0.84354966505798457</v>
      </c>
      <c r="AM26">
        <f>F26*AE26</f>
        <v>0</v>
      </c>
      <c r="AN26">
        <f>F26*AF26</f>
        <v>0</v>
      </c>
      <c r="AO26" t="s">
        <v>87</v>
      </c>
      <c r="AP26" t="s">
        <v>88</v>
      </c>
      <c r="AQ26" s="12" t="s">
        <v>53</v>
      </c>
    </row>
    <row r="27" spans="1:43" x14ac:dyDescent="0.2">
      <c r="A27" s="15"/>
      <c r="B27" s="16"/>
      <c r="C27" s="16" t="s">
        <v>98</v>
      </c>
      <c r="D27" s="12" t="s">
        <v>99</v>
      </c>
      <c r="E27" s="12"/>
      <c r="F27" s="12"/>
      <c r="G27" s="12"/>
      <c r="H27" s="12">
        <f>SUM(H28:H35)</f>
        <v>0</v>
      </c>
      <c r="I27" s="12">
        <f>SUM(I28:I35)</f>
        <v>0</v>
      </c>
      <c r="J27" s="12">
        <f>H27+I27</f>
        <v>0</v>
      </c>
      <c r="K27" s="12"/>
      <c r="L27" s="12">
        <f>SUM(L28:L35)</f>
        <v>0.34607999999999994</v>
      </c>
      <c r="M27" s="12"/>
      <c r="P27" s="12">
        <f>IF(Q27="PR",J27,SUM(O28:O35))</f>
        <v>0</v>
      </c>
      <c r="Q27" s="12" t="s">
        <v>83</v>
      </c>
      <c r="R27" s="12">
        <f>IF(Q27="HS",H27,0)</f>
        <v>0</v>
      </c>
      <c r="S27" s="12">
        <f>IF(Q27="HS",I27-P27,0)</f>
        <v>0</v>
      </c>
      <c r="T27" s="12">
        <f>IF(Q27="PS",H27,0)</f>
        <v>0</v>
      </c>
      <c r="U27" s="12">
        <f>IF(Q27="PS",I27-P27,0)</f>
        <v>0</v>
      </c>
      <c r="V27" s="12">
        <f>IF(Q27="MP",H27,0)</f>
        <v>0</v>
      </c>
      <c r="W27" s="12">
        <f>IF(Q27="MP",I27-P27,0)</f>
        <v>0</v>
      </c>
      <c r="X27" s="12">
        <f>IF(Q27="OM",H27,0)</f>
        <v>0</v>
      </c>
      <c r="Y27" s="12">
        <v>735</v>
      </c>
      <c r="AI27">
        <f>SUM(Z28:Z35)</f>
        <v>0</v>
      </c>
      <c r="AJ27">
        <f>SUM(AA28:AA35)</f>
        <v>0</v>
      </c>
      <c r="AK27">
        <f>SUM(AB28:AB35)</f>
        <v>0</v>
      </c>
    </row>
    <row r="28" spans="1:43" x14ac:dyDescent="0.2">
      <c r="A28" s="2" t="s">
        <v>100</v>
      </c>
      <c r="C28" s="1" t="s">
        <v>101</v>
      </c>
      <c r="D28" t="s">
        <v>102</v>
      </c>
      <c r="E28" t="s">
        <v>76</v>
      </c>
      <c r="F28">
        <v>6</v>
      </c>
      <c r="G28">
        <v>0</v>
      </c>
      <c r="H28">
        <f t="shared" ref="H28:H35" si="0">F28*AE28</f>
        <v>0</v>
      </c>
      <c r="I28">
        <f t="shared" ref="I28:I35" si="1">J28-H28</f>
        <v>0</v>
      </c>
      <c r="J28">
        <f t="shared" ref="J28:J35" si="2">F28*G28</f>
        <v>0</v>
      </c>
      <c r="K28">
        <v>0</v>
      </c>
      <c r="L28">
        <f t="shared" ref="L28:L35" si="3">F28*K28</f>
        <v>0</v>
      </c>
      <c r="M28" t="s">
        <v>50</v>
      </c>
      <c r="N28">
        <v>1</v>
      </c>
      <c r="O28">
        <f t="shared" ref="O28:O35" si="4">IF(N28=5,I28,0)</f>
        <v>0</v>
      </c>
      <c r="Z28">
        <f t="shared" ref="Z28:Z35" si="5">IF(AD28=0,J28,0)</f>
        <v>0</v>
      </c>
      <c r="AA28">
        <f t="shared" ref="AA28:AA35" si="6">IF(AD28=15,J28,0)</f>
        <v>0</v>
      </c>
      <c r="AB28">
        <f t="shared" ref="AB28:AB35" si="7">IF(AD28=21,J28,0)</f>
        <v>0</v>
      </c>
      <c r="AD28">
        <v>21</v>
      </c>
      <c r="AE28">
        <f t="shared" ref="AE28:AE35" si="8">G28*AG28</f>
        <v>0</v>
      </c>
      <c r="AF28">
        <f t="shared" ref="AF28:AF35" si="9">G28*(1-AG28)</f>
        <v>0</v>
      </c>
      <c r="AG28">
        <v>0</v>
      </c>
      <c r="AM28">
        <f t="shared" ref="AM28:AM35" si="10">F28*AE28</f>
        <v>0</v>
      </c>
      <c r="AN28">
        <f t="shared" ref="AN28:AN35" si="11">F28*AF28</f>
        <v>0</v>
      </c>
      <c r="AO28" t="s">
        <v>103</v>
      </c>
      <c r="AP28" t="s">
        <v>88</v>
      </c>
      <c r="AQ28" s="12" t="s">
        <v>53</v>
      </c>
    </row>
    <row r="29" spans="1:43" x14ac:dyDescent="0.2">
      <c r="A29" s="2" t="s">
        <v>104</v>
      </c>
      <c r="C29" s="1" t="s">
        <v>105</v>
      </c>
      <c r="D29" t="s">
        <v>106</v>
      </c>
      <c r="E29" t="s">
        <v>62</v>
      </c>
      <c r="F29">
        <v>5</v>
      </c>
      <c r="G29">
        <v>0</v>
      </c>
      <c r="H29">
        <f t="shared" si="0"/>
        <v>0</v>
      </c>
      <c r="I29">
        <f t="shared" si="1"/>
        <v>0</v>
      </c>
      <c r="J29">
        <f t="shared" si="2"/>
        <v>0</v>
      </c>
      <c r="K29">
        <v>0</v>
      </c>
      <c r="L29">
        <f t="shared" si="3"/>
        <v>0</v>
      </c>
      <c r="M29" t="s">
        <v>50</v>
      </c>
      <c r="N29">
        <v>1</v>
      </c>
      <c r="O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D29">
        <v>21</v>
      </c>
      <c r="AE29">
        <f t="shared" si="8"/>
        <v>0</v>
      </c>
      <c r="AF29">
        <f t="shared" si="9"/>
        <v>0</v>
      </c>
      <c r="AG29">
        <v>0</v>
      </c>
      <c r="AM29">
        <f t="shared" si="10"/>
        <v>0</v>
      </c>
      <c r="AN29">
        <f t="shared" si="11"/>
        <v>0</v>
      </c>
      <c r="AO29" t="s">
        <v>103</v>
      </c>
      <c r="AP29" t="s">
        <v>88</v>
      </c>
      <c r="AQ29" s="12" t="s">
        <v>53</v>
      </c>
    </row>
    <row r="30" spans="1:43" x14ac:dyDescent="0.2">
      <c r="A30" s="2" t="s">
        <v>107</v>
      </c>
      <c r="C30" s="1" t="s">
        <v>108</v>
      </c>
      <c r="D30" t="s">
        <v>109</v>
      </c>
      <c r="E30" t="s">
        <v>62</v>
      </c>
      <c r="F30">
        <v>5</v>
      </c>
      <c r="G30">
        <v>0</v>
      </c>
      <c r="H30">
        <f t="shared" si="0"/>
        <v>0</v>
      </c>
      <c r="I30">
        <f t="shared" si="1"/>
        <v>0</v>
      </c>
      <c r="J30">
        <f t="shared" si="2"/>
        <v>0</v>
      </c>
      <c r="K30">
        <v>0</v>
      </c>
      <c r="L30">
        <f t="shared" si="3"/>
        <v>0</v>
      </c>
      <c r="M30" t="s">
        <v>50</v>
      </c>
      <c r="N30">
        <v>1</v>
      </c>
      <c r="O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D30">
        <v>21</v>
      </c>
      <c r="AE30">
        <f t="shared" si="8"/>
        <v>0</v>
      </c>
      <c r="AF30">
        <f t="shared" si="9"/>
        <v>0</v>
      </c>
      <c r="AG30">
        <v>0</v>
      </c>
      <c r="AM30">
        <f t="shared" si="10"/>
        <v>0</v>
      </c>
      <c r="AN30">
        <f t="shared" si="11"/>
        <v>0</v>
      </c>
      <c r="AO30" t="s">
        <v>103</v>
      </c>
      <c r="AP30" t="s">
        <v>88</v>
      </c>
      <c r="AQ30" s="12" t="s">
        <v>53</v>
      </c>
    </row>
    <row r="31" spans="1:43" x14ac:dyDescent="0.2">
      <c r="A31" s="2" t="s">
        <v>110</v>
      </c>
      <c r="C31" s="1" t="s">
        <v>111</v>
      </c>
      <c r="D31" t="s">
        <v>112</v>
      </c>
      <c r="E31" t="s">
        <v>76</v>
      </c>
      <c r="F31">
        <v>6</v>
      </c>
      <c r="G31">
        <v>0</v>
      </c>
      <c r="H31">
        <f t="shared" si="0"/>
        <v>0</v>
      </c>
      <c r="I31">
        <f t="shared" si="1"/>
        <v>0</v>
      </c>
      <c r="J31">
        <f t="shared" si="2"/>
        <v>0</v>
      </c>
      <c r="K31">
        <v>0</v>
      </c>
      <c r="L31">
        <f t="shared" si="3"/>
        <v>0</v>
      </c>
      <c r="M31" t="s">
        <v>50</v>
      </c>
      <c r="N31">
        <v>1</v>
      </c>
      <c r="O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D31">
        <v>21</v>
      </c>
      <c r="AE31">
        <f t="shared" si="8"/>
        <v>0</v>
      </c>
      <c r="AF31">
        <f t="shared" si="9"/>
        <v>0</v>
      </c>
      <c r="AG31">
        <v>8.7858719646799113E-3</v>
      </c>
      <c r="AM31">
        <f t="shared" si="10"/>
        <v>0</v>
      </c>
      <c r="AN31">
        <f t="shared" si="11"/>
        <v>0</v>
      </c>
      <c r="AO31" t="s">
        <v>103</v>
      </c>
      <c r="AP31" t="s">
        <v>88</v>
      </c>
      <c r="AQ31" s="12" t="s">
        <v>53</v>
      </c>
    </row>
    <row r="32" spans="1:43" x14ac:dyDescent="0.2">
      <c r="A32" s="2" t="s">
        <v>113</v>
      </c>
      <c r="C32" s="1" t="s">
        <v>114</v>
      </c>
      <c r="D32" t="s">
        <v>115</v>
      </c>
      <c r="E32" t="s">
        <v>76</v>
      </c>
      <c r="F32">
        <v>6</v>
      </c>
      <c r="G32">
        <v>0</v>
      </c>
      <c r="H32">
        <f t="shared" si="0"/>
        <v>0</v>
      </c>
      <c r="I32">
        <f t="shared" si="1"/>
        <v>0</v>
      </c>
      <c r="J32">
        <f t="shared" si="2"/>
        <v>0</v>
      </c>
      <c r="K32">
        <v>0</v>
      </c>
      <c r="L32">
        <f t="shared" si="3"/>
        <v>0</v>
      </c>
      <c r="M32" t="s">
        <v>50</v>
      </c>
      <c r="N32">
        <v>1</v>
      </c>
      <c r="O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D32">
        <v>21</v>
      </c>
      <c r="AE32">
        <f t="shared" si="8"/>
        <v>0</v>
      </c>
      <c r="AF32">
        <f t="shared" si="9"/>
        <v>0</v>
      </c>
      <c r="AG32">
        <v>0</v>
      </c>
      <c r="AM32">
        <f t="shared" si="10"/>
        <v>0</v>
      </c>
      <c r="AN32">
        <f t="shared" si="11"/>
        <v>0</v>
      </c>
      <c r="AO32" t="s">
        <v>103</v>
      </c>
      <c r="AP32" t="s">
        <v>88</v>
      </c>
      <c r="AQ32" s="12" t="s">
        <v>53</v>
      </c>
    </row>
    <row r="33" spans="1:43" x14ac:dyDescent="0.2">
      <c r="A33" s="2" t="s">
        <v>116</v>
      </c>
      <c r="C33" s="1" t="s">
        <v>117</v>
      </c>
      <c r="D33" t="s">
        <v>118</v>
      </c>
      <c r="E33" t="s">
        <v>76</v>
      </c>
      <c r="F33">
        <v>6</v>
      </c>
      <c r="G33">
        <v>0</v>
      </c>
      <c r="H33">
        <f t="shared" si="0"/>
        <v>0</v>
      </c>
      <c r="I33">
        <f t="shared" si="1"/>
        <v>0</v>
      </c>
      <c r="J33">
        <f t="shared" si="2"/>
        <v>0</v>
      </c>
      <c r="K33">
        <v>3.2669999999999998E-2</v>
      </c>
      <c r="L33">
        <f t="shared" si="3"/>
        <v>0.19601999999999997</v>
      </c>
      <c r="M33" t="s">
        <v>50</v>
      </c>
      <c r="N33">
        <v>1</v>
      </c>
      <c r="O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D33">
        <v>21</v>
      </c>
      <c r="AE33">
        <f t="shared" si="8"/>
        <v>0</v>
      </c>
      <c r="AF33">
        <f t="shared" si="9"/>
        <v>0</v>
      </c>
      <c r="AG33">
        <v>1</v>
      </c>
      <c r="AM33">
        <f t="shared" si="10"/>
        <v>0</v>
      </c>
      <c r="AN33">
        <f t="shared" si="11"/>
        <v>0</v>
      </c>
      <c r="AO33" t="s">
        <v>103</v>
      </c>
      <c r="AP33" t="s">
        <v>88</v>
      </c>
      <c r="AQ33" s="12" t="s">
        <v>53</v>
      </c>
    </row>
    <row r="34" spans="1:43" x14ac:dyDescent="0.2">
      <c r="A34" s="2" t="s">
        <v>119</v>
      </c>
      <c r="C34" s="1" t="s">
        <v>120</v>
      </c>
      <c r="D34" t="s">
        <v>121</v>
      </c>
      <c r="E34" t="s">
        <v>122</v>
      </c>
      <c r="F34">
        <v>0.34608</v>
      </c>
      <c r="G34">
        <v>0</v>
      </c>
      <c r="H34">
        <f t="shared" si="0"/>
        <v>0</v>
      </c>
      <c r="I34">
        <f t="shared" si="1"/>
        <v>0</v>
      </c>
      <c r="J34">
        <f t="shared" si="2"/>
        <v>0</v>
      </c>
      <c r="K34">
        <v>0</v>
      </c>
      <c r="L34">
        <f t="shared" si="3"/>
        <v>0</v>
      </c>
      <c r="M34" t="s">
        <v>50</v>
      </c>
      <c r="N34">
        <v>5</v>
      </c>
      <c r="O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D34">
        <v>21</v>
      </c>
      <c r="AE34">
        <f t="shared" si="8"/>
        <v>0</v>
      </c>
      <c r="AF34">
        <f t="shared" si="9"/>
        <v>0</v>
      </c>
      <c r="AG34">
        <v>0</v>
      </c>
      <c r="AM34">
        <f t="shared" si="10"/>
        <v>0</v>
      </c>
      <c r="AN34">
        <f t="shared" si="11"/>
        <v>0</v>
      </c>
      <c r="AO34" t="s">
        <v>103</v>
      </c>
      <c r="AP34" t="s">
        <v>88</v>
      </c>
      <c r="AQ34" s="12" t="s">
        <v>53</v>
      </c>
    </row>
    <row r="35" spans="1:43" x14ac:dyDescent="0.2">
      <c r="A35" s="2" t="s">
        <v>123</v>
      </c>
      <c r="C35" s="1" t="s">
        <v>124</v>
      </c>
      <c r="D35" t="s">
        <v>125</v>
      </c>
      <c r="E35" t="s">
        <v>76</v>
      </c>
      <c r="F35">
        <v>6</v>
      </c>
      <c r="G35">
        <v>0</v>
      </c>
      <c r="H35">
        <f t="shared" si="0"/>
        <v>0</v>
      </c>
      <c r="I35">
        <f t="shared" si="1"/>
        <v>0</v>
      </c>
      <c r="J35">
        <f t="shared" si="2"/>
        <v>0</v>
      </c>
      <c r="K35">
        <v>2.5010000000000001E-2</v>
      </c>
      <c r="L35">
        <f t="shared" si="3"/>
        <v>0.15006</v>
      </c>
      <c r="M35" t="s">
        <v>50</v>
      </c>
      <c r="N35">
        <v>1</v>
      </c>
      <c r="O35">
        <f t="shared" si="4"/>
        <v>0</v>
      </c>
      <c r="Z35">
        <f t="shared" si="5"/>
        <v>0</v>
      </c>
      <c r="AA35">
        <f t="shared" si="6"/>
        <v>0</v>
      </c>
      <c r="AB35">
        <f t="shared" si="7"/>
        <v>0</v>
      </c>
      <c r="AD35">
        <v>21</v>
      </c>
      <c r="AE35">
        <f t="shared" si="8"/>
        <v>0</v>
      </c>
      <c r="AF35">
        <f t="shared" si="9"/>
        <v>0</v>
      </c>
      <c r="AG35">
        <v>0.120045045045045</v>
      </c>
      <c r="AM35">
        <f t="shared" si="10"/>
        <v>0</v>
      </c>
      <c r="AN35">
        <f t="shared" si="11"/>
        <v>0</v>
      </c>
      <c r="AO35" t="s">
        <v>103</v>
      </c>
      <c r="AP35" t="s">
        <v>88</v>
      </c>
      <c r="AQ35" s="12" t="s">
        <v>53</v>
      </c>
    </row>
    <row r="36" spans="1:43" x14ac:dyDescent="0.2">
      <c r="A36" s="15"/>
      <c r="B36" s="16"/>
      <c r="C36" s="16" t="s">
        <v>126</v>
      </c>
      <c r="D36" s="12" t="s">
        <v>127</v>
      </c>
      <c r="E36" s="12"/>
      <c r="F36" s="12"/>
      <c r="G36" s="12"/>
      <c r="H36" s="12">
        <f>SUM(H37:H37)</f>
        <v>0</v>
      </c>
      <c r="I36" s="12">
        <f>SUM(I37:I37)</f>
        <v>0</v>
      </c>
      <c r="J36" s="12">
        <f>H36+I36</f>
        <v>0</v>
      </c>
      <c r="K36" s="12"/>
      <c r="L36" s="12">
        <f>SUM(L37:L37)</f>
        <v>0.43940000000000001</v>
      </c>
      <c r="M36" s="12"/>
      <c r="P36" s="12">
        <f>IF(Q36="PR",J36,SUM(O37:O37))</f>
        <v>0</v>
      </c>
      <c r="Q36" s="12" t="s">
        <v>83</v>
      </c>
      <c r="R36" s="12">
        <f>IF(Q36="HS",H36,0)</f>
        <v>0</v>
      </c>
      <c r="S36" s="12">
        <f>IF(Q36="HS",I36-P36,0)</f>
        <v>0</v>
      </c>
      <c r="T36" s="12">
        <f>IF(Q36="PS",H36,0)</f>
        <v>0</v>
      </c>
      <c r="U36" s="12">
        <f>IF(Q36="PS",I36-P36,0)</f>
        <v>0</v>
      </c>
      <c r="V36" s="12">
        <f>IF(Q36="MP",H36,0)</f>
        <v>0</v>
      </c>
      <c r="W36" s="12">
        <f>IF(Q36="MP",I36-P36,0)</f>
        <v>0</v>
      </c>
      <c r="X36" s="12">
        <f>IF(Q36="OM",H36,0)</f>
        <v>0</v>
      </c>
      <c r="Y36" s="12">
        <v>761</v>
      </c>
      <c r="AI36">
        <f>SUM(Z37:Z37)</f>
        <v>0</v>
      </c>
      <c r="AJ36">
        <f>SUM(AA37:AA37)</f>
        <v>0</v>
      </c>
      <c r="AK36">
        <f>SUM(AB37:AB37)</f>
        <v>0</v>
      </c>
    </row>
    <row r="37" spans="1:43" x14ac:dyDescent="0.2">
      <c r="A37" s="2" t="s">
        <v>128</v>
      </c>
      <c r="C37" s="1" t="s">
        <v>129</v>
      </c>
      <c r="D37" t="s">
        <v>130</v>
      </c>
      <c r="E37" t="s">
        <v>62</v>
      </c>
      <c r="F37">
        <v>5</v>
      </c>
      <c r="G37">
        <v>0</v>
      </c>
      <c r="H37">
        <f>F37*AE37</f>
        <v>0</v>
      </c>
      <c r="I37">
        <f>J37-H37</f>
        <v>0</v>
      </c>
      <c r="J37">
        <f>F37*G37</f>
        <v>0</v>
      </c>
      <c r="K37">
        <v>8.788E-2</v>
      </c>
      <c r="L37">
        <f>F37*K37</f>
        <v>0.43940000000000001</v>
      </c>
      <c r="M37" t="s">
        <v>50</v>
      </c>
      <c r="N37">
        <v>1</v>
      </c>
      <c r="O37">
        <f>IF(N37=5,I37,0)</f>
        <v>0</v>
      </c>
      <c r="Z37">
        <f>IF(AD37=0,J37,0)</f>
        <v>0</v>
      </c>
      <c r="AA37">
        <f>IF(AD37=15,J37,0)</f>
        <v>0</v>
      </c>
      <c r="AB37">
        <f>IF(AD37=21,J37,0)</f>
        <v>0</v>
      </c>
      <c r="AD37">
        <v>21</v>
      </c>
      <c r="AE37">
        <f>G37*AG37</f>
        <v>0</v>
      </c>
      <c r="AF37">
        <f>G37*(1-AG37)</f>
        <v>0</v>
      </c>
      <c r="AG37">
        <v>0.83598148148148144</v>
      </c>
      <c r="AM37">
        <f>F37*AE37</f>
        <v>0</v>
      </c>
      <c r="AN37">
        <f>F37*AF37</f>
        <v>0</v>
      </c>
      <c r="AO37" t="s">
        <v>131</v>
      </c>
      <c r="AP37" t="s">
        <v>132</v>
      </c>
      <c r="AQ37" s="12" t="s">
        <v>53</v>
      </c>
    </row>
    <row r="38" spans="1:43" x14ac:dyDescent="0.2">
      <c r="D38" s="13" t="s">
        <v>133</v>
      </c>
      <c r="E38" s="13"/>
      <c r="F38" s="13">
        <v>5</v>
      </c>
    </row>
    <row r="39" spans="1:43" x14ac:dyDescent="0.2">
      <c r="A39" s="15"/>
      <c r="B39" s="16"/>
      <c r="C39" s="16" t="s">
        <v>134</v>
      </c>
      <c r="D39" s="12" t="s">
        <v>135</v>
      </c>
      <c r="E39" s="12"/>
      <c r="F39" s="12"/>
      <c r="G39" s="12"/>
      <c r="H39" s="12">
        <f>SUM(H40:H53)</f>
        <v>0</v>
      </c>
      <c r="I39" s="12">
        <f>SUM(I40:I53)</f>
        <v>0</v>
      </c>
      <c r="J39" s="12">
        <f>H39+I39</f>
        <v>0</v>
      </c>
      <c r="K39" s="12"/>
      <c r="L39" s="12">
        <f>SUM(L40:L53)</f>
        <v>2.6239599999999998</v>
      </c>
      <c r="M39" s="12"/>
      <c r="P39" s="12">
        <f>IF(Q39="PR",J39,SUM(O40:O53))</f>
        <v>0</v>
      </c>
      <c r="Q39" s="12" t="s">
        <v>83</v>
      </c>
      <c r="R39" s="12">
        <f>IF(Q39="HS",H39,0)</f>
        <v>0</v>
      </c>
      <c r="S39" s="12">
        <f>IF(Q39="HS",I39-P39,0)</f>
        <v>0</v>
      </c>
      <c r="T39" s="12">
        <f>IF(Q39="PS",H39,0)</f>
        <v>0</v>
      </c>
      <c r="U39" s="12">
        <f>IF(Q39="PS",I39-P39,0)</f>
        <v>0</v>
      </c>
      <c r="V39" s="12">
        <f>IF(Q39="MP",H39,0)</f>
        <v>0</v>
      </c>
      <c r="W39" s="12">
        <f>IF(Q39="MP",I39-P39,0)</f>
        <v>0</v>
      </c>
      <c r="X39" s="12">
        <f>IF(Q39="OM",H39,0)</f>
        <v>0</v>
      </c>
      <c r="Y39" s="12">
        <v>766</v>
      </c>
      <c r="AI39">
        <f>SUM(Z40:Z53)</f>
        <v>0</v>
      </c>
      <c r="AJ39">
        <f>SUM(AA40:AA53)</f>
        <v>0</v>
      </c>
      <c r="AK39">
        <f>SUM(AB40:AB53)</f>
        <v>0</v>
      </c>
    </row>
    <row r="40" spans="1:43" x14ac:dyDescent="0.2">
      <c r="A40" s="2" t="s">
        <v>136</v>
      </c>
      <c r="C40" s="1" t="s">
        <v>137</v>
      </c>
      <c r="D40" t="s">
        <v>138</v>
      </c>
      <c r="E40" t="s">
        <v>76</v>
      </c>
      <c r="F40">
        <v>4</v>
      </c>
      <c r="G40">
        <v>0</v>
      </c>
      <c r="H40">
        <f>F40*AE40</f>
        <v>0</v>
      </c>
      <c r="I40">
        <f>J40-H40</f>
        <v>0</v>
      </c>
      <c r="J40">
        <f>F40*G40</f>
        <v>0</v>
      </c>
      <c r="K40">
        <v>0</v>
      </c>
      <c r="L40">
        <f>F40*K40</f>
        <v>0</v>
      </c>
      <c r="M40" t="s">
        <v>50</v>
      </c>
      <c r="N40">
        <v>1</v>
      </c>
      <c r="O40">
        <f>IF(N40=5,I40,0)</f>
        <v>0</v>
      </c>
      <c r="Z40">
        <f>IF(AD40=0,J40,0)</f>
        <v>0</v>
      </c>
      <c r="AA40">
        <f>IF(AD40=15,J40,0)</f>
        <v>0</v>
      </c>
      <c r="AB40">
        <f>IF(AD40=21,J40,0)</f>
        <v>0</v>
      </c>
      <c r="AD40">
        <v>21</v>
      </c>
      <c r="AE40">
        <f>G40*AG40</f>
        <v>0</v>
      </c>
      <c r="AF40">
        <f>G40*(1-AG40)</f>
        <v>0</v>
      </c>
      <c r="AG40">
        <v>0</v>
      </c>
      <c r="AM40">
        <f>F40*AE40</f>
        <v>0</v>
      </c>
      <c r="AN40">
        <f>F40*AF40</f>
        <v>0</v>
      </c>
      <c r="AO40" t="s">
        <v>139</v>
      </c>
      <c r="AP40" t="s">
        <v>132</v>
      </c>
      <c r="AQ40" s="12" t="s">
        <v>53</v>
      </c>
    </row>
    <row r="41" spans="1:43" x14ac:dyDescent="0.2">
      <c r="A41" s="2" t="s">
        <v>140</v>
      </c>
      <c r="C41" s="1" t="s">
        <v>141</v>
      </c>
      <c r="D41" t="s">
        <v>142</v>
      </c>
      <c r="E41" t="s">
        <v>76</v>
      </c>
      <c r="F41">
        <v>4</v>
      </c>
      <c r="G41">
        <v>0</v>
      </c>
      <c r="H41">
        <f>F41*AE41</f>
        <v>0</v>
      </c>
      <c r="I41">
        <f>J41-H41</f>
        <v>0</v>
      </c>
      <c r="J41">
        <f>F41*G41</f>
        <v>0</v>
      </c>
      <c r="K41">
        <v>2.8E-3</v>
      </c>
      <c r="L41">
        <f>F41*K41</f>
        <v>1.12E-2</v>
      </c>
      <c r="M41" t="s">
        <v>50</v>
      </c>
      <c r="N41">
        <v>1</v>
      </c>
      <c r="O41">
        <f>IF(N41=5,I41,0)</f>
        <v>0</v>
      </c>
      <c r="Z41">
        <f>IF(AD41=0,J41,0)</f>
        <v>0</v>
      </c>
      <c r="AA41">
        <f>IF(AD41=15,J41,0)</f>
        <v>0</v>
      </c>
      <c r="AB41">
        <f>IF(AD41=21,J41,0)</f>
        <v>0</v>
      </c>
      <c r="AD41">
        <v>21</v>
      </c>
      <c r="AE41">
        <f>G41*AG41</f>
        <v>0</v>
      </c>
      <c r="AF41">
        <f>G41*(1-AG41)</f>
        <v>0</v>
      </c>
      <c r="AG41">
        <v>1</v>
      </c>
      <c r="AM41">
        <f>F41*AE41</f>
        <v>0</v>
      </c>
      <c r="AN41">
        <f>F41*AF41</f>
        <v>0</v>
      </c>
      <c r="AO41" t="s">
        <v>139</v>
      </c>
      <c r="AP41" t="s">
        <v>132</v>
      </c>
      <c r="AQ41" s="12" t="s">
        <v>53</v>
      </c>
    </row>
    <row r="42" spans="1:43" x14ac:dyDescent="0.2">
      <c r="A42" s="2" t="s">
        <v>143</v>
      </c>
      <c r="C42" s="1" t="s">
        <v>144</v>
      </c>
      <c r="D42" t="s">
        <v>145</v>
      </c>
      <c r="E42" t="s">
        <v>76</v>
      </c>
      <c r="F42">
        <v>3</v>
      </c>
      <c r="G42">
        <v>0</v>
      </c>
      <c r="H42">
        <f>F42*AE42</f>
        <v>0</v>
      </c>
      <c r="I42">
        <f>J42-H42</f>
        <v>0</v>
      </c>
      <c r="J42">
        <f>F42*G42</f>
        <v>0</v>
      </c>
      <c r="K42">
        <v>3.6999999999999998E-2</v>
      </c>
      <c r="L42">
        <f>F42*K42</f>
        <v>0.11099999999999999</v>
      </c>
      <c r="M42" t="s">
        <v>50</v>
      </c>
      <c r="N42">
        <v>1</v>
      </c>
      <c r="O42">
        <f>IF(N42=5,I42,0)</f>
        <v>0</v>
      </c>
      <c r="Z42">
        <f>IF(AD42=0,J42,0)</f>
        <v>0</v>
      </c>
      <c r="AA42">
        <f>IF(AD42=15,J42,0)</f>
        <v>0</v>
      </c>
      <c r="AB42">
        <f>IF(AD42=21,J42,0)</f>
        <v>0</v>
      </c>
      <c r="AD42">
        <v>21</v>
      </c>
      <c r="AE42">
        <f>G42*AG42</f>
        <v>0</v>
      </c>
      <c r="AF42">
        <f>G42*(1-AG42)</f>
        <v>0</v>
      </c>
      <c r="AG42">
        <v>1</v>
      </c>
      <c r="AM42">
        <f>F42*AE42</f>
        <v>0</v>
      </c>
      <c r="AN42">
        <f>F42*AF42</f>
        <v>0</v>
      </c>
      <c r="AO42" t="s">
        <v>139</v>
      </c>
      <c r="AP42" t="s">
        <v>132</v>
      </c>
      <c r="AQ42" s="12" t="s">
        <v>53</v>
      </c>
    </row>
    <row r="43" spans="1:43" ht="12.75" customHeight="1" x14ac:dyDescent="0.2">
      <c r="C43" s="14" t="s">
        <v>63</v>
      </c>
      <c r="D43" s="60" t="s">
        <v>146</v>
      </c>
      <c r="E43" s="60"/>
      <c r="F43" s="60"/>
      <c r="G43" s="60"/>
      <c r="H43" s="60"/>
      <c r="I43" s="60"/>
      <c r="J43" s="60"/>
      <c r="K43" s="60"/>
      <c r="L43" s="60"/>
      <c r="M43" s="60"/>
    </row>
    <row r="44" spans="1:43" x14ac:dyDescent="0.2">
      <c r="A44" s="2" t="s">
        <v>147</v>
      </c>
      <c r="C44" s="1" t="s">
        <v>148</v>
      </c>
      <c r="D44" t="s">
        <v>149</v>
      </c>
      <c r="E44" t="s">
        <v>76</v>
      </c>
      <c r="F44">
        <v>1</v>
      </c>
      <c r="G44">
        <v>0</v>
      </c>
      <c r="H44">
        <f>F44*AE44</f>
        <v>0</v>
      </c>
      <c r="I44">
        <f>J44-H44</f>
        <v>0</v>
      </c>
      <c r="J44">
        <f>F44*G44</f>
        <v>0</v>
      </c>
      <c r="K44">
        <v>4.9000000000000002E-2</v>
      </c>
      <c r="L44">
        <f>F44*K44</f>
        <v>4.9000000000000002E-2</v>
      </c>
      <c r="M44" t="s">
        <v>50</v>
      </c>
      <c r="N44">
        <v>1</v>
      </c>
      <c r="O44">
        <f>IF(N44=5,I44,0)</f>
        <v>0</v>
      </c>
      <c r="Z44">
        <f>IF(AD44=0,J44,0)</f>
        <v>0</v>
      </c>
      <c r="AA44">
        <f>IF(AD44=15,J44,0)</f>
        <v>0</v>
      </c>
      <c r="AB44">
        <f>IF(AD44=21,J44,0)</f>
        <v>0</v>
      </c>
      <c r="AD44">
        <v>21</v>
      </c>
      <c r="AE44">
        <f>G44*AG44</f>
        <v>0</v>
      </c>
      <c r="AF44">
        <f>G44*(1-AG44)</f>
        <v>0</v>
      </c>
      <c r="AG44">
        <v>1</v>
      </c>
      <c r="AM44">
        <f>F44*AE44</f>
        <v>0</v>
      </c>
      <c r="AN44">
        <f>F44*AF44</f>
        <v>0</v>
      </c>
      <c r="AO44" t="s">
        <v>139</v>
      </c>
      <c r="AP44" t="s">
        <v>132</v>
      </c>
      <c r="AQ44" s="12" t="s">
        <v>53</v>
      </c>
    </row>
    <row r="45" spans="1:43" ht="12.75" customHeight="1" x14ac:dyDescent="0.2">
      <c r="C45" s="14" t="s">
        <v>63</v>
      </c>
      <c r="D45" s="60" t="s">
        <v>146</v>
      </c>
      <c r="E45" s="60"/>
      <c r="F45" s="60"/>
      <c r="G45" s="60"/>
      <c r="H45" s="60"/>
      <c r="I45" s="60"/>
      <c r="J45" s="60"/>
      <c r="K45" s="60"/>
      <c r="L45" s="60"/>
      <c r="M45" s="60"/>
    </row>
    <row r="46" spans="1:43" x14ac:dyDescent="0.2">
      <c r="A46" s="2" t="s">
        <v>150</v>
      </c>
      <c r="C46" s="1" t="s">
        <v>151</v>
      </c>
      <c r="D46" t="s">
        <v>152</v>
      </c>
      <c r="E46" t="s">
        <v>76</v>
      </c>
      <c r="F46">
        <v>5</v>
      </c>
      <c r="G46">
        <v>0</v>
      </c>
      <c r="H46">
        <f>F46*AE46</f>
        <v>0</v>
      </c>
      <c r="I46">
        <f>J46-H46</f>
        <v>0</v>
      </c>
      <c r="J46">
        <f>F46*G46</f>
        <v>0</v>
      </c>
      <c r="K46">
        <v>0</v>
      </c>
      <c r="L46">
        <f>F46*K46</f>
        <v>0</v>
      </c>
      <c r="M46" t="s">
        <v>50</v>
      </c>
      <c r="N46">
        <v>1</v>
      </c>
      <c r="O46">
        <f>IF(N46=5,I46,0)</f>
        <v>0</v>
      </c>
      <c r="Z46">
        <f>IF(AD46=0,J46,0)</f>
        <v>0</v>
      </c>
      <c r="AA46">
        <f>IF(AD46=15,J46,0)</f>
        <v>0</v>
      </c>
      <c r="AB46">
        <f>IF(AD46=21,J46,0)</f>
        <v>0</v>
      </c>
      <c r="AD46">
        <v>21</v>
      </c>
      <c r="AE46">
        <f>G46*AG46</f>
        <v>0</v>
      </c>
      <c r="AF46">
        <f>G46*(1-AG46)</f>
        <v>0</v>
      </c>
      <c r="AG46">
        <v>0</v>
      </c>
      <c r="AM46">
        <f>F46*AE46</f>
        <v>0</v>
      </c>
      <c r="AN46">
        <f>F46*AF46</f>
        <v>0</v>
      </c>
      <c r="AO46" t="s">
        <v>139</v>
      </c>
      <c r="AP46" t="s">
        <v>132</v>
      </c>
      <c r="AQ46" s="12" t="s">
        <v>53</v>
      </c>
    </row>
    <row r="47" spans="1:43" x14ac:dyDescent="0.2">
      <c r="A47" s="2" t="s">
        <v>153</v>
      </c>
      <c r="C47" s="1" t="s">
        <v>141</v>
      </c>
      <c r="D47" t="s">
        <v>142</v>
      </c>
      <c r="E47" t="s">
        <v>76</v>
      </c>
      <c r="F47">
        <v>5</v>
      </c>
      <c r="G47">
        <v>0</v>
      </c>
      <c r="H47">
        <f>F47*AE47</f>
        <v>0</v>
      </c>
      <c r="I47">
        <f>J47-H47</f>
        <v>0</v>
      </c>
      <c r="J47">
        <f>F47*G47</f>
        <v>0</v>
      </c>
      <c r="K47">
        <v>2.8E-3</v>
      </c>
      <c r="L47">
        <f>F47*K47</f>
        <v>1.4E-2</v>
      </c>
      <c r="M47" t="s">
        <v>50</v>
      </c>
      <c r="N47">
        <v>1</v>
      </c>
      <c r="O47">
        <f>IF(N47=5,I47,0)</f>
        <v>0</v>
      </c>
      <c r="Z47">
        <f>IF(AD47=0,J47,0)</f>
        <v>0</v>
      </c>
      <c r="AA47">
        <f>IF(AD47=15,J47,0)</f>
        <v>0</v>
      </c>
      <c r="AB47">
        <f>IF(AD47=21,J47,0)</f>
        <v>0</v>
      </c>
      <c r="AD47">
        <v>21</v>
      </c>
      <c r="AE47">
        <f>G47*AG47</f>
        <v>0</v>
      </c>
      <c r="AF47">
        <f>G47*(1-AG47)</f>
        <v>0</v>
      </c>
      <c r="AG47">
        <v>1</v>
      </c>
      <c r="AM47">
        <f>F47*AE47</f>
        <v>0</v>
      </c>
      <c r="AN47">
        <f>F47*AF47</f>
        <v>0</v>
      </c>
      <c r="AO47" t="s">
        <v>139</v>
      </c>
      <c r="AP47" t="s">
        <v>132</v>
      </c>
      <c r="AQ47" s="12" t="s">
        <v>53</v>
      </c>
    </row>
    <row r="48" spans="1:43" x14ac:dyDescent="0.2">
      <c r="A48" s="2" t="s">
        <v>154</v>
      </c>
      <c r="C48" s="1" t="s">
        <v>155</v>
      </c>
      <c r="D48" t="s">
        <v>156</v>
      </c>
      <c r="E48" t="s">
        <v>76</v>
      </c>
      <c r="F48">
        <v>5</v>
      </c>
      <c r="G48">
        <v>0</v>
      </c>
      <c r="H48">
        <f>F48*AE48</f>
        <v>0</v>
      </c>
      <c r="I48">
        <f>J48-H48</f>
        <v>0</v>
      </c>
      <c r="J48">
        <f>F48*G48</f>
        <v>0</v>
      </c>
      <c r="K48">
        <v>7.6700000000000004E-2</v>
      </c>
      <c r="L48">
        <f>F48*K48</f>
        <v>0.38350000000000001</v>
      </c>
      <c r="M48" t="s">
        <v>50</v>
      </c>
      <c r="N48">
        <v>1</v>
      </c>
      <c r="O48">
        <f>IF(N48=5,I48,0)</f>
        <v>0</v>
      </c>
      <c r="Z48">
        <f>IF(AD48=0,J48,0)</f>
        <v>0</v>
      </c>
      <c r="AA48">
        <f>IF(AD48=15,J48,0)</f>
        <v>0</v>
      </c>
      <c r="AB48">
        <f>IF(AD48=21,J48,0)</f>
        <v>0</v>
      </c>
      <c r="AD48">
        <v>21</v>
      </c>
      <c r="AE48">
        <f>G48*AG48</f>
        <v>0</v>
      </c>
      <c r="AF48">
        <f>G48*(1-AG48)</f>
        <v>0</v>
      </c>
      <c r="AG48">
        <v>1</v>
      </c>
      <c r="AM48">
        <f>F48*AE48</f>
        <v>0</v>
      </c>
      <c r="AN48">
        <f>F48*AF48</f>
        <v>0</v>
      </c>
      <c r="AO48" t="s">
        <v>139</v>
      </c>
      <c r="AP48" t="s">
        <v>132</v>
      </c>
      <c r="AQ48" s="12" t="s">
        <v>53</v>
      </c>
    </row>
    <row r="49" spans="1:43" ht="12.75" customHeight="1" x14ac:dyDescent="0.2">
      <c r="C49" s="14" t="s">
        <v>63</v>
      </c>
      <c r="D49" s="60" t="s">
        <v>146</v>
      </c>
      <c r="E49" s="60"/>
      <c r="F49" s="60"/>
      <c r="G49" s="60"/>
      <c r="H49" s="60"/>
      <c r="I49" s="60"/>
      <c r="J49" s="60"/>
      <c r="K49" s="60"/>
      <c r="L49" s="60"/>
      <c r="M49" s="60"/>
    </row>
    <row r="50" spans="1:43" x14ac:dyDescent="0.2">
      <c r="A50" s="2" t="s">
        <v>157</v>
      </c>
      <c r="C50" s="1" t="s">
        <v>158</v>
      </c>
      <c r="D50" t="s">
        <v>159</v>
      </c>
      <c r="E50" t="s">
        <v>76</v>
      </c>
      <c r="F50">
        <v>20</v>
      </c>
      <c r="G50">
        <v>0</v>
      </c>
      <c r="H50">
        <f>F50*AE50</f>
        <v>0</v>
      </c>
      <c r="I50">
        <f>J50-H50</f>
        <v>0</v>
      </c>
      <c r="J50">
        <f>F50*G50</f>
        <v>0</v>
      </c>
      <c r="K50">
        <v>7.2319999999999995E-2</v>
      </c>
      <c r="L50">
        <f>F50*K50</f>
        <v>1.4463999999999999</v>
      </c>
      <c r="M50" t="s">
        <v>50</v>
      </c>
      <c r="N50">
        <v>1</v>
      </c>
      <c r="O50">
        <f>IF(N50=5,I50,0)</f>
        <v>0</v>
      </c>
      <c r="Z50">
        <f>IF(AD50=0,J50,0)</f>
        <v>0</v>
      </c>
      <c r="AA50">
        <f>IF(AD50=15,J50,0)</f>
        <v>0</v>
      </c>
      <c r="AB50">
        <f>IF(AD50=21,J50,0)</f>
        <v>0</v>
      </c>
      <c r="AD50">
        <v>21</v>
      </c>
      <c r="AE50">
        <f>G50*AG50</f>
        <v>0</v>
      </c>
      <c r="AF50">
        <f>G50*(1-AG50)</f>
        <v>0</v>
      </c>
      <c r="AG50">
        <v>0.81656340167046315</v>
      </c>
      <c r="AM50">
        <f>F50*AE50</f>
        <v>0</v>
      </c>
      <c r="AN50">
        <f>F50*AF50</f>
        <v>0</v>
      </c>
      <c r="AO50" t="s">
        <v>139</v>
      </c>
      <c r="AP50" t="s">
        <v>132</v>
      </c>
      <c r="AQ50" s="12" t="s">
        <v>53</v>
      </c>
    </row>
    <row r="51" spans="1:43" ht="12.75" customHeight="1" x14ac:dyDescent="0.2">
      <c r="C51" s="14" t="s">
        <v>63</v>
      </c>
      <c r="D51" s="60" t="s">
        <v>160</v>
      </c>
      <c r="E51" s="60"/>
      <c r="F51" s="60"/>
      <c r="G51" s="60"/>
      <c r="H51" s="60"/>
      <c r="I51" s="60"/>
      <c r="J51" s="60"/>
      <c r="K51" s="60"/>
      <c r="L51" s="60"/>
      <c r="M51" s="60"/>
    </row>
    <row r="52" spans="1:43" x14ac:dyDescent="0.2">
      <c r="A52" s="2" t="s">
        <v>161</v>
      </c>
      <c r="C52" s="1" t="s">
        <v>162</v>
      </c>
      <c r="D52" t="s">
        <v>163</v>
      </c>
      <c r="E52" t="s">
        <v>76</v>
      </c>
      <c r="F52">
        <v>14</v>
      </c>
      <c r="G52">
        <v>0</v>
      </c>
      <c r="H52">
        <f>F52*AE52</f>
        <v>0</v>
      </c>
      <c r="I52">
        <f>J52-H52</f>
        <v>0</v>
      </c>
      <c r="J52">
        <f>F52*G52</f>
        <v>0</v>
      </c>
      <c r="K52">
        <v>4.3490000000000001E-2</v>
      </c>
      <c r="L52">
        <f>F52*K52</f>
        <v>0.60885999999999996</v>
      </c>
      <c r="M52" t="s">
        <v>50</v>
      </c>
      <c r="N52">
        <v>1</v>
      </c>
      <c r="O52">
        <f>IF(N52=5,I52,0)</f>
        <v>0</v>
      </c>
      <c r="Z52">
        <f>IF(AD52=0,J52,0)</f>
        <v>0</v>
      </c>
      <c r="AA52">
        <f>IF(AD52=15,J52,0)</f>
        <v>0</v>
      </c>
      <c r="AB52">
        <f>IF(AD52=21,J52,0)</f>
        <v>0</v>
      </c>
      <c r="AD52">
        <v>21</v>
      </c>
      <c r="AE52">
        <f>G52*AG52</f>
        <v>0</v>
      </c>
      <c r="AF52">
        <f>G52*(1-AG52)</f>
        <v>0</v>
      </c>
      <c r="AG52">
        <v>0.75499685336689748</v>
      </c>
      <c r="AM52">
        <f>F52*AE52</f>
        <v>0</v>
      </c>
      <c r="AN52">
        <f>F52*AF52</f>
        <v>0</v>
      </c>
      <c r="AO52" t="s">
        <v>139</v>
      </c>
      <c r="AP52" t="s">
        <v>132</v>
      </c>
      <c r="AQ52" s="12" t="s">
        <v>53</v>
      </c>
    </row>
    <row r="53" spans="1:43" x14ac:dyDescent="0.2">
      <c r="A53" s="2" t="s">
        <v>164</v>
      </c>
      <c r="C53" s="1" t="s">
        <v>165</v>
      </c>
      <c r="D53" t="s">
        <v>166</v>
      </c>
      <c r="E53" t="s">
        <v>122</v>
      </c>
      <c r="F53">
        <v>2.6240000000000001</v>
      </c>
      <c r="G53">
        <v>0</v>
      </c>
      <c r="H53">
        <f>F53*AE53</f>
        <v>0</v>
      </c>
      <c r="I53">
        <f>J53-H53</f>
        <v>0</v>
      </c>
      <c r="J53">
        <f>F53*G53</f>
        <v>0</v>
      </c>
      <c r="K53">
        <v>0</v>
      </c>
      <c r="L53">
        <f>F53*K53</f>
        <v>0</v>
      </c>
      <c r="M53" t="s">
        <v>50</v>
      </c>
      <c r="N53">
        <v>5</v>
      </c>
      <c r="O53">
        <f>IF(N53=5,I53,0)</f>
        <v>0</v>
      </c>
      <c r="Z53">
        <f>IF(AD53=0,J53,0)</f>
        <v>0</v>
      </c>
      <c r="AA53">
        <f>IF(AD53=15,J53,0)</f>
        <v>0</v>
      </c>
      <c r="AB53">
        <f>IF(AD53=21,J53,0)</f>
        <v>0</v>
      </c>
      <c r="AD53">
        <v>21</v>
      </c>
      <c r="AE53">
        <f>G53*AG53</f>
        <v>0</v>
      </c>
      <c r="AF53">
        <f>G53*(1-AG53)</f>
        <v>0</v>
      </c>
      <c r="AG53">
        <v>0</v>
      </c>
      <c r="AM53">
        <f>F53*AE53</f>
        <v>0</v>
      </c>
      <c r="AN53">
        <f>F53*AF53</f>
        <v>0</v>
      </c>
      <c r="AO53" t="s">
        <v>139</v>
      </c>
      <c r="AP53" t="s">
        <v>132</v>
      </c>
      <c r="AQ53" s="12" t="s">
        <v>53</v>
      </c>
    </row>
    <row r="54" spans="1:43" x14ac:dyDescent="0.2">
      <c r="A54" s="15"/>
      <c r="B54" s="16"/>
      <c r="C54" s="16" t="s">
        <v>167</v>
      </c>
      <c r="D54" s="12" t="s">
        <v>168</v>
      </c>
      <c r="E54" s="12"/>
      <c r="F54" s="12"/>
      <c r="G54" s="12"/>
      <c r="H54" s="12">
        <f>SUM(H55:H57)</f>
        <v>0</v>
      </c>
      <c r="I54" s="12">
        <f>SUM(I55:I57)</f>
        <v>0</v>
      </c>
      <c r="J54" s="12">
        <f>H54+I54</f>
        <v>0</v>
      </c>
      <c r="K54" s="12"/>
      <c r="L54" s="12">
        <f>SUM(L55:L57)</f>
        <v>5.13E-3</v>
      </c>
      <c r="M54" s="12"/>
      <c r="P54" s="12">
        <f>IF(Q54="PR",J54,SUM(O55:O57))</f>
        <v>0</v>
      </c>
      <c r="Q54" s="12" t="s">
        <v>83</v>
      </c>
      <c r="R54" s="12">
        <f>IF(Q54="HS",H54,0)</f>
        <v>0</v>
      </c>
      <c r="S54" s="12">
        <f>IF(Q54="HS",I54-P54,0)</f>
        <v>0</v>
      </c>
      <c r="T54" s="12">
        <f>IF(Q54="PS",H54,0)</f>
        <v>0</v>
      </c>
      <c r="U54" s="12">
        <f>IF(Q54="PS",I54-P54,0)</f>
        <v>0</v>
      </c>
      <c r="V54" s="12">
        <f>IF(Q54="MP",H54,0)</f>
        <v>0</v>
      </c>
      <c r="W54" s="12">
        <f>IF(Q54="MP",I54-P54,0)</f>
        <v>0</v>
      </c>
      <c r="X54" s="12">
        <f>IF(Q54="OM",H54,0)</f>
        <v>0</v>
      </c>
      <c r="Y54" s="12">
        <v>771</v>
      </c>
      <c r="AI54">
        <f>SUM(Z55:Z57)</f>
        <v>0</v>
      </c>
      <c r="AJ54">
        <f>SUM(AA55:AA57)</f>
        <v>0</v>
      </c>
      <c r="AK54">
        <f>SUM(AB55:AB57)</f>
        <v>0</v>
      </c>
    </row>
    <row r="55" spans="1:43" x14ac:dyDescent="0.2">
      <c r="A55" s="2" t="s">
        <v>169</v>
      </c>
      <c r="C55" s="1" t="s">
        <v>170</v>
      </c>
      <c r="D55" t="s">
        <v>171</v>
      </c>
      <c r="E55" t="s">
        <v>49</v>
      </c>
      <c r="F55">
        <v>11</v>
      </c>
      <c r="G55">
        <v>0</v>
      </c>
      <c r="H55">
        <f>F55*AE55</f>
        <v>0</v>
      </c>
      <c r="I55">
        <f>J55-H55</f>
        <v>0</v>
      </c>
      <c r="J55">
        <f>F55*G55</f>
        <v>0</v>
      </c>
      <c r="K55">
        <v>0</v>
      </c>
      <c r="L55">
        <f>F55*K55</f>
        <v>0</v>
      </c>
      <c r="M55" t="s">
        <v>50</v>
      </c>
      <c r="N55">
        <v>1</v>
      </c>
      <c r="O55">
        <f>IF(N55=5,I55,0)</f>
        <v>0</v>
      </c>
      <c r="Z55">
        <f>IF(AD55=0,J55,0)</f>
        <v>0</v>
      </c>
      <c r="AA55">
        <f>IF(AD55=15,J55,0)</f>
        <v>0</v>
      </c>
      <c r="AB55">
        <f>IF(AD55=21,J55,0)</f>
        <v>0</v>
      </c>
      <c r="AD55">
        <v>21</v>
      </c>
      <c r="AE55">
        <f>G55*AG55</f>
        <v>0</v>
      </c>
      <c r="AF55">
        <f>G55*(1-AG55)</f>
        <v>0</v>
      </c>
      <c r="AG55">
        <v>0</v>
      </c>
      <c r="AM55">
        <f>F55*AE55</f>
        <v>0</v>
      </c>
      <c r="AN55">
        <f>F55*AF55</f>
        <v>0</v>
      </c>
      <c r="AO55" t="s">
        <v>172</v>
      </c>
      <c r="AP55" t="s">
        <v>173</v>
      </c>
      <c r="AQ55" s="12" t="s">
        <v>53</v>
      </c>
    </row>
    <row r="56" spans="1:43" x14ac:dyDescent="0.2">
      <c r="A56" s="2" t="s">
        <v>174</v>
      </c>
      <c r="C56" s="1" t="s">
        <v>175</v>
      </c>
      <c r="D56" t="s">
        <v>176</v>
      </c>
      <c r="E56" t="s">
        <v>76</v>
      </c>
      <c r="F56">
        <v>9</v>
      </c>
      <c r="G56">
        <v>0</v>
      </c>
      <c r="H56">
        <f>F56*AE56</f>
        <v>0</v>
      </c>
      <c r="I56">
        <f>J56-H56</f>
        <v>0</v>
      </c>
      <c r="J56">
        <f>F56*G56</f>
        <v>0</v>
      </c>
      <c r="K56">
        <v>5.6999999999999998E-4</v>
      </c>
      <c r="L56">
        <f>F56*K56</f>
        <v>5.13E-3</v>
      </c>
      <c r="M56" t="s">
        <v>50</v>
      </c>
      <c r="N56">
        <v>1</v>
      </c>
      <c r="O56">
        <f>IF(N56=5,I56,0)</f>
        <v>0</v>
      </c>
      <c r="Z56">
        <f>IF(AD56=0,J56,0)</f>
        <v>0</v>
      </c>
      <c r="AA56">
        <f>IF(AD56=15,J56,0)</f>
        <v>0</v>
      </c>
      <c r="AB56">
        <f>IF(AD56=21,J56,0)</f>
        <v>0</v>
      </c>
      <c r="AD56">
        <v>21</v>
      </c>
      <c r="AE56">
        <f>G56*AG56</f>
        <v>0</v>
      </c>
      <c r="AF56">
        <f>G56*(1-AG56)</f>
        <v>0</v>
      </c>
      <c r="AG56">
        <v>1</v>
      </c>
      <c r="AM56">
        <f>F56*AE56</f>
        <v>0</v>
      </c>
      <c r="AN56">
        <f>F56*AF56</f>
        <v>0</v>
      </c>
      <c r="AO56" t="s">
        <v>172</v>
      </c>
      <c r="AP56" t="s">
        <v>173</v>
      </c>
      <c r="AQ56" s="12" t="s">
        <v>53</v>
      </c>
    </row>
    <row r="57" spans="1:43" x14ac:dyDescent="0.2">
      <c r="A57" s="2" t="s">
        <v>177</v>
      </c>
      <c r="C57" s="1" t="s">
        <v>178</v>
      </c>
      <c r="D57" t="s">
        <v>179</v>
      </c>
      <c r="E57" t="s">
        <v>122</v>
      </c>
      <c r="F57">
        <v>5.13E-3</v>
      </c>
      <c r="G57">
        <v>0</v>
      </c>
      <c r="H57">
        <f>F57*AE57</f>
        <v>0</v>
      </c>
      <c r="I57">
        <f>J57-H57</f>
        <v>0</v>
      </c>
      <c r="J57">
        <f>F57*G57</f>
        <v>0</v>
      </c>
      <c r="K57">
        <v>0</v>
      </c>
      <c r="L57">
        <f>F57*K57</f>
        <v>0</v>
      </c>
      <c r="M57" t="s">
        <v>50</v>
      </c>
      <c r="N57">
        <v>5</v>
      </c>
      <c r="O57">
        <f>IF(N57=5,I57,0)</f>
        <v>0</v>
      </c>
      <c r="Z57">
        <f>IF(AD57=0,J57,0)</f>
        <v>0</v>
      </c>
      <c r="AA57">
        <f>IF(AD57=15,J57,0)</f>
        <v>0</v>
      </c>
      <c r="AB57">
        <f>IF(AD57=21,J57,0)</f>
        <v>0</v>
      </c>
      <c r="AD57">
        <v>21</v>
      </c>
      <c r="AE57">
        <f>G57*AG57</f>
        <v>0</v>
      </c>
      <c r="AF57">
        <f>G57*(1-AG57)</f>
        <v>0</v>
      </c>
      <c r="AG57">
        <v>0</v>
      </c>
      <c r="AM57">
        <f>F57*AE57</f>
        <v>0</v>
      </c>
      <c r="AN57">
        <f>F57*AF57</f>
        <v>0</v>
      </c>
      <c r="AO57" t="s">
        <v>172</v>
      </c>
      <c r="AP57" t="s">
        <v>173</v>
      </c>
      <c r="AQ57" s="12" t="s">
        <v>53</v>
      </c>
    </row>
    <row r="58" spans="1:43" x14ac:dyDescent="0.2">
      <c r="A58" s="15"/>
      <c r="B58" s="16"/>
      <c r="C58" s="16" t="s">
        <v>180</v>
      </c>
      <c r="D58" s="12" t="s">
        <v>181</v>
      </c>
      <c r="E58" s="12"/>
      <c r="F58" s="12"/>
      <c r="G58" s="12"/>
      <c r="H58" s="12">
        <f>SUM(H59:H66)</f>
        <v>0</v>
      </c>
      <c r="I58" s="12">
        <f>SUM(I59:I66)</f>
        <v>0</v>
      </c>
      <c r="J58" s="12">
        <f>H58+I58</f>
        <v>0</v>
      </c>
      <c r="K58" s="12"/>
      <c r="L58" s="12">
        <f>SUM(L59:L66)</f>
        <v>0.41287999999999997</v>
      </c>
      <c r="M58" s="12"/>
      <c r="P58" s="12">
        <f>IF(Q58="PR",J58,SUM(O59:O66))</f>
        <v>0</v>
      </c>
      <c r="Q58" s="12" t="s">
        <v>83</v>
      </c>
      <c r="R58" s="12">
        <f>IF(Q58="HS",H58,0)</f>
        <v>0</v>
      </c>
      <c r="S58" s="12">
        <f>IF(Q58="HS",I58-P58,0)</f>
        <v>0</v>
      </c>
      <c r="T58" s="12">
        <f>IF(Q58="PS",H58,0)</f>
        <v>0</v>
      </c>
      <c r="U58" s="12">
        <f>IF(Q58="PS",I58-P58,0)</f>
        <v>0</v>
      </c>
      <c r="V58" s="12">
        <f>IF(Q58="MP",H58,0)</f>
        <v>0</v>
      </c>
      <c r="W58" s="12">
        <f>IF(Q58="MP",I58-P58,0)</f>
        <v>0</v>
      </c>
      <c r="X58" s="12">
        <f>IF(Q58="OM",H58,0)</f>
        <v>0</v>
      </c>
      <c r="Y58" s="12">
        <v>776</v>
      </c>
      <c r="AI58">
        <f>SUM(Z59:Z66)</f>
        <v>0</v>
      </c>
      <c r="AJ58">
        <f>SUM(AA59:AA66)</f>
        <v>0</v>
      </c>
      <c r="AK58">
        <f>SUM(AB59:AB66)</f>
        <v>0</v>
      </c>
    </row>
    <row r="59" spans="1:43" x14ac:dyDescent="0.2">
      <c r="A59" s="2" t="s">
        <v>182</v>
      </c>
      <c r="C59" s="1" t="s">
        <v>183</v>
      </c>
      <c r="D59" t="s">
        <v>184</v>
      </c>
      <c r="E59" t="s">
        <v>62</v>
      </c>
      <c r="F59">
        <v>36</v>
      </c>
      <c r="G59">
        <v>0</v>
      </c>
      <c r="H59">
        <f>F59*AE59</f>
        <v>0</v>
      </c>
      <c r="I59">
        <f>J59-H59</f>
        <v>0</v>
      </c>
      <c r="J59">
        <f>F59*G59</f>
        <v>0</v>
      </c>
      <c r="K59">
        <v>0</v>
      </c>
      <c r="L59">
        <f>F59*K59</f>
        <v>0</v>
      </c>
      <c r="M59" t="s">
        <v>50</v>
      </c>
      <c r="N59">
        <v>1</v>
      </c>
      <c r="O59">
        <f>IF(N59=5,I59,0)</f>
        <v>0</v>
      </c>
      <c r="Z59">
        <f>IF(AD59=0,J59,0)</f>
        <v>0</v>
      </c>
      <c r="AA59">
        <f>IF(AD59=15,J59,0)</f>
        <v>0</v>
      </c>
      <c r="AB59">
        <f>IF(AD59=21,J59,0)</f>
        <v>0</v>
      </c>
      <c r="AD59">
        <v>21</v>
      </c>
      <c r="AE59">
        <f>G59*AG59</f>
        <v>0</v>
      </c>
      <c r="AF59">
        <f>G59*(1-AG59)</f>
        <v>0</v>
      </c>
      <c r="AG59">
        <v>0</v>
      </c>
      <c r="AM59">
        <f>F59*AE59</f>
        <v>0</v>
      </c>
      <c r="AN59">
        <f>F59*AF59</f>
        <v>0</v>
      </c>
      <c r="AO59" t="s">
        <v>185</v>
      </c>
      <c r="AP59" t="s">
        <v>173</v>
      </c>
      <c r="AQ59" s="12" t="s">
        <v>53</v>
      </c>
    </row>
    <row r="60" spans="1:43" x14ac:dyDescent="0.2">
      <c r="D60" s="13" t="s">
        <v>186</v>
      </c>
      <c r="E60" s="13"/>
      <c r="F60" s="13">
        <v>36</v>
      </c>
    </row>
    <row r="61" spans="1:43" x14ac:dyDescent="0.2">
      <c r="A61" s="2" t="s">
        <v>187</v>
      </c>
      <c r="C61" s="1" t="s">
        <v>188</v>
      </c>
      <c r="D61" t="s">
        <v>189</v>
      </c>
      <c r="E61" t="s">
        <v>62</v>
      </c>
      <c r="F61">
        <v>36</v>
      </c>
      <c r="G61">
        <v>0</v>
      </c>
      <c r="H61">
        <f>F61*AE61</f>
        <v>0</v>
      </c>
      <c r="I61">
        <f>J61-H61</f>
        <v>0</v>
      </c>
      <c r="J61">
        <f>F61*G61</f>
        <v>0</v>
      </c>
      <c r="K61">
        <v>0</v>
      </c>
      <c r="L61">
        <f>F61*K61</f>
        <v>0</v>
      </c>
      <c r="M61" t="s">
        <v>50</v>
      </c>
      <c r="N61">
        <v>1</v>
      </c>
      <c r="O61">
        <f>IF(N61=5,I61,0)</f>
        <v>0</v>
      </c>
      <c r="Z61">
        <f>IF(AD61=0,J61,0)</f>
        <v>0</v>
      </c>
      <c r="AA61">
        <f>IF(AD61=15,J61,0)</f>
        <v>0</v>
      </c>
      <c r="AB61">
        <f>IF(AD61=21,J61,0)</f>
        <v>0</v>
      </c>
      <c r="AD61">
        <v>21</v>
      </c>
      <c r="AE61">
        <f>G61*AG61</f>
        <v>0</v>
      </c>
      <c r="AF61">
        <f>G61*(1-AG61)</f>
        <v>0</v>
      </c>
      <c r="AG61">
        <v>0</v>
      </c>
      <c r="AM61">
        <f>F61*AE61</f>
        <v>0</v>
      </c>
      <c r="AN61">
        <f>F61*AF61</f>
        <v>0</v>
      </c>
      <c r="AO61" t="s">
        <v>185</v>
      </c>
      <c r="AP61" t="s">
        <v>173</v>
      </c>
      <c r="AQ61" s="12" t="s">
        <v>53</v>
      </c>
    </row>
    <row r="62" spans="1:43" x14ac:dyDescent="0.2">
      <c r="A62" s="2" t="s">
        <v>190</v>
      </c>
      <c r="C62" s="1" t="s">
        <v>191</v>
      </c>
      <c r="D62" t="s">
        <v>192</v>
      </c>
      <c r="E62" t="s">
        <v>49</v>
      </c>
      <c r="F62">
        <v>49</v>
      </c>
      <c r="G62">
        <v>0</v>
      </c>
      <c r="H62">
        <f>F62*AE62</f>
        <v>0</v>
      </c>
      <c r="I62">
        <f>J62-H62</f>
        <v>0</v>
      </c>
      <c r="J62">
        <f>F62*G62</f>
        <v>0</v>
      </c>
      <c r="K62">
        <v>8.0000000000000007E-5</v>
      </c>
      <c r="L62">
        <f>F62*K62</f>
        <v>3.9200000000000007E-3</v>
      </c>
      <c r="M62" t="s">
        <v>50</v>
      </c>
      <c r="N62">
        <v>1</v>
      </c>
      <c r="O62">
        <f>IF(N62=5,I62,0)</f>
        <v>0</v>
      </c>
      <c r="Z62">
        <f>IF(AD62=0,J62,0)</f>
        <v>0</v>
      </c>
      <c r="AA62">
        <f>IF(AD62=15,J62,0)</f>
        <v>0</v>
      </c>
      <c r="AB62">
        <f>IF(AD62=21,J62,0)</f>
        <v>0</v>
      </c>
      <c r="AD62">
        <v>21</v>
      </c>
      <c r="AE62">
        <f>G62*AG62</f>
        <v>0</v>
      </c>
      <c r="AF62">
        <f>G62*(1-AG62)</f>
        <v>0</v>
      </c>
      <c r="AG62">
        <v>0.26256756756756761</v>
      </c>
      <c r="AM62">
        <f>F62*AE62</f>
        <v>0</v>
      </c>
      <c r="AN62">
        <f>F62*AF62</f>
        <v>0</v>
      </c>
      <c r="AO62" t="s">
        <v>185</v>
      </c>
      <c r="AP62" t="s">
        <v>173</v>
      </c>
      <c r="AQ62" s="12" t="s">
        <v>53</v>
      </c>
    </row>
    <row r="63" spans="1:43" ht="12.75" customHeight="1" x14ac:dyDescent="0.2">
      <c r="C63" s="14" t="s">
        <v>63</v>
      </c>
      <c r="D63" s="60" t="s">
        <v>193</v>
      </c>
      <c r="E63" s="60"/>
      <c r="F63" s="60"/>
      <c r="G63" s="60"/>
      <c r="H63" s="60"/>
      <c r="I63" s="60"/>
      <c r="J63" s="60"/>
      <c r="K63" s="60"/>
      <c r="L63" s="60"/>
      <c r="M63" s="60"/>
    </row>
    <row r="64" spans="1:43" x14ac:dyDescent="0.2">
      <c r="A64" s="2" t="s">
        <v>194</v>
      </c>
      <c r="C64" s="1" t="s">
        <v>195</v>
      </c>
      <c r="D64" t="s">
        <v>196</v>
      </c>
      <c r="E64" t="s">
        <v>62</v>
      </c>
      <c r="F64">
        <v>36</v>
      </c>
      <c r="G64">
        <v>0</v>
      </c>
      <c r="H64">
        <f>F64*AE64</f>
        <v>0</v>
      </c>
      <c r="I64">
        <f>J64-H64</f>
        <v>0</v>
      </c>
      <c r="J64">
        <f>F64*G64</f>
        <v>0</v>
      </c>
      <c r="K64">
        <v>1.136E-2</v>
      </c>
      <c r="L64">
        <f>F64*K64</f>
        <v>0.40895999999999999</v>
      </c>
      <c r="M64" t="s">
        <v>50</v>
      </c>
      <c r="N64">
        <v>1</v>
      </c>
      <c r="O64">
        <f>IF(N64=5,I64,0)</f>
        <v>0</v>
      </c>
      <c r="Z64">
        <f>IF(AD64=0,J64,0)</f>
        <v>0</v>
      </c>
      <c r="AA64">
        <f>IF(AD64=15,J64,0)</f>
        <v>0</v>
      </c>
      <c r="AB64">
        <f>IF(AD64=21,J64,0)</f>
        <v>0</v>
      </c>
      <c r="AD64">
        <v>21</v>
      </c>
      <c r="AE64">
        <f>G64*AG64</f>
        <v>0</v>
      </c>
      <c r="AF64">
        <f>G64*(1-AG64)</f>
        <v>0</v>
      </c>
      <c r="AG64">
        <v>0.66087369822916819</v>
      </c>
      <c r="AM64">
        <f>F64*AE64</f>
        <v>0</v>
      </c>
      <c r="AN64">
        <f>F64*AF64</f>
        <v>0</v>
      </c>
      <c r="AO64" t="s">
        <v>185</v>
      </c>
      <c r="AP64" t="s">
        <v>173</v>
      </c>
      <c r="AQ64" s="12" t="s">
        <v>53</v>
      </c>
    </row>
    <row r="65" spans="1:43" x14ac:dyDescent="0.2">
      <c r="D65" s="13" t="s">
        <v>197</v>
      </c>
      <c r="E65" s="13"/>
      <c r="F65" s="13">
        <v>36</v>
      </c>
    </row>
    <row r="66" spans="1:43" x14ac:dyDescent="0.2">
      <c r="A66" s="2" t="s">
        <v>198</v>
      </c>
      <c r="C66" s="1" t="s">
        <v>199</v>
      </c>
      <c r="D66" t="s">
        <v>200</v>
      </c>
      <c r="E66" t="s">
        <v>122</v>
      </c>
      <c r="F66">
        <v>0.41288000000000002</v>
      </c>
      <c r="G66">
        <v>0</v>
      </c>
      <c r="H66">
        <f>F66*AE66</f>
        <v>0</v>
      </c>
      <c r="I66">
        <f>J66-H66</f>
        <v>0</v>
      </c>
      <c r="J66">
        <f>F66*G66</f>
        <v>0</v>
      </c>
      <c r="K66">
        <v>0</v>
      </c>
      <c r="L66">
        <f>F66*K66</f>
        <v>0</v>
      </c>
      <c r="M66" t="s">
        <v>50</v>
      </c>
      <c r="N66">
        <v>5</v>
      </c>
      <c r="O66">
        <f>IF(N66=5,I66,0)</f>
        <v>0</v>
      </c>
      <c r="Z66">
        <f>IF(AD66=0,J66,0)</f>
        <v>0</v>
      </c>
      <c r="AA66">
        <f>IF(AD66=15,J66,0)</f>
        <v>0</v>
      </c>
      <c r="AB66">
        <f>IF(AD66=21,J66,0)</f>
        <v>0</v>
      </c>
      <c r="AD66">
        <v>21</v>
      </c>
      <c r="AE66">
        <f>G66*AG66</f>
        <v>0</v>
      </c>
      <c r="AF66">
        <f>G66*(1-AG66)</f>
        <v>0</v>
      </c>
      <c r="AG66">
        <v>0</v>
      </c>
      <c r="AM66">
        <f>F66*AE66</f>
        <v>0</v>
      </c>
      <c r="AN66">
        <f>F66*AF66</f>
        <v>0</v>
      </c>
      <c r="AO66" t="s">
        <v>185</v>
      </c>
      <c r="AP66" t="s">
        <v>173</v>
      </c>
      <c r="AQ66" s="12" t="s">
        <v>53</v>
      </c>
    </row>
    <row r="67" spans="1:43" x14ac:dyDescent="0.2">
      <c r="A67" s="15"/>
      <c r="B67" s="16"/>
      <c r="C67" s="16" t="s">
        <v>201</v>
      </c>
      <c r="D67" s="12" t="s">
        <v>202</v>
      </c>
      <c r="E67" s="12"/>
      <c r="F67" s="12"/>
      <c r="G67" s="12"/>
      <c r="H67" s="12">
        <f>SUM(H68:H70)</f>
        <v>0</v>
      </c>
      <c r="I67" s="12">
        <f>SUM(I68:I70)</f>
        <v>0</v>
      </c>
      <c r="J67" s="12">
        <f>H67+I67</f>
        <v>0</v>
      </c>
      <c r="K67" s="12"/>
      <c r="L67" s="12">
        <f>SUM(L68:L70)</f>
        <v>2.8000000000000001E-2</v>
      </c>
      <c r="M67" s="12"/>
      <c r="P67" s="12">
        <f>IF(Q67="PR",J67,SUM(O68:O70))</f>
        <v>0</v>
      </c>
      <c r="Q67" s="12" t="s">
        <v>83</v>
      </c>
      <c r="R67" s="12">
        <f>IF(Q67="HS",H67,0)</f>
        <v>0</v>
      </c>
      <c r="S67" s="12">
        <f>IF(Q67="HS",I67-P67,0)</f>
        <v>0</v>
      </c>
      <c r="T67" s="12">
        <f>IF(Q67="PS",H67,0)</f>
        <v>0</v>
      </c>
      <c r="U67" s="12">
        <f>IF(Q67="PS",I67-P67,0)</f>
        <v>0</v>
      </c>
      <c r="V67" s="12">
        <f>IF(Q67="MP",H67,0)</f>
        <v>0</v>
      </c>
      <c r="W67" s="12">
        <f>IF(Q67="MP",I67-P67,0)</f>
        <v>0</v>
      </c>
      <c r="X67" s="12">
        <f>IF(Q67="OM",H67,0)</f>
        <v>0</v>
      </c>
      <c r="Y67" s="12">
        <v>781</v>
      </c>
      <c r="AI67">
        <f>SUM(Z68:Z70)</f>
        <v>0</v>
      </c>
      <c r="AJ67">
        <f>SUM(AA68:AA70)</f>
        <v>0</v>
      </c>
      <c r="AK67">
        <f>SUM(AB68:AB70)</f>
        <v>0</v>
      </c>
    </row>
    <row r="68" spans="1:43" x14ac:dyDescent="0.2">
      <c r="A68" s="2" t="s">
        <v>203</v>
      </c>
      <c r="C68" s="1" t="s">
        <v>204</v>
      </c>
      <c r="D68" t="s">
        <v>205</v>
      </c>
      <c r="E68" t="s">
        <v>76</v>
      </c>
      <c r="F68">
        <v>20</v>
      </c>
      <c r="G68">
        <v>0</v>
      </c>
      <c r="H68">
        <f>F68*AE68</f>
        <v>0</v>
      </c>
      <c r="I68">
        <f>J68-H68</f>
        <v>0</v>
      </c>
      <c r="J68">
        <f>F68*G68</f>
        <v>0</v>
      </c>
      <c r="K68">
        <v>1.4E-3</v>
      </c>
      <c r="L68">
        <f>F68*K68</f>
        <v>2.8000000000000001E-2</v>
      </c>
      <c r="M68" t="s">
        <v>50</v>
      </c>
      <c r="N68">
        <v>1</v>
      </c>
      <c r="O68">
        <f>IF(N68=5,I68,0)</f>
        <v>0</v>
      </c>
      <c r="Z68">
        <f>IF(AD68=0,J68,0)</f>
        <v>0</v>
      </c>
      <c r="AA68">
        <f>IF(AD68=15,J68,0)</f>
        <v>0</v>
      </c>
      <c r="AB68">
        <f>IF(AD68=21,J68,0)</f>
        <v>0</v>
      </c>
      <c r="AD68">
        <v>21</v>
      </c>
      <c r="AE68">
        <f>G68*AG68</f>
        <v>0</v>
      </c>
      <c r="AF68">
        <f>G68*(1-AG68)</f>
        <v>0</v>
      </c>
      <c r="AG68">
        <v>8.5653710247349815E-2</v>
      </c>
      <c r="AM68">
        <f>F68*AE68</f>
        <v>0</v>
      </c>
      <c r="AN68">
        <f>F68*AF68</f>
        <v>0</v>
      </c>
      <c r="AO68" t="s">
        <v>206</v>
      </c>
      <c r="AP68" t="s">
        <v>207</v>
      </c>
      <c r="AQ68" s="12" t="s">
        <v>53</v>
      </c>
    </row>
    <row r="69" spans="1:43" x14ac:dyDescent="0.2">
      <c r="D69" s="13" t="s">
        <v>208</v>
      </c>
      <c r="E69" s="13"/>
      <c r="F69" s="13">
        <v>20</v>
      </c>
    </row>
    <row r="70" spans="1:43" x14ac:dyDescent="0.2">
      <c r="A70" s="2" t="s">
        <v>209</v>
      </c>
      <c r="C70" s="1" t="s">
        <v>210</v>
      </c>
      <c r="D70" t="s">
        <v>211</v>
      </c>
      <c r="E70" t="s">
        <v>122</v>
      </c>
      <c r="F70">
        <v>2.8000000000000001E-2</v>
      </c>
      <c r="G70">
        <v>0</v>
      </c>
      <c r="H70">
        <f>F70*AE70</f>
        <v>0</v>
      </c>
      <c r="I70">
        <f>J70-H70</f>
        <v>0</v>
      </c>
      <c r="J70">
        <f>F70*G70</f>
        <v>0</v>
      </c>
      <c r="K70">
        <v>0</v>
      </c>
      <c r="L70">
        <f>F70*K70</f>
        <v>0</v>
      </c>
      <c r="M70" t="s">
        <v>50</v>
      </c>
      <c r="N70">
        <v>5</v>
      </c>
      <c r="O70">
        <f>IF(N70=5,I70,0)</f>
        <v>0</v>
      </c>
      <c r="Z70">
        <f>IF(AD70=0,J70,0)</f>
        <v>0</v>
      </c>
      <c r="AA70">
        <f>IF(AD70=15,J70,0)</f>
        <v>0</v>
      </c>
      <c r="AB70">
        <f>IF(AD70=21,J70,0)</f>
        <v>0</v>
      </c>
      <c r="AD70">
        <v>21</v>
      </c>
      <c r="AE70">
        <f>G70*AG70</f>
        <v>0</v>
      </c>
      <c r="AF70">
        <f>G70*(1-AG70)</f>
        <v>0</v>
      </c>
      <c r="AG70">
        <v>0</v>
      </c>
      <c r="AM70">
        <f>F70*AE70</f>
        <v>0</v>
      </c>
      <c r="AN70">
        <f>F70*AF70</f>
        <v>0</v>
      </c>
      <c r="AO70" t="s">
        <v>206</v>
      </c>
      <c r="AP70" t="s">
        <v>207</v>
      </c>
      <c r="AQ70" s="12" t="s">
        <v>53</v>
      </c>
    </row>
    <row r="71" spans="1:43" x14ac:dyDescent="0.2">
      <c r="A71" s="15"/>
      <c r="B71" s="16"/>
      <c r="C71" s="16" t="s">
        <v>212</v>
      </c>
      <c r="D71" s="12" t="s">
        <v>213</v>
      </c>
      <c r="E71" s="12"/>
      <c r="F71" s="12"/>
      <c r="G71" s="12"/>
      <c r="H71" s="12">
        <f>SUM(H72:H73)</f>
        <v>0</v>
      </c>
      <c r="I71" s="12">
        <f>SUM(I72:I73)</f>
        <v>0</v>
      </c>
      <c r="J71" s="12">
        <f>H71+I71</f>
        <v>0</v>
      </c>
      <c r="K71" s="12"/>
      <c r="L71" s="12">
        <f>SUM(L72:L73)</f>
        <v>2.3520000000000002E-4</v>
      </c>
      <c r="M71" s="12"/>
      <c r="P71" s="12">
        <f>IF(Q71="PR",J71,SUM(O72:O73))</f>
        <v>0</v>
      </c>
      <c r="Q71" s="12" t="s">
        <v>83</v>
      </c>
      <c r="R71" s="12">
        <f>IF(Q71="HS",H71,0)</f>
        <v>0</v>
      </c>
      <c r="S71" s="12">
        <f>IF(Q71="HS",I71-P71,0)</f>
        <v>0</v>
      </c>
      <c r="T71" s="12">
        <f>IF(Q71="PS",H71,0)</f>
        <v>0</v>
      </c>
      <c r="U71" s="12">
        <f>IF(Q71="PS",I71-P71,0)</f>
        <v>0</v>
      </c>
      <c r="V71" s="12">
        <f>IF(Q71="MP",H71,0)</f>
        <v>0</v>
      </c>
      <c r="W71" s="12">
        <f>IF(Q71="MP",I71-P71,0)</f>
        <v>0</v>
      </c>
      <c r="X71" s="12">
        <f>IF(Q71="OM",H71,0)</f>
        <v>0</v>
      </c>
      <c r="Y71" s="12">
        <v>783</v>
      </c>
      <c r="AI71">
        <f>SUM(Z72:Z73)</f>
        <v>0</v>
      </c>
      <c r="AJ71">
        <f>SUM(AA72:AA73)</f>
        <v>0</v>
      </c>
      <c r="AK71">
        <f>SUM(AB72:AB73)</f>
        <v>0</v>
      </c>
    </row>
    <row r="72" spans="1:43" x14ac:dyDescent="0.2">
      <c r="A72" s="2" t="s">
        <v>214</v>
      </c>
      <c r="C72" s="1" t="s">
        <v>215</v>
      </c>
      <c r="D72" t="s">
        <v>216</v>
      </c>
      <c r="E72" t="s">
        <v>62</v>
      </c>
      <c r="F72">
        <v>0.73499999999999999</v>
      </c>
      <c r="G72">
        <v>0</v>
      </c>
      <c r="H72">
        <f>F72*AE72</f>
        <v>0</v>
      </c>
      <c r="I72">
        <f>J72-H72</f>
        <v>0</v>
      </c>
      <c r="J72">
        <f>F72*G72</f>
        <v>0</v>
      </c>
      <c r="K72">
        <v>8.0000000000000007E-5</v>
      </c>
      <c r="L72">
        <f>F72*K72</f>
        <v>5.8800000000000006E-5</v>
      </c>
      <c r="M72" t="s">
        <v>50</v>
      </c>
      <c r="N72">
        <v>1</v>
      </c>
      <c r="O72">
        <f>IF(N72=5,I72,0)</f>
        <v>0</v>
      </c>
      <c r="Z72">
        <f>IF(AD72=0,J72,0)</f>
        <v>0</v>
      </c>
      <c r="AA72">
        <f>IF(AD72=15,J72,0)</f>
        <v>0</v>
      </c>
      <c r="AB72">
        <f>IF(AD72=21,J72,0)</f>
        <v>0</v>
      </c>
      <c r="AD72">
        <v>21</v>
      </c>
      <c r="AE72">
        <f>G72*AG72</f>
        <v>0</v>
      </c>
      <c r="AF72">
        <f>G72*(1-AG72)</f>
        <v>0</v>
      </c>
      <c r="AG72">
        <v>0.1141441441441442</v>
      </c>
      <c r="AM72">
        <f>F72*AE72</f>
        <v>0</v>
      </c>
      <c r="AN72">
        <f>F72*AF72</f>
        <v>0</v>
      </c>
      <c r="AO72" t="s">
        <v>217</v>
      </c>
      <c r="AP72" t="s">
        <v>207</v>
      </c>
      <c r="AQ72" s="12" t="s">
        <v>53</v>
      </c>
    </row>
    <row r="73" spans="1:43" x14ac:dyDescent="0.2">
      <c r="A73" s="2" t="s">
        <v>218</v>
      </c>
      <c r="C73" s="1" t="s">
        <v>219</v>
      </c>
      <c r="D73" t="s">
        <v>220</v>
      </c>
      <c r="E73" t="s">
        <v>62</v>
      </c>
      <c r="F73">
        <v>0.73499999999999999</v>
      </c>
      <c r="G73">
        <v>0</v>
      </c>
      <c r="H73">
        <f>F73*AE73</f>
        <v>0</v>
      </c>
      <c r="I73">
        <f>J73-H73</f>
        <v>0</v>
      </c>
      <c r="J73">
        <f>F73*G73</f>
        <v>0</v>
      </c>
      <c r="K73">
        <v>2.4000000000000001E-4</v>
      </c>
      <c r="L73">
        <f>F73*K73</f>
        <v>1.7640000000000001E-4</v>
      </c>
      <c r="M73" t="s">
        <v>50</v>
      </c>
      <c r="N73">
        <v>1</v>
      </c>
      <c r="O73">
        <f>IF(N73=5,I73,0)</f>
        <v>0</v>
      </c>
      <c r="Z73">
        <f>IF(AD73=0,J73,0)</f>
        <v>0</v>
      </c>
      <c r="AA73">
        <f>IF(AD73=15,J73,0)</f>
        <v>0</v>
      </c>
      <c r="AB73">
        <f>IF(AD73=21,J73,0)</f>
        <v>0</v>
      </c>
      <c r="AD73">
        <v>21</v>
      </c>
      <c r="AE73">
        <f>G73*AG73</f>
        <v>0</v>
      </c>
      <c r="AF73">
        <f>G73*(1-AG73)</f>
        <v>0</v>
      </c>
      <c r="AG73">
        <v>0.15863013698630141</v>
      </c>
      <c r="AM73">
        <f>F73*AE73</f>
        <v>0</v>
      </c>
      <c r="AN73">
        <f>F73*AF73</f>
        <v>0</v>
      </c>
      <c r="AO73" t="s">
        <v>217</v>
      </c>
      <c r="AP73" t="s">
        <v>207</v>
      </c>
      <c r="AQ73" s="12" t="s">
        <v>53</v>
      </c>
    </row>
    <row r="74" spans="1:43" ht="12.75" customHeight="1" x14ac:dyDescent="0.2">
      <c r="C74" s="14" t="s">
        <v>63</v>
      </c>
      <c r="D74" s="60" t="s">
        <v>221</v>
      </c>
      <c r="E74" s="60"/>
      <c r="F74" s="60"/>
      <c r="G74" s="60"/>
      <c r="H74" s="60"/>
      <c r="I74" s="60"/>
      <c r="J74" s="60"/>
      <c r="K74" s="60"/>
      <c r="L74" s="60"/>
      <c r="M74" s="60"/>
    </row>
    <row r="75" spans="1:43" x14ac:dyDescent="0.2">
      <c r="A75" s="15"/>
      <c r="B75" s="16"/>
      <c r="C75" s="16" t="s">
        <v>222</v>
      </c>
      <c r="D75" s="12" t="s">
        <v>223</v>
      </c>
      <c r="E75" s="12"/>
      <c r="F75" s="12"/>
      <c r="G75" s="12"/>
      <c r="H75" s="12">
        <f>SUM(H76:H87)</f>
        <v>0</v>
      </c>
      <c r="I75" s="12">
        <f>SUM(I76:I87)</f>
        <v>0</v>
      </c>
      <c r="J75" s="12">
        <f>H75+I75</f>
        <v>0</v>
      </c>
      <c r="K75" s="12"/>
      <c r="L75" s="12">
        <f>SUM(L76:L87)</f>
        <v>0.32224999999999993</v>
      </c>
      <c r="M75" s="12"/>
      <c r="P75" s="12">
        <f>IF(Q75="PR",J75,SUM(O76:O87))</f>
        <v>0</v>
      </c>
      <c r="Q75" s="12" t="s">
        <v>83</v>
      </c>
      <c r="R75" s="12">
        <f>IF(Q75="HS",H75,0)</f>
        <v>0</v>
      </c>
      <c r="S75" s="12">
        <f>IF(Q75="HS",I75-P75,0)</f>
        <v>0</v>
      </c>
      <c r="T75" s="12">
        <f>IF(Q75="PS",H75,0)</f>
        <v>0</v>
      </c>
      <c r="U75" s="12">
        <f>IF(Q75="PS",I75-P75,0)</f>
        <v>0</v>
      </c>
      <c r="V75" s="12">
        <f>IF(Q75="MP",H75,0)</f>
        <v>0</v>
      </c>
      <c r="W75" s="12">
        <f>IF(Q75="MP",I75-P75,0)</f>
        <v>0</v>
      </c>
      <c r="X75" s="12">
        <f>IF(Q75="OM",H75,0)</f>
        <v>0</v>
      </c>
      <c r="Y75" s="12">
        <v>784</v>
      </c>
      <c r="AI75">
        <f>SUM(Z76:Z87)</f>
        <v>0</v>
      </c>
      <c r="AJ75">
        <f>SUM(AA76:AA87)</f>
        <v>0</v>
      </c>
      <c r="AK75">
        <f>SUM(AB76:AB87)</f>
        <v>0</v>
      </c>
    </row>
    <row r="76" spans="1:43" x14ac:dyDescent="0.2">
      <c r="A76" s="2" t="s">
        <v>224</v>
      </c>
      <c r="C76" s="1" t="s">
        <v>225</v>
      </c>
      <c r="D76" t="s">
        <v>226</v>
      </c>
      <c r="E76" t="s">
        <v>62</v>
      </c>
      <c r="F76">
        <v>367</v>
      </c>
      <c r="G76">
        <v>0</v>
      </c>
      <c r="H76">
        <f>F76*AE76</f>
        <v>0</v>
      </c>
      <c r="I76">
        <f>J76-H76</f>
        <v>0</v>
      </c>
      <c r="J76">
        <f>F76*G76</f>
        <v>0</v>
      </c>
      <c r="K76">
        <v>6.9999999999999994E-5</v>
      </c>
      <c r="L76">
        <f>F76*K76</f>
        <v>2.5689999999999998E-2</v>
      </c>
      <c r="M76" t="s">
        <v>50</v>
      </c>
      <c r="N76">
        <v>1</v>
      </c>
      <c r="O76">
        <f>IF(N76=5,I76,0)</f>
        <v>0</v>
      </c>
      <c r="Z76">
        <f>IF(AD76=0,J76,0)</f>
        <v>0</v>
      </c>
      <c r="AA76">
        <f>IF(AD76=15,J76,0)</f>
        <v>0</v>
      </c>
      <c r="AB76">
        <f>IF(AD76=21,J76,0)</f>
        <v>0</v>
      </c>
      <c r="AD76">
        <v>21</v>
      </c>
      <c r="AE76">
        <f>G76*AG76</f>
        <v>0</v>
      </c>
      <c r="AF76">
        <f>G76*(1-AG76)</f>
        <v>0</v>
      </c>
      <c r="AG76">
        <v>0.2224557190033023</v>
      </c>
      <c r="AM76">
        <f>F76*AE76</f>
        <v>0</v>
      </c>
      <c r="AN76">
        <f>F76*AF76</f>
        <v>0</v>
      </c>
      <c r="AO76" t="s">
        <v>227</v>
      </c>
      <c r="AP76" t="s">
        <v>207</v>
      </c>
      <c r="AQ76" s="12" t="s">
        <v>53</v>
      </c>
    </row>
    <row r="77" spans="1:43" x14ac:dyDescent="0.2">
      <c r="D77" s="13" t="s">
        <v>228</v>
      </c>
      <c r="E77" s="13"/>
      <c r="F77" s="13">
        <v>367</v>
      </c>
    </row>
    <row r="78" spans="1:43" ht="12.75" customHeight="1" x14ac:dyDescent="0.2">
      <c r="C78" s="14" t="s">
        <v>63</v>
      </c>
      <c r="D78" s="60" t="s">
        <v>229</v>
      </c>
      <c r="E78" s="60"/>
      <c r="F78" s="60"/>
      <c r="G78" s="60"/>
      <c r="H78" s="60"/>
      <c r="I78" s="60"/>
      <c r="J78" s="60"/>
      <c r="K78" s="60"/>
      <c r="L78" s="60"/>
      <c r="M78" s="60"/>
    </row>
    <row r="79" spans="1:43" x14ac:dyDescent="0.2">
      <c r="A79" s="2" t="s">
        <v>230</v>
      </c>
      <c r="C79" s="1" t="s">
        <v>231</v>
      </c>
      <c r="D79" t="s">
        <v>232</v>
      </c>
      <c r="E79" t="s">
        <v>62</v>
      </c>
      <c r="F79">
        <v>50</v>
      </c>
      <c r="G79">
        <v>0</v>
      </c>
      <c r="H79">
        <f>F79*AE79</f>
        <v>0</v>
      </c>
      <c r="I79">
        <f>J79-H79</f>
        <v>0</v>
      </c>
      <c r="J79">
        <f>F79*G79</f>
        <v>0</v>
      </c>
      <c r="K79">
        <v>2.0000000000000002E-5</v>
      </c>
      <c r="L79">
        <f>F79*K79</f>
        <v>1E-3</v>
      </c>
      <c r="M79" t="s">
        <v>50</v>
      </c>
      <c r="N79">
        <v>1</v>
      </c>
      <c r="O79">
        <f>IF(N79=5,I79,0)</f>
        <v>0</v>
      </c>
      <c r="Z79">
        <f>IF(AD79=0,J79,0)</f>
        <v>0</v>
      </c>
      <c r="AA79">
        <f>IF(AD79=15,J79,0)</f>
        <v>0</v>
      </c>
      <c r="AB79">
        <f>IF(AD79=21,J79,0)</f>
        <v>0</v>
      </c>
      <c r="AD79">
        <v>21</v>
      </c>
      <c r="AE79">
        <f>G79*AG79</f>
        <v>0</v>
      </c>
      <c r="AF79">
        <f>G79*(1-AG79)</f>
        <v>0</v>
      </c>
      <c r="AG79">
        <v>0.21614035087719299</v>
      </c>
      <c r="AM79">
        <f>F79*AE79</f>
        <v>0</v>
      </c>
      <c r="AN79">
        <f>F79*AF79</f>
        <v>0</v>
      </c>
      <c r="AO79" t="s">
        <v>227</v>
      </c>
      <c r="AP79" t="s">
        <v>207</v>
      </c>
      <c r="AQ79" s="12" t="s">
        <v>53</v>
      </c>
    </row>
    <row r="80" spans="1:43" ht="12.75" customHeight="1" x14ac:dyDescent="0.2">
      <c r="C80" s="14" t="s">
        <v>63</v>
      </c>
      <c r="D80" s="60" t="s">
        <v>233</v>
      </c>
      <c r="E80" s="60"/>
      <c r="F80" s="60"/>
      <c r="G80" s="60"/>
      <c r="H80" s="60"/>
      <c r="I80" s="60"/>
      <c r="J80" s="60"/>
      <c r="K80" s="60"/>
      <c r="L80" s="60"/>
      <c r="M80" s="60"/>
    </row>
    <row r="81" spans="1:43" x14ac:dyDescent="0.2">
      <c r="A81" s="2" t="s">
        <v>234</v>
      </c>
      <c r="C81" s="1" t="s">
        <v>235</v>
      </c>
      <c r="D81" t="s">
        <v>236</v>
      </c>
      <c r="E81" t="s">
        <v>62</v>
      </c>
      <c r="F81">
        <v>367</v>
      </c>
      <c r="G81">
        <v>0</v>
      </c>
      <c r="H81">
        <f>F81*AE81</f>
        <v>0</v>
      </c>
      <c r="I81">
        <f>J81-H81</f>
        <v>0</v>
      </c>
      <c r="J81">
        <f>F81*G81</f>
        <v>0</v>
      </c>
      <c r="K81">
        <v>0</v>
      </c>
      <c r="L81">
        <f>F81*K81</f>
        <v>0</v>
      </c>
      <c r="M81" t="s">
        <v>50</v>
      </c>
      <c r="N81">
        <v>1</v>
      </c>
      <c r="O81">
        <f>IF(N81=5,I81,0)</f>
        <v>0</v>
      </c>
      <c r="Z81">
        <f>IF(AD81=0,J81,0)</f>
        <v>0</v>
      </c>
      <c r="AA81">
        <f>IF(AD81=15,J81,0)</f>
        <v>0</v>
      </c>
      <c r="AB81">
        <f>IF(AD81=21,J81,0)</f>
        <v>0</v>
      </c>
      <c r="AD81">
        <v>21</v>
      </c>
      <c r="AE81">
        <f>G81*AG81</f>
        <v>0</v>
      </c>
      <c r="AF81">
        <f>G81*(1-AG81)</f>
        <v>0</v>
      </c>
      <c r="AG81">
        <v>1.858108108108108E-3</v>
      </c>
      <c r="AM81">
        <f>F81*AE81</f>
        <v>0</v>
      </c>
      <c r="AN81">
        <f>F81*AF81</f>
        <v>0</v>
      </c>
      <c r="AO81" t="s">
        <v>227</v>
      </c>
      <c r="AP81" t="s">
        <v>207</v>
      </c>
      <c r="AQ81" s="12" t="s">
        <v>53</v>
      </c>
    </row>
    <row r="82" spans="1:43" x14ac:dyDescent="0.2">
      <c r="D82" s="13" t="s">
        <v>237</v>
      </c>
      <c r="E82" s="13"/>
      <c r="F82" s="13">
        <v>367</v>
      </c>
    </row>
    <row r="83" spans="1:43" x14ac:dyDescent="0.2">
      <c r="A83" s="2" t="s">
        <v>238</v>
      </c>
      <c r="C83" s="1" t="s">
        <v>239</v>
      </c>
      <c r="D83" t="s">
        <v>240</v>
      </c>
      <c r="E83" t="s">
        <v>62</v>
      </c>
      <c r="F83">
        <v>367</v>
      </c>
      <c r="G83">
        <v>0</v>
      </c>
      <c r="H83">
        <f>F83*AE83</f>
        <v>0</v>
      </c>
      <c r="I83">
        <f>J83-H83</f>
        <v>0</v>
      </c>
      <c r="J83">
        <f>F83*G83</f>
        <v>0</v>
      </c>
      <c r="K83">
        <v>0</v>
      </c>
      <c r="L83">
        <f>F83*K83</f>
        <v>0</v>
      </c>
      <c r="M83" t="s">
        <v>50</v>
      </c>
      <c r="N83">
        <v>1</v>
      </c>
      <c r="O83">
        <f>IF(N83=5,I83,0)</f>
        <v>0</v>
      </c>
      <c r="Z83">
        <f>IF(AD83=0,J83,0)</f>
        <v>0</v>
      </c>
      <c r="AA83">
        <f>IF(AD83=15,J83,0)</f>
        <v>0</v>
      </c>
      <c r="AB83">
        <f>IF(AD83=21,J83,0)</f>
        <v>0</v>
      </c>
      <c r="AD83">
        <v>21</v>
      </c>
      <c r="AE83">
        <f>G83*AG83</f>
        <v>0</v>
      </c>
      <c r="AF83">
        <f>G83*(1-AG83)</f>
        <v>0</v>
      </c>
      <c r="AG83">
        <v>0</v>
      </c>
      <c r="AM83">
        <f>F83*AE83</f>
        <v>0</v>
      </c>
      <c r="AN83">
        <f>F83*AF83</f>
        <v>0</v>
      </c>
      <c r="AO83" t="s">
        <v>227</v>
      </c>
      <c r="AP83" t="s">
        <v>207</v>
      </c>
      <c r="AQ83" s="12" t="s">
        <v>53</v>
      </c>
    </row>
    <row r="84" spans="1:43" x14ac:dyDescent="0.2">
      <c r="A84" s="2" t="s">
        <v>241</v>
      </c>
      <c r="C84" s="1" t="s">
        <v>242</v>
      </c>
      <c r="D84" t="s">
        <v>243</v>
      </c>
      <c r="E84" t="s">
        <v>62</v>
      </c>
      <c r="F84">
        <v>400</v>
      </c>
      <c r="G84">
        <v>0</v>
      </c>
      <c r="H84">
        <f>F84*AE84</f>
        <v>0</v>
      </c>
      <c r="I84">
        <f>J84-H84</f>
        <v>0</v>
      </c>
      <c r="J84">
        <f>F84*G84</f>
        <v>0</v>
      </c>
      <c r="K84">
        <v>3.5E-4</v>
      </c>
      <c r="L84">
        <f>F84*K84</f>
        <v>0.13999999999999999</v>
      </c>
      <c r="M84" t="s">
        <v>50</v>
      </c>
      <c r="N84">
        <v>1</v>
      </c>
      <c r="O84">
        <f>IF(N84=5,I84,0)</f>
        <v>0</v>
      </c>
      <c r="Z84">
        <f>IF(AD84=0,J84,0)</f>
        <v>0</v>
      </c>
      <c r="AA84">
        <f>IF(AD84=15,J84,0)</f>
        <v>0</v>
      </c>
      <c r="AB84">
        <f>IF(AD84=21,J84,0)</f>
        <v>0</v>
      </c>
      <c r="AD84">
        <v>21</v>
      </c>
      <c r="AE84">
        <f>G84*AG84</f>
        <v>0</v>
      </c>
      <c r="AF84">
        <f>G84*(1-AG84)</f>
        <v>0</v>
      </c>
      <c r="AG84">
        <v>0.53938053097345129</v>
      </c>
      <c r="AM84">
        <f>F84*AE84</f>
        <v>0</v>
      </c>
      <c r="AN84">
        <f>F84*AF84</f>
        <v>0</v>
      </c>
      <c r="AO84" t="s">
        <v>227</v>
      </c>
      <c r="AP84" t="s">
        <v>207</v>
      </c>
      <c r="AQ84" s="12" t="s">
        <v>53</v>
      </c>
    </row>
    <row r="85" spans="1:43" x14ac:dyDescent="0.2">
      <c r="A85" s="2" t="s">
        <v>244</v>
      </c>
      <c r="C85" s="1" t="s">
        <v>245</v>
      </c>
      <c r="D85" t="s">
        <v>246</v>
      </c>
      <c r="E85" t="s">
        <v>62</v>
      </c>
      <c r="F85">
        <v>289</v>
      </c>
      <c r="G85">
        <v>0</v>
      </c>
      <c r="H85">
        <f>F85*AE85</f>
        <v>0</v>
      </c>
      <c r="I85">
        <f>J85-H85</f>
        <v>0</v>
      </c>
      <c r="J85">
        <f>F85*G85</f>
        <v>0</v>
      </c>
      <c r="K85">
        <v>4.6000000000000001E-4</v>
      </c>
      <c r="L85">
        <f>F85*K85</f>
        <v>0.13294</v>
      </c>
      <c r="M85" t="s">
        <v>247</v>
      </c>
      <c r="N85">
        <v>1</v>
      </c>
      <c r="O85">
        <f>IF(N85=5,I85,0)</f>
        <v>0</v>
      </c>
      <c r="Z85">
        <f>IF(AD85=0,J85,0)</f>
        <v>0</v>
      </c>
      <c r="AA85">
        <f>IF(AD85=15,J85,0)</f>
        <v>0</v>
      </c>
      <c r="AB85">
        <f>IF(AD85=21,J85,0)</f>
        <v>0</v>
      </c>
      <c r="AD85">
        <v>21</v>
      </c>
      <c r="AE85">
        <f>G85*AG85</f>
        <v>0</v>
      </c>
      <c r="AF85">
        <f>G85*(1-AG85)</f>
        <v>0</v>
      </c>
      <c r="AG85">
        <v>0.38003636711647049</v>
      </c>
      <c r="AM85">
        <f>F85*AE85</f>
        <v>0</v>
      </c>
      <c r="AN85">
        <f>F85*AF85</f>
        <v>0</v>
      </c>
      <c r="AO85" t="s">
        <v>227</v>
      </c>
      <c r="AP85" t="s">
        <v>207</v>
      </c>
      <c r="AQ85" s="12" t="s">
        <v>53</v>
      </c>
    </row>
    <row r="86" spans="1:43" x14ac:dyDescent="0.2">
      <c r="D86" s="13" t="s">
        <v>248</v>
      </c>
      <c r="E86" s="13"/>
      <c r="F86" s="13">
        <v>289</v>
      </c>
    </row>
    <row r="87" spans="1:43" x14ac:dyDescent="0.2">
      <c r="A87" s="2" t="s">
        <v>249</v>
      </c>
      <c r="C87" s="1" t="s">
        <v>250</v>
      </c>
      <c r="D87" t="s">
        <v>251</v>
      </c>
      <c r="E87" t="s">
        <v>62</v>
      </c>
      <c r="F87">
        <v>78</v>
      </c>
      <c r="G87">
        <v>0</v>
      </c>
      <c r="H87">
        <f>F87*AE87</f>
        <v>0</v>
      </c>
      <c r="I87">
        <f>J87-H87</f>
        <v>0</v>
      </c>
      <c r="J87">
        <f>F87*G87</f>
        <v>0</v>
      </c>
      <c r="K87">
        <v>2.9E-4</v>
      </c>
      <c r="L87">
        <f>F87*K87</f>
        <v>2.2620000000000001E-2</v>
      </c>
      <c r="M87" t="s">
        <v>50</v>
      </c>
      <c r="N87">
        <v>1</v>
      </c>
      <c r="O87">
        <f>IF(N87=5,I87,0)</f>
        <v>0</v>
      </c>
      <c r="Z87">
        <f>IF(AD87=0,J87,0)</f>
        <v>0</v>
      </c>
      <c r="AA87">
        <f>IF(AD87=15,J87,0)</f>
        <v>0</v>
      </c>
      <c r="AB87">
        <f>IF(AD87=21,J87,0)</f>
        <v>0</v>
      </c>
      <c r="AD87">
        <v>21</v>
      </c>
      <c r="AE87">
        <f>G87*AG87</f>
        <v>0</v>
      </c>
      <c r="AF87">
        <f>G87*(1-AG87)</f>
        <v>0</v>
      </c>
      <c r="AG87">
        <v>0.20635326615172131</v>
      </c>
      <c r="AM87">
        <f>F87*AE87</f>
        <v>0</v>
      </c>
      <c r="AN87">
        <f>F87*AF87</f>
        <v>0</v>
      </c>
      <c r="AO87" t="s">
        <v>227</v>
      </c>
      <c r="AP87" t="s">
        <v>207</v>
      </c>
      <c r="AQ87" s="12" t="s">
        <v>53</v>
      </c>
    </row>
    <row r="88" spans="1:43" x14ac:dyDescent="0.2">
      <c r="D88" s="13" t="s">
        <v>252</v>
      </c>
      <c r="E88" s="13"/>
      <c r="F88" s="13">
        <v>78</v>
      </c>
    </row>
    <row r="89" spans="1:43" x14ac:dyDescent="0.2">
      <c r="A89" s="15"/>
      <c r="B89" s="16"/>
      <c r="C89" s="16" t="s">
        <v>95</v>
      </c>
      <c r="D89" s="12" t="s">
        <v>253</v>
      </c>
      <c r="E89" s="12"/>
      <c r="F89" s="12"/>
      <c r="G89" s="12"/>
      <c r="H89" s="12">
        <f>SUM(H90:H91)</f>
        <v>0</v>
      </c>
      <c r="I89" s="12">
        <f>SUM(I90:I91)</f>
        <v>0</v>
      </c>
      <c r="J89" s="12">
        <f>H89+I89</f>
        <v>0</v>
      </c>
      <c r="K89" s="12"/>
      <c r="L89" s="12">
        <f>SUM(L90:L91)</f>
        <v>0</v>
      </c>
      <c r="M89" s="12"/>
      <c r="P89" s="12">
        <f>IF(Q89="PR",J89,SUM(O90:O91))</f>
        <v>0</v>
      </c>
      <c r="Q89" s="12" t="s">
        <v>45</v>
      </c>
      <c r="R89" s="12">
        <f>IF(Q89="HS",H89,0)</f>
        <v>0</v>
      </c>
      <c r="S89" s="12">
        <f>IF(Q89="HS",I89-P89,0)</f>
        <v>0</v>
      </c>
      <c r="T89" s="12">
        <f>IF(Q89="PS",H89,0)</f>
        <v>0</v>
      </c>
      <c r="U89" s="12">
        <f>IF(Q89="PS",I89-P89,0)</f>
        <v>0</v>
      </c>
      <c r="V89" s="12">
        <f>IF(Q89="MP",H89,0)</f>
        <v>0</v>
      </c>
      <c r="W89" s="12">
        <f>IF(Q89="MP",I89-P89,0)</f>
        <v>0</v>
      </c>
      <c r="X89" s="12">
        <f>IF(Q89="OM",H89,0)</f>
        <v>0</v>
      </c>
      <c r="Y89" s="12">
        <v>9</v>
      </c>
      <c r="AI89">
        <f>SUM(Z90:Z91)</f>
        <v>0</v>
      </c>
      <c r="AJ89">
        <f>SUM(AA90:AA91)</f>
        <v>0</v>
      </c>
      <c r="AK89">
        <f>SUM(AB90:AB91)</f>
        <v>0</v>
      </c>
    </row>
    <row r="90" spans="1:43" x14ac:dyDescent="0.2">
      <c r="A90" s="2" t="s">
        <v>254</v>
      </c>
      <c r="C90" s="1" t="s">
        <v>255</v>
      </c>
      <c r="D90" t="s">
        <v>256</v>
      </c>
      <c r="E90" t="s">
        <v>257</v>
      </c>
      <c r="F90">
        <v>20</v>
      </c>
      <c r="G90">
        <v>0</v>
      </c>
      <c r="H90">
        <f>F90*AE90</f>
        <v>0</v>
      </c>
      <c r="I90">
        <f>J90-H90</f>
        <v>0</v>
      </c>
      <c r="J90">
        <f>F90*G90</f>
        <v>0</v>
      </c>
      <c r="K90">
        <v>0</v>
      </c>
      <c r="L90">
        <f>F90*K90</f>
        <v>0</v>
      </c>
      <c r="M90" t="s">
        <v>50</v>
      </c>
      <c r="N90">
        <v>1</v>
      </c>
      <c r="O90">
        <f>IF(N90=5,I90,0)</f>
        <v>0</v>
      </c>
      <c r="Z90">
        <f>IF(AD90=0,J90,0)</f>
        <v>0</v>
      </c>
      <c r="AA90">
        <f>IF(AD90=15,J90,0)</f>
        <v>0</v>
      </c>
      <c r="AB90">
        <f>IF(AD90=21,J90,0)</f>
        <v>0</v>
      </c>
      <c r="AD90">
        <v>21</v>
      </c>
      <c r="AE90">
        <f>G90*AG90</f>
        <v>0</v>
      </c>
      <c r="AF90">
        <f>G90*(1-AG90)</f>
        <v>0</v>
      </c>
      <c r="AG90">
        <v>0</v>
      </c>
      <c r="AM90">
        <f>F90*AE90</f>
        <v>0</v>
      </c>
      <c r="AN90">
        <f>F90*AF90</f>
        <v>0</v>
      </c>
      <c r="AO90" t="s">
        <v>258</v>
      </c>
      <c r="AP90" t="s">
        <v>258</v>
      </c>
      <c r="AQ90" s="12" t="s">
        <v>53</v>
      </c>
    </row>
    <row r="91" spans="1:43" x14ac:dyDescent="0.2">
      <c r="A91" s="2" t="s">
        <v>259</v>
      </c>
      <c r="C91" s="1" t="s">
        <v>260</v>
      </c>
      <c r="D91" t="s">
        <v>261</v>
      </c>
      <c r="E91" t="s">
        <v>257</v>
      </c>
      <c r="F91">
        <v>5</v>
      </c>
      <c r="G91">
        <v>0</v>
      </c>
      <c r="H91">
        <f>F91*AE91</f>
        <v>0</v>
      </c>
      <c r="I91">
        <f>J91-H91</f>
        <v>0</v>
      </c>
      <c r="J91">
        <f>F91*G91</f>
        <v>0</v>
      </c>
      <c r="K91">
        <v>0</v>
      </c>
      <c r="L91">
        <f>F91*K91</f>
        <v>0</v>
      </c>
      <c r="M91" t="s">
        <v>50</v>
      </c>
      <c r="N91">
        <v>1</v>
      </c>
      <c r="O91">
        <f>IF(N91=5,I91,0)</f>
        <v>0</v>
      </c>
      <c r="Z91">
        <f>IF(AD91=0,J91,0)</f>
        <v>0</v>
      </c>
      <c r="AA91">
        <f>IF(AD91=15,J91,0)</f>
        <v>0</v>
      </c>
      <c r="AB91">
        <f>IF(AD91=21,J91,0)</f>
        <v>0</v>
      </c>
      <c r="AD91">
        <v>21</v>
      </c>
      <c r="AE91">
        <f>G91*AG91</f>
        <v>0</v>
      </c>
      <c r="AF91">
        <f>G91*(1-AG91)</f>
        <v>0</v>
      </c>
      <c r="AG91">
        <v>0</v>
      </c>
      <c r="AM91">
        <f>F91*AE91</f>
        <v>0</v>
      </c>
      <c r="AN91">
        <f>F91*AF91</f>
        <v>0</v>
      </c>
      <c r="AO91" t="s">
        <v>258</v>
      </c>
      <c r="AP91" t="s">
        <v>258</v>
      </c>
      <c r="AQ91" s="12" t="s">
        <v>53</v>
      </c>
    </row>
    <row r="92" spans="1:43" x14ac:dyDescent="0.2">
      <c r="A92" s="15"/>
      <c r="B92" s="16"/>
      <c r="C92" s="16" t="s">
        <v>262</v>
      </c>
      <c r="D92" s="12" t="s">
        <v>263</v>
      </c>
      <c r="E92" s="12"/>
      <c r="F92" s="12"/>
      <c r="G92" s="12"/>
      <c r="H92" s="12">
        <f>SUM(H93:H93)</f>
        <v>0</v>
      </c>
      <c r="I92" s="12">
        <f>SUM(I93:I93)</f>
        <v>0</v>
      </c>
      <c r="J92" s="12">
        <f>H92+I92</f>
        <v>0</v>
      </c>
      <c r="K92" s="12"/>
      <c r="L92" s="12">
        <f>SUM(L93:L93)</f>
        <v>1.975E-2</v>
      </c>
      <c r="M92" s="12"/>
      <c r="P92" s="12">
        <f>IF(Q92="PR",J92,SUM(O93:O93))</f>
        <v>0</v>
      </c>
      <c r="Q92" s="12" t="s">
        <v>45</v>
      </c>
      <c r="R92" s="12">
        <f>IF(Q92="HS",H92,0)</f>
        <v>0</v>
      </c>
      <c r="S92" s="12">
        <f>IF(Q92="HS",I92-P92,0)</f>
        <v>0</v>
      </c>
      <c r="T92" s="12">
        <f>IF(Q92="PS",H92,0)</f>
        <v>0</v>
      </c>
      <c r="U92" s="12">
        <f>IF(Q92="PS",I92-P92,0)</f>
        <v>0</v>
      </c>
      <c r="V92" s="12">
        <f>IF(Q92="MP",H92,0)</f>
        <v>0</v>
      </c>
      <c r="W92" s="12">
        <f>IF(Q92="MP",I92-P92,0)</f>
        <v>0</v>
      </c>
      <c r="X92" s="12">
        <f>IF(Q92="OM",H92,0)</f>
        <v>0</v>
      </c>
      <c r="Y92" s="12">
        <v>94</v>
      </c>
      <c r="AI92">
        <f>SUM(Z93:Z93)</f>
        <v>0</v>
      </c>
      <c r="AJ92">
        <f>SUM(AA93:AA93)</f>
        <v>0</v>
      </c>
      <c r="AK92">
        <f>SUM(AB93:AB93)</f>
        <v>0</v>
      </c>
    </row>
    <row r="93" spans="1:43" x14ac:dyDescent="0.2">
      <c r="A93" s="2" t="s">
        <v>264</v>
      </c>
      <c r="C93" s="1" t="s">
        <v>265</v>
      </c>
      <c r="D93" t="s">
        <v>266</v>
      </c>
      <c r="E93" t="s">
        <v>62</v>
      </c>
      <c r="F93">
        <v>12.5</v>
      </c>
      <c r="G93">
        <v>0</v>
      </c>
      <c r="H93">
        <f>F93*AE93</f>
        <v>0</v>
      </c>
      <c r="I93">
        <f>J93-H93</f>
        <v>0</v>
      </c>
      <c r="J93">
        <f>F93*G93</f>
        <v>0</v>
      </c>
      <c r="K93">
        <v>1.58E-3</v>
      </c>
      <c r="L93">
        <f>F93*K93</f>
        <v>1.975E-2</v>
      </c>
      <c r="M93" t="s">
        <v>50</v>
      </c>
      <c r="N93">
        <v>1</v>
      </c>
      <c r="O93">
        <f>IF(N93=5,I93,0)</f>
        <v>0</v>
      </c>
      <c r="Z93">
        <f>IF(AD93=0,J93,0)</f>
        <v>0</v>
      </c>
      <c r="AA93">
        <f>IF(AD93=15,J93,0)</f>
        <v>0</v>
      </c>
      <c r="AB93">
        <f>IF(AD93=21,J93,0)</f>
        <v>0</v>
      </c>
      <c r="AD93">
        <v>21</v>
      </c>
      <c r="AE93">
        <f>G93*AG93</f>
        <v>0</v>
      </c>
      <c r="AF93">
        <f>G93*(1-AG93)</f>
        <v>0</v>
      </c>
      <c r="AG93">
        <v>0.31632458233890209</v>
      </c>
      <c r="AM93">
        <f>F93*AE93</f>
        <v>0</v>
      </c>
      <c r="AN93">
        <f>F93*AF93</f>
        <v>0</v>
      </c>
      <c r="AO93" t="s">
        <v>267</v>
      </c>
      <c r="AP93" t="s">
        <v>258</v>
      </c>
      <c r="AQ93" s="12" t="s">
        <v>53</v>
      </c>
    </row>
    <row r="94" spans="1:43" x14ac:dyDescent="0.2">
      <c r="A94" s="15"/>
      <c r="B94" s="16"/>
      <c r="C94" s="16" t="s">
        <v>268</v>
      </c>
      <c r="D94" s="12" t="s">
        <v>269</v>
      </c>
      <c r="E94" s="12"/>
      <c r="F94" s="12"/>
      <c r="G94" s="12"/>
      <c r="H94" s="12">
        <f>SUM(H95:H96)</f>
        <v>0</v>
      </c>
      <c r="I94" s="12">
        <f>SUM(I95:I96)</f>
        <v>0</v>
      </c>
      <c r="J94" s="12">
        <f>H94+I94</f>
        <v>0</v>
      </c>
      <c r="K94" s="12"/>
      <c r="L94" s="12">
        <f>SUM(L95:L96)</f>
        <v>1.6E-2</v>
      </c>
      <c r="M94" s="12"/>
      <c r="P94" s="12">
        <f>IF(Q94="PR",J94,SUM(O95:O96))</f>
        <v>0</v>
      </c>
      <c r="Q94" s="12" t="s">
        <v>45</v>
      </c>
      <c r="R94" s="12">
        <f>IF(Q94="HS",H94,0)</f>
        <v>0</v>
      </c>
      <c r="S94" s="12">
        <f>IF(Q94="HS",I94-P94,0)</f>
        <v>0</v>
      </c>
      <c r="T94" s="12">
        <f>IF(Q94="PS",H94,0)</f>
        <v>0</v>
      </c>
      <c r="U94" s="12">
        <f>IF(Q94="PS",I94-P94,0)</f>
        <v>0</v>
      </c>
      <c r="V94" s="12">
        <f>IF(Q94="MP",H94,0)</f>
        <v>0</v>
      </c>
      <c r="W94" s="12">
        <f>IF(Q94="MP",I94-P94,0)</f>
        <v>0</v>
      </c>
      <c r="X94" s="12">
        <f>IF(Q94="OM",H94,0)</f>
        <v>0</v>
      </c>
      <c r="Y94" s="12">
        <v>95</v>
      </c>
      <c r="AI94">
        <f>SUM(Z95:Z96)</f>
        <v>0</v>
      </c>
      <c r="AJ94">
        <f>SUM(AA95:AA96)</f>
        <v>0</v>
      </c>
      <c r="AK94">
        <f>SUM(AB95:AB96)</f>
        <v>0</v>
      </c>
    </row>
    <row r="95" spans="1:43" x14ac:dyDescent="0.2">
      <c r="A95" s="2" t="s">
        <v>270</v>
      </c>
      <c r="C95" s="1" t="s">
        <v>271</v>
      </c>
      <c r="D95" t="s">
        <v>272</v>
      </c>
      <c r="E95" t="s">
        <v>62</v>
      </c>
      <c r="F95">
        <v>400</v>
      </c>
      <c r="G95">
        <v>0</v>
      </c>
      <c r="H95">
        <f>F95*AE95</f>
        <v>0</v>
      </c>
      <c r="I95">
        <f>J95-H95</f>
        <v>0</v>
      </c>
      <c r="J95">
        <f>F95*G95</f>
        <v>0</v>
      </c>
      <c r="K95">
        <v>0</v>
      </c>
      <c r="L95">
        <f>F95*K95</f>
        <v>0</v>
      </c>
      <c r="M95" t="s">
        <v>50</v>
      </c>
      <c r="N95">
        <v>1</v>
      </c>
      <c r="O95">
        <f>IF(N95=5,I95,0)</f>
        <v>0</v>
      </c>
      <c r="Z95">
        <f>IF(AD95=0,J95,0)</f>
        <v>0</v>
      </c>
      <c r="AA95">
        <f>IF(AD95=15,J95,0)</f>
        <v>0</v>
      </c>
      <c r="AB95">
        <f>IF(AD95=21,J95,0)</f>
        <v>0</v>
      </c>
      <c r="AD95">
        <v>21</v>
      </c>
      <c r="AE95">
        <f>G95*AG95</f>
        <v>0</v>
      </c>
      <c r="AF95">
        <f>G95*(1-AG95)</f>
        <v>0</v>
      </c>
      <c r="AG95">
        <v>0</v>
      </c>
      <c r="AM95">
        <f>F95*AE95</f>
        <v>0</v>
      </c>
      <c r="AN95">
        <f>F95*AF95</f>
        <v>0</v>
      </c>
      <c r="AO95" t="s">
        <v>273</v>
      </c>
      <c r="AP95" t="s">
        <v>258</v>
      </c>
      <c r="AQ95" s="12" t="s">
        <v>53</v>
      </c>
    </row>
    <row r="96" spans="1:43" x14ac:dyDescent="0.2">
      <c r="A96" s="2" t="s">
        <v>274</v>
      </c>
      <c r="C96" s="1" t="s">
        <v>275</v>
      </c>
      <c r="D96" t="s">
        <v>276</v>
      </c>
      <c r="E96" t="s">
        <v>62</v>
      </c>
      <c r="F96">
        <v>400</v>
      </c>
      <c r="G96">
        <v>0</v>
      </c>
      <c r="H96">
        <f>F96*AE96</f>
        <v>0</v>
      </c>
      <c r="I96">
        <f>J96-H96</f>
        <v>0</v>
      </c>
      <c r="J96">
        <f>F96*G96</f>
        <v>0</v>
      </c>
      <c r="K96">
        <v>4.0000000000000003E-5</v>
      </c>
      <c r="L96">
        <f>F96*K96</f>
        <v>1.6E-2</v>
      </c>
      <c r="M96" t="s">
        <v>50</v>
      </c>
      <c r="N96">
        <v>1</v>
      </c>
      <c r="O96">
        <f>IF(N96=5,I96,0)</f>
        <v>0</v>
      </c>
      <c r="Z96">
        <f>IF(AD96=0,J96,0)</f>
        <v>0</v>
      </c>
      <c r="AA96">
        <f>IF(AD96=15,J96,0)</f>
        <v>0</v>
      </c>
      <c r="AB96">
        <f>IF(AD96=21,J96,0)</f>
        <v>0</v>
      </c>
      <c r="AD96">
        <v>21</v>
      </c>
      <c r="AE96">
        <f>G96*AG96</f>
        <v>0</v>
      </c>
      <c r="AF96">
        <f>G96*(1-AG96)</f>
        <v>0</v>
      </c>
      <c r="AG96">
        <v>1.1377551020408159E-2</v>
      </c>
      <c r="AM96">
        <f>F96*AE96</f>
        <v>0</v>
      </c>
      <c r="AN96">
        <f>F96*AF96</f>
        <v>0</v>
      </c>
      <c r="AO96" t="s">
        <v>273</v>
      </c>
      <c r="AP96" t="s">
        <v>258</v>
      </c>
      <c r="AQ96" s="12" t="s">
        <v>53</v>
      </c>
    </row>
    <row r="97" spans="1:43" x14ac:dyDescent="0.2">
      <c r="A97" s="15"/>
      <c r="B97" s="16"/>
      <c r="C97" s="16" t="s">
        <v>277</v>
      </c>
      <c r="D97" s="12" t="s">
        <v>278</v>
      </c>
      <c r="E97" s="12"/>
      <c r="F97" s="12"/>
      <c r="G97" s="12"/>
      <c r="H97" s="12">
        <f>SUM(H98:H104)</f>
        <v>0</v>
      </c>
      <c r="I97" s="12">
        <f>SUM(I98:I104)</f>
        <v>0</v>
      </c>
      <c r="J97" s="12">
        <f>H97+I97</f>
        <v>0</v>
      </c>
      <c r="K97" s="12"/>
      <c r="L97" s="12">
        <f>SUM(L98:L104)</f>
        <v>2.6948879999999997</v>
      </c>
      <c r="M97" s="12"/>
      <c r="P97" s="12">
        <f>IF(Q97="PR",J97,SUM(O98:O104))</f>
        <v>0</v>
      </c>
      <c r="Q97" s="12" t="s">
        <v>45</v>
      </c>
      <c r="R97" s="12">
        <f>IF(Q97="HS",H97,0)</f>
        <v>0</v>
      </c>
      <c r="S97" s="12">
        <f>IF(Q97="HS",I97-P97,0)</f>
        <v>0</v>
      </c>
      <c r="T97" s="12">
        <f>IF(Q97="PS",H97,0)</f>
        <v>0</v>
      </c>
      <c r="U97" s="12">
        <f>IF(Q97="PS",I97-P97,0)</f>
        <v>0</v>
      </c>
      <c r="V97" s="12">
        <f>IF(Q97="MP",H97,0)</f>
        <v>0</v>
      </c>
      <c r="W97" s="12">
        <f>IF(Q97="MP",I97-P97,0)</f>
        <v>0</v>
      </c>
      <c r="X97" s="12">
        <f>IF(Q97="OM",H97,0)</f>
        <v>0</v>
      </c>
      <c r="Y97" s="12">
        <v>96</v>
      </c>
      <c r="AI97">
        <f>SUM(Z98:Z104)</f>
        <v>0</v>
      </c>
      <c r="AJ97">
        <f>SUM(AA98:AA104)</f>
        <v>0</v>
      </c>
      <c r="AK97">
        <f>SUM(AB98:AB104)</f>
        <v>0</v>
      </c>
    </row>
    <row r="98" spans="1:43" x14ac:dyDescent="0.2">
      <c r="A98" s="2" t="s">
        <v>279</v>
      </c>
      <c r="C98" s="1" t="s">
        <v>280</v>
      </c>
      <c r="D98" t="s">
        <v>281</v>
      </c>
      <c r="E98" t="s">
        <v>62</v>
      </c>
      <c r="F98">
        <v>64.912499999999994</v>
      </c>
      <c r="G98">
        <v>0</v>
      </c>
      <c r="H98">
        <f>F98*AE98</f>
        <v>0</v>
      </c>
      <c r="I98">
        <f>J98-H98</f>
        <v>0</v>
      </c>
      <c r="J98">
        <f>F98*G98</f>
        <v>0</v>
      </c>
      <c r="K98">
        <v>2.792E-2</v>
      </c>
      <c r="L98">
        <f>F98*K98</f>
        <v>1.8123569999999998</v>
      </c>
      <c r="M98" t="s">
        <v>50</v>
      </c>
      <c r="N98">
        <v>1</v>
      </c>
      <c r="O98">
        <f>IF(N98=5,I98,0)</f>
        <v>0</v>
      </c>
      <c r="Z98">
        <f>IF(AD98=0,J98,0)</f>
        <v>0</v>
      </c>
      <c r="AA98">
        <f>IF(AD98=15,J98,0)</f>
        <v>0</v>
      </c>
      <c r="AB98">
        <f>IF(AD98=21,J98,0)</f>
        <v>0</v>
      </c>
      <c r="AD98">
        <v>21</v>
      </c>
      <c r="AE98">
        <f>G98*AG98</f>
        <v>0</v>
      </c>
      <c r="AF98">
        <f>G98*(1-AG98)</f>
        <v>0</v>
      </c>
      <c r="AG98">
        <v>0.13605063291139241</v>
      </c>
      <c r="AM98">
        <f>F98*AE98</f>
        <v>0</v>
      </c>
      <c r="AN98">
        <f>F98*AF98</f>
        <v>0</v>
      </c>
      <c r="AO98" t="s">
        <v>282</v>
      </c>
      <c r="AP98" t="s">
        <v>258</v>
      </c>
      <c r="AQ98" s="12" t="s">
        <v>53</v>
      </c>
    </row>
    <row r="99" spans="1:43" x14ac:dyDescent="0.2">
      <c r="D99" s="13" t="s">
        <v>283</v>
      </c>
      <c r="E99" s="13"/>
      <c r="F99" s="13">
        <v>3.6124999999999998</v>
      </c>
    </row>
    <row r="100" spans="1:43" x14ac:dyDescent="0.2">
      <c r="D100" s="13" t="s">
        <v>284</v>
      </c>
      <c r="E100" s="13"/>
      <c r="F100" s="13">
        <v>55</v>
      </c>
    </row>
    <row r="101" spans="1:43" x14ac:dyDescent="0.2">
      <c r="D101" s="13" t="s">
        <v>285</v>
      </c>
      <c r="E101" s="13"/>
      <c r="F101" s="13">
        <v>5.4</v>
      </c>
    </row>
    <row r="102" spans="1:43" x14ac:dyDescent="0.2">
      <c r="D102" s="13" t="s">
        <v>286</v>
      </c>
      <c r="E102" s="13"/>
      <c r="F102" s="13">
        <v>0.9</v>
      </c>
    </row>
    <row r="103" spans="1:43" x14ac:dyDescent="0.2">
      <c r="A103" s="2" t="s">
        <v>287</v>
      </c>
      <c r="C103" s="1" t="s">
        <v>288</v>
      </c>
      <c r="D103" t="s">
        <v>289</v>
      </c>
      <c r="E103" t="s">
        <v>76</v>
      </c>
      <c r="F103">
        <v>14</v>
      </c>
      <c r="G103">
        <v>0</v>
      </c>
      <c r="H103">
        <f>F103*AE103</f>
        <v>0</v>
      </c>
      <c r="I103">
        <f>J103-H103</f>
        <v>0</v>
      </c>
      <c r="J103">
        <f>F103*G103</f>
        <v>0</v>
      </c>
      <c r="K103">
        <v>0</v>
      </c>
      <c r="L103">
        <f>F103*K103</f>
        <v>0</v>
      </c>
      <c r="M103" t="s">
        <v>50</v>
      </c>
      <c r="N103">
        <v>1</v>
      </c>
      <c r="O103">
        <f>IF(N103=5,I103,0)</f>
        <v>0</v>
      </c>
      <c r="Z103">
        <f>IF(AD103=0,J103,0)</f>
        <v>0</v>
      </c>
      <c r="AA103">
        <f>IF(AD103=15,J103,0)</f>
        <v>0</v>
      </c>
      <c r="AB103">
        <f>IF(AD103=21,J103,0)</f>
        <v>0</v>
      </c>
      <c r="AD103">
        <v>21</v>
      </c>
      <c r="AE103">
        <f>G103*AG103</f>
        <v>0</v>
      </c>
      <c r="AF103">
        <f>G103*(1-AG103)</f>
        <v>0</v>
      </c>
      <c r="AG103">
        <v>0</v>
      </c>
      <c r="AM103">
        <f>F103*AE103</f>
        <v>0</v>
      </c>
      <c r="AN103">
        <f>F103*AF103</f>
        <v>0</v>
      </c>
      <c r="AO103" t="s">
        <v>282</v>
      </c>
      <c r="AP103" t="s">
        <v>258</v>
      </c>
      <c r="AQ103" s="12" t="s">
        <v>53</v>
      </c>
    </row>
    <row r="104" spans="1:43" x14ac:dyDescent="0.2">
      <c r="A104" s="2" t="s">
        <v>290</v>
      </c>
      <c r="C104" s="1" t="s">
        <v>291</v>
      </c>
      <c r="D104" t="s">
        <v>292</v>
      </c>
      <c r="E104" t="s">
        <v>62</v>
      </c>
      <c r="F104">
        <v>37.049999999999997</v>
      </c>
      <c r="G104">
        <v>0</v>
      </c>
      <c r="H104">
        <f>F104*AE104</f>
        <v>0</v>
      </c>
      <c r="I104">
        <f>J104-H104</f>
        <v>0</v>
      </c>
      <c r="J104">
        <f>F104*G104</f>
        <v>0</v>
      </c>
      <c r="K104">
        <v>2.3820000000000001E-2</v>
      </c>
      <c r="L104">
        <f>F104*K104</f>
        <v>0.88253099999999995</v>
      </c>
      <c r="M104" t="s">
        <v>50</v>
      </c>
      <c r="N104">
        <v>1</v>
      </c>
      <c r="O104">
        <f>IF(N104=5,I104,0)</f>
        <v>0</v>
      </c>
      <c r="Z104">
        <f>IF(AD104=0,J104,0)</f>
        <v>0</v>
      </c>
      <c r="AA104">
        <f>IF(AD104=15,J104,0)</f>
        <v>0</v>
      </c>
      <c r="AB104">
        <f>IF(AD104=21,J104,0)</f>
        <v>0</v>
      </c>
      <c r="AD104">
        <v>21</v>
      </c>
      <c r="AE104">
        <f>G104*AG104</f>
        <v>0</v>
      </c>
      <c r="AF104">
        <f>G104*(1-AG104)</f>
        <v>0</v>
      </c>
      <c r="AG104">
        <v>0.14634146341463411</v>
      </c>
      <c r="AM104">
        <f>F104*AE104</f>
        <v>0</v>
      </c>
      <c r="AN104">
        <f>F104*AF104</f>
        <v>0</v>
      </c>
      <c r="AO104" t="s">
        <v>282</v>
      </c>
      <c r="AP104" t="s">
        <v>258</v>
      </c>
      <c r="AQ104" s="12" t="s">
        <v>53</v>
      </c>
    </row>
    <row r="105" spans="1:43" x14ac:dyDescent="0.2">
      <c r="D105" s="13" t="s">
        <v>293</v>
      </c>
      <c r="E105" s="13"/>
      <c r="F105" s="13">
        <v>24.75</v>
      </c>
    </row>
    <row r="106" spans="1:43" x14ac:dyDescent="0.2">
      <c r="D106" s="13" t="s">
        <v>294</v>
      </c>
      <c r="E106" s="13"/>
      <c r="F106" s="13">
        <v>12.3</v>
      </c>
    </row>
    <row r="107" spans="1:43" x14ac:dyDescent="0.2">
      <c r="A107" s="15"/>
      <c r="B107" s="16"/>
      <c r="C107" s="16" t="s">
        <v>295</v>
      </c>
      <c r="D107" s="12" t="s">
        <v>296</v>
      </c>
      <c r="E107" s="12"/>
      <c r="F107" s="12"/>
      <c r="G107" s="12"/>
      <c r="H107" s="12">
        <f>SUM(H108:H108)</f>
        <v>0</v>
      </c>
      <c r="I107" s="12">
        <f>SUM(I108:I108)</f>
        <v>0</v>
      </c>
      <c r="J107" s="12">
        <f>H107+I107</f>
        <v>0</v>
      </c>
      <c r="K107" s="12"/>
      <c r="L107" s="12">
        <f>SUM(L108:L108)</f>
        <v>0</v>
      </c>
      <c r="M107" s="12"/>
      <c r="P107" s="12">
        <f>IF(Q107="PR",J107,SUM(O108:O108))</f>
        <v>0</v>
      </c>
      <c r="Q107" s="12"/>
      <c r="R107" s="12">
        <f>IF(Q107="HS",H107,0)</f>
        <v>0</v>
      </c>
      <c r="S107" s="12">
        <f>IF(Q107="HS",I107-P107,0)</f>
        <v>0</v>
      </c>
      <c r="T107" s="12">
        <f>IF(Q107="PS",H107,0)</f>
        <v>0</v>
      </c>
      <c r="U107" s="12">
        <f>IF(Q107="PS",I107-P107,0)</f>
        <v>0</v>
      </c>
      <c r="V107" s="12">
        <f>IF(Q107="MP",H107,0)</f>
        <v>0</v>
      </c>
      <c r="W107" s="12">
        <f>IF(Q107="MP",I107-P107,0)</f>
        <v>0</v>
      </c>
      <c r="X107" s="12">
        <f>IF(Q107="OM",H107,0)</f>
        <v>0</v>
      </c>
      <c r="Y107" s="12" t="s">
        <v>295</v>
      </c>
      <c r="AI107">
        <f>SUM(Z108:Z108)</f>
        <v>0</v>
      </c>
      <c r="AJ107">
        <f>SUM(AA108:AA108)</f>
        <v>0</v>
      </c>
      <c r="AK107">
        <f>SUM(AB108:AB108)</f>
        <v>0</v>
      </c>
    </row>
    <row r="108" spans="1:43" x14ac:dyDescent="0.2">
      <c r="A108" s="2" t="s">
        <v>297</v>
      </c>
      <c r="C108" s="1" t="s">
        <v>298</v>
      </c>
      <c r="D108" t="s">
        <v>299</v>
      </c>
      <c r="E108" t="s">
        <v>122</v>
      </c>
      <c r="F108">
        <v>4.0650000000000004</v>
      </c>
      <c r="G108">
        <v>0</v>
      </c>
      <c r="H108">
        <f>F108*AE108</f>
        <v>0</v>
      </c>
      <c r="I108">
        <f>J108-H108</f>
        <v>0</v>
      </c>
      <c r="J108">
        <f>F108*G108</f>
        <v>0</v>
      </c>
      <c r="K108">
        <v>0</v>
      </c>
      <c r="L108">
        <f>F108*K108</f>
        <v>0</v>
      </c>
      <c r="M108" t="s">
        <v>50</v>
      </c>
      <c r="N108">
        <v>5</v>
      </c>
      <c r="O108">
        <f>IF(N108=5,I108,0)</f>
        <v>0</v>
      </c>
      <c r="Z108">
        <f>IF(AD108=0,J108,0)</f>
        <v>0</v>
      </c>
      <c r="AA108">
        <f>IF(AD108=15,J108,0)</f>
        <v>0</v>
      </c>
      <c r="AB108">
        <f>IF(AD108=21,J108,0)</f>
        <v>0</v>
      </c>
      <c r="AD108">
        <v>21</v>
      </c>
      <c r="AE108">
        <f>G108*AG108</f>
        <v>0</v>
      </c>
      <c r="AF108">
        <f>G108*(1-AG108)</f>
        <v>0</v>
      </c>
      <c r="AG108">
        <v>0</v>
      </c>
      <c r="AM108">
        <f>F108*AE108</f>
        <v>0</v>
      </c>
      <c r="AN108">
        <f>F108*AF108</f>
        <v>0</v>
      </c>
      <c r="AO108" t="s">
        <v>300</v>
      </c>
      <c r="AP108" t="s">
        <v>258</v>
      </c>
      <c r="AQ108" s="12" t="s">
        <v>53</v>
      </c>
    </row>
    <row r="109" spans="1:43" x14ac:dyDescent="0.2">
      <c r="A109" s="15"/>
      <c r="B109" s="16"/>
      <c r="C109" s="16" t="s">
        <v>301</v>
      </c>
      <c r="D109" s="12" t="s">
        <v>302</v>
      </c>
      <c r="E109" s="12"/>
      <c r="F109" s="12"/>
      <c r="G109" s="12"/>
      <c r="H109" s="12">
        <f>SUM(H110:H110)</f>
        <v>0</v>
      </c>
      <c r="I109" s="12">
        <f>SUM(I110:I110)</f>
        <v>0</v>
      </c>
      <c r="J109" s="12">
        <f>H109+I109</f>
        <v>0</v>
      </c>
      <c r="K109" s="12"/>
      <c r="L109" s="12">
        <f>SUM(L110:L110)</f>
        <v>0</v>
      </c>
      <c r="M109" s="12"/>
      <c r="P109" s="12">
        <f>IF(Q109="PR",J109,SUM(O110:O110))</f>
        <v>0</v>
      </c>
      <c r="Q109" s="12"/>
      <c r="R109" s="12">
        <f>IF(Q109="HS",H109,0)</f>
        <v>0</v>
      </c>
      <c r="S109" s="12">
        <f>IF(Q109="HS",I109-P109,0)</f>
        <v>0</v>
      </c>
      <c r="T109" s="12">
        <f>IF(Q109="PS",H109,0)</f>
        <v>0</v>
      </c>
      <c r="U109" s="12">
        <f>IF(Q109="PS",I109-P109,0)</f>
        <v>0</v>
      </c>
      <c r="V109" s="12">
        <f>IF(Q109="MP",H109,0)</f>
        <v>0</v>
      </c>
      <c r="W109" s="12">
        <f>IF(Q109="MP",I109-P109,0)</f>
        <v>0</v>
      </c>
      <c r="X109" s="12">
        <f>IF(Q109="OM",H109,0)</f>
        <v>0</v>
      </c>
      <c r="Y109" s="12" t="s">
        <v>301</v>
      </c>
      <c r="AI109">
        <f>SUM(Z110:Z110)</f>
        <v>0</v>
      </c>
      <c r="AJ109">
        <f>SUM(AA110:AA110)</f>
        <v>0</v>
      </c>
      <c r="AK109">
        <f>SUM(AB110:AB110)</f>
        <v>0</v>
      </c>
    </row>
    <row r="110" spans="1:43" x14ac:dyDescent="0.2">
      <c r="A110" s="2" t="s">
        <v>303</v>
      </c>
      <c r="C110" s="1" t="s">
        <v>304</v>
      </c>
      <c r="D110" t="s">
        <v>305</v>
      </c>
      <c r="E110" t="s">
        <v>122</v>
      </c>
      <c r="F110">
        <v>7.16411</v>
      </c>
      <c r="G110">
        <v>0</v>
      </c>
      <c r="H110">
        <f>F110*AE110</f>
        <v>0</v>
      </c>
      <c r="I110">
        <f>J110-H110</f>
        <v>0</v>
      </c>
      <c r="J110">
        <f>F110*G110</f>
        <v>0</v>
      </c>
      <c r="K110">
        <v>0</v>
      </c>
      <c r="L110">
        <f>F110*K110</f>
        <v>0</v>
      </c>
      <c r="M110" t="s">
        <v>50</v>
      </c>
      <c r="N110">
        <v>5</v>
      </c>
      <c r="O110">
        <f>IF(N110=5,I110,0)</f>
        <v>0</v>
      </c>
      <c r="Z110">
        <f>IF(AD110=0,J110,0)</f>
        <v>0</v>
      </c>
      <c r="AA110">
        <f>IF(AD110=15,J110,0)</f>
        <v>0</v>
      </c>
      <c r="AB110">
        <f>IF(AD110=21,J110,0)</f>
        <v>0</v>
      </c>
      <c r="AD110">
        <v>21</v>
      </c>
      <c r="AE110">
        <f>G110*AG110</f>
        <v>0</v>
      </c>
      <c r="AF110">
        <f>G110*(1-AG110)</f>
        <v>0</v>
      </c>
      <c r="AG110">
        <v>0</v>
      </c>
      <c r="AM110">
        <f>F110*AE110</f>
        <v>0</v>
      </c>
      <c r="AN110">
        <f>F110*AF110</f>
        <v>0</v>
      </c>
      <c r="AO110" t="s">
        <v>306</v>
      </c>
      <c r="AP110" t="s">
        <v>258</v>
      </c>
      <c r="AQ110" s="12" t="s">
        <v>53</v>
      </c>
    </row>
    <row r="111" spans="1:43" x14ac:dyDescent="0.2">
      <c r="A111" s="15"/>
      <c r="B111" s="16"/>
      <c r="C111" s="16" t="s">
        <v>307</v>
      </c>
      <c r="D111" s="12" t="s">
        <v>302</v>
      </c>
      <c r="E111" s="12"/>
      <c r="F111" s="12"/>
      <c r="G111" s="12"/>
      <c r="H111" s="12">
        <f>SUM(H112:H118)</f>
        <v>0</v>
      </c>
      <c r="I111" s="12">
        <f>SUM(I112:I118)</f>
        <v>0</v>
      </c>
      <c r="J111" s="12">
        <f>H111+I111</f>
        <v>0</v>
      </c>
      <c r="K111" s="12"/>
      <c r="L111" s="12">
        <f>SUM(L112:L118)</f>
        <v>0</v>
      </c>
      <c r="M111" s="12"/>
      <c r="P111" s="12">
        <f>IF(Q111="PR",J111,SUM(O112:O118))</f>
        <v>0</v>
      </c>
      <c r="Q111" s="12"/>
      <c r="R111" s="12">
        <f>IF(Q111="HS",H111,0)</f>
        <v>0</v>
      </c>
      <c r="S111" s="12">
        <f>IF(Q111="HS",I111-P111,0)</f>
        <v>0</v>
      </c>
      <c r="T111" s="12">
        <f>IF(Q111="PS",H111,0)</f>
        <v>0</v>
      </c>
      <c r="U111" s="12">
        <f>IF(Q111="PS",I111-P111,0)</f>
        <v>0</v>
      </c>
      <c r="V111" s="12">
        <f>IF(Q111="MP",H111,0)</f>
        <v>0</v>
      </c>
      <c r="W111" s="12">
        <f>IF(Q111="MP",I111-P111,0)</f>
        <v>0</v>
      </c>
      <c r="X111" s="12">
        <f>IF(Q111="OM",H111,0)</f>
        <v>0</v>
      </c>
      <c r="Y111" s="12" t="s">
        <v>307</v>
      </c>
      <c r="AI111">
        <f>SUM(Z112:Z118)</f>
        <v>0</v>
      </c>
      <c r="AJ111">
        <f>SUM(AA112:AA118)</f>
        <v>0</v>
      </c>
      <c r="AK111">
        <f>SUM(AB112:AB118)</f>
        <v>0</v>
      </c>
    </row>
    <row r="112" spans="1:43" x14ac:dyDescent="0.2">
      <c r="A112" s="2" t="s">
        <v>308</v>
      </c>
      <c r="C112" s="1" t="s">
        <v>309</v>
      </c>
      <c r="D112" t="s">
        <v>310</v>
      </c>
      <c r="E112" t="s">
        <v>122</v>
      </c>
      <c r="F112">
        <v>7.16411</v>
      </c>
      <c r="G112">
        <v>0</v>
      </c>
      <c r="H112">
        <f>F112*AE112</f>
        <v>0</v>
      </c>
      <c r="I112">
        <f>J112-H112</f>
        <v>0</v>
      </c>
      <c r="J112">
        <f>F112*G112</f>
        <v>0</v>
      </c>
      <c r="K112">
        <v>0</v>
      </c>
      <c r="L112">
        <f>F112*K112</f>
        <v>0</v>
      </c>
      <c r="M112" t="s">
        <v>50</v>
      </c>
      <c r="N112">
        <v>5</v>
      </c>
      <c r="O112">
        <f>IF(N112=5,I112,0)</f>
        <v>0</v>
      </c>
      <c r="Z112">
        <f>IF(AD112=0,J112,0)</f>
        <v>0</v>
      </c>
      <c r="AA112">
        <f>IF(AD112=15,J112,0)</f>
        <v>0</v>
      </c>
      <c r="AB112">
        <f>IF(AD112=21,J112,0)</f>
        <v>0</v>
      </c>
      <c r="AD112">
        <v>21</v>
      </c>
      <c r="AE112">
        <f>G112*AG112</f>
        <v>0</v>
      </c>
      <c r="AF112">
        <f>G112*(1-AG112)</f>
        <v>0</v>
      </c>
      <c r="AG112">
        <v>0</v>
      </c>
      <c r="AM112">
        <f>F112*AE112</f>
        <v>0</v>
      </c>
      <c r="AN112">
        <f>F112*AF112</f>
        <v>0</v>
      </c>
      <c r="AO112" t="s">
        <v>311</v>
      </c>
      <c r="AP112" t="s">
        <v>258</v>
      </c>
      <c r="AQ112" s="12" t="s">
        <v>53</v>
      </c>
    </row>
    <row r="113" spans="1:43" x14ac:dyDescent="0.2">
      <c r="A113" s="2" t="s">
        <v>312</v>
      </c>
      <c r="C113" s="1" t="s">
        <v>313</v>
      </c>
      <c r="D113" t="s">
        <v>314</v>
      </c>
      <c r="E113" t="s">
        <v>122</v>
      </c>
      <c r="F113">
        <v>7.16411</v>
      </c>
      <c r="G113">
        <v>0</v>
      </c>
      <c r="H113">
        <f>F113*AE113</f>
        <v>0</v>
      </c>
      <c r="I113">
        <f>J113-H113</f>
        <v>0</v>
      </c>
      <c r="J113">
        <f>F113*G113</f>
        <v>0</v>
      </c>
      <c r="K113">
        <v>0</v>
      </c>
      <c r="L113">
        <f>F113*K113</f>
        <v>0</v>
      </c>
      <c r="M113" t="s">
        <v>50</v>
      </c>
      <c r="N113">
        <v>5</v>
      </c>
      <c r="O113">
        <f>IF(N113=5,I113,0)</f>
        <v>0</v>
      </c>
      <c r="Z113">
        <f>IF(AD113=0,J113,0)</f>
        <v>0</v>
      </c>
      <c r="AA113">
        <f>IF(AD113=15,J113,0)</f>
        <v>0</v>
      </c>
      <c r="AB113">
        <f>IF(AD113=21,J113,0)</f>
        <v>0</v>
      </c>
      <c r="AD113">
        <v>21</v>
      </c>
      <c r="AE113">
        <f>G113*AG113</f>
        <v>0</v>
      </c>
      <c r="AF113">
        <f>G113*(1-AG113)</f>
        <v>0</v>
      </c>
      <c r="AG113">
        <v>0</v>
      </c>
      <c r="AM113">
        <f>F113*AE113</f>
        <v>0</v>
      </c>
      <c r="AN113">
        <f>F113*AF113</f>
        <v>0</v>
      </c>
      <c r="AO113" t="s">
        <v>311</v>
      </c>
      <c r="AP113" t="s">
        <v>258</v>
      </c>
      <c r="AQ113" s="12" t="s">
        <v>53</v>
      </c>
    </row>
    <row r="114" spans="1:43" x14ac:dyDescent="0.2">
      <c r="A114" s="2" t="s">
        <v>315</v>
      </c>
      <c r="C114" s="1" t="s">
        <v>316</v>
      </c>
      <c r="D114" t="s">
        <v>317</v>
      </c>
      <c r="E114" t="s">
        <v>122</v>
      </c>
      <c r="F114">
        <v>35.820549999999997</v>
      </c>
      <c r="G114">
        <v>0</v>
      </c>
      <c r="H114">
        <f>F114*AE114</f>
        <v>0</v>
      </c>
      <c r="I114">
        <f>J114-H114</f>
        <v>0</v>
      </c>
      <c r="J114">
        <f>F114*G114</f>
        <v>0</v>
      </c>
      <c r="K114">
        <v>0</v>
      </c>
      <c r="L114">
        <f>F114*K114</f>
        <v>0</v>
      </c>
      <c r="M114" t="s">
        <v>50</v>
      </c>
      <c r="N114">
        <v>5</v>
      </c>
      <c r="O114">
        <f>IF(N114=5,I114,0)</f>
        <v>0</v>
      </c>
      <c r="Z114">
        <f>IF(AD114=0,J114,0)</f>
        <v>0</v>
      </c>
      <c r="AA114">
        <f>IF(AD114=15,J114,0)</f>
        <v>0</v>
      </c>
      <c r="AB114">
        <f>IF(AD114=21,J114,0)</f>
        <v>0</v>
      </c>
      <c r="AD114">
        <v>21</v>
      </c>
      <c r="AE114">
        <f>G114*AG114</f>
        <v>0</v>
      </c>
      <c r="AF114">
        <f>G114*(1-AG114)</f>
        <v>0</v>
      </c>
      <c r="AG114">
        <v>0</v>
      </c>
      <c r="AM114">
        <f>F114*AE114</f>
        <v>0</v>
      </c>
      <c r="AN114">
        <f>F114*AF114</f>
        <v>0</v>
      </c>
      <c r="AO114" t="s">
        <v>311</v>
      </c>
      <c r="AP114" t="s">
        <v>258</v>
      </c>
      <c r="AQ114" s="12" t="s">
        <v>53</v>
      </c>
    </row>
    <row r="115" spans="1:43" x14ac:dyDescent="0.2">
      <c r="D115" s="13" t="s">
        <v>318</v>
      </c>
      <c r="E115" s="13"/>
      <c r="F115" s="13">
        <v>35.820549999999997</v>
      </c>
    </row>
    <row r="116" spans="1:43" x14ac:dyDescent="0.2">
      <c r="A116" s="2" t="s">
        <v>43</v>
      </c>
      <c r="C116" s="1" t="s">
        <v>319</v>
      </c>
      <c r="D116" t="s">
        <v>320</v>
      </c>
      <c r="E116" t="s">
        <v>122</v>
      </c>
      <c r="F116">
        <v>7.16411</v>
      </c>
      <c r="G116">
        <v>0</v>
      </c>
      <c r="H116">
        <f>F116*AE116</f>
        <v>0</v>
      </c>
      <c r="I116">
        <f>J116-H116</f>
        <v>0</v>
      </c>
      <c r="J116">
        <f>F116*G116</f>
        <v>0</v>
      </c>
      <c r="K116">
        <v>0</v>
      </c>
      <c r="L116">
        <f>F116*K116</f>
        <v>0</v>
      </c>
      <c r="M116" t="s">
        <v>50</v>
      </c>
      <c r="N116">
        <v>5</v>
      </c>
      <c r="O116">
        <f>IF(N116=5,I116,0)</f>
        <v>0</v>
      </c>
      <c r="Z116">
        <f>IF(AD116=0,J116,0)</f>
        <v>0</v>
      </c>
      <c r="AA116">
        <f>IF(AD116=15,J116,0)</f>
        <v>0</v>
      </c>
      <c r="AB116">
        <f>IF(AD116=21,J116,0)</f>
        <v>0</v>
      </c>
      <c r="AD116">
        <v>21</v>
      </c>
      <c r="AE116">
        <f>G116*AG116</f>
        <v>0</v>
      </c>
      <c r="AF116">
        <f>G116*(1-AG116)</f>
        <v>0</v>
      </c>
      <c r="AG116">
        <v>0</v>
      </c>
      <c r="AM116">
        <f>F116*AE116</f>
        <v>0</v>
      </c>
      <c r="AN116">
        <f>F116*AF116</f>
        <v>0</v>
      </c>
      <c r="AO116" t="s">
        <v>311</v>
      </c>
      <c r="AP116" t="s">
        <v>258</v>
      </c>
      <c r="AQ116" s="12" t="s">
        <v>53</v>
      </c>
    </row>
    <row r="117" spans="1:43" x14ac:dyDescent="0.2">
      <c r="A117" s="2" t="s">
        <v>65</v>
      </c>
      <c r="C117" s="1" t="s">
        <v>321</v>
      </c>
      <c r="D117" t="s">
        <v>322</v>
      </c>
      <c r="E117" t="s">
        <v>122</v>
      </c>
      <c r="F117">
        <v>7.16411</v>
      </c>
      <c r="G117">
        <v>0</v>
      </c>
      <c r="H117">
        <f>F117*AE117</f>
        <v>0</v>
      </c>
      <c r="I117">
        <f>J117-H117</f>
        <v>0</v>
      </c>
      <c r="J117">
        <f>F117*G117</f>
        <v>0</v>
      </c>
      <c r="K117">
        <v>0</v>
      </c>
      <c r="L117">
        <f>F117*K117</f>
        <v>0</v>
      </c>
      <c r="M117" t="s">
        <v>50</v>
      </c>
      <c r="N117">
        <v>5</v>
      </c>
      <c r="O117">
        <f>IF(N117=5,I117,0)</f>
        <v>0</v>
      </c>
      <c r="Z117">
        <f>IF(AD117=0,J117,0)</f>
        <v>0</v>
      </c>
      <c r="AA117">
        <f>IF(AD117=15,J117,0)</f>
        <v>0</v>
      </c>
      <c r="AB117">
        <f>IF(AD117=21,J117,0)</f>
        <v>0</v>
      </c>
      <c r="AD117">
        <v>21</v>
      </c>
      <c r="AE117">
        <f>G117*AG117</f>
        <v>0</v>
      </c>
      <c r="AF117">
        <f>G117*(1-AG117)</f>
        <v>0</v>
      </c>
      <c r="AG117">
        <v>0</v>
      </c>
      <c r="AM117">
        <f>F117*AE117</f>
        <v>0</v>
      </c>
      <c r="AN117">
        <f>F117*AF117</f>
        <v>0</v>
      </c>
      <c r="AO117" t="s">
        <v>311</v>
      </c>
      <c r="AP117" t="s">
        <v>258</v>
      </c>
      <c r="AQ117" s="12" t="s">
        <v>53</v>
      </c>
    </row>
    <row r="118" spans="1:43" x14ac:dyDescent="0.2">
      <c r="A118" s="2" t="s">
        <v>323</v>
      </c>
      <c r="C118" s="1" t="s">
        <v>324</v>
      </c>
      <c r="D118" t="s">
        <v>325</v>
      </c>
      <c r="E118" t="s">
        <v>122</v>
      </c>
      <c r="F118">
        <v>7.16411</v>
      </c>
      <c r="G118">
        <v>0</v>
      </c>
      <c r="H118">
        <f>F118*AE118</f>
        <v>0</v>
      </c>
      <c r="I118">
        <f>J118-H118</f>
        <v>0</v>
      </c>
      <c r="J118">
        <f>F118*G118</f>
        <v>0</v>
      </c>
      <c r="K118">
        <v>0</v>
      </c>
      <c r="L118">
        <f>F118*K118</f>
        <v>0</v>
      </c>
      <c r="M118" t="s">
        <v>50</v>
      </c>
      <c r="N118">
        <v>5</v>
      </c>
      <c r="O118">
        <f>IF(N118=5,I118,0)</f>
        <v>0</v>
      </c>
      <c r="Z118">
        <f>IF(AD118=0,J118,0)</f>
        <v>0</v>
      </c>
      <c r="AA118">
        <f>IF(AD118=15,J118,0)</f>
        <v>0</v>
      </c>
      <c r="AB118">
        <f>IF(AD118=21,J118,0)</f>
        <v>0</v>
      </c>
      <c r="AD118">
        <v>21</v>
      </c>
      <c r="AE118">
        <f>G118*AG118</f>
        <v>0</v>
      </c>
      <c r="AF118">
        <f>G118*(1-AG118)</f>
        <v>0</v>
      </c>
      <c r="AG118">
        <v>0</v>
      </c>
      <c r="AM118">
        <f>F118*AE118</f>
        <v>0</v>
      </c>
      <c r="AN118">
        <f>F118*AF118</f>
        <v>0</v>
      </c>
      <c r="AO118" t="s">
        <v>311</v>
      </c>
      <c r="AP118" t="s">
        <v>258</v>
      </c>
      <c r="AQ118" s="12" t="s">
        <v>53</v>
      </c>
    </row>
    <row r="119" spans="1:43" x14ac:dyDescent="0.2">
      <c r="A119" s="17"/>
      <c r="B119" s="18"/>
      <c r="C119" s="18"/>
      <c r="D119" s="19"/>
      <c r="E119" s="19"/>
      <c r="F119" s="19"/>
      <c r="G119" s="19"/>
      <c r="H119" s="61" t="s">
        <v>326</v>
      </c>
      <c r="I119" s="61"/>
      <c r="J119" s="19">
        <f>J8+J17+J19+J22+J27+J36+J39+J54+J58+J67+J71+J75+J89+J92+J94+J97+J107+J109+J111</f>
        <v>0</v>
      </c>
      <c r="K119" s="19"/>
      <c r="L119" s="19"/>
      <c r="M119" s="19"/>
    </row>
    <row r="120" spans="1:43" x14ac:dyDescent="0.2">
      <c r="A120" s="20" t="s">
        <v>63</v>
      </c>
    </row>
    <row r="121" spans="1:43" ht="0" hidden="1" customHeight="1" x14ac:dyDescent="0.2">
      <c r="A121" s="62"/>
      <c r="B121" s="38"/>
      <c r="C121" s="38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</sheetData>
  <sheetProtection formatCells="0" formatColumns="0" formatRows="0" insertColumns="0" insertRows="0" insertHyperlinks="0" deleteColumns="0" deleteRows="0" sort="0" autoFilter="0" pivotTables="0"/>
  <mergeCells count="37">
    <mergeCell ref="A121:M121"/>
    <mergeCell ref="D63:M63"/>
    <mergeCell ref="D74:M74"/>
    <mergeCell ref="D78:M78"/>
    <mergeCell ref="D80:M80"/>
    <mergeCell ref="H119:I119"/>
    <mergeCell ref="D16:M16"/>
    <mergeCell ref="D43:M43"/>
    <mergeCell ref="D45:M45"/>
    <mergeCell ref="D49:M49"/>
    <mergeCell ref="D51:M51"/>
    <mergeCell ref="J5:M5"/>
    <mergeCell ref="A6:A7"/>
    <mergeCell ref="B6:B7"/>
    <mergeCell ref="C6:C7"/>
    <mergeCell ref="E6:E7"/>
    <mergeCell ref="F6:F7"/>
    <mergeCell ref="G6:G7"/>
    <mergeCell ref="H6:J6"/>
    <mergeCell ref="K6:L6"/>
    <mergeCell ref="M6:M7"/>
    <mergeCell ref="A1:M1"/>
    <mergeCell ref="A2:C2"/>
    <mergeCell ref="A3:C3"/>
    <mergeCell ref="A4:C4"/>
    <mergeCell ref="A5:C5"/>
    <mergeCell ref="E2:F2"/>
    <mergeCell ref="E3:F3"/>
    <mergeCell ref="E4:F4"/>
    <mergeCell ref="E5:F5"/>
    <mergeCell ref="G2:H2"/>
    <mergeCell ref="G3:H3"/>
    <mergeCell ref="G4:H4"/>
    <mergeCell ref="G5:H5"/>
    <mergeCell ref="J2:M2"/>
    <mergeCell ref="J3:M3"/>
    <mergeCell ref="J4:M4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workbookViewId="0">
      <selection activeCell="A29" sqref="A29"/>
    </sheetView>
  </sheetViews>
  <sheetFormatPr defaultColWidth="12.140625" defaultRowHeight="12.75" x14ac:dyDescent="0.2"/>
  <cols>
    <col min="1" max="1" width="6.85546875" style="5" customWidth="1"/>
    <col min="2" max="2" width="4.5703125" style="5" customWidth="1"/>
    <col min="3" max="3" width="13.28515625" customWidth="1"/>
    <col min="4" max="4" width="34.140625" customWidth="1"/>
    <col min="5" max="5" width="4.28515625" customWidth="1"/>
    <col min="6" max="6" width="10.85546875" customWidth="1"/>
    <col min="7" max="7" width="12" customWidth="1"/>
    <col min="8" max="11" width="14.28515625" customWidth="1"/>
    <col min="12" max="12" width="11.7109375" customWidth="1"/>
    <col min="13" max="14" width="12.140625" hidden="1" customWidth="1"/>
    <col min="15" max="15" width="9.140625" hidden="1" customWidth="1"/>
  </cols>
  <sheetData>
    <row r="1" spans="1:14" ht="25.5" customHeight="1" x14ac:dyDescent="0.2">
      <c r="A1" s="37" t="s">
        <v>327</v>
      </c>
      <c r="B1" s="42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</row>
    <row r="2" spans="1:14" ht="25.5" customHeight="1" x14ac:dyDescent="0.2">
      <c r="A2" s="39" t="s">
        <v>1</v>
      </c>
      <c r="B2" s="40"/>
      <c r="C2" s="40"/>
      <c r="D2" s="4" t="s">
        <v>2</v>
      </c>
      <c r="E2" s="40" t="s">
        <v>3</v>
      </c>
      <c r="F2" s="40"/>
      <c r="G2" s="40" t="s">
        <v>4</v>
      </c>
      <c r="H2" s="40"/>
      <c r="I2" s="3" t="s">
        <v>5</v>
      </c>
      <c r="J2" s="40"/>
      <c r="K2" s="40"/>
      <c r="L2" s="45"/>
      <c r="M2" s="1"/>
    </row>
    <row r="3" spans="1:14" ht="25.5" customHeight="1" x14ac:dyDescent="0.2">
      <c r="A3" s="41" t="s">
        <v>6</v>
      </c>
      <c r="B3" s="42"/>
      <c r="C3" s="42"/>
      <c r="D3" s="5" t="s">
        <v>7</v>
      </c>
      <c r="E3" s="42" t="s">
        <v>8</v>
      </c>
      <c r="F3" s="42"/>
      <c r="G3" s="42"/>
      <c r="H3" s="42"/>
      <c r="I3" s="5" t="s">
        <v>9</v>
      </c>
      <c r="J3" s="42" t="s">
        <v>10</v>
      </c>
      <c r="K3" s="42"/>
      <c r="L3" s="46"/>
      <c r="M3" s="1"/>
    </row>
    <row r="4" spans="1:14" ht="25.5" customHeight="1" x14ac:dyDescent="0.2">
      <c r="A4" s="41" t="s">
        <v>11</v>
      </c>
      <c r="B4" s="42"/>
      <c r="C4" s="42"/>
      <c r="D4" s="5" t="s">
        <v>12</v>
      </c>
      <c r="E4" s="42" t="s">
        <v>13</v>
      </c>
      <c r="F4" s="42"/>
      <c r="G4" s="42"/>
      <c r="H4" s="42"/>
      <c r="I4" s="5" t="s">
        <v>14</v>
      </c>
      <c r="J4" s="42"/>
      <c r="K4" s="42"/>
      <c r="L4" s="46"/>
      <c r="M4" s="1"/>
    </row>
    <row r="5" spans="1:14" ht="25.5" customHeight="1" x14ac:dyDescent="0.2">
      <c r="A5" s="43" t="s">
        <v>15</v>
      </c>
      <c r="B5" s="44"/>
      <c r="C5" s="44"/>
      <c r="D5" s="6"/>
      <c r="E5" s="44" t="s">
        <v>16</v>
      </c>
      <c r="F5" s="44"/>
      <c r="G5" s="44" t="s">
        <v>17</v>
      </c>
      <c r="H5" s="44"/>
      <c r="I5" s="6" t="s">
        <v>18</v>
      </c>
      <c r="J5" s="44"/>
      <c r="K5" s="44"/>
      <c r="L5" s="47"/>
      <c r="M5" s="1"/>
    </row>
    <row r="6" spans="1:14" x14ac:dyDescent="0.2">
      <c r="A6" s="48" t="s">
        <v>20</v>
      </c>
      <c r="B6" s="50" t="s">
        <v>21</v>
      </c>
      <c r="C6" s="54" t="s">
        <v>22</v>
      </c>
      <c r="D6" s="54"/>
      <c r="E6" s="54"/>
      <c r="F6" s="54"/>
      <c r="G6" s="54"/>
      <c r="H6" s="57"/>
      <c r="I6" s="65" t="s">
        <v>26</v>
      </c>
      <c r="J6" s="66"/>
      <c r="K6" s="67"/>
      <c r="L6" s="21" t="s">
        <v>27</v>
      </c>
    </row>
    <row r="7" spans="1:14" x14ac:dyDescent="0.2">
      <c r="A7" s="49"/>
      <c r="B7" s="51"/>
      <c r="C7" s="55"/>
      <c r="D7" s="55"/>
      <c r="E7" s="55"/>
      <c r="F7" s="55"/>
      <c r="G7" s="55"/>
      <c r="H7" s="64"/>
      <c r="I7" s="9" t="s">
        <v>30</v>
      </c>
      <c r="J7" s="10" t="s">
        <v>31</v>
      </c>
      <c r="K7" s="11" t="s">
        <v>32</v>
      </c>
      <c r="L7" s="22" t="s">
        <v>32</v>
      </c>
    </row>
    <row r="8" spans="1:14" x14ac:dyDescent="0.2">
      <c r="B8" s="5" t="s">
        <v>43</v>
      </c>
      <c r="C8" s="63" t="s">
        <v>44</v>
      </c>
      <c r="D8" s="63"/>
      <c r="E8" s="63"/>
      <c r="F8" s="63"/>
      <c r="G8" s="63"/>
      <c r="H8" s="63"/>
      <c r="I8">
        <f>'Stavební rozpočet'!H8</f>
        <v>0</v>
      </c>
      <c r="J8">
        <f>'Stavební rozpočet'!I8</f>
        <v>0</v>
      </c>
      <c r="K8">
        <f t="shared" ref="K8:K26" si="0">I8+J8</f>
        <v>0</v>
      </c>
      <c r="L8">
        <f>'Stavební rozpočet'!L8</f>
        <v>3.5852165000000005</v>
      </c>
      <c r="M8" t="s">
        <v>328</v>
      </c>
      <c r="N8">
        <f t="shared" ref="N8:N26" si="1">IF(M8="T",0,K8)</f>
        <v>0</v>
      </c>
    </row>
    <row r="9" spans="1:14" x14ac:dyDescent="0.2">
      <c r="B9" s="5" t="s">
        <v>65</v>
      </c>
      <c r="C9" s="63" t="s">
        <v>66</v>
      </c>
      <c r="D9" s="63"/>
      <c r="E9" s="63"/>
      <c r="F9" s="63"/>
      <c r="G9" s="63"/>
      <c r="H9" s="63"/>
      <c r="I9">
        <f>'Stavební rozpočet'!H17</f>
        <v>0</v>
      </c>
      <c r="J9">
        <f>'Stavební rozpočet'!I17</f>
        <v>0</v>
      </c>
      <c r="K9">
        <f t="shared" si="0"/>
        <v>0</v>
      </c>
      <c r="L9">
        <f>'Stavební rozpočet'!L17</f>
        <v>0.128</v>
      </c>
      <c r="M9" t="s">
        <v>328</v>
      </c>
      <c r="N9">
        <f t="shared" si="1"/>
        <v>0</v>
      </c>
    </row>
    <row r="10" spans="1:14" x14ac:dyDescent="0.2">
      <c r="B10" s="5" t="s">
        <v>71</v>
      </c>
      <c r="C10" s="63" t="s">
        <v>72</v>
      </c>
      <c r="D10" s="63"/>
      <c r="E10" s="63"/>
      <c r="F10" s="63"/>
      <c r="G10" s="63"/>
      <c r="H10" s="63"/>
      <c r="I10">
        <f>'Stavební rozpočet'!H19</f>
        <v>0</v>
      </c>
      <c r="J10">
        <f>'Stavební rozpočet'!I19</f>
        <v>0</v>
      </c>
      <c r="K10">
        <f t="shared" si="0"/>
        <v>0</v>
      </c>
      <c r="L10">
        <f>'Stavební rozpočet'!L19</f>
        <v>0.26447999999999999</v>
      </c>
      <c r="M10" t="s">
        <v>328</v>
      </c>
      <c r="N10">
        <f t="shared" si="1"/>
        <v>0</v>
      </c>
    </row>
    <row r="11" spans="1:14" x14ac:dyDescent="0.2">
      <c r="B11" s="5" t="s">
        <v>81</v>
      </c>
      <c r="C11" s="63" t="s">
        <v>82</v>
      </c>
      <c r="D11" s="63"/>
      <c r="E11" s="63"/>
      <c r="F11" s="63"/>
      <c r="G11" s="63"/>
      <c r="H11" s="63"/>
      <c r="I11">
        <f>'Stavební rozpočet'!H22</f>
        <v>0</v>
      </c>
      <c r="J11">
        <f>'Stavební rozpočet'!I22</f>
        <v>0</v>
      </c>
      <c r="K11">
        <f t="shared" si="0"/>
        <v>0</v>
      </c>
      <c r="L11">
        <f>'Stavební rozpočet'!L22</f>
        <v>9.5399999999999999E-3</v>
      </c>
      <c r="M11" t="s">
        <v>328</v>
      </c>
      <c r="N11">
        <f t="shared" si="1"/>
        <v>0</v>
      </c>
    </row>
    <row r="12" spans="1:14" x14ac:dyDescent="0.2">
      <c r="B12" s="5" t="s">
        <v>98</v>
      </c>
      <c r="C12" s="63" t="s">
        <v>99</v>
      </c>
      <c r="D12" s="63"/>
      <c r="E12" s="63"/>
      <c r="F12" s="63"/>
      <c r="G12" s="63"/>
      <c r="H12" s="63"/>
      <c r="I12">
        <f>'Stavební rozpočet'!H27</f>
        <v>0</v>
      </c>
      <c r="J12">
        <f>'Stavební rozpočet'!I27</f>
        <v>0</v>
      </c>
      <c r="K12">
        <f t="shared" si="0"/>
        <v>0</v>
      </c>
      <c r="L12">
        <f>'Stavební rozpočet'!L27</f>
        <v>0.34607999999999994</v>
      </c>
      <c r="M12" t="s">
        <v>328</v>
      </c>
      <c r="N12">
        <f t="shared" si="1"/>
        <v>0</v>
      </c>
    </row>
    <row r="13" spans="1:14" x14ac:dyDescent="0.2">
      <c r="B13" s="5" t="s">
        <v>126</v>
      </c>
      <c r="C13" s="63" t="s">
        <v>127</v>
      </c>
      <c r="D13" s="63"/>
      <c r="E13" s="63"/>
      <c r="F13" s="63"/>
      <c r="G13" s="63"/>
      <c r="H13" s="63"/>
      <c r="I13">
        <f>'Stavební rozpočet'!H36</f>
        <v>0</v>
      </c>
      <c r="J13">
        <f>'Stavební rozpočet'!I36</f>
        <v>0</v>
      </c>
      <c r="K13">
        <f t="shared" si="0"/>
        <v>0</v>
      </c>
      <c r="L13">
        <f>'Stavební rozpočet'!L36</f>
        <v>0.43940000000000001</v>
      </c>
      <c r="M13" t="s">
        <v>328</v>
      </c>
      <c r="N13">
        <f t="shared" si="1"/>
        <v>0</v>
      </c>
    </row>
    <row r="14" spans="1:14" x14ac:dyDescent="0.2">
      <c r="B14" s="5" t="s">
        <v>134</v>
      </c>
      <c r="C14" s="63" t="s">
        <v>135</v>
      </c>
      <c r="D14" s="63"/>
      <c r="E14" s="63"/>
      <c r="F14" s="63"/>
      <c r="G14" s="63"/>
      <c r="H14" s="63"/>
      <c r="I14">
        <f>'Stavební rozpočet'!H39</f>
        <v>0</v>
      </c>
      <c r="J14">
        <f>'Stavební rozpočet'!I39</f>
        <v>0</v>
      </c>
      <c r="K14">
        <f t="shared" si="0"/>
        <v>0</v>
      </c>
      <c r="L14">
        <f>'Stavební rozpočet'!L39</f>
        <v>2.6239599999999998</v>
      </c>
      <c r="M14" t="s">
        <v>328</v>
      </c>
      <c r="N14">
        <f t="shared" si="1"/>
        <v>0</v>
      </c>
    </row>
    <row r="15" spans="1:14" x14ac:dyDescent="0.2">
      <c r="B15" s="5" t="s">
        <v>167</v>
      </c>
      <c r="C15" s="63" t="s">
        <v>168</v>
      </c>
      <c r="D15" s="63"/>
      <c r="E15" s="63"/>
      <c r="F15" s="63"/>
      <c r="G15" s="63"/>
      <c r="H15" s="63"/>
      <c r="I15">
        <f>'Stavební rozpočet'!H54</f>
        <v>0</v>
      </c>
      <c r="J15">
        <f>'Stavební rozpočet'!I54</f>
        <v>0</v>
      </c>
      <c r="K15">
        <f t="shared" si="0"/>
        <v>0</v>
      </c>
      <c r="L15">
        <f>'Stavební rozpočet'!L54</f>
        <v>5.13E-3</v>
      </c>
      <c r="M15" t="s">
        <v>328</v>
      </c>
      <c r="N15">
        <f t="shared" si="1"/>
        <v>0</v>
      </c>
    </row>
    <row r="16" spans="1:14" x14ac:dyDescent="0.2">
      <c r="B16" s="5" t="s">
        <v>180</v>
      </c>
      <c r="C16" s="63" t="s">
        <v>181</v>
      </c>
      <c r="D16" s="63"/>
      <c r="E16" s="63"/>
      <c r="F16" s="63"/>
      <c r="G16" s="63"/>
      <c r="H16" s="63"/>
      <c r="I16">
        <f>'Stavební rozpočet'!H58</f>
        <v>0</v>
      </c>
      <c r="J16">
        <f>'Stavební rozpočet'!I58</f>
        <v>0</v>
      </c>
      <c r="K16">
        <f t="shared" si="0"/>
        <v>0</v>
      </c>
      <c r="L16">
        <f>'Stavební rozpočet'!L58</f>
        <v>0.41287999999999997</v>
      </c>
      <c r="M16" t="s">
        <v>328</v>
      </c>
      <c r="N16">
        <f t="shared" si="1"/>
        <v>0</v>
      </c>
    </row>
    <row r="17" spans="1:14" x14ac:dyDescent="0.2">
      <c r="B17" s="5" t="s">
        <v>201</v>
      </c>
      <c r="C17" s="63" t="s">
        <v>202</v>
      </c>
      <c r="D17" s="63"/>
      <c r="E17" s="63"/>
      <c r="F17" s="63"/>
      <c r="G17" s="63"/>
      <c r="H17" s="63"/>
      <c r="I17">
        <f>'Stavební rozpočet'!H67</f>
        <v>0</v>
      </c>
      <c r="J17">
        <f>'Stavební rozpočet'!I67</f>
        <v>0</v>
      </c>
      <c r="K17">
        <f t="shared" si="0"/>
        <v>0</v>
      </c>
      <c r="L17">
        <f>'Stavební rozpočet'!L67</f>
        <v>2.8000000000000001E-2</v>
      </c>
      <c r="M17" t="s">
        <v>328</v>
      </c>
      <c r="N17">
        <f t="shared" si="1"/>
        <v>0</v>
      </c>
    </row>
    <row r="18" spans="1:14" x14ac:dyDescent="0.2">
      <c r="B18" s="5" t="s">
        <v>212</v>
      </c>
      <c r="C18" s="63" t="s">
        <v>213</v>
      </c>
      <c r="D18" s="63"/>
      <c r="E18" s="63"/>
      <c r="F18" s="63"/>
      <c r="G18" s="63"/>
      <c r="H18" s="63"/>
      <c r="I18">
        <f>'Stavební rozpočet'!H71</f>
        <v>0</v>
      </c>
      <c r="J18">
        <f>'Stavební rozpočet'!I71</f>
        <v>0</v>
      </c>
      <c r="K18">
        <f t="shared" si="0"/>
        <v>0</v>
      </c>
      <c r="L18">
        <f>'Stavební rozpočet'!L71</f>
        <v>2.3520000000000002E-4</v>
      </c>
      <c r="M18" t="s">
        <v>328</v>
      </c>
      <c r="N18">
        <f t="shared" si="1"/>
        <v>0</v>
      </c>
    </row>
    <row r="19" spans="1:14" x14ac:dyDescent="0.2">
      <c r="B19" s="5" t="s">
        <v>222</v>
      </c>
      <c r="C19" s="63" t="s">
        <v>223</v>
      </c>
      <c r="D19" s="63"/>
      <c r="E19" s="63"/>
      <c r="F19" s="63"/>
      <c r="G19" s="63"/>
      <c r="H19" s="63"/>
      <c r="I19">
        <f>'Stavební rozpočet'!H75</f>
        <v>0</v>
      </c>
      <c r="J19">
        <f>'Stavební rozpočet'!I75</f>
        <v>0</v>
      </c>
      <c r="K19">
        <f t="shared" si="0"/>
        <v>0</v>
      </c>
      <c r="L19">
        <f>'Stavební rozpočet'!L75</f>
        <v>0.32224999999999993</v>
      </c>
      <c r="M19" t="s">
        <v>328</v>
      </c>
      <c r="N19">
        <f t="shared" si="1"/>
        <v>0</v>
      </c>
    </row>
    <row r="20" spans="1:14" x14ac:dyDescent="0.2">
      <c r="B20" s="5" t="s">
        <v>95</v>
      </c>
      <c r="C20" s="63" t="s">
        <v>253</v>
      </c>
      <c r="D20" s="63"/>
      <c r="E20" s="63"/>
      <c r="F20" s="63"/>
      <c r="G20" s="63"/>
      <c r="H20" s="63"/>
      <c r="I20">
        <f>'Stavební rozpočet'!H89</f>
        <v>0</v>
      </c>
      <c r="J20">
        <f>'Stavební rozpočet'!I89</f>
        <v>0</v>
      </c>
      <c r="K20">
        <f t="shared" si="0"/>
        <v>0</v>
      </c>
      <c r="L20">
        <f>'Stavební rozpočet'!L89</f>
        <v>0</v>
      </c>
      <c r="M20" t="s">
        <v>328</v>
      </c>
      <c r="N20">
        <f t="shared" si="1"/>
        <v>0</v>
      </c>
    </row>
    <row r="21" spans="1:14" x14ac:dyDescent="0.2">
      <c r="B21" s="5" t="s">
        <v>262</v>
      </c>
      <c r="C21" s="63" t="s">
        <v>263</v>
      </c>
      <c r="D21" s="63"/>
      <c r="E21" s="63"/>
      <c r="F21" s="63"/>
      <c r="G21" s="63"/>
      <c r="H21" s="63"/>
      <c r="I21">
        <f>'Stavební rozpočet'!H92</f>
        <v>0</v>
      </c>
      <c r="J21">
        <f>'Stavební rozpočet'!I92</f>
        <v>0</v>
      </c>
      <c r="K21">
        <f t="shared" si="0"/>
        <v>0</v>
      </c>
      <c r="L21">
        <f>'Stavební rozpočet'!L92</f>
        <v>1.975E-2</v>
      </c>
      <c r="M21" t="s">
        <v>328</v>
      </c>
      <c r="N21">
        <f t="shared" si="1"/>
        <v>0</v>
      </c>
    </row>
    <row r="22" spans="1:14" x14ac:dyDescent="0.2">
      <c r="B22" s="5" t="s">
        <v>268</v>
      </c>
      <c r="C22" s="63" t="s">
        <v>269</v>
      </c>
      <c r="D22" s="63"/>
      <c r="E22" s="63"/>
      <c r="F22" s="63"/>
      <c r="G22" s="63"/>
      <c r="H22" s="63"/>
      <c r="I22">
        <f>'Stavební rozpočet'!H94</f>
        <v>0</v>
      </c>
      <c r="J22">
        <f>'Stavební rozpočet'!I94</f>
        <v>0</v>
      </c>
      <c r="K22">
        <f t="shared" si="0"/>
        <v>0</v>
      </c>
      <c r="L22">
        <f>'Stavební rozpočet'!L94</f>
        <v>1.6E-2</v>
      </c>
      <c r="M22" t="s">
        <v>328</v>
      </c>
      <c r="N22">
        <f t="shared" si="1"/>
        <v>0</v>
      </c>
    </row>
    <row r="23" spans="1:14" x14ac:dyDescent="0.2">
      <c r="B23" s="5" t="s">
        <v>277</v>
      </c>
      <c r="C23" s="63" t="s">
        <v>278</v>
      </c>
      <c r="D23" s="63"/>
      <c r="E23" s="63"/>
      <c r="F23" s="63"/>
      <c r="G23" s="63"/>
      <c r="H23" s="63"/>
      <c r="I23">
        <f>'Stavební rozpočet'!H97</f>
        <v>0</v>
      </c>
      <c r="J23">
        <f>'Stavební rozpočet'!I97</f>
        <v>0</v>
      </c>
      <c r="K23">
        <f t="shared" si="0"/>
        <v>0</v>
      </c>
      <c r="L23">
        <f>'Stavební rozpočet'!L97</f>
        <v>2.6948879999999997</v>
      </c>
      <c r="M23" t="s">
        <v>328</v>
      </c>
      <c r="N23">
        <f t="shared" si="1"/>
        <v>0</v>
      </c>
    </row>
    <row r="24" spans="1:14" x14ac:dyDescent="0.2">
      <c r="B24" s="5" t="s">
        <v>295</v>
      </c>
      <c r="C24" s="63" t="s">
        <v>296</v>
      </c>
      <c r="D24" s="63"/>
      <c r="E24" s="63"/>
      <c r="F24" s="63"/>
      <c r="G24" s="63"/>
      <c r="H24" s="63"/>
      <c r="I24">
        <f>'Stavební rozpočet'!H107</f>
        <v>0</v>
      </c>
      <c r="J24">
        <f>'Stavební rozpočet'!I107</f>
        <v>0</v>
      </c>
      <c r="K24">
        <f t="shared" si="0"/>
        <v>0</v>
      </c>
      <c r="L24">
        <f>'Stavební rozpočet'!L107</f>
        <v>0</v>
      </c>
      <c r="M24" t="s">
        <v>328</v>
      </c>
      <c r="N24">
        <f t="shared" si="1"/>
        <v>0</v>
      </c>
    </row>
    <row r="25" spans="1:14" x14ac:dyDescent="0.2">
      <c r="B25" s="5" t="s">
        <v>301</v>
      </c>
      <c r="C25" s="63" t="s">
        <v>302</v>
      </c>
      <c r="D25" s="63"/>
      <c r="E25" s="63"/>
      <c r="F25" s="63"/>
      <c r="G25" s="63"/>
      <c r="H25" s="63"/>
      <c r="I25">
        <f>'Stavební rozpočet'!H109</f>
        <v>0</v>
      </c>
      <c r="J25">
        <f>'Stavební rozpočet'!I109</f>
        <v>0</v>
      </c>
      <c r="K25">
        <f t="shared" si="0"/>
        <v>0</v>
      </c>
      <c r="L25">
        <f>'Stavební rozpočet'!L109</f>
        <v>0</v>
      </c>
      <c r="M25" t="s">
        <v>328</v>
      </c>
      <c r="N25">
        <f t="shared" si="1"/>
        <v>0</v>
      </c>
    </row>
    <row r="26" spans="1:14" x14ac:dyDescent="0.2">
      <c r="B26" s="5" t="s">
        <v>307</v>
      </c>
      <c r="C26" s="63" t="s">
        <v>302</v>
      </c>
      <c r="D26" s="63"/>
      <c r="E26" s="63"/>
      <c r="F26" s="63"/>
      <c r="G26" s="63"/>
      <c r="H26" s="63"/>
      <c r="I26">
        <f>'Stavební rozpočet'!H111</f>
        <v>0</v>
      </c>
      <c r="J26">
        <f>'Stavební rozpočet'!I111</f>
        <v>0</v>
      </c>
      <c r="K26">
        <f t="shared" si="0"/>
        <v>0</v>
      </c>
      <c r="L26">
        <f>'Stavební rozpočet'!L111</f>
        <v>0</v>
      </c>
      <c r="M26" t="s">
        <v>328</v>
      </c>
      <c r="N26">
        <f t="shared" si="1"/>
        <v>0</v>
      </c>
    </row>
    <row r="27" spans="1:14" x14ac:dyDescent="0.2">
      <c r="A27" s="4"/>
      <c r="B27" s="4"/>
      <c r="C27" s="19"/>
      <c r="D27" s="19"/>
      <c r="E27" s="19"/>
      <c r="F27" s="19"/>
      <c r="G27" s="19"/>
      <c r="H27" s="19"/>
      <c r="I27" s="61" t="s">
        <v>326</v>
      </c>
      <c r="J27" s="61"/>
      <c r="K27" s="19">
        <f>K8+K9+K10+K11+K12+K13+K14+K15+K16+K17+K18+K19+K20+K21+K22+K23+K24+K25+K26</f>
        <v>0</v>
      </c>
      <c r="L27" s="19"/>
      <c r="M27" s="19"/>
    </row>
    <row r="28" spans="1:14" x14ac:dyDescent="0.2">
      <c r="A28" s="20" t="s">
        <v>63</v>
      </c>
    </row>
    <row r="29" spans="1:14" ht="0" hidden="1" customHeight="1" x14ac:dyDescent="0.2">
      <c r="A29" s="62"/>
      <c r="B29" s="42"/>
      <c r="C29" s="63"/>
      <c r="D29" s="63"/>
      <c r="E29" s="63"/>
      <c r="F29" s="63"/>
      <c r="G29" s="63"/>
      <c r="H29" s="63"/>
      <c r="I29" s="63"/>
      <c r="J29" s="63"/>
      <c r="K29" s="63"/>
      <c r="L29" s="63"/>
    </row>
  </sheetData>
  <sheetProtection formatCells="0" formatColumns="0" formatRows="0" insertColumns="0" insertRows="0" insertHyperlinks="0" deleteColumns="0" deleteRows="0" sort="0" autoFilter="0" pivotTables="0"/>
  <mergeCells count="42">
    <mergeCell ref="A29:L29"/>
    <mergeCell ref="C23:H23"/>
    <mergeCell ref="C24:H24"/>
    <mergeCell ref="C25:H25"/>
    <mergeCell ref="C26:H26"/>
    <mergeCell ref="I27:J27"/>
    <mergeCell ref="C18:H18"/>
    <mergeCell ref="C19:H19"/>
    <mergeCell ref="C20:H20"/>
    <mergeCell ref="C21:H21"/>
    <mergeCell ref="C22:H22"/>
    <mergeCell ref="C13:H13"/>
    <mergeCell ref="C14:H14"/>
    <mergeCell ref="C15:H15"/>
    <mergeCell ref="C16:H16"/>
    <mergeCell ref="C17:H17"/>
    <mergeCell ref="C8:H8"/>
    <mergeCell ref="C9:H9"/>
    <mergeCell ref="C10:H10"/>
    <mergeCell ref="C11:H11"/>
    <mergeCell ref="C12:H12"/>
    <mergeCell ref="J5:L5"/>
    <mergeCell ref="A6:A7"/>
    <mergeCell ref="B6:B7"/>
    <mergeCell ref="C6:H7"/>
    <mergeCell ref="I6:K6"/>
    <mergeCell ref="A1:L1"/>
    <mergeCell ref="A2:C2"/>
    <mergeCell ref="A3:C3"/>
    <mergeCell ref="A4:C4"/>
    <mergeCell ref="A5:C5"/>
    <mergeCell ref="E2:F2"/>
    <mergeCell ref="E3:F3"/>
    <mergeCell ref="E4:F4"/>
    <mergeCell ref="E5:F5"/>
    <mergeCell ref="G2:H2"/>
    <mergeCell ref="G3:H3"/>
    <mergeCell ref="G4:H4"/>
    <mergeCell ref="G5:H5"/>
    <mergeCell ref="J2:L2"/>
    <mergeCell ref="J3:L3"/>
    <mergeCell ref="J4:L4"/>
  </mergeCells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workbookViewId="0">
      <selection activeCell="A32" sqref="A32"/>
    </sheetView>
  </sheetViews>
  <sheetFormatPr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9" ht="30" customHeight="1" x14ac:dyDescent="0.2">
      <c r="A1" s="68" t="s">
        <v>329</v>
      </c>
      <c r="B1" s="38"/>
      <c r="C1" s="38"/>
      <c r="D1" s="38"/>
      <c r="E1" s="38"/>
      <c r="F1" s="38"/>
      <c r="G1" s="38"/>
      <c r="H1" s="38"/>
      <c r="I1" s="38"/>
    </row>
    <row r="2" spans="1:9" ht="25.5" customHeight="1" x14ac:dyDescent="0.2">
      <c r="A2" s="69" t="s">
        <v>1</v>
      </c>
      <c r="B2" s="70"/>
      <c r="C2" s="18" t="s">
        <v>2</v>
      </c>
      <c r="D2" s="24"/>
      <c r="E2" s="24" t="s">
        <v>5</v>
      </c>
      <c r="F2" s="24"/>
      <c r="G2" s="24"/>
      <c r="H2" s="24" t="s">
        <v>330</v>
      </c>
      <c r="I2" s="26"/>
    </row>
    <row r="3" spans="1:9" ht="25.5" customHeight="1" x14ac:dyDescent="0.2">
      <c r="A3" s="71" t="s">
        <v>6</v>
      </c>
      <c r="B3" s="38"/>
      <c r="C3" s="1" t="s">
        <v>7</v>
      </c>
      <c r="D3" s="1"/>
      <c r="E3" s="1" t="s">
        <v>9</v>
      </c>
      <c r="F3" s="1" t="s">
        <v>10</v>
      </c>
      <c r="G3" s="1"/>
      <c r="H3" s="1" t="s">
        <v>330</v>
      </c>
      <c r="I3" s="27"/>
    </row>
    <row r="4" spans="1:9" ht="25.5" customHeight="1" x14ac:dyDescent="0.2">
      <c r="A4" s="71" t="s">
        <v>11</v>
      </c>
      <c r="B4" s="38"/>
      <c r="C4" s="1" t="s">
        <v>12</v>
      </c>
      <c r="D4" s="1"/>
      <c r="E4" s="1" t="s">
        <v>14</v>
      </c>
      <c r="F4" s="1"/>
      <c r="G4" s="1"/>
      <c r="H4" s="1" t="s">
        <v>330</v>
      </c>
      <c r="I4" s="27"/>
    </row>
    <row r="5" spans="1:9" ht="25.5" customHeight="1" x14ac:dyDescent="0.2">
      <c r="A5" s="71" t="s">
        <v>8</v>
      </c>
      <c r="B5" s="38"/>
      <c r="C5" s="1"/>
      <c r="D5" s="1"/>
      <c r="E5" s="1" t="s">
        <v>13</v>
      </c>
      <c r="F5" s="1"/>
      <c r="G5" s="1"/>
      <c r="H5" s="1" t="s">
        <v>331</v>
      </c>
      <c r="I5" s="28">
        <v>63</v>
      </c>
    </row>
    <row r="6" spans="1:9" ht="25.5" customHeight="1" x14ac:dyDescent="0.2">
      <c r="A6" s="72" t="s">
        <v>15</v>
      </c>
      <c r="B6" s="73"/>
      <c r="C6" s="25"/>
      <c r="D6" s="25"/>
      <c r="E6" s="25" t="s">
        <v>18</v>
      </c>
      <c r="F6" s="25"/>
      <c r="G6" s="25"/>
      <c r="H6" s="25" t="s">
        <v>332</v>
      </c>
      <c r="I6" s="29" t="s">
        <v>17</v>
      </c>
    </row>
    <row r="7" spans="1:9" ht="25.5" customHeight="1" x14ac:dyDescent="0.2">
      <c r="A7" s="74" t="s">
        <v>333</v>
      </c>
      <c r="B7" s="75"/>
      <c r="C7" s="75"/>
      <c r="D7" s="75"/>
      <c r="E7" s="75"/>
      <c r="F7" s="75"/>
      <c r="G7" s="75"/>
      <c r="H7" s="75"/>
      <c r="I7" s="75"/>
    </row>
    <row r="8" spans="1:9" ht="25.5" customHeight="1" x14ac:dyDescent="0.2">
      <c r="A8" s="35" t="s">
        <v>334</v>
      </c>
      <c r="B8" s="76" t="s">
        <v>335</v>
      </c>
      <c r="C8" s="77"/>
      <c r="D8" s="35" t="s">
        <v>336</v>
      </c>
      <c r="E8" s="76" t="s">
        <v>337</v>
      </c>
      <c r="F8" s="77"/>
      <c r="G8" s="35" t="s">
        <v>338</v>
      </c>
      <c r="H8" s="76" t="s">
        <v>339</v>
      </c>
      <c r="I8" s="77"/>
    </row>
    <row r="9" spans="1:9" ht="15" x14ac:dyDescent="0.2">
      <c r="A9" s="78" t="s">
        <v>340</v>
      </c>
      <c r="B9" s="31" t="s">
        <v>341</v>
      </c>
      <c r="C9" s="32">
        <f>SUM('Stavební rozpočet'!R8:R118)</f>
        <v>0</v>
      </c>
      <c r="D9" s="82" t="s">
        <v>342</v>
      </c>
      <c r="E9" s="80"/>
      <c r="F9" s="32"/>
      <c r="G9" s="82" t="s">
        <v>343</v>
      </c>
      <c r="H9" s="80"/>
      <c r="I9" s="32"/>
    </row>
    <row r="10" spans="1:9" ht="15" x14ac:dyDescent="0.2">
      <c r="A10" s="78"/>
      <c r="B10" s="31" t="s">
        <v>31</v>
      </c>
      <c r="C10" s="32">
        <f>SUM('Stavební rozpočet'!S8:S118)</f>
        <v>0</v>
      </c>
      <c r="D10" s="82" t="s">
        <v>344</v>
      </c>
      <c r="E10" s="80"/>
      <c r="F10" s="32"/>
      <c r="G10" s="82" t="s">
        <v>345</v>
      </c>
      <c r="H10" s="80"/>
      <c r="I10" s="32"/>
    </row>
    <row r="11" spans="1:9" ht="15" x14ac:dyDescent="0.2">
      <c r="A11" s="78" t="s">
        <v>346</v>
      </c>
      <c r="B11" s="31" t="s">
        <v>341</v>
      </c>
      <c r="C11" s="32">
        <f>SUM('Stavební rozpočet'!T8:T118)</f>
        <v>0</v>
      </c>
      <c r="D11" s="82" t="s">
        <v>347</v>
      </c>
      <c r="E11" s="80"/>
      <c r="F11" s="32"/>
      <c r="G11" s="82" t="s">
        <v>348</v>
      </c>
      <c r="H11" s="80"/>
      <c r="I11" s="32"/>
    </row>
    <row r="12" spans="1:9" ht="15" x14ac:dyDescent="0.2">
      <c r="A12" s="78"/>
      <c r="B12" s="31" t="s">
        <v>31</v>
      </c>
      <c r="C12" s="32">
        <f>SUM('Stavební rozpočet'!U8:U118)</f>
        <v>0</v>
      </c>
      <c r="D12" s="82"/>
      <c r="E12" s="80"/>
      <c r="F12" s="32"/>
      <c r="G12" s="82" t="s">
        <v>349</v>
      </c>
      <c r="H12" s="80"/>
      <c r="I12" s="32"/>
    </row>
    <row r="13" spans="1:9" ht="15" x14ac:dyDescent="0.2">
      <c r="A13" s="78" t="s">
        <v>350</v>
      </c>
      <c r="B13" s="31" t="s">
        <v>341</v>
      </c>
      <c r="C13" s="32">
        <f>SUM('Stavební rozpočet'!V8:V118)</f>
        <v>0</v>
      </c>
      <c r="D13" s="82"/>
      <c r="E13" s="80"/>
      <c r="F13" s="32"/>
      <c r="G13" s="82" t="s">
        <v>351</v>
      </c>
      <c r="H13" s="80"/>
      <c r="I13" s="32"/>
    </row>
    <row r="14" spans="1:9" ht="15" x14ac:dyDescent="0.2">
      <c r="A14" s="78"/>
      <c r="B14" s="31" t="s">
        <v>31</v>
      </c>
      <c r="C14" s="32">
        <f>SUM('Stavební rozpočet'!W8:W118)</f>
        <v>0</v>
      </c>
      <c r="D14" s="82"/>
      <c r="E14" s="80"/>
      <c r="F14" s="32"/>
      <c r="G14" s="82" t="s">
        <v>352</v>
      </c>
      <c r="H14" s="80"/>
      <c r="I14" s="32"/>
    </row>
    <row r="15" spans="1:9" ht="15.75" x14ac:dyDescent="0.2">
      <c r="A15" s="79" t="s">
        <v>353</v>
      </c>
      <c r="B15" s="80"/>
      <c r="C15" s="32">
        <f>SUM('Stavební rozpočet'!X8:X118)</f>
        <v>0</v>
      </c>
      <c r="D15" s="82"/>
      <c r="E15" s="80"/>
      <c r="F15" s="32"/>
      <c r="G15" s="30"/>
      <c r="H15" s="31"/>
      <c r="I15" s="32"/>
    </row>
    <row r="16" spans="1:9" ht="15.75" x14ac:dyDescent="0.2">
      <c r="A16" s="79" t="s">
        <v>354</v>
      </c>
      <c r="B16" s="80"/>
      <c r="C16" s="32">
        <f>SUM('Stavební rozpočet'!P8:P118)</f>
        <v>0</v>
      </c>
      <c r="D16" s="82"/>
      <c r="E16" s="80"/>
      <c r="F16" s="32"/>
      <c r="G16" s="30"/>
      <c r="H16" s="31"/>
      <c r="I16" s="32"/>
    </row>
    <row r="17" spans="1:9" ht="15.75" x14ac:dyDescent="0.2">
      <c r="A17" s="79" t="s">
        <v>355</v>
      </c>
      <c r="B17" s="80"/>
      <c r="C17" s="32">
        <f>SUM(C9:C16)</f>
        <v>0</v>
      </c>
      <c r="D17" s="79" t="s">
        <v>356</v>
      </c>
      <c r="E17" s="81"/>
      <c r="F17" s="32">
        <f>SUM(F9:F16)</f>
        <v>0</v>
      </c>
      <c r="G17" s="79" t="s">
        <v>357</v>
      </c>
      <c r="H17" s="81"/>
      <c r="I17" s="32">
        <f>SUM(I9:I16)</f>
        <v>0</v>
      </c>
    </row>
    <row r="18" spans="1:9" ht="15.75" x14ac:dyDescent="0.2">
      <c r="A18" s="23"/>
      <c r="B18" s="23"/>
      <c r="C18" s="23"/>
      <c r="D18" s="79" t="s">
        <v>358</v>
      </c>
      <c r="E18" s="81"/>
      <c r="F18" s="32"/>
      <c r="G18" s="79" t="s">
        <v>359</v>
      </c>
      <c r="H18" s="81"/>
      <c r="I18" s="32"/>
    </row>
    <row r="19" spans="1:9" ht="15.75" x14ac:dyDescent="0.2">
      <c r="A19" s="23"/>
      <c r="B19" s="23"/>
      <c r="C19" s="23"/>
      <c r="D19" s="23"/>
      <c r="E19" s="23"/>
      <c r="F19" s="23"/>
      <c r="G19" s="34"/>
      <c r="H19" s="34"/>
      <c r="I19" s="23"/>
    </row>
    <row r="20" spans="1:9" ht="15.75" x14ac:dyDescent="0.2">
      <c r="A20" s="23"/>
      <c r="B20" s="23"/>
      <c r="C20" s="23"/>
      <c r="D20" s="23"/>
      <c r="E20" s="23"/>
      <c r="F20" s="23"/>
      <c r="G20" s="34"/>
      <c r="H20" s="34"/>
      <c r="I20" s="23"/>
    </row>
    <row r="21" spans="1:9" ht="15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5.75" x14ac:dyDescent="0.2">
      <c r="A22" s="83" t="s">
        <v>360</v>
      </c>
      <c r="B22" s="84"/>
      <c r="C22" s="33">
        <f>SUM('Stavební rozpočet'!Z9:Z118)*(1-C18/100)</f>
        <v>0</v>
      </c>
      <c r="D22" s="23"/>
      <c r="E22" s="23"/>
      <c r="F22" s="23"/>
      <c r="G22" s="23"/>
      <c r="H22" s="23"/>
      <c r="I22" s="23"/>
    </row>
    <row r="23" spans="1:9" ht="15.75" x14ac:dyDescent="0.2">
      <c r="A23" s="83" t="s">
        <v>361</v>
      </c>
      <c r="B23" s="84"/>
      <c r="C23" s="33">
        <f>SUM('Stavební rozpočet'!AA9:AA118)*(1-C18/100)</f>
        <v>0</v>
      </c>
      <c r="D23" s="83" t="s">
        <v>362</v>
      </c>
      <c r="E23" s="84"/>
      <c r="F23" s="33">
        <f>ROUND(C23*(15/100),2)</f>
        <v>0</v>
      </c>
      <c r="G23" s="83" t="s">
        <v>363</v>
      </c>
      <c r="H23" s="84"/>
      <c r="I23" s="33">
        <f>SUM(C22:C24)</f>
        <v>0</v>
      </c>
    </row>
    <row r="24" spans="1:9" ht="15.75" x14ac:dyDescent="0.2">
      <c r="A24" s="83" t="s">
        <v>364</v>
      </c>
      <c r="B24" s="84"/>
      <c r="C24" s="33">
        <f>SUM('Stavební rozpočet'!AB9:AB118)*(1-C18/100)+(F17+I17+F18+I18+I19+I20)</f>
        <v>0</v>
      </c>
      <c r="D24" s="83" t="s">
        <v>365</v>
      </c>
      <c r="E24" s="84"/>
      <c r="F24" s="33">
        <f>ROUND(C24*(21/100),2)</f>
        <v>0</v>
      </c>
      <c r="G24" s="83" t="s">
        <v>366</v>
      </c>
      <c r="H24" s="84"/>
      <c r="I24" s="33">
        <f>F23+F24+I23</f>
        <v>0</v>
      </c>
    </row>
    <row r="25" spans="1:9" ht="15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5" x14ac:dyDescent="0.2">
      <c r="A26" s="85" t="s">
        <v>9</v>
      </c>
      <c r="B26" s="86"/>
      <c r="C26" s="87"/>
      <c r="D26" s="85" t="s">
        <v>5</v>
      </c>
      <c r="E26" s="86"/>
      <c r="F26" s="87"/>
      <c r="G26" s="85" t="s">
        <v>14</v>
      </c>
      <c r="H26" s="86"/>
      <c r="I26" s="87"/>
    </row>
    <row r="27" spans="1:9" x14ac:dyDescent="0.2">
      <c r="A27" s="88"/>
      <c r="B27" s="89"/>
      <c r="C27" s="90"/>
      <c r="D27" s="88"/>
      <c r="E27" s="89"/>
      <c r="F27" s="90"/>
      <c r="G27" s="88"/>
      <c r="H27" s="89"/>
      <c r="I27" s="90"/>
    </row>
    <row r="28" spans="1:9" x14ac:dyDescent="0.2">
      <c r="A28" s="88"/>
      <c r="B28" s="89"/>
      <c r="C28" s="90"/>
      <c r="D28" s="88"/>
      <c r="E28" s="89"/>
      <c r="F28" s="90"/>
      <c r="G28" s="88"/>
      <c r="H28" s="89"/>
      <c r="I28" s="90"/>
    </row>
    <row r="29" spans="1:9" x14ac:dyDescent="0.2">
      <c r="A29" s="88"/>
      <c r="B29" s="89"/>
      <c r="C29" s="90"/>
      <c r="D29" s="88"/>
      <c r="E29" s="89"/>
      <c r="F29" s="90"/>
      <c r="G29" s="88"/>
      <c r="H29" s="89"/>
      <c r="I29" s="90"/>
    </row>
    <row r="30" spans="1:9" ht="15" x14ac:dyDescent="0.2">
      <c r="A30" s="91" t="s">
        <v>367</v>
      </c>
      <c r="B30" s="92"/>
      <c r="C30" s="93"/>
      <c r="D30" s="91" t="s">
        <v>367</v>
      </c>
      <c r="E30" s="92"/>
      <c r="F30" s="93"/>
      <c r="G30" s="91" t="s">
        <v>367</v>
      </c>
      <c r="H30" s="92"/>
      <c r="I30" s="93"/>
    </row>
    <row r="31" spans="1:9" ht="15" x14ac:dyDescent="0.2">
      <c r="A31" s="36" t="s">
        <v>63</v>
      </c>
      <c r="B31" s="23"/>
      <c r="C31" s="23"/>
      <c r="D31" s="23"/>
      <c r="E31" s="23"/>
      <c r="F31" s="23"/>
      <c r="G31" s="23"/>
      <c r="H31" s="23"/>
      <c r="I31" s="23"/>
    </row>
    <row r="32" spans="1:9" ht="0" hidden="1" customHeight="1" x14ac:dyDescent="0.2">
      <c r="A32" s="94"/>
      <c r="B32" s="89"/>
      <c r="C32" s="89"/>
      <c r="D32" s="89"/>
      <c r="E32" s="89"/>
      <c r="F32" s="89"/>
      <c r="G32" s="89"/>
      <c r="H32" s="89"/>
      <c r="I32" s="89"/>
    </row>
    <row r="33" spans="1:9" ht="15" x14ac:dyDescent="0.2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5" x14ac:dyDescent="0.2">
      <c r="A34" s="23"/>
      <c r="B34" s="23"/>
      <c r="C34" s="23"/>
      <c r="D34" s="23"/>
      <c r="E34" s="23"/>
      <c r="F34" s="23"/>
      <c r="G34" s="23"/>
      <c r="H34" s="23"/>
      <c r="I34" s="23"/>
    </row>
    <row r="35" spans="1:9" ht="15" x14ac:dyDescent="0.2">
      <c r="A35" s="23"/>
      <c r="B35" s="23"/>
      <c r="C35" s="23"/>
      <c r="D35" s="23"/>
      <c r="E35" s="23"/>
      <c r="F35" s="23"/>
      <c r="G35" s="23"/>
      <c r="H35" s="23"/>
      <c r="I35" s="23"/>
    </row>
  </sheetData>
  <sheetProtection formatCells="0" formatColumns="0" formatRows="0" insertColumns="0" insertRows="0" insertHyperlinks="0" deleteColumns="0" deleteRows="0" sort="0" autoFilter="0" pivotTables="0"/>
  <mergeCells count="51">
    <mergeCell ref="A32:I32"/>
    <mergeCell ref="D9:E9"/>
    <mergeCell ref="D10:E10"/>
    <mergeCell ref="D11:E11"/>
    <mergeCell ref="D12:E12"/>
    <mergeCell ref="D13:E13"/>
    <mergeCell ref="D14:E14"/>
    <mergeCell ref="D15:E15"/>
    <mergeCell ref="D16:E16"/>
    <mergeCell ref="G23:H23"/>
    <mergeCell ref="G24:H24"/>
    <mergeCell ref="A26:C26"/>
    <mergeCell ref="A27:C29"/>
    <mergeCell ref="A30:C30"/>
    <mergeCell ref="D26:F26"/>
    <mergeCell ref="D27:F29"/>
    <mergeCell ref="D30:F30"/>
    <mergeCell ref="G26:I26"/>
    <mergeCell ref="G27:I29"/>
    <mergeCell ref="G30:I30"/>
    <mergeCell ref="A22:B22"/>
    <mergeCell ref="A23:B23"/>
    <mergeCell ref="A24:B24"/>
    <mergeCell ref="D23:E23"/>
    <mergeCell ref="D24:E24"/>
    <mergeCell ref="D18:E18"/>
    <mergeCell ref="H8:I8"/>
    <mergeCell ref="G9:H9"/>
    <mergeCell ref="G10:H10"/>
    <mergeCell ref="G11:H11"/>
    <mergeCell ref="G12:H12"/>
    <mergeCell ref="G13:H13"/>
    <mergeCell ref="G14:H14"/>
    <mergeCell ref="G17:H17"/>
    <mergeCell ref="G18:H18"/>
    <mergeCell ref="A13:A14"/>
    <mergeCell ref="A15:B15"/>
    <mergeCell ref="A16:B16"/>
    <mergeCell ref="A17:B17"/>
    <mergeCell ref="E8:F8"/>
    <mergeCell ref="D17:E17"/>
    <mergeCell ref="A6:B6"/>
    <mergeCell ref="A7:I7"/>
    <mergeCell ref="B8:C8"/>
    <mergeCell ref="A9:A10"/>
    <mergeCell ref="A11:A12"/>
    <mergeCell ref="A1:I1"/>
    <mergeCell ref="A2:B2"/>
    <mergeCell ref="A3:B3"/>
    <mergeCell ref="A4:B4"/>
    <mergeCell ref="A5:B5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Rozpočet - Jen podskupiny</vt:lpstr>
      <vt:lpstr>Krycí list rozpočtu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50_2024_slepý_ upraveno 1 MŠ Anenská, Relonstrukce chodeb, kuchyněk a WC</dc:title>
  <dc:subject/>
  <dc:creator>Verlag Dashőfer, s.r.o.</dc:creator>
  <cp:keywords/>
  <dc:description/>
  <cp:lastModifiedBy>Dan Jezer</cp:lastModifiedBy>
  <dcterms:created xsi:type="dcterms:W3CDTF">2026-04-01T07:35:52Z</dcterms:created>
  <dcterms:modified xsi:type="dcterms:W3CDTF">2026-04-01T07:45:13Z</dcterms:modified>
  <cp:category/>
</cp:coreProperties>
</file>