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996\Documents\OZVZ\2025\Stavební práce\Oprava lávky ul. Revoluční III. - ODaSH\"/>
    </mc:Choice>
  </mc:AlternateContent>
  <xr:revisionPtr revIDLastSave="0" documentId="8_{4F585BDC-333E-40FA-92DC-B9038AEA7629}" xr6:coauthVersionLast="36" xr6:coauthVersionMax="36" xr10:uidLastSave="{00000000-0000-0000-0000-000000000000}"/>
  <bookViews>
    <workbookView xWindow="0" yWindow="0" windowWidth="28800" windowHeight="13620" firstSheet="1" activeTab="1" xr2:uid="{00000000-000D-0000-FFFF-FFFF00000000}"/>
  </bookViews>
  <sheets>
    <sheet name="Rekapitulace stavby" sheetId="1" state="veryHidden" r:id="rId1"/>
    <sheet name="01 - Oprava lávky" sheetId="2" r:id="rId2"/>
  </sheets>
  <definedNames>
    <definedName name="_xlnm._FilterDatabase" localSheetId="1" hidden="1">'01 - Oprava lávky'!$C$130:$K$273</definedName>
    <definedName name="_xlnm.Print_Titles" localSheetId="1">'01 - Oprava lávky'!$130:$130</definedName>
    <definedName name="_xlnm.Print_Titles" localSheetId="0">'Rekapitulace stavby'!$92:$92</definedName>
    <definedName name="_xlnm.Print_Area" localSheetId="1">'01 - Oprava lávky'!$C$4:$J$76,'01 - Oprava lávky'!$C$82:$J$112,'01 - Oprava lávky'!$C$118:$J$273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0" i="2"/>
  <c r="BH260" i="2"/>
  <c r="BG260" i="2"/>
  <c r="BF260" i="2"/>
  <c r="T260" i="2"/>
  <c r="R260" i="2"/>
  <c r="P260" i="2"/>
  <c r="BI254" i="2"/>
  <c r="BH254" i="2"/>
  <c r="BG254" i="2"/>
  <c r="BF254" i="2"/>
  <c r="T254" i="2"/>
  <c r="R254" i="2"/>
  <c r="P254" i="2"/>
  <c r="BI247" i="2"/>
  <c r="BH247" i="2"/>
  <c r="BG247" i="2"/>
  <c r="BF247" i="2"/>
  <c r="T247" i="2"/>
  <c r="R247" i="2"/>
  <c r="P247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T173" i="2" s="1"/>
  <c r="R174" i="2"/>
  <c r="R173" i="2" s="1"/>
  <c r="P174" i="2"/>
  <c r="P173" i="2" s="1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J127" i="2"/>
  <c r="F127" i="2"/>
  <c r="F125" i="2"/>
  <c r="E123" i="2"/>
  <c r="J91" i="2"/>
  <c r="F91" i="2"/>
  <c r="F89" i="2"/>
  <c r="E87" i="2"/>
  <c r="J24" i="2"/>
  <c r="E24" i="2"/>
  <c r="J128" i="2" s="1"/>
  <c r="J23" i="2"/>
  <c r="J18" i="2"/>
  <c r="E18" i="2"/>
  <c r="F92" i="2" s="1"/>
  <c r="J17" i="2"/>
  <c r="J12" i="2"/>
  <c r="J89" i="2"/>
  <c r="E7" i="2"/>
  <c r="E121" i="2"/>
  <c r="L90" i="1"/>
  <c r="AM90" i="1"/>
  <c r="AM89" i="1"/>
  <c r="L89" i="1"/>
  <c r="AM87" i="1"/>
  <c r="L87" i="1"/>
  <c r="L85" i="1"/>
  <c r="L84" i="1"/>
  <c r="BK270" i="2"/>
  <c r="J234" i="2"/>
  <c r="BK223" i="2"/>
  <c r="J172" i="2"/>
  <c r="J159" i="2"/>
  <c r="BK241" i="2"/>
  <c r="BK231" i="2"/>
  <c r="BK207" i="2"/>
  <c r="J195" i="2"/>
  <c r="J155" i="2"/>
  <c r="BK201" i="2"/>
  <c r="BK166" i="2"/>
  <c r="BK148" i="2"/>
  <c r="BK247" i="2"/>
  <c r="J228" i="2"/>
  <c r="BK213" i="2"/>
  <c r="BK177" i="2"/>
  <c r="J156" i="2"/>
  <c r="J205" i="2"/>
  <c r="BK182" i="2"/>
  <c r="BK162" i="2"/>
  <c r="BK138" i="2"/>
  <c r="J142" i="2"/>
  <c r="BK198" i="2"/>
  <c r="J186" i="2"/>
  <c r="BK188" i="2"/>
  <c r="BK238" i="2"/>
  <c r="J151" i="2"/>
  <c r="J170" i="2"/>
  <c r="J153" i="2"/>
  <c r="BK235" i="2"/>
  <c r="J225" i="2"/>
  <c r="BK195" i="2"/>
  <c r="BK161" i="2"/>
  <c r="J260" i="2"/>
  <c r="BK229" i="2"/>
  <c r="J218" i="2"/>
  <c r="J197" i="2"/>
  <c r="BK157" i="2"/>
  <c r="J221" i="2"/>
  <c r="J184" i="2"/>
  <c r="BK163" i="2"/>
  <c r="BK260" i="2"/>
  <c r="J229" i="2"/>
  <c r="BK217" i="2"/>
  <c r="BK186" i="2"/>
  <c r="J166" i="2"/>
  <c r="BK134" i="2"/>
  <c r="BK191" i="2"/>
  <c r="BK165" i="2"/>
  <c r="J136" i="2"/>
  <c r="J238" i="2"/>
  <c r="J233" i="2"/>
  <c r="J207" i="2"/>
  <c r="BK174" i="2"/>
  <c r="J162" i="2"/>
  <c r="J235" i="2"/>
  <c r="J223" i="2"/>
  <c r="BK199" i="2"/>
  <c r="J164" i="2"/>
  <c r="BK194" i="2"/>
  <c r="J157" i="2"/>
  <c r="J237" i="2"/>
  <c r="BK197" i="2"/>
  <c r="BK184" i="2"/>
  <c r="J146" i="2"/>
  <c r="J213" i="2"/>
  <c r="BK185" i="2"/>
  <c r="J174" i="2"/>
  <c r="J141" i="2"/>
  <c r="BK156" i="2"/>
  <c r="J201" i="2"/>
  <c r="J247" i="2"/>
  <c r="J188" i="2"/>
  <c r="BK205" i="2"/>
  <c r="J270" i="2"/>
  <c r="BK225" i="2"/>
  <c r="BK167" i="2"/>
  <c r="J177" i="2"/>
  <c r="J134" i="2"/>
  <c r="J267" i="2"/>
  <c r="BK164" i="2"/>
  <c r="J150" i="2"/>
  <c r="BK234" i="2"/>
  <c r="BK219" i="2"/>
  <c r="BK203" i="2"/>
  <c r="BK169" i="2"/>
  <c r="J148" i="2"/>
  <c r="J198" i="2"/>
  <c r="J169" i="2"/>
  <c r="BK150" i="2"/>
  <c r="BK254" i="2"/>
  <c r="J231" i="2"/>
  <c r="BK221" i="2"/>
  <c r="J194" i="2"/>
  <c r="BK172" i="2"/>
  <c r="BK155" i="2"/>
  <c r="BK218" i="2"/>
  <c r="J191" i="2"/>
  <c r="J179" i="2"/>
  <c r="BK151" i="2"/>
  <c r="BK141" i="2"/>
  <c r="J254" i="2"/>
  <c r="BK228" i="2"/>
  <c r="BK202" i="2"/>
  <c r="J192" i="2"/>
  <c r="J163" i="2"/>
  <c r="BK237" i="2"/>
  <c r="BK220" i="2"/>
  <c r="J202" i="2"/>
  <c r="J167" i="2"/>
  <c r="J203" i="2"/>
  <c r="BK179" i="2"/>
  <c r="J145" i="2"/>
  <c r="J232" i="2"/>
  <c r="J215" i="2"/>
  <c r="J185" i="2"/>
  <c r="BK145" i="2"/>
  <c r="BK215" i="2"/>
  <c r="BK190" i="2"/>
  <c r="BK142" i="2"/>
  <c r="BK146" i="2"/>
  <c r="AS94" i="1"/>
  <c r="J241" i="2"/>
  <c r="J227" i="2"/>
  <c r="J199" i="2"/>
  <c r="BK170" i="2"/>
  <c r="BK153" i="2"/>
  <c r="BK232" i="2"/>
  <c r="J217" i="2"/>
  <c r="J182" i="2"/>
  <c r="J219" i="2"/>
  <c r="J183" i="2"/>
  <c r="J161" i="2"/>
  <c r="BK267" i="2"/>
  <c r="BK233" i="2"/>
  <c r="BK227" i="2"/>
  <c r="J190" i="2"/>
  <c r="J165" i="2"/>
  <c r="J220" i="2"/>
  <c r="BK192" i="2"/>
  <c r="BK183" i="2"/>
  <c r="BK159" i="2"/>
  <c r="BK136" i="2"/>
  <c r="J138" i="2"/>
  <c r="BK133" i="2" l="1"/>
  <c r="J133" i="2"/>
  <c r="J98" i="2"/>
  <c r="R144" i="2"/>
  <c r="R181" i="2"/>
  <c r="R133" i="2"/>
  <c r="BK140" i="2"/>
  <c r="J140" i="2"/>
  <c r="J99" i="2" s="1"/>
  <c r="P168" i="2"/>
  <c r="P176" i="2"/>
  <c r="R216" i="2"/>
  <c r="BK144" i="2"/>
  <c r="J144" i="2"/>
  <c r="J100" i="2"/>
  <c r="T168" i="2"/>
  <c r="BK176" i="2"/>
  <c r="R176" i="2"/>
  <c r="BK216" i="2"/>
  <c r="J216" i="2"/>
  <c r="J107" i="2" s="1"/>
  <c r="T140" i="2"/>
  <c r="T181" i="2"/>
  <c r="T240" i="2"/>
  <c r="P144" i="2"/>
  <c r="R168" i="2"/>
  <c r="T176" i="2"/>
  <c r="BK196" i="2"/>
  <c r="J196" i="2" s="1"/>
  <c r="J106" i="2" s="1"/>
  <c r="P216" i="2"/>
  <c r="P230" i="2"/>
  <c r="P240" i="2"/>
  <c r="BK259" i="2"/>
  <c r="J259" i="2"/>
  <c r="J111" i="2"/>
  <c r="P133" i="2"/>
  <c r="T133" i="2"/>
  <c r="R140" i="2"/>
  <c r="BK168" i="2"/>
  <c r="J168" i="2" s="1"/>
  <c r="J101" i="2" s="1"/>
  <c r="P181" i="2"/>
  <c r="R196" i="2"/>
  <c r="T216" i="2"/>
  <c r="T230" i="2"/>
  <c r="BK240" i="2"/>
  <c r="BK239" i="2"/>
  <c r="J239" i="2" s="1"/>
  <c r="J109" i="2" s="1"/>
  <c r="R259" i="2"/>
  <c r="P140" i="2"/>
  <c r="P196" i="2"/>
  <c r="P259" i="2"/>
  <c r="T144" i="2"/>
  <c r="BK181" i="2"/>
  <c r="J181" i="2" s="1"/>
  <c r="J105" i="2" s="1"/>
  <c r="T196" i="2"/>
  <c r="BK230" i="2"/>
  <c r="J230" i="2" s="1"/>
  <c r="J108" i="2" s="1"/>
  <c r="R230" i="2"/>
  <c r="R240" i="2"/>
  <c r="R239" i="2" s="1"/>
  <c r="T259" i="2"/>
  <c r="BK173" i="2"/>
  <c r="J173" i="2"/>
  <c r="J102" i="2" s="1"/>
  <c r="E85" i="2"/>
  <c r="BE136" i="2"/>
  <c r="BE155" i="2"/>
  <c r="F128" i="2"/>
  <c r="BE138" i="2"/>
  <c r="BE142" i="2"/>
  <c r="BE145" i="2"/>
  <c r="BE150" i="2"/>
  <c r="BE146" i="2"/>
  <c r="BE148" i="2"/>
  <c r="BE157" i="2"/>
  <c r="BE161" i="2"/>
  <c r="BE164" i="2"/>
  <c r="BE167" i="2"/>
  <c r="BE184" i="2"/>
  <c r="BE188" i="2"/>
  <c r="BE194" i="2"/>
  <c r="BE199" i="2"/>
  <c r="BE202" i="2"/>
  <c r="BE203" i="2"/>
  <c r="BE207" i="2"/>
  <c r="BE153" i="2"/>
  <c r="BE162" i="2"/>
  <c r="BE169" i="2"/>
  <c r="BE174" i="2"/>
  <c r="BE190" i="2"/>
  <c r="BE198" i="2"/>
  <c r="BE215" i="2"/>
  <c r="BE223" i="2"/>
  <c r="BE227" i="2"/>
  <c r="BE229" i="2"/>
  <c r="BE232" i="2"/>
  <c r="BE233" i="2"/>
  <c r="BE234" i="2"/>
  <c r="J92" i="2"/>
  <c r="BE159" i="2"/>
  <c r="BE165" i="2"/>
  <c r="BE182" i="2"/>
  <c r="BE192" i="2"/>
  <c r="BE195" i="2"/>
  <c r="BE217" i="2"/>
  <c r="BE218" i="2"/>
  <c r="BE221" i="2"/>
  <c r="J125" i="2"/>
  <c r="BE141" i="2"/>
  <c r="BE156" i="2"/>
  <c r="BE163" i="2"/>
  <c r="BE166" i="2"/>
  <c r="BE170" i="2"/>
  <c r="BE172" i="2"/>
  <c r="BE183" i="2"/>
  <c r="BE185" i="2"/>
  <c r="BE191" i="2"/>
  <c r="BE213" i="2"/>
  <c r="BE220" i="2"/>
  <c r="BE228" i="2"/>
  <c r="BE235" i="2"/>
  <c r="BE238" i="2"/>
  <c r="BE247" i="2"/>
  <c r="BE267" i="2"/>
  <c r="BE270" i="2"/>
  <c r="BE134" i="2"/>
  <c r="BE151" i="2"/>
  <c r="BE177" i="2"/>
  <c r="BE179" i="2"/>
  <c r="BE186" i="2"/>
  <c r="BE197" i="2"/>
  <c r="BE201" i="2"/>
  <c r="BE205" i="2"/>
  <c r="BE219" i="2"/>
  <c r="BE225" i="2"/>
  <c r="BE231" i="2"/>
  <c r="BE237" i="2"/>
  <c r="BE241" i="2"/>
  <c r="BE254" i="2"/>
  <c r="BE260" i="2"/>
  <c r="F34" i="2"/>
  <c r="BA95" i="1"/>
  <c r="BA94" i="1"/>
  <c r="W30" i="1" s="1"/>
  <c r="F37" i="2"/>
  <c r="BD95" i="1"/>
  <c r="BD94" i="1"/>
  <c r="W33" i="1" s="1"/>
  <c r="J34" i="2"/>
  <c r="AW95" i="1"/>
  <c r="F35" i="2"/>
  <c r="BB95" i="1" s="1"/>
  <c r="BB94" i="1" s="1"/>
  <c r="AX94" i="1" s="1"/>
  <c r="F36" i="2"/>
  <c r="BC95" i="1" s="1"/>
  <c r="BC94" i="1" s="1"/>
  <c r="W32" i="1" s="1"/>
  <c r="T175" i="2" l="1"/>
  <c r="R175" i="2"/>
  <c r="T239" i="2"/>
  <c r="R132" i="2"/>
  <c r="R131" i="2" s="1"/>
  <c r="T132" i="2"/>
  <c r="T131" i="2"/>
  <c r="P132" i="2"/>
  <c r="P131" i="2" s="1"/>
  <c r="AU95" i="1" s="1"/>
  <c r="AU94" i="1" s="1"/>
  <c r="BK175" i="2"/>
  <c r="J175" i="2"/>
  <c r="J103" i="2" s="1"/>
  <c r="P239" i="2"/>
  <c r="P175" i="2"/>
  <c r="BK132" i="2"/>
  <c r="J132" i="2" s="1"/>
  <c r="J97" i="2" s="1"/>
  <c r="J176" i="2"/>
  <c r="J104" i="2"/>
  <c r="J240" i="2"/>
  <c r="J110" i="2"/>
  <c r="W31" i="1"/>
  <c r="AY94" i="1"/>
  <c r="AW94" i="1"/>
  <c r="AK30" i="1"/>
  <c r="J33" i="2"/>
  <c r="AV95" i="1"/>
  <c r="AT95" i="1"/>
  <c r="F33" i="2"/>
  <c r="AZ95" i="1"/>
  <c r="AZ94" i="1"/>
  <c r="W29" i="1"/>
  <c r="BK131" i="2" l="1"/>
  <c r="J131" i="2"/>
  <c r="J96" i="2"/>
  <c r="AV94" i="1"/>
  <c r="AK29" i="1" s="1"/>
  <c r="J30" i="2" l="1"/>
  <c r="AG95" i="1"/>
  <c r="AG94" i="1"/>
  <c r="AN94" i="1" s="1"/>
  <c r="AK26" i="1"/>
  <c r="AT94" i="1"/>
  <c r="J39" i="2" l="1"/>
  <c r="AN95" i="1"/>
  <c r="AK35" i="1"/>
</calcChain>
</file>

<file path=xl/sharedStrings.xml><?xml version="1.0" encoding="utf-8"?>
<sst xmlns="http://schemas.openxmlformats.org/spreadsheetml/2006/main" count="1871" uniqueCount="490">
  <si>
    <t>Export Komplet</t>
  </si>
  <si>
    <t/>
  </si>
  <si>
    <t>2.0</t>
  </si>
  <si>
    <t>ZAMOK</t>
  </si>
  <si>
    <t>False</t>
  </si>
  <si>
    <t>{e036df38-5ef0-4b66-b051-bfcc300361e6}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</si>
  <si>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</si>
  <si>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</si>
  <si>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</si>
  <si>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</si>
  <si>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</si>
  <si>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</si>
  <si>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</si>
  <si>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</si>
  <si>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I240127R1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</si>
  <si>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</si>
  <si>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</si>
  <si>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lávky pro pěší, ul. Revoluční, k.ú. Frýdek</t>
  </si>
  <si>
    <t>KSO:</t>
  </si>
  <si>
    <t>CC-CZ:</t>
  </si>
  <si>
    <t>Místo:</t>
  </si>
  <si>
    <t>Frýdek-Místek</t>
  </si>
  <si>
    <t>Datum:</t>
  </si>
  <si>
    <t>27. 1. 2024</t>
  </si>
  <si>
    <t>Zadavatel:</t>
  </si>
  <si>
    <t>IČ:</t>
  </si>
  <si>
    <t>Statutární město Frýdek-Místek</t>
  </si>
  <si>
    <t>DIČ:</t>
  </si>
  <si>
    <t>Uchazeč:</t>
  </si>
  <si>
    <t>Vyplň údaj</t>
  </si>
  <si>
    <t>Projektant:</t>
  </si>
  <si>
    <t>IKON,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</si>
  <si>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</si>
  <si>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</si>
  <si>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</si>
  <si>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</si>
  <si>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</si>
  <si>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</si>
  <si>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</si>
  <si>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</si>
  <si>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</si>
  <si>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</si>
  <si>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</si>
  <si>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</si>
  <si>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</si>
  <si>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</si>
  <si>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</si>
  <si>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</si>
  <si>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</si>
  <si>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</si>
  <si>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</si>
  <si>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</si>
  <si>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</si>
  <si>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</si>
  <si>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</si>
  <si>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</si>
  <si>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</si>
  <si>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</si>
  <si>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</si>
  <si>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</si>
  <si>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</si>
  <si>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</si>
  <si>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</si>
  <si>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</si>
  <si>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</si>
  <si>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</si>
  <si>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</si>
  <si>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</si>
  <si>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</si>
  <si>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</si>
  <si>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</si>
  <si>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</si>
  <si>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</si>
  <si>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</si>
  <si>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</si>
  <si>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</si>
  <si>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</si>
  <si>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</si>
  <si>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</si>
  <si>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</si>
  <si>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</si>
  <si>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</si>
  <si>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lávky</t>
  </si>
  <si>
    <t>STA</t>
  </si>
  <si>
    <t>1</t>
  </si>
  <si>
    <t>{d85ebaf1-55a1-41d1-a1ee-08f662d5000c}</t>
  </si>
  <si>
    <t>2</t>
  </si>
  <si>
    <t>KRYCÍ LIST SOUPISU PRACÍ</t>
  </si>
  <si>
    <t>Objekt:</t>
  </si>
  <si>
    <t>01 - Oprava lávky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</si>
  <si>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</si>
  <si>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</si>
  <si>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</si>
  <si>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</si>
  <si>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</si>
  <si>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</si>
  <si>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</si>
  <si>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</si>
  <si>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</si>
  <si>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</si>
  <si>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</si>
  <si>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</si>
  <si>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</si>
  <si>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</si>
  <si>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</si>
  <si>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</si>
  <si>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</si>
  <si>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VRN - VRN</t>
  </si>
  <si>
    <t xml:space="preserve">    VRN11 - VEDLEJŠÍ NÁKLADY STAVBY</t>
  </si>
  <si>
    <t xml:space="preserve">    VRN91 -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</si>
  <si>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</si>
  <si>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</si>
  <si>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</si>
  <si>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</si>
  <si>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</si>
  <si>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</si>
  <si>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</si>
  <si>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</si>
  <si>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</si>
  <si>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</si>
  <si>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</si>
  <si>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</si>
  <si>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</si>
  <si>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</si>
  <si>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</si>
  <si>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</si>
  <si>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</si>
  <si>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</si>
  <si>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113106121R1</t>
  </si>
  <si>
    <t>Rozebrání dlažeb z betonových nebo kamenných dlaždic komunikací pro pěší ručně, vč. uskladnění</t>
  </si>
  <si>
    <t>m2</t>
  </si>
  <si>
    <t>4</t>
  </si>
  <si>
    <t>-1015510284</t>
  </si>
  <si>
    <t>VV</t>
  </si>
  <si>
    <t>"k dalšímu použití" 102</t>
  </si>
  <si>
    <t>175111201</t>
  </si>
  <si>
    <t>Obsypání objektu nad přilehlým původním terénem sypaninou bez prohození, uloženou do 3 m ručně</t>
  </si>
  <si>
    <t>m3</t>
  </si>
  <si>
    <t>-195305580</t>
  </si>
  <si>
    <t>"násyp u vyústění svodu v ose 3" 0,5*0,5*0,4</t>
  </si>
  <si>
    <t>3</t>
  </si>
  <si>
    <t>M</t>
  </si>
  <si>
    <t>58333688</t>
  </si>
  <si>
    <t>kamenivo těžené hrubé frakce 32/63</t>
  </si>
  <si>
    <t>t</t>
  </si>
  <si>
    <t>8</t>
  </si>
  <si>
    <t>-1105883761</t>
  </si>
  <si>
    <t>0,1*2 'Přepočtené koeficientem množství</t>
  </si>
  <si>
    <t>6</t>
  </si>
  <si>
    <t>Úpravy povrchů, podlahy a osazování výplní</t>
  </si>
  <si>
    <t>636311111R1</t>
  </si>
  <si>
    <t>Kladení dlažby z betonových dlaždic na sucho na terče z umělé hmoty do výšky do 25 mm</t>
  </si>
  <si>
    <t>-1762312141</t>
  </si>
  <si>
    <t>5</t>
  </si>
  <si>
    <t>59245320R1</t>
  </si>
  <si>
    <t xml:space="preserve">dlažba chodníková betonová přírodní - dle původní </t>
  </si>
  <si>
    <t>-702558248</t>
  </si>
  <si>
    <t>102*0,102 'Přepočtené koeficientem množství</t>
  </si>
  <si>
    <t>9</t>
  </si>
  <si>
    <t>Ostatní konstrukce a práce, bourání</t>
  </si>
  <si>
    <t>943111311</t>
  </si>
  <si>
    <t>Odborná prohlídka lešení prostorového trubkového lehkého s podlahami zatížení do 200 kg/m2 v do 30 m objemu do 1000 m3 nezakrytého</t>
  </si>
  <si>
    <t>kus</t>
  </si>
  <si>
    <t>-898247021</t>
  </si>
  <si>
    <t>7</t>
  </si>
  <si>
    <t>943211111</t>
  </si>
  <si>
    <t>Montáž lešení prostorového rámového lehkého s podlahami zatížení do 200 kg/m2 v do 10 m</t>
  </si>
  <si>
    <t>-912925726</t>
  </si>
  <si>
    <t>3*3*5*4</t>
  </si>
  <si>
    <t>943211211</t>
  </si>
  <si>
    <t>Příplatek k lešení prostorovému rámovému lehkému s podlahami do 200 kg/m2 v do 10 m za každý den použití</t>
  </si>
  <si>
    <t>-627837039</t>
  </si>
  <si>
    <t>180*30 'Přepočtené koeficientem množství</t>
  </si>
  <si>
    <t>943211811</t>
  </si>
  <si>
    <t>Demontáž lešení prostorového rámového lehkého s podlahami zatížení do 200 kg/m2 v do 10 m</t>
  </si>
  <si>
    <t>974619678</t>
  </si>
  <si>
    <t>10</t>
  </si>
  <si>
    <t>944611111</t>
  </si>
  <si>
    <t>Montáž ochranné plachty z textilie z umělých vláken</t>
  </si>
  <si>
    <t>1266710320</t>
  </si>
  <si>
    <t>60*8,5</t>
  </si>
  <si>
    <t>11</t>
  </si>
  <si>
    <t>944611211</t>
  </si>
  <si>
    <t>Příplatek k ochranné plachtě za každý den použití</t>
  </si>
  <si>
    <t>1045450263</t>
  </si>
  <si>
    <t>510*30 'Přepočtené koeficientem množství</t>
  </si>
  <si>
    <t>944611811</t>
  </si>
  <si>
    <t>Demontáž ochranné plachty z textilie z umělých vláken</t>
  </si>
  <si>
    <t>260992048</t>
  </si>
  <si>
    <t>13</t>
  </si>
  <si>
    <t>945412111</t>
  </si>
  <si>
    <t>Teleskopická hydraulická montážní plošina výška zdvihu do 8 m</t>
  </si>
  <si>
    <t>den</t>
  </si>
  <si>
    <t>2055249319</t>
  </si>
  <si>
    <t>14</t>
  </si>
  <si>
    <t>946211111</t>
  </si>
  <si>
    <t>Montáž lešení zavěšeného trubkového na potrubních mostech zatížení do 75 kg/m2 v do 10 m</t>
  </si>
  <si>
    <t>-330209124</t>
  </si>
  <si>
    <t>46*3*2</t>
  </si>
  <si>
    <t>15</t>
  </si>
  <si>
    <t>946211211</t>
  </si>
  <si>
    <t>Příplatek k lešení zavěšenému trubkovému na mostech do 75 kg/m2 v do 10 m za každý den použití</t>
  </si>
  <si>
    <t>-1772046771</t>
  </si>
  <si>
    <t>276*30 'Přepočtené koeficientem množství</t>
  </si>
  <si>
    <t>16</t>
  </si>
  <si>
    <t>946211311</t>
  </si>
  <si>
    <t>Odborná prohlídka lešení zavěšeného na mostech trubkového nebo dílcového zatížení do 75 kg/m2 v do 25 m pl do 400 m2 nezakrytého</t>
  </si>
  <si>
    <t>1258880741</t>
  </si>
  <si>
    <t>17</t>
  </si>
  <si>
    <t>946211811</t>
  </si>
  <si>
    <t>Demontáž lešení zavěšeného trubkového na potrubních mostech zatížení do 75 kg/m2 v do 10 m</t>
  </si>
  <si>
    <t>1925287628</t>
  </si>
  <si>
    <t>18</t>
  </si>
  <si>
    <t>949101112</t>
  </si>
  <si>
    <t>Lešení pomocné pro objekty pozemních staveb s lešeňovou podlahou v přes 1,9 do 3,5 m zatížení do 150 kg/m2</t>
  </si>
  <si>
    <t>-1766892160</t>
  </si>
  <si>
    <t>19</t>
  </si>
  <si>
    <t>952904131R1</t>
  </si>
  <si>
    <t>Čištění mostních objektů - vyčištění okapových žlabů</t>
  </si>
  <si>
    <t>m</t>
  </si>
  <si>
    <t>1448193818</t>
  </si>
  <si>
    <t>20</t>
  </si>
  <si>
    <t>979054441</t>
  </si>
  <si>
    <t>Očištění vybouraných z desek nebo dlaždic s původním spárováním z kameniva těženého</t>
  </si>
  <si>
    <t>360189414</t>
  </si>
  <si>
    <t>993121111</t>
  </si>
  <si>
    <t>Dovoz a odvoz lešení prostorového lehkého do 10 km včetně naložení a složení</t>
  </si>
  <si>
    <t>-1994315037</t>
  </si>
  <si>
    <t>22</t>
  </si>
  <si>
    <t>993121119</t>
  </si>
  <si>
    <t>Příplatek k ceně dovozu a odvozu lešení prostorového lehkého ZKD 10 km přes 10 km</t>
  </si>
  <si>
    <t>-2040465400</t>
  </si>
  <si>
    <t>997</t>
  </si>
  <si>
    <t>Přesun sutě</t>
  </si>
  <si>
    <t>23</t>
  </si>
  <si>
    <t>997013501</t>
  </si>
  <si>
    <t>Odvoz suti a vybouraných hmot na skládku nebo meziskládku do 1 km se složením</t>
  </si>
  <si>
    <t>-585977128</t>
  </si>
  <si>
    <t>24</t>
  </si>
  <si>
    <t>997013509</t>
  </si>
  <si>
    <t>Příplatek k odvozu suti a vybouraných hmot na skládku ZKD 1 km přes 1 km</t>
  </si>
  <si>
    <t>853412787</t>
  </si>
  <si>
    <t>38,207*9 'Přepočtené koeficientem množství</t>
  </si>
  <si>
    <t>25</t>
  </si>
  <si>
    <t>997013871</t>
  </si>
  <si>
    <t>Poplatek za uložení stavebního odpadu na recyklační skládce (skládkovné) směsného stavebního a demoličního kód odpadu 17 09 04</t>
  </si>
  <si>
    <t>-1927191283</t>
  </si>
  <si>
    <t>998</t>
  </si>
  <si>
    <t>Přesun hmot</t>
  </si>
  <si>
    <t>26</t>
  </si>
  <si>
    <t>998212111</t>
  </si>
  <si>
    <t>Přesun hmot pro mosty zděné, monolitické betonové nebo ocelové v do 20 m</t>
  </si>
  <si>
    <t>-582606753</t>
  </si>
  <si>
    <t>PSV</t>
  </si>
  <si>
    <t>Práce a dodávky PSV</t>
  </si>
  <si>
    <t>762</t>
  </si>
  <si>
    <t>Konstrukce tesařské</t>
  </si>
  <si>
    <t>27</t>
  </si>
  <si>
    <t>762521812</t>
  </si>
  <si>
    <t>Demontáž podlah bez polštářů z prken nebo fošen tloušťky přes 32 mm</t>
  </si>
  <si>
    <t>1228756329</t>
  </si>
  <si>
    <t>15/0,05</t>
  </si>
  <si>
    <t>28</t>
  </si>
  <si>
    <t>762522811R1</t>
  </si>
  <si>
    <t>Demontáž podlah s polštáři z překližky tloušťky 21 mm</t>
  </si>
  <si>
    <t>-1352322144</t>
  </si>
  <si>
    <t>4/0,021</t>
  </si>
  <si>
    <t>764</t>
  </si>
  <si>
    <t>Konstrukce klempířské</t>
  </si>
  <si>
    <t>29</t>
  </si>
  <si>
    <t>764004801</t>
  </si>
  <si>
    <t>Demontáž podokapního žlabu do suti</t>
  </si>
  <si>
    <t>-826967591</t>
  </si>
  <si>
    <t>30</t>
  </si>
  <si>
    <t>764004861</t>
  </si>
  <si>
    <t>Demontáž svodu do suti</t>
  </si>
  <si>
    <t>1649983915</t>
  </si>
  <si>
    <t>31</t>
  </si>
  <si>
    <t>764212667</t>
  </si>
  <si>
    <t>Oplechování rovné okapové hrany z Pz s povrchovou úpravou rš 670 mm</t>
  </si>
  <si>
    <t>-1037015605</t>
  </si>
  <si>
    <t>32</t>
  </si>
  <si>
    <t>764212667R1</t>
  </si>
  <si>
    <t>Oplechování rovné okapové hrany z Pz s povrchovou úpravou rš 1200 mm</t>
  </si>
  <si>
    <t>1342223481</t>
  </si>
  <si>
    <t>33</t>
  </si>
  <si>
    <t>764511603</t>
  </si>
  <si>
    <t>Žlab podokapní půlkruhový z Pz s povrchovou úpravou rš 400 mm</t>
  </si>
  <si>
    <t>2089046745</t>
  </si>
  <si>
    <t>61+10</t>
  </si>
  <si>
    <t>34</t>
  </si>
  <si>
    <t>764511603R1</t>
  </si>
  <si>
    <t>Žlab podokapní půlkruhový z Pz s povrchovou úpravou rš 650 mm</t>
  </si>
  <si>
    <t>907280390</t>
  </si>
  <si>
    <t>35</t>
  </si>
  <si>
    <t>764511644</t>
  </si>
  <si>
    <t>Kotlík oválný (trychtýřový) pro podokapní žlaby z Pz s povrchovou úpravou 400/100 mm</t>
  </si>
  <si>
    <t>-1668895961</t>
  </si>
  <si>
    <t>36</t>
  </si>
  <si>
    <t>764511644R1</t>
  </si>
  <si>
    <t>Kotlík oválný (trychtýřový) pro podokapní žlaby z Pz s povrchovou úpravou 650/120 mm</t>
  </si>
  <si>
    <t>-1431519728</t>
  </si>
  <si>
    <t>37</t>
  </si>
  <si>
    <t>764518622</t>
  </si>
  <si>
    <t>Svody kruhové včetně objímek, kolen, odskoků z Pz s povrchovou úpravou průměru 100 mm</t>
  </si>
  <si>
    <t>-46863108</t>
  </si>
  <si>
    <t>7+5</t>
  </si>
  <si>
    <t>38</t>
  </si>
  <si>
    <t>764518623</t>
  </si>
  <si>
    <t>Svody kruhové včetně objímek, kolen, odskoků z Pz s povrchovou úpravou průměru 120 mm</t>
  </si>
  <si>
    <t>139020537</t>
  </si>
  <si>
    <t>39</t>
  </si>
  <si>
    <t>998764101</t>
  </si>
  <si>
    <t>Přesun hmot tonážní pro konstrukce klempířské v objektech v do 6 m</t>
  </si>
  <si>
    <t>1634416155</t>
  </si>
  <si>
    <t>767</t>
  </si>
  <si>
    <t>Konstrukce zámečnické</t>
  </si>
  <si>
    <t>40</t>
  </si>
  <si>
    <t>767391112R1</t>
  </si>
  <si>
    <t>Zpětná montáž krytů energolávky</t>
  </si>
  <si>
    <t>2113889179</t>
  </si>
  <si>
    <t>41</t>
  </si>
  <si>
    <t>767391113</t>
  </si>
  <si>
    <t>Montáž krytiny z tvarovaných plechů přistřelením</t>
  </si>
  <si>
    <t>1670906193</t>
  </si>
  <si>
    <t>42</t>
  </si>
  <si>
    <t>15485148R1</t>
  </si>
  <si>
    <t>plech trapézový 18/130/1040 PE tl 0,7mm</t>
  </si>
  <si>
    <t>1838231508</t>
  </si>
  <si>
    <t>144*1,133 'Přepočtené koeficientem množství</t>
  </si>
  <si>
    <t>43</t>
  </si>
  <si>
    <t>767392812R1</t>
  </si>
  <si>
    <t>Demontáž krytů energolávky z plechů k dalšímu použití</t>
  </si>
  <si>
    <t>552439724</t>
  </si>
  <si>
    <t>44</t>
  </si>
  <si>
    <t>767590120</t>
  </si>
  <si>
    <t>Montáž podlahového roštu šroubovaného</t>
  </si>
  <si>
    <t>kg</t>
  </si>
  <si>
    <t>-186892525</t>
  </si>
  <si>
    <t>45</t>
  </si>
  <si>
    <t>55347016R1</t>
  </si>
  <si>
    <t>rošt podlahový lisovaný žárově zinkovaný velikost 30/3mm, oko 33/11 mm</t>
  </si>
  <si>
    <t>2110092818</t>
  </si>
  <si>
    <t>300 "+ zpětná montáž demontovaných roštů</t>
  </si>
  <si>
    <t>46</t>
  </si>
  <si>
    <t>767590840</t>
  </si>
  <si>
    <t>Demontáž podlah z podlahových roštů</t>
  </si>
  <si>
    <t>1898228923</t>
  </si>
  <si>
    <t>"revizní lávky a schodiště" 88</t>
  </si>
  <si>
    <t>47</t>
  </si>
  <si>
    <t>767995114R1</t>
  </si>
  <si>
    <t>Dodávka a montáž atypických zámečnických konstrukcí</t>
  </si>
  <si>
    <t>-574660723</t>
  </si>
  <si>
    <t>"Navaření přípojných plechů pro podpůrné konstrukce zábran" 100</t>
  </si>
  <si>
    <t>"Vyvaření zábradlí" 100</t>
  </si>
  <si>
    <t>"Bezpečnostní zábrany pod rošty" 625</t>
  </si>
  <si>
    <t>"Přechodové plechy" 220</t>
  </si>
  <si>
    <t>Součet</t>
  </si>
  <si>
    <t>48</t>
  </si>
  <si>
    <t>767996801</t>
  </si>
  <si>
    <t>Demontáž atypických zámečnických konstrukcí rozebráním hm jednotlivých dílů do 50 kg</t>
  </si>
  <si>
    <t>-1593618434</t>
  </si>
  <si>
    <t>"kce pro reklamní panely" 400</t>
  </si>
  <si>
    <t>49</t>
  </si>
  <si>
    <t>998767101</t>
  </si>
  <si>
    <t>Přesun hmot tonážní pro zámečnické konstrukce v objektech v do 6 m</t>
  </si>
  <si>
    <t>-8077334</t>
  </si>
  <si>
    <t>783</t>
  </si>
  <si>
    <t>Dokončovací práce - nátěry</t>
  </si>
  <si>
    <t>50</t>
  </si>
  <si>
    <t>783301311</t>
  </si>
  <si>
    <t>Odmaštění zámečnických konstrukcí vodou ředitelným odmašťovačem</t>
  </si>
  <si>
    <t>275682169</t>
  </si>
  <si>
    <t>51</t>
  </si>
  <si>
    <t>783314201</t>
  </si>
  <si>
    <t>Základní antikorozní jednonásobný syntetický standardní nátěr zámečnických konstrukcí</t>
  </si>
  <si>
    <t>-1323268211</t>
  </si>
  <si>
    <t>52</t>
  </si>
  <si>
    <t>783334201</t>
  </si>
  <si>
    <t>Základní antikorozní jednonásobný epoxidový nátěr zámečnických konstrukcí</t>
  </si>
  <si>
    <t>1999658690</t>
  </si>
  <si>
    <t>53</t>
  </si>
  <si>
    <t>783335101</t>
  </si>
  <si>
    <t>Mezinátěr jednonásobný epoxidový mezinátěr zámečnických konstrukcí</t>
  </si>
  <si>
    <t>-1647529556</t>
  </si>
  <si>
    <t>54</t>
  </si>
  <si>
    <t>783347101</t>
  </si>
  <si>
    <t>Krycí jednonásobný polyuretanový nátěr zámečnických konstrukcí</t>
  </si>
  <si>
    <t>64692905</t>
  </si>
  <si>
    <t>22*2 'Přepočtené koeficientem množství</t>
  </si>
  <si>
    <t>55</t>
  </si>
  <si>
    <t>783401311</t>
  </si>
  <si>
    <t>Odmaštění klempířských konstrukcí vodou ředitelným odmašťovačem před provedením nátěru</t>
  </si>
  <si>
    <t>209898063</t>
  </si>
  <si>
    <t>"krycí plechy potrubí" 200</t>
  </si>
  <si>
    <t>56</t>
  </si>
  <si>
    <t>783406811</t>
  </si>
  <si>
    <t>Odstranění nátěrů z klempířských konstrukcí oškrábáním</t>
  </si>
  <si>
    <t>-1263375083</t>
  </si>
  <si>
    <t>57</t>
  </si>
  <si>
    <t>783414201</t>
  </si>
  <si>
    <t>Základní antikorozní jednonásobný syntetický nátěr klempířských konstrukcí</t>
  </si>
  <si>
    <t>1475286527</t>
  </si>
  <si>
    <t>58</t>
  </si>
  <si>
    <t>783415101</t>
  </si>
  <si>
    <t>Mezinátěr syntetický jednonásobný mezinátěr klempířských konstrukcí</t>
  </si>
  <si>
    <t>569040552</t>
  </si>
  <si>
    <t>59</t>
  </si>
  <si>
    <t>783417101</t>
  </si>
  <si>
    <t>Krycí jednonásobný syntetický nátěr klempířských konstrukcí</t>
  </si>
  <si>
    <t>1391653418</t>
  </si>
  <si>
    <t>789</t>
  </si>
  <si>
    <t>Povrchové úpravy ocelových konstrukcí a technologických zařízení</t>
  </si>
  <si>
    <t>60</t>
  </si>
  <si>
    <t>789123153</t>
  </si>
  <si>
    <t>Čištění ručním nářadím ocelových konstrukcí třídy III stupeň přípravy St 2 stupeň zrezivění D</t>
  </si>
  <si>
    <t>-1911268989</t>
  </si>
  <si>
    <t>61</t>
  </si>
  <si>
    <t>789123172</t>
  </si>
  <si>
    <t>Čištění vysokotlakým stříkáním ocelových konstrukcí třídy III příprava Wa 2 1/2 stupeň zrezivění C</t>
  </si>
  <si>
    <t>162262328</t>
  </si>
  <si>
    <t>62</t>
  </si>
  <si>
    <t>789123220</t>
  </si>
  <si>
    <t>Oprášení ocelových konstrukcí třídy III</t>
  </si>
  <si>
    <t>497908375</t>
  </si>
  <si>
    <t>63</t>
  </si>
  <si>
    <t>789123240</t>
  </si>
  <si>
    <t>Odmaštění ocelových konstrukcí třídy III</t>
  </si>
  <si>
    <t>423838521</t>
  </si>
  <si>
    <t>64</t>
  </si>
  <si>
    <t>789327211R1</t>
  </si>
  <si>
    <t>Nátěr ocelových konstrukcí třídy III dvousložkový epoxidový základní tl 100 µm</t>
  </si>
  <si>
    <t>-892486719</t>
  </si>
  <si>
    <t>221,6*2 'Přepočtené koeficientem množství</t>
  </si>
  <si>
    <t>65</t>
  </si>
  <si>
    <t>789327221</t>
  </si>
  <si>
    <t>Nátěr ocelových konstrukcí třídy III dvousložkový epoxidový krycí (vrchní) tl do 80 µm</t>
  </si>
  <si>
    <t>565044509</t>
  </si>
  <si>
    <t>66</t>
  </si>
  <si>
    <t>789327320</t>
  </si>
  <si>
    <t>Nátěr ocelových konstrukcí třídy III dvousložkový polyuretanový krycí (vrchní) do 40 μm</t>
  </si>
  <si>
    <t>51249074</t>
  </si>
  <si>
    <t>VRN</t>
  </si>
  <si>
    <t>VRN11</t>
  </si>
  <si>
    <t>VEDLEJŠÍ NÁKLADY STAVBY</t>
  </si>
  <si>
    <t>67</t>
  </si>
  <si>
    <t>R-9991101</t>
  </si>
  <si>
    <t>Vybudování zařízení staveniště</t>
  </si>
  <si>
    <t>soubor</t>
  </si>
  <si>
    <t>-1277645259</t>
  </si>
  <si>
    <t xml:space="preserve">"Zajištění bezpečného příjezdu a přístupu na staveniště vč. dopravního značení a potřebných souhlasů a rozhodnutí </t>
  </si>
  <si>
    <t>"s vybudováním zařízení staveniště, náklady na připojení staveniště na energie vč. zajištění měření odběru energiií, vytýčení</t>
  </si>
  <si>
    <t>"obvodu staveniště, oplocení a zabezpečení prostoru staveniště proti neoprávněnému vstupu</t>
  </si>
  <si>
    <t>"celkem" 1</t>
  </si>
  <si>
    <t>68</t>
  </si>
  <si>
    <t>R-9991102</t>
  </si>
  <si>
    <t>Provoz zařízení staveniště</t>
  </si>
  <si>
    <t>1097807384</t>
  </si>
  <si>
    <t xml:space="preserve">"náklady na vybavení zařízení staveniště, náklady na spotřebované energie provozem zařízení staveniště, </t>
  </si>
  <si>
    <t>"náklady na ostrahu staveniště a bezpečnost a ochranu zdraví při práci</t>
  </si>
  <si>
    <t>"náklady na úklid v prostoru staveniště a příjezdových komunikací ke staveništi apod.</t>
  </si>
  <si>
    <t>"opatření k zabránění nadměrného zatěžování staveniště a jeho okolí prachem</t>
  </si>
  <si>
    <t>69</t>
  </si>
  <si>
    <t>R-9991103</t>
  </si>
  <si>
    <t>Odstranění zařízení staveniště</t>
  </si>
  <si>
    <t>147625861</t>
  </si>
  <si>
    <t xml:space="preserve">"náklady zhotovitele na odstranění zařízení staveniště, uvedení stavbou dotčených ploch </t>
  </si>
  <si>
    <t>"a ploch zařízení staveniště do původního stavu</t>
  </si>
  <si>
    <t>VRN91</t>
  </si>
  <si>
    <t>OSTATNÍ NÁKLADY STAVBY</t>
  </si>
  <si>
    <t>70</t>
  </si>
  <si>
    <t>R-9999101</t>
  </si>
  <si>
    <t>Kompletační činnost zhotovitele</t>
  </si>
  <si>
    <t>1207829910</t>
  </si>
  <si>
    <t xml:space="preserve">"kompletní dokladová část dle SoD (revize, atesty, certifikáty, prohlášení o shodě) pro předání a převzetí dokončeného díla </t>
  </si>
  <si>
    <t>"a pro zajištění kolaudačního souhlasu</t>
  </si>
  <si>
    <t xml:space="preserve">"v souladu s SoD náklady zhotovitele související s prováděním zkoušek a REVIZÍ předepsaných technickými normami </t>
  </si>
  <si>
    <t xml:space="preserve">"a vyjádřeními dotčených orgánů pro řádné provedení a předání  díla </t>
  </si>
  <si>
    <t>71</t>
  </si>
  <si>
    <t>R-9999102</t>
  </si>
  <si>
    <t>Náklady na projekční práce - dokumentace skutečného provedení stavby dle zadávací dokumentace v počtu a formátech dle SoD</t>
  </si>
  <si>
    <t>hod</t>
  </si>
  <si>
    <t>-574731908</t>
  </si>
  <si>
    <t>"celkem odhad ( upřesní se při realizaci dle skutečnosti ! )" 50</t>
  </si>
  <si>
    <t>72</t>
  </si>
  <si>
    <t>R-9999103</t>
  </si>
  <si>
    <t>Náklady na geodetické práce</t>
  </si>
  <si>
    <t>310941602</t>
  </si>
  <si>
    <t xml:space="preserve">"Náklady na geodetické práce před, v průběhu i po dokončení stavebních prací </t>
  </si>
  <si>
    <t>"celkem:"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</si>
</sst>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2"/>
      <c r="AQ5" s="22"/>
      <c r="AR5" s="20"/>
      <c r="BE5" s="244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2"/>
      <c r="AQ6" s="22"/>
      <c r="AR6" s="20"/>
      <c r="BE6" s="245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5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5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5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45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245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5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45"/>
      <c r="BS13" s="17" t="s">
        <v>6</v>
      </c>
    </row>
    <row r="14" spans="1:74" ht="12.75">
      <c r="B14" s="21"/>
      <c r="C14" s="22"/>
      <c r="D14" s="22"/>
      <c r="E14" s="250" t="s">
        <v>29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45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5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5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245"/>
      <c r="BS17" s="17" t="s">
        <v>32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5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5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45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5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5"/>
    </row>
    <row r="23" spans="1:71" s="1" customFormat="1" ht="16.5" customHeight="1">
      <c r="B23" s="21"/>
      <c r="C23" s="22"/>
      <c r="D23" s="22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2"/>
      <c r="AP23" s="22"/>
      <c r="AQ23" s="22"/>
      <c r="AR23" s="20"/>
      <c r="BE23" s="245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5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5"/>
    </row>
    <row r="26" spans="1:71" s="2" customFormat="1" ht="25.9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3">
        <f>ROUND(AG94,2)</f>
        <v>0</v>
      </c>
      <c r="AL26" s="254"/>
      <c r="AM26" s="254"/>
      <c r="AN26" s="254"/>
      <c r="AO26" s="254"/>
      <c r="AP26" s="36"/>
      <c r="AQ26" s="36"/>
      <c r="AR26" s="39"/>
      <c r="BE26" s="245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5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5" t="s">
        <v>37</v>
      </c>
      <c r="M28" s="255"/>
      <c r="N28" s="255"/>
      <c r="O28" s="255"/>
      <c r="P28" s="255"/>
      <c r="Q28" s="36"/>
      <c r="R28" s="36"/>
      <c r="S28" s="36"/>
      <c r="T28" s="36"/>
      <c r="U28" s="36"/>
      <c r="V28" s="36"/>
      <c r="W28" s="255" t="s">
        <v>38</v>
      </c>
      <c r="X28" s="255"/>
      <c r="Y28" s="255"/>
      <c r="Z28" s="255"/>
      <c r="AA28" s="255"/>
      <c r="AB28" s="255"/>
      <c r="AC28" s="255"/>
      <c r="AD28" s="255"/>
      <c r="AE28" s="255"/>
      <c r="AF28" s="36"/>
      <c r="AG28" s="36"/>
      <c r="AH28" s="36"/>
      <c r="AI28" s="36"/>
      <c r="AJ28" s="36"/>
      <c r="AK28" s="255" t="s">
        <v>39</v>
      </c>
      <c r="AL28" s="255"/>
      <c r="AM28" s="255"/>
      <c r="AN28" s="255"/>
      <c r="AO28" s="255"/>
      <c r="AP28" s="36"/>
      <c r="AQ28" s="36"/>
      <c r="AR28" s="39"/>
      <c r="BE28" s="245"/>
    </row>
    <row r="29" spans="1:71" s="3" customFormat="1" ht="14.45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258">
        <v>0.21</v>
      </c>
      <c r="M29" s="257"/>
      <c r="N29" s="257"/>
      <c r="O29" s="257"/>
      <c r="P29" s="257"/>
      <c r="Q29" s="41"/>
      <c r="R29" s="41"/>
      <c r="S29" s="41"/>
      <c r="T29" s="41"/>
      <c r="U29" s="41"/>
      <c r="V29" s="41"/>
      <c r="W29" s="256">
        <f>ROUND(AZ94, 2)</f>
        <v>0</v>
      </c>
      <c r="X29" s="257"/>
      <c r="Y29" s="257"/>
      <c r="Z29" s="257"/>
      <c r="AA29" s="257"/>
      <c r="AB29" s="257"/>
      <c r="AC29" s="257"/>
      <c r="AD29" s="257"/>
      <c r="AE29" s="257"/>
      <c r="AF29" s="41"/>
      <c r="AG29" s="41"/>
      <c r="AH29" s="41"/>
      <c r="AI29" s="41"/>
      <c r="AJ29" s="41"/>
      <c r="AK29" s="256">
        <f>ROUND(AV94, 2)</f>
        <v>0</v>
      </c>
      <c r="AL29" s="257"/>
      <c r="AM29" s="257"/>
      <c r="AN29" s="257"/>
      <c r="AO29" s="257"/>
      <c r="AP29" s="41"/>
      <c r="AQ29" s="41"/>
      <c r="AR29" s="42"/>
      <c r="BE29" s="246"/>
    </row>
    <row r="30" spans="1:71" s="3" customFormat="1" ht="14.45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258">
        <v>0.12</v>
      </c>
      <c r="M30" s="257"/>
      <c r="N30" s="257"/>
      <c r="O30" s="257"/>
      <c r="P30" s="257"/>
      <c r="Q30" s="41"/>
      <c r="R30" s="41"/>
      <c r="S30" s="41"/>
      <c r="T30" s="41"/>
      <c r="U30" s="41"/>
      <c r="V30" s="41"/>
      <c r="W30" s="256">
        <f>ROUND(BA94, 2)</f>
        <v>0</v>
      </c>
      <c r="X30" s="257"/>
      <c r="Y30" s="257"/>
      <c r="Z30" s="257"/>
      <c r="AA30" s="257"/>
      <c r="AB30" s="257"/>
      <c r="AC30" s="257"/>
      <c r="AD30" s="257"/>
      <c r="AE30" s="257"/>
      <c r="AF30" s="41"/>
      <c r="AG30" s="41"/>
      <c r="AH30" s="41"/>
      <c r="AI30" s="41"/>
      <c r="AJ30" s="41"/>
      <c r="AK30" s="256">
        <f>ROUND(AW94, 2)</f>
        <v>0</v>
      </c>
      <c r="AL30" s="257"/>
      <c r="AM30" s="257"/>
      <c r="AN30" s="257"/>
      <c r="AO30" s="257"/>
      <c r="AP30" s="41"/>
      <c r="AQ30" s="41"/>
      <c r="AR30" s="42"/>
      <c r="BE30" s="246"/>
    </row>
    <row r="31" spans="1:71" s="3" customFormat="1" ht="14.45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258">
        <v>0.21</v>
      </c>
      <c r="M31" s="257"/>
      <c r="N31" s="257"/>
      <c r="O31" s="257"/>
      <c r="P31" s="257"/>
      <c r="Q31" s="41"/>
      <c r="R31" s="41"/>
      <c r="S31" s="41"/>
      <c r="T31" s="41"/>
      <c r="U31" s="41"/>
      <c r="V31" s="41"/>
      <c r="W31" s="256">
        <f>ROUND(BB94, 2)</f>
        <v>0</v>
      </c>
      <c r="X31" s="257"/>
      <c r="Y31" s="257"/>
      <c r="Z31" s="257"/>
      <c r="AA31" s="257"/>
      <c r="AB31" s="257"/>
      <c r="AC31" s="257"/>
      <c r="AD31" s="257"/>
      <c r="AE31" s="257"/>
      <c r="AF31" s="41"/>
      <c r="AG31" s="41"/>
      <c r="AH31" s="41"/>
      <c r="AI31" s="41"/>
      <c r="AJ31" s="41"/>
      <c r="AK31" s="256">
        <v>0</v>
      </c>
      <c r="AL31" s="257"/>
      <c r="AM31" s="257"/>
      <c r="AN31" s="257"/>
      <c r="AO31" s="257"/>
      <c r="AP31" s="41"/>
      <c r="AQ31" s="41"/>
      <c r="AR31" s="42"/>
      <c r="BE31" s="246"/>
    </row>
    <row r="32" spans="1:71" s="3" customFormat="1" ht="14.45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258">
        <v>0.12</v>
      </c>
      <c r="M32" s="257"/>
      <c r="N32" s="257"/>
      <c r="O32" s="257"/>
      <c r="P32" s="257"/>
      <c r="Q32" s="41"/>
      <c r="R32" s="41"/>
      <c r="S32" s="41"/>
      <c r="T32" s="41"/>
      <c r="U32" s="41"/>
      <c r="V32" s="41"/>
      <c r="W32" s="256">
        <f>ROUND(BC94, 2)</f>
        <v>0</v>
      </c>
      <c r="X32" s="257"/>
      <c r="Y32" s="257"/>
      <c r="Z32" s="257"/>
      <c r="AA32" s="257"/>
      <c r="AB32" s="257"/>
      <c r="AC32" s="257"/>
      <c r="AD32" s="257"/>
      <c r="AE32" s="257"/>
      <c r="AF32" s="41"/>
      <c r="AG32" s="41"/>
      <c r="AH32" s="41"/>
      <c r="AI32" s="41"/>
      <c r="AJ32" s="41"/>
      <c r="AK32" s="256">
        <v>0</v>
      </c>
      <c r="AL32" s="257"/>
      <c r="AM32" s="257"/>
      <c r="AN32" s="257"/>
      <c r="AO32" s="257"/>
      <c r="AP32" s="41"/>
      <c r="AQ32" s="41"/>
      <c r="AR32" s="42"/>
      <c r="BE32" s="246"/>
    </row>
    <row r="33" spans="1:57" s="3" customFormat="1" ht="14.45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258">
        <v>0</v>
      </c>
      <c r="M33" s="257"/>
      <c r="N33" s="257"/>
      <c r="O33" s="257"/>
      <c r="P33" s="257"/>
      <c r="Q33" s="41"/>
      <c r="R33" s="41"/>
      <c r="S33" s="41"/>
      <c r="T33" s="41"/>
      <c r="U33" s="41"/>
      <c r="V33" s="41"/>
      <c r="W33" s="256">
        <f>ROUND(BD94, 2)</f>
        <v>0</v>
      </c>
      <c r="X33" s="257"/>
      <c r="Y33" s="257"/>
      <c r="Z33" s="257"/>
      <c r="AA33" s="257"/>
      <c r="AB33" s="257"/>
      <c r="AC33" s="257"/>
      <c r="AD33" s="257"/>
      <c r="AE33" s="257"/>
      <c r="AF33" s="41"/>
      <c r="AG33" s="41"/>
      <c r="AH33" s="41"/>
      <c r="AI33" s="41"/>
      <c r="AJ33" s="41"/>
      <c r="AK33" s="256">
        <v>0</v>
      </c>
      <c r="AL33" s="257"/>
      <c r="AM33" s="257"/>
      <c r="AN33" s="257"/>
      <c r="AO33" s="257"/>
      <c r="AP33" s="41"/>
      <c r="AQ33" s="41"/>
      <c r="AR33" s="42"/>
      <c r="BE33" s="246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5"/>
    </row>
    <row r="35" spans="1:57" s="2" customFormat="1" ht="25.9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259" t="s">
        <v>48</v>
      </c>
      <c r="Y35" s="260"/>
      <c r="Z35" s="260"/>
      <c r="AA35" s="260"/>
      <c r="AB35" s="260"/>
      <c r="AC35" s="45"/>
      <c r="AD35" s="45"/>
      <c r="AE35" s="45"/>
      <c r="AF35" s="45"/>
      <c r="AG35" s="45"/>
      <c r="AH35" s="45"/>
      <c r="AI35" s="45"/>
      <c r="AJ35" s="45"/>
      <c r="AK35" s="261">
        <f>SUM(AK26:AK33)</f>
        <v>0</v>
      </c>
      <c r="AL35" s="260"/>
      <c r="AM35" s="260"/>
      <c r="AN35" s="260"/>
      <c r="AO35" s="262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49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50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51</v>
      </c>
      <c r="AI60" s="38"/>
      <c r="AJ60" s="38"/>
      <c r="AK60" s="38"/>
      <c r="AL60" s="38"/>
      <c r="AM60" s="52" t="s">
        <v>52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54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51</v>
      </c>
      <c r="AI75" s="38"/>
      <c r="AJ75" s="38"/>
      <c r="AK75" s="38"/>
      <c r="AL75" s="38"/>
      <c r="AM75" s="52" t="s">
        <v>52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I240127R1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3" t="str">
        <f>K6</f>
        <v>Oprava lávky pro pěší, ul. Revoluční, k.ú. Frýdek</v>
      </c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Frýdek-Místek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5" t="str">
        <f>IF(AN8= "","",AN8)</f>
        <v>27. 1. 2024</v>
      </c>
      <c r="AN87" s="265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Statutární město Frýdek-Místek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30</v>
      </c>
      <c r="AJ89" s="36"/>
      <c r="AK89" s="36"/>
      <c r="AL89" s="36"/>
      <c r="AM89" s="266" t="str">
        <f>IF(E17="","",E17)</f>
        <v>IKON, s.r.o.</v>
      </c>
      <c r="AN89" s="267"/>
      <c r="AO89" s="267"/>
      <c r="AP89" s="267"/>
      <c r="AQ89" s="36"/>
      <c r="AR89" s="39"/>
      <c r="AS89" s="268" t="s">
        <v>56</v>
      </c>
      <c r="AT89" s="26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33</v>
      </c>
      <c r="AJ90" s="36"/>
      <c r="AK90" s="36"/>
      <c r="AL90" s="36"/>
      <c r="AM90" s="266" t="str">
        <f>IF(E20="","",E20)</f>
        <v xml:space="preserve"> </v>
      </c>
      <c r="AN90" s="267"/>
      <c r="AO90" s="267"/>
      <c r="AP90" s="267"/>
      <c r="AQ90" s="36"/>
      <c r="AR90" s="39"/>
      <c r="AS90" s="270"/>
      <c r="AT90" s="27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2"/>
      <c r="AT91" s="27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4" t="s">
        <v>57</v>
      </c>
      <c r="D92" s="275"/>
      <c r="E92" s="275"/>
      <c r="F92" s="275"/>
      <c r="G92" s="275"/>
      <c r="H92" s="73"/>
      <c r="I92" s="276" t="s">
        <v>58</v>
      </c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7" t="s">
        <v>59</v>
      </c>
      <c r="AH92" s="275"/>
      <c r="AI92" s="275"/>
      <c r="AJ92" s="275"/>
      <c r="AK92" s="275"/>
      <c r="AL92" s="275"/>
      <c r="AM92" s="275"/>
      <c r="AN92" s="276" t="s">
        <v>60</v>
      </c>
      <c r="AO92" s="275"/>
      <c r="AP92" s="278"/>
      <c r="AQ92" s="74" t="s">
        <v>61</v>
      </c>
      <c r="AR92" s="39"/>
      <c r="AS92" s="75" t="s">
        <v>62</v>
      </c>
      <c r="AT92" s="76" t="s">
        <v>63</v>
      </c>
      <c r="AU92" s="76" t="s">
        <v>64</v>
      </c>
      <c r="AV92" s="76" t="s">
        <v>65</v>
      </c>
      <c r="AW92" s="76" t="s">
        <v>66</v>
      </c>
      <c r="AX92" s="76" t="s">
        <v>67</v>
      </c>
      <c r="AY92" s="76" t="s">
        <v>68</v>
      </c>
      <c r="AZ92" s="76" t="s">
        <v>69</v>
      </c>
      <c r="BA92" s="76" t="s">
        <v>70</v>
      </c>
      <c r="BB92" s="76" t="s">
        <v>71</v>
      </c>
      <c r="BC92" s="76" t="s">
        <v>72</v>
      </c>
      <c r="BD92" s="77" t="s">
        <v>73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2">
        <f>ROUND(AG95,2)</f>
        <v>0</v>
      </c>
      <c r="AH94" s="282"/>
      <c r="AI94" s="282"/>
      <c r="AJ94" s="282"/>
      <c r="AK94" s="282"/>
      <c r="AL94" s="282"/>
      <c r="AM94" s="282"/>
      <c r="AN94" s="283">
        <f>SUM(AG94,AT94)</f>
        <v>0</v>
      </c>
      <c r="AO94" s="283"/>
      <c r="AP94" s="283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75</v>
      </c>
      <c r="BT94" s="91" t="s">
        <v>76</v>
      </c>
      <c r="BU94" s="92" t="s">
        <v>77</v>
      </c>
      <c r="BV94" s="91" t="s">
        <v>78</v>
      </c>
      <c r="BW94" s="91" t="s">
        <v>5</v>
      </c>
      <c r="BX94" s="91" t="s">
        <v>79</v>
      </c>
      <c r="CL94" s="91" t="s">
        <v>1</v>
      </c>
    </row>
    <row r="95" spans="1:91" s="7" customFormat="1" ht="16.5" customHeight="1">
      <c r="A95" s="93" t="s">
        <v>80</v>
      </c>
      <c r="B95" s="94"/>
      <c r="C95" s="95"/>
      <c r="D95" s="281" t="s">
        <v>81</v>
      </c>
      <c r="E95" s="281"/>
      <c r="F95" s="281"/>
      <c r="G95" s="281"/>
      <c r="H95" s="281"/>
      <c r="I95" s="96"/>
      <c r="J95" s="281" t="s">
        <v>82</v>
      </c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79">
        <f>'01 - Oprava lávky'!J30</f>
        <v>0</v>
      </c>
      <c r="AH95" s="280"/>
      <c r="AI95" s="280"/>
      <c r="AJ95" s="280"/>
      <c r="AK95" s="280"/>
      <c r="AL95" s="280"/>
      <c r="AM95" s="280"/>
      <c r="AN95" s="279">
        <f>SUM(AG95,AT95)</f>
        <v>0</v>
      </c>
      <c r="AO95" s="280"/>
      <c r="AP95" s="280"/>
      <c r="AQ95" s="97" t="s">
        <v>83</v>
      </c>
      <c r="AR95" s="98"/>
      <c r="AS95" s="99">
        <v>0</v>
      </c>
      <c r="AT95" s="100">
        <f>ROUND(SUM(AV95:AW95),2)</f>
        <v>0</v>
      </c>
      <c r="AU95" s="101">
        <f>'01 - Oprava lávky'!P131</f>
        <v>0</v>
      </c>
      <c r="AV95" s="100">
        <f>'01 - Oprava lávky'!J33</f>
        <v>0</v>
      </c>
      <c r="AW95" s="100">
        <f>'01 - Oprava lávky'!J34</f>
        <v>0</v>
      </c>
      <c r="AX95" s="100">
        <f>'01 - Oprava lávky'!J35</f>
        <v>0</v>
      </c>
      <c r="AY95" s="100">
        <f>'01 - Oprava lávky'!J36</f>
        <v>0</v>
      </c>
      <c r="AZ95" s="100">
        <f>'01 - Oprava lávky'!F33</f>
        <v>0</v>
      </c>
      <c r="BA95" s="100">
        <f>'01 - Oprava lávky'!F34</f>
        <v>0</v>
      </c>
      <c r="BB95" s="100">
        <f>'01 - Oprava lávky'!F35</f>
        <v>0</v>
      </c>
      <c r="BC95" s="100">
        <f>'01 - Oprava lávky'!F36</f>
        <v>0</v>
      </c>
      <c r="BD95" s="102">
        <f>'01 - Oprava lávky'!F37</f>
        <v>0</v>
      </c>
      <c r="BT95" s="103" t="s">
        <v>84</v>
      </c>
      <c r="BV95" s="103" t="s">
        <v>78</v>
      </c>
      <c r="BW95" s="103" t="s">
        <v>85</v>
      </c>
      <c r="BX95" s="103" t="s">
        <v>5</v>
      </c>
      <c r="CL95" s="103" t="s">
        <v>1</v>
      </c>
      <c r="CM95" s="103" t="s">
        <v>86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WRhC0Z1JlZsKf55Drn4/4PBv3EOv6tUBijXtZuT23pRKGNLgaBGO5zGp7h3BEeHdHF312TDAZX80VQhoDKEXAA==" saltValue="UZr7lMukvPIlfKnJBn1KIjKNjJF6+VVjR/Zcilg3o5HkFepi2YTwtIJGo5DNgFjrRwWqB1DkW8Ijl/W3J2l3j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Oprava lávk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74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AT2" s="17" t="s">
        <v>85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0"/>
      <c r="AT3" s="17" t="s">
        <v>86</v>
      </c>
    </row>
    <row r="4" spans="1:46" s="1" customFormat="1" ht="24.95" customHeight="1">
      <c r="B4" s="20"/>
      <c r="D4" s="106" t="s">
        <v>87</v>
      </c>
      <c r="L4" s="20"/>
      <c r="M4" s="107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8" t="s">
        <v>16</v>
      </c>
      <c r="L6" s="20"/>
    </row>
    <row r="7" spans="1:46" s="1" customFormat="1" ht="16.5" customHeight="1">
      <c r="B7" s="20"/>
      <c r="E7" s="285" t="str">
        <f>'Rekapitulace stavby'!K6</f>
        <v>Oprava lávky pro pěší, ul. Revoluční, k.ú. Frýdek</v>
      </c>
      <c r="F7" s="286"/>
      <c r="G7" s="286"/>
      <c r="H7" s="286"/>
      <c r="L7" s="20"/>
    </row>
    <row r="8" spans="1:46" s="2" customFormat="1" ht="12" customHeight="1">
      <c r="A8" s="34"/>
      <c r="B8" s="39"/>
      <c r="C8" s="34"/>
      <c r="D8" s="108" t="s">
        <v>88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87" t="s">
        <v>89</v>
      </c>
      <c r="F9" s="288"/>
      <c r="G9" s="288"/>
      <c r="H9" s="28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8" t="s">
        <v>18</v>
      </c>
      <c r="E11" s="34"/>
      <c r="F11" s="109" t="s">
        <v>1</v>
      </c>
      <c r="G11" s="34"/>
      <c r="H11" s="34"/>
      <c r="I11" s="108" t="s">
        <v>19</v>
      </c>
      <c r="J11" s="109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8" t="s">
        <v>20</v>
      </c>
      <c r="E12" s="34"/>
      <c r="F12" s="109" t="s">
        <v>21</v>
      </c>
      <c r="G12" s="34"/>
      <c r="H12" s="34"/>
      <c r="I12" s="108" t="s">
        <v>22</v>
      </c>
      <c r="J12" s="110" t="str">
        <f>'Rekapitulace stavby'!AN8</f>
        <v>27. 1. 2024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8" t="s">
        <v>24</v>
      </c>
      <c r="E14" s="34"/>
      <c r="F14" s="34"/>
      <c r="G14" s="34"/>
      <c r="H14" s="34"/>
      <c r="I14" s="108" t="s">
        <v>25</v>
      </c>
      <c r="J14" s="109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9" t="s">
        <v>26</v>
      </c>
      <c r="F15" s="34"/>
      <c r="G15" s="34"/>
      <c r="H15" s="34"/>
      <c r="I15" s="108" t="s">
        <v>27</v>
      </c>
      <c r="J15" s="109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8" t="s">
        <v>28</v>
      </c>
      <c r="E17" s="34"/>
      <c r="F17" s="34"/>
      <c r="G17" s="34"/>
      <c r="H17" s="34"/>
      <c r="I17" s="10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89" t="str">
        <f>'Rekapitulace stavby'!E14</f>
        <v>Vyplň údaj</v>
      </c>
      <c r="F18" s="290"/>
      <c r="G18" s="290"/>
      <c r="H18" s="290"/>
      <c r="I18" s="108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8" t="s">
        <v>30</v>
      </c>
      <c r="E20" s="34"/>
      <c r="F20" s="34"/>
      <c r="G20" s="34"/>
      <c r="H20" s="34"/>
      <c r="I20" s="108" t="s">
        <v>25</v>
      </c>
      <c r="J20" s="109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9" t="s">
        <v>31</v>
      </c>
      <c r="F21" s="34"/>
      <c r="G21" s="34"/>
      <c r="H21" s="34"/>
      <c r="I21" s="108" t="s">
        <v>27</v>
      </c>
      <c r="J21" s="109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8" t="s">
        <v>33</v>
      </c>
      <c r="E23" s="34"/>
      <c r="F23" s="34"/>
      <c r="G23" s="34"/>
      <c r="H23" s="34"/>
      <c r="I23" s="108" t="s">
        <v>25</v>
      </c>
      <c r="J23" s="109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9" t="str">
        <f>IF('Rekapitulace stavby'!E20="","",'Rekapitulace stavby'!E20)</f>
        <v xml:space="preserve"> </v>
      </c>
      <c r="F24" s="34"/>
      <c r="G24" s="34"/>
      <c r="H24" s="34"/>
      <c r="I24" s="108" t="s">
        <v>27</v>
      </c>
      <c r="J24" s="109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8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1"/>
      <c r="B27" s="112"/>
      <c r="C27" s="111"/>
      <c r="D27" s="111"/>
      <c r="E27" s="291" t="s">
        <v>1</v>
      </c>
      <c r="F27" s="291"/>
      <c r="G27" s="291"/>
      <c r="H27" s="291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4"/>
      <c r="E29" s="114"/>
      <c r="F29" s="114"/>
      <c r="G29" s="114"/>
      <c r="H29" s="114"/>
      <c r="I29" s="114"/>
      <c r="J29" s="114"/>
      <c r="K29" s="11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5" t="s">
        <v>36</v>
      </c>
      <c r="E30" s="34"/>
      <c r="F30" s="34"/>
      <c r="G30" s="34"/>
      <c r="H30" s="34"/>
      <c r="I30" s="34"/>
      <c r="J30" s="116">
        <f>ROUND(J131,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4"/>
      <c r="E31" s="114"/>
      <c r="F31" s="114"/>
      <c r="G31" s="114"/>
      <c r="H31" s="114"/>
      <c r="I31" s="114"/>
      <c r="J31" s="114"/>
      <c r="K31" s="11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7" t="s">
        <v>38</v>
      </c>
      <c r="G32" s="34"/>
      <c r="H32" s="34"/>
      <c r="I32" s="117" t="s">
        <v>37</v>
      </c>
      <c r="J32" s="117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8" t="s">
        <v>40</v>
      </c>
      <c r="E33" s="108" t="s">
        <v>41</v>
      </c>
      <c r="F33" s="119">
        <f>ROUND((SUM(BE131:BE273)),  2)</f>
        <v>0</v>
      </c>
      <c r="G33" s="34"/>
      <c r="H33" s="34"/>
      <c r="I33" s="120">
        <v>0.21</v>
      </c>
      <c r="J33" s="119">
        <f>ROUND(((SUM(BE131:BE273))*I33),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8" t="s">
        <v>42</v>
      </c>
      <c r="F34" s="119">
        <f>ROUND((SUM(BF131:BF273)),  2)</f>
        <v>0</v>
      </c>
      <c r="G34" s="34"/>
      <c r="H34" s="34"/>
      <c r="I34" s="120">
        <v>0.12</v>
      </c>
      <c r="J34" s="119">
        <f>ROUND(((SUM(BF131:BF273))*I34),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8" t="s">
        <v>43</v>
      </c>
      <c r="F35" s="119">
        <f>ROUND((SUM(BG131:BG273)),  2)</f>
        <v>0</v>
      </c>
      <c r="G35" s="34"/>
      <c r="H35" s="34"/>
      <c r="I35" s="120">
        <v>0.21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8" t="s">
        <v>44</v>
      </c>
      <c r="F36" s="119">
        <f>ROUND((SUM(BH131:BH273)),  2)</f>
        <v>0</v>
      </c>
      <c r="G36" s="34"/>
      <c r="H36" s="34"/>
      <c r="I36" s="120">
        <v>0.12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8" t="s">
        <v>45</v>
      </c>
      <c r="F37" s="119">
        <f>ROUND((SUM(BI131:BI273)),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28" t="s">
        <v>49</v>
      </c>
      <c r="E50" s="129"/>
      <c r="F50" s="129"/>
      <c r="G50" s="128" t="s">
        <v>50</v>
      </c>
      <c r="H50" s="129"/>
      <c r="I50" s="129"/>
      <c r="J50" s="129"/>
      <c r="K50" s="129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0" t="s">
        <v>51</v>
      </c>
      <c r="E61" s="131"/>
      <c r="F61" s="132" t="s">
        <v>52</v>
      </c>
      <c r="G61" s="130" t="s">
        <v>51</v>
      </c>
      <c r="H61" s="131"/>
      <c r="I61" s="131"/>
      <c r="J61" s="133" t="s">
        <v>52</v>
      </c>
      <c r="K61" s="131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28" t="s">
        <v>53</v>
      </c>
      <c r="E65" s="134"/>
      <c r="F65" s="134"/>
      <c r="G65" s="128" t="s">
        <v>54</v>
      </c>
      <c r="H65" s="134"/>
      <c r="I65" s="134"/>
      <c r="J65" s="134"/>
      <c r="K65" s="13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0" t="s">
        <v>51</v>
      </c>
      <c r="E76" s="131"/>
      <c r="F76" s="132" t="s">
        <v>52</v>
      </c>
      <c r="G76" s="130" t="s">
        <v>51</v>
      </c>
      <c r="H76" s="131"/>
      <c r="I76" s="131"/>
      <c r="J76" s="133" t="s">
        <v>52</v>
      </c>
      <c r="K76" s="131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2" t="str">
        <f>E7</f>
        <v>Oprava lávky pro pěší, ul. Revoluční, k.ú. Frýdek</v>
      </c>
      <c r="F85" s="293"/>
      <c r="G85" s="293"/>
      <c r="H85" s="29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3" t="str">
        <f>E9</f>
        <v>01 - Oprava lávky</v>
      </c>
      <c r="F87" s="294"/>
      <c r="G87" s="294"/>
      <c r="H87" s="29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Frýdek-Místek</v>
      </c>
      <c r="G89" s="36"/>
      <c r="H89" s="36"/>
      <c r="I89" s="29" t="s">
        <v>22</v>
      </c>
      <c r="J89" s="66" t="str">
        <f>IF(J12="","",J12)</f>
        <v>27. 1. 2024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Statutární město Frýdek-Místek</v>
      </c>
      <c r="G91" s="36"/>
      <c r="H91" s="36"/>
      <c r="I91" s="29" t="s">
        <v>30</v>
      </c>
      <c r="J91" s="32" t="str">
        <f>E21</f>
        <v>IKON,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9" t="s">
        <v>91</v>
      </c>
      <c r="D94" s="140"/>
      <c r="E94" s="140"/>
      <c r="F94" s="140"/>
      <c r="G94" s="140"/>
      <c r="H94" s="140"/>
      <c r="I94" s="140"/>
      <c r="J94" s="141" t="s">
        <v>92</v>
      </c>
      <c r="K94" s="140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2" t="s">
        <v>93</v>
      </c>
      <c r="D96" s="36"/>
      <c r="E96" s="36"/>
      <c r="F96" s="36"/>
      <c r="G96" s="36"/>
      <c r="H96" s="36"/>
      <c r="I96" s="36"/>
      <c r="J96" s="84">
        <f>J131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94</v>
      </c>
    </row>
    <row r="97" spans="1:31" s="9" customFormat="1" ht="24.95" customHeight="1">
      <c r="B97" s="143"/>
      <c r="C97" s="144"/>
      <c r="D97" s="145" t="s">
        <v>95</v>
      </c>
      <c r="E97" s="146"/>
      <c r="F97" s="146"/>
      <c r="G97" s="146"/>
      <c r="H97" s="146"/>
      <c r="I97" s="146"/>
      <c r="J97" s="147">
        <f>J132</f>
        <v>0</v>
      </c>
      <c r="K97" s="144"/>
      <c r="L97" s="148"/>
    </row>
    <row r="98" spans="1:31" s="10" customFormat="1" ht="19.899999999999999" customHeight="1">
      <c r="B98" s="149"/>
      <c r="C98" s="150"/>
      <c r="D98" s="151" t="s">
        <v>96</v>
      </c>
      <c r="E98" s="152"/>
      <c r="F98" s="152"/>
      <c r="G98" s="152"/>
      <c r="H98" s="152"/>
      <c r="I98" s="152"/>
      <c r="J98" s="153">
        <f>J133</f>
        <v>0</v>
      </c>
      <c r="K98" s="150"/>
      <c r="L98" s="154"/>
    </row>
    <row r="99" spans="1:31" s="10" customFormat="1" ht="19.899999999999999" customHeight="1">
      <c r="B99" s="149"/>
      <c r="C99" s="150"/>
      <c r="D99" s="151" t="s">
        <v>97</v>
      </c>
      <c r="E99" s="152"/>
      <c r="F99" s="152"/>
      <c r="G99" s="152"/>
      <c r="H99" s="152"/>
      <c r="I99" s="152"/>
      <c r="J99" s="153">
        <f>J140</f>
        <v>0</v>
      </c>
      <c r="K99" s="150"/>
      <c r="L99" s="154"/>
    </row>
    <row r="100" spans="1:31" s="10" customFormat="1" ht="19.899999999999999" customHeight="1">
      <c r="B100" s="149"/>
      <c r="C100" s="150"/>
      <c r="D100" s="151" t="s">
        <v>98</v>
      </c>
      <c r="E100" s="152"/>
      <c r="F100" s="152"/>
      <c r="G100" s="152"/>
      <c r="H100" s="152"/>
      <c r="I100" s="152"/>
      <c r="J100" s="153">
        <f>J144</f>
        <v>0</v>
      </c>
      <c r="K100" s="150"/>
      <c r="L100" s="154"/>
    </row>
    <row r="101" spans="1:31" s="10" customFormat="1" ht="19.899999999999999" customHeight="1">
      <c r="B101" s="149"/>
      <c r="C101" s="150"/>
      <c r="D101" s="151" t="s">
        <v>99</v>
      </c>
      <c r="E101" s="152"/>
      <c r="F101" s="152"/>
      <c r="G101" s="152"/>
      <c r="H101" s="152"/>
      <c r="I101" s="152"/>
      <c r="J101" s="153">
        <f>J168</f>
        <v>0</v>
      </c>
      <c r="K101" s="150"/>
      <c r="L101" s="154"/>
    </row>
    <row r="102" spans="1:31" s="10" customFormat="1" ht="19.899999999999999" customHeight="1">
      <c r="B102" s="149"/>
      <c r="C102" s="150"/>
      <c r="D102" s="151" t="s">
        <v>100</v>
      </c>
      <c r="E102" s="152"/>
      <c r="F102" s="152"/>
      <c r="G102" s="152"/>
      <c r="H102" s="152"/>
      <c r="I102" s="152"/>
      <c r="J102" s="153">
        <f>J173</f>
        <v>0</v>
      </c>
      <c r="K102" s="150"/>
      <c r="L102" s="154"/>
    </row>
    <row r="103" spans="1:31" s="9" customFormat="1" ht="24.95" customHeight="1">
      <c r="B103" s="143"/>
      <c r="C103" s="144"/>
      <c r="D103" s="145" t="s">
        <v>101</v>
      </c>
      <c r="E103" s="146"/>
      <c r="F103" s="146"/>
      <c r="G103" s="146"/>
      <c r="H103" s="146"/>
      <c r="I103" s="146"/>
      <c r="J103" s="147">
        <f>J175</f>
        <v>0</v>
      </c>
      <c r="K103" s="144"/>
      <c r="L103" s="148"/>
    </row>
    <row r="104" spans="1:31" s="10" customFormat="1" ht="19.899999999999999" customHeight="1">
      <c r="B104" s="149"/>
      <c r="C104" s="150"/>
      <c r="D104" s="151" t="s">
        <v>102</v>
      </c>
      <c r="E104" s="152"/>
      <c r="F104" s="152"/>
      <c r="G104" s="152"/>
      <c r="H104" s="152"/>
      <c r="I104" s="152"/>
      <c r="J104" s="153">
        <f>J176</f>
        <v>0</v>
      </c>
      <c r="K104" s="150"/>
      <c r="L104" s="154"/>
    </row>
    <row r="105" spans="1:31" s="10" customFormat="1" ht="19.899999999999999" customHeight="1">
      <c r="B105" s="149"/>
      <c r="C105" s="150"/>
      <c r="D105" s="151" t="s">
        <v>103</v>
      </c>
      <c r="E105" s="152"/>
      <c r="F105" s="152"/>
      <c r="G105" s="152"/>
      <c r="H105" s="152"/>
      <c r="I105" s="152"/>
      <c r="J105" s="153">
        <f>J181</f>
        <v>0</v>
      </c>
      <c r="K105" s="150"/>
      <c r="L105" s="154"/>
    </row>
    <row r="106" spans="1:31" s="10" customFormat="1" ht="19.899999999999999" customHeight="1">
      <c r="B106" s="149"/>
      <c r="C106" s="150"/>
      <c r="D106" s="151" t="s">
        <v>104</v>
      </c>
      <c r="E106" s="152"/>
      <c r="F106" s="152"/>
      <c r="G106" s="152"/>
      <c r="H106" s="152"/>
      <c r="I106" s="152"/>
      <c r="J106" s="153">
        <f>J196</f>
        <v>0</v>
      </c>
      <c r="K106" s="150"/>
      <c r="L106" s="154"/>
    </row>
    <row r="107" spans="1:31" s="10" customFormat="1" ht="19.899999999999999" customHeight="1">
      <c r="B107" s="149"/>
      <c r="C107" s="150"/>
      <c r="D107" s="151" t="s">
        <v>105</v>
      </c>
      <c r="E107" s="152"/>
      <c r="F107" s="152"/>
      <c r="G107" s="152"/>
      <c r="H107" s="152"/>
      <c r="I107" s="152"/>
      <c r="J107" s="153">
        <f>J216</f>
        <v>0</v>
      </c>
      <c r="K107" s="150"/>
      <c r="L107" s="154"/>
    </row>
    <row r="108" spans="1:31" s="10" customFormat="1" ht="19.899999999999999" customHeight="1">
      <c r="B108" s="149"/>
      <c r="C108" s="150"/>
      <c r="D108" s="151" t="s">
        <v>106</v>
      </c>
      <c r="E108" s="152"/>
      <c r="F108" s="152"/>
      <c r="G108" s="152"/>
      <c r="H108" s="152"/>
      <c r="I108" s="152"/>
      <c r="J108" s="153">
        <f>J230</f>
        <v>0</v>
      </c>
      <c r="K108" s="150"/>
      <c r="L108" s="154"/>
    </row>
    <row r="109" spans="1:31" s="9" customFormat="1" ht="24.95" customHeight="1">
      <c r="B109" s="143"/>
      <c r="C109" s="144"/>
      <c r="D109" s="145" t="s">
        <v>107</v>
      </c>
      <c r="E109" s="146"/>
      <c r="F109" s="146"/>
      <c r="G109" s="146"/>
      <c r="H109" s="146"/>
      <c r="I109" s="146"/>
      <c r="J109" s="147">
        <f>J239</f>
        <v>0</v>
      </c>
      <c r="K109" s="144"/>
      <c r="L109" s="148"/>
    </row>
    <row r="110" spans="1:31" s="10" customFormat="1" ht="19.899999999999999" customHeight="1">
      <c r="B110" s="149"/>
      <c r="C110" s="150"/>
      <c r="D110" s="151" t="s">
        <v>108</v>
      </c>
      <c r="E110" s="152"/>
      <c r="F110" s="152"/>
      <c r="G110" s="152"/>
      <c r="H110" s="152"/>
      <c r="I110" s="152"/>
      <c r="J110" s="153">
        <f>J240</f>
        <v>0</v>
      </c>
      <c r="K110" s="150"/>
      <c r="L110" s="154"/>
    </row>
    <row r="111" spans="1:31" s="10" customFormat="1" ht="19.899999999999999" customHeight="1">
      <c r="B111" s="149"/>
      <c r="C111" s="150"/>
      <c r="D111" s="151" t="s">
        <v>109</v>
      </c>
      <c r="E111" s="152"/>
      <c r="F111" s="152"/>
      <c r="G111" s="152"/>
      <c r="H111" s="152"/>
      <c r="I111" s="152"/>
      <c r="J111" s="153">
        <f>J259</f>
        <v>0</v>
      </c>
      <c r="K111" s="150"/>
      <c r="L111" s="154"/>
    </row>
    <row r="112" spans="1:31" s="2" customFormat="1" ht="21.7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3" t="s">
        <v>110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9" t="s">
        <v>16</v>
      </c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6.5" customHeight="1">
      <c r="A121" s="34"/>
      <c r="B121" s="35"/>
      <c r="C121" s="36"/>
      <c r="D121" s="36"/>
      <c r="E121" s="292" t="str">
        <f>E7</f>
        <v>Oprava lávky pro pěší, ul. Revoluční, k.ú. Frýdek</v>
      </c>
      <c r="F121" s="293"/>
      <c r="G121" s="293"/>
      <c r="H121" s="293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9" t="s">
        <v>88</v>
      </c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6.5" customHeight="1">
      <c r="A123" s="34"/>
      <c r="B123" s="35"/>
      <c r="C123" s="36"/>
      <c r="D123" s="36"/>
      <c r="E123" s="263" t="str">
        <f>E9</f>
        <v>01 - Oprava lávky</v>
      </c>
      <c r="F123" s="294"/>
      <c r="G123" s="294"/>
      <c r="H123" s="294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9" t="s">
        <v>20</v>
      </c>
      <c r="D125" s="36"/>
      <c r="E125" s="36"/>
      <c r="F125" s="27" t="str">
        <f>F12</f>
        <v>Frýdek-Místek</v>
      </c>
      <c r="G125" s="36"/>
      <c r="H125" s="36"/>
      <c r="I125" s="29" t="s">
        <v>22</v>
      </c>
      <c r="J125" s="66" t="str">
        <f>IF(J12="","",J12)</f>
        <v>27. 1. 2024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9" t="s">
        <v>24</v>
      </c>
      <c r="D127" s="36"/>
      <c r="E127" s="36"/>
      <c r="F127" s="27" t="str">
        <f>E15</f>
        <v>Statutární město Frýdek-Místek</v>
      </c>
      <c r="G127" s="36"/>
      <c r="H127" s="36"/>
      <c r="I127" s="29" t="s">
        <v>30</v>
      </c>
      <c r="J127" s="32" t="str">
        <f>E21</f>
        <v>IKON, s.r.o.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9" t="s">
        <v>28</v>
      </c>
      <c r="D128" s="36"/>
      <c r="E128" s="36"/>
      <c r="F128" s="27" t="str">
        <f>IF(E18="","",E18)</f>
        <v>Vyplň údaj</v>
      </c>
      <c r="G128" s="36"/>
      <c r="H128" s="36"/>
      <c r="I128" s="29" t="s">
        <v>33</v>
      </c>
      <c r="J128" s="32" t="str">
        <f>E24</f>
        <v xml:space="preserve"> </v>
      </c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55"/>
      <c r="B130" s="156"/>
      <c r="C130" s="157" t="s">
        <v>111</v>
      </c>
      <c r="D130" s="158" t="s">
        <v>61</v>
      </c>
      <c r="E130" s="158" t="s">
        <v>57</v>
      </c>
      <c r="F130" s="158" t="s">
        <v>58</v>
      </c>
      <c r="G130" s="158" t="s">
        <v>112</v>
      </c>
      <c r="H130" s="158" t="s">
        <v>113</v>
      </c>
      <c r="I130" s="158" t="s">
        <v>114</v>
      </c>
      <c r="J130" s="159" t="s">
        <v>92</v>
      </c>
      <c r="K130" s="160" t="s">
        <v>115</v>
      </c>
      <c r="L130" s="161"/>
      <c r="M130" s="75" t="s">
        <v>1</v>
      </c>
      <c r="N130" s="76" t="s">
        <v>40</v>
      </c>
      <c r="O130" s="76" t="s">
        <v>116</v>
      </c>
      <c r="P130" s="76" t="s">
        <v>117</v>
      </c>
      <c r="Q130" s="76" t="s">
        <v>118</v>
      </c>
      <c r="R130" s="76" t="s">
        <v>119</v>
      </c>
      <c r="S130" s="76" t="s">
        <v>120</v>
      </c>
      <c r="T130" s="77" t="s">
        <v>121</v>
      </c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pans="1:65" s="2" customFormat="1" ht="22.9" customHeight="1">
      <c r="A131" s="34"/>
      <c r="B131" s="35"/>
      <c r="C131" s="82" t="s">
        <v>122</v>
      </c>
      <c r="D131" s="36"/>
      <c r="E131" s="36"/>
      <c r="F131" s="36"/>
      <c r="G131" s="36"/>
      <c r="H131" s="36"/>
      <c r="I131" s="36"/>
      <c r="J131" s="162">
        <f>BK131</f>
        <v>0</v>
      </c>
      <c r="K131" s="36"/>
      <c r="L131" s="39"/>
      <c r="M131" s="78"/>
      <c r="N131" s="163"/>
      <c r="O131" s="79"/>
      <c r="P131" s="164">
        <f>P132+P175+P239</f>
        <v>0</v>
      </c>
      <c r="Q131" s="79"/>
      <c r="R131" s="164">
        <f>R132+R175+R239</f>
        <v>17.129203359999998</v>
      </c>
      <c r="S131" s="79"/>
      <c r="T131" s="165">
        <f>T132+T175+T239</f>
        <v>38.206648000000001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75</v>
      </c>
      <c r="AU131" s="17" t="s">
        <v>94</v>
      </c>
      <c r="BK131" s="166">
        <f>BK132+BK175+BK239</f>
        <v>0</v>
      </c>
    </row>
    <row r="132" spans="1:65" s="12" customFormat="1" ht="25.9" customHeight="1">
      <c r="B132" s="167"/>
      <c r="C132" s="168"/>
      <c r="D132" s="169" t="s">
        <v>75</v>
      </c>
      <c r="E132" s="170" t="s">
        <v>123</v>
      </c>
      <c r="F132" s="170" t="s">
        <v>124</v>
      </c>
      <c r="G132" s="168"/>
      <c r="H132" s="168"/>
      <c r="I132" s="171"/>
      <c r="J132" s="172">
        <f>BK132</f>
        <v>0</v>
      </c>
      <c r="K132" s="168"/>
      <c r="L132" s="173"/>
      <c r="M132" s="174"/>
      <c r="N132" s="175"/>
      <c r="O132" s="175"/>
      <c r="P132" s="176">
        <f>P133+P140+P144+P168+P173</f>
        <v>0</v>
      </c>
      <c r="Q132" s="175"/>
      <c r="R132" s="176">
        <f>R133+R140+R144+R168+R173</f>
        <v>1.8598399999999999</v>
      </c>
      <c r="S132" s="175"/>
      <c r="T132" s="177">
        <f>T133+T140+T144+T168+T173</f>
        <v>26.020500000000002</v>
      </c>
      <c r="AR132" s="178" t="s">
        <v>84</v>
      </c>
      <c r="AT132" s="179" t="s">
        <v>75</v>
      </c>
      <c r="AU132" s="179" t="s">
        <v>76</v>
      </c>
      <c r="AY132" s="178" t="s">
        <v>125</v>
      </c>
      <c r="BK132" s="180">
        <f>BK133+BK140+BK144+BK168+BK173</f>
        <v>0</v>
      </c>
    </row>
    <row r="133" spans="1:65" s="12" customFormat="1" ht="22.9" customHeight="1">
      <c r="B133" s="167"/>
      <c r="C133" s="168"/>
      <c r="D133" s="169" t="s">
        <v>75</v>
      </c>
      <c r="E133" s="181" t="s">
        <v>84</v>
      </c>
      <c r="F133" s="181" t="s">
        <v>126</v>
      </c>
      <c r="G133" s="168"/>
      <c r="H133" s="168"/>
      <c r="I133" s="171"/>
      <c r="J133" s="182">
        <f>BK133</f>
        <v>0</v>
      </c>
      <c r="K133" s="168"/>
      <c r="L133" s="173"/>
      <c r="M133" s="174"/>
      <c r="N133" s="175"/>
      <c r="O133" s="175"/>
      <c r="P133" s="176">
        <f>SUM(P134:P139)</f>
        <v>0</v>
      </c>
      <c r="Q133" s="175"/>
      <c r="R133" s="176">
        <f>SUM(R134:R139)</f>
        <v>0.2</v>
      </c>
      <c r="S133" s="175"/>
      <c r="T133" s="177">
        <f>SUM(T134:T139)</f>
        <v>26.01</v>
      </c>
      <c r="AR133" s="178" t="s">
        <v>84</v>
      </c>
      <c r="AT133" s="179" t="s">
        <v>75</v>
      </c>
      <c r="AU133" s="179" t="s">
        <v>84</v>
      </c>
      <c r="AY133" s="178" t="s">
        <v>125</v>
      </c>
      <c r="BK133" s="180">
        <f>SUM(BK134:BK139)</f>
        <v>0</v>
      </c>
    </row>
    <row r="134" spans="1:65" s="2" customFormat="1" ht="33" customHeight="1">
      <c r="A134" s="34"/>
      <c r="B134" s="35"/>
      <c r="C134" s="183" t="s">
        <v>84</v>
      </c>
      <c r="D134" s="183" t="s">
        <v>127</v>
      </c>
      <c r="E134" s="184" t="s">
        <v>128</v>
      </c>
      <c r="F134" s="185" t="s">
        <v>129</v>
      </c>
      <c r="G134" s="186" t="s">
        <v>130</v>
      </c>
      <c r="H134" s="187">
        <v>102</v>
      </c>
      <c r="I134" s="188"/>
      <c r="J134" s="189">
        <f>ROUND(I134*H134,2)</f>
        <v>0</v>
      </c>
      <c r="K134" s="190"/>
      <c r="L134" s="39"/>
      <c r="M134" s="191" t="s">
        <v>1</v>
      </c>
      <c r="N134" s="192" t="s">
        <v>41</v>
      </c>
      <c r="O134" s="71"/>
      <c r="P134" s="193">
        <f>O134*H134</f>
        <v>0</v>
      </c>
      <c r="Q134" s="193">
        <v>0</v>
      </c>
      <c r="R134" s="193">
        <f>Q134*H134</f>
        <v>0</v>
      </c>
      <c r="S134" s="193">
        <v>0.255</v>
      </c>
      <c r="T134" s="194">
        <f>S134*H134</f>
        <v>26.01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5" t="s">
        <v>131</v>
      </c>
      <c r="AT134" s="195" t="s">
        <v>127</v>
      </c>
      <c r="AU134" s="195" t="s">
        <v>86</v>
      </c>
      <c r="AY134" s="17" t="s">
        <v>125</v>
      </c>
      <c r="BE134" s="196">
        <f>IF(N134="základní",J134,0)</f>
        <v>0</v>
      </c>
      <c r="BF134" s="196">
        <f>IF(N134="snížená",J134,0)</f>
        <v>0</v>
      </c>
      <c r="BG134" s="196">
        <f>IF(N134="zákl. přenesená",J134,0)</f>
        <v>0</v>
      </c>
      <c r="BH134" s="196">
        <f>IF(N134="sníž. přenesená",J134,0)</f>
        <v>0</v>
      </c>
      <c r="BI134" s="196">
        <f>IF(N134="nulová",J134,0)</f>
        <v>0</v>
      </c>
      <c r="BJ134" s="17" t="s">
        <v>84</v>
      </c>
      <c r="BK134" s="196">
        <f>ROUND(I134*H134,2)</f>
        <v>0</v>
      </c>
      <c r="BL134" s="17" t="s">
        <v>131</v>
      </c>
      <c r="BM134" s="195" t="s">
        <v>132</v>
      </c>
    </row>
    <row r="135" spans="1:65" s="13" customFormat="1" ht="11.25">
      <c r="B135" s="197"/>
      <c r="C135" s="198"/>
      <c r="D135" s="199" t="s">
        <v>133</v>
      </c>
      <c r="E135" s="200" t="s">
        <v>1</v>
      </c>
      <c r="F135" s="201" t="s">
        <v>134</v>
      </c>
      <c r="G135" s="198"/>
      <c r="H135" s="202">
        <v>102</v>
      </c>
      <c r="I135" s="203"/>
      <c r="J135" s="198"/>
      <c r="K135" s="198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133</v>
      </c>
      <c r="AU135" s="208" t="s">
        <v>86</v>
      </c>
      <c r="AV135" s="13" t="s">
        <v>86</v>
      </c>
      <c r="AW135" s="13" t="s">
        <v>32</v>
      </c>
      <c r="AX135" s="13" t="s">
        <v>84</v>
      </c>
      <c r="AY135" s="208" t="s">
        <v>125</v>
      </c>
    </row>
    <row r="136" spans="1:65" s="2" customFormat="1" ht="33" customHeight="1">
      <c r="A136" s="34"/>
      <c r="B136" s="35"/>
      <c r="C136" s="183" t="s">
        <v>86</v>
      </c>
      <c r="D136" s="183" t="s">
        <v>127</v>
      </c>
      <c r="E136" s="184" t="s">
        <v>135</v>
      </c>
      <c r="F136" s="185" t="s">
        <v>136</v>
      </c>
      <c r="G136" s="186" t="s">
        <v>137</v>
      </c>
      <c r="H136" s="187">
        <v>0.1</v>
      </c>
      <c r="I136" s="188"/>
      <c r="J136" s="189">
        <f>ROUND(I136*H136,2)</f>
        <v>0</v>
      </c>
      <c r="K136" s="190"/>
      <c r="L136" s="39"/>
      <c r="M136" s="191" t="s">
        <v>1</v>
      </c>
      <c r="N136" s="192" t="s">
        <v>41</v>
      </c>
      <c r="O136" s="71"/>
      <c r="P136" s="193">
        <f>O136*H136</f>
        <v>0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5" t="s">
        <v>131</v>
      </c>
      <c r="AT136" s="195" t="s">
        <v>127</v>
      </c>
      <c r="AU136" s="195" t="s">
        <v>86</v>
      </c>
      <c r="AY136" s="17" t="s">
        <v>125</v>
      </c>
      <c r="BE136" s="196">
        <f>IF(N136="základní",J136,0)</f>
        <v>0</v>
      </c>
      <c r="BF136" s="196">
        <f>IF(N136="snížená",J136,0)</f>
        <v>0</v>
      </c>
      <c r="BG136" s="196">
        <f>IF(N136="zákl. přenesená",J136,0)</f>
        <v>0</v>
      </c>
      <c r="BH136" s="196">
        <f>IF(N136="sníž. přenesená",J136,0)</f>
        <v>0</v>
      </c>
      <c r="BI136" s="196">
        <f>IF(N136="nulová",J136,0)</f>
        <v>0</v>
      </c>
      <c r="BJ136" s="17" t="s">
        <v>84</v>
      </c>
      <c r="BK136" s="196">
        <f>ROUND(I136*H136,2)</f>
        <v>0</v>
      </c>
      <c r="BL136" s="17" t="s">
        <v>131</v>
      </c>
      <c r="BM136" s="195" t="s">
        <v>138</v>
      </c>
    </row>
    <row r="137" spans="1:65" s="13" customFormat="1" ht="11.25">
      <c r="B137" s="197"/>
      <c r="C137" s="198"/>
      <c r="D137" s="199" t="s">
        <v>133</v>
      </c>
      <c r="E137" s="200" t="s">
        <v>1</v>
      </c>
      <c r="F137" s="201" t="s">
        <v>139</v>
      </c>
      <c r="G137" s="198"/>
      <c r="H137" s="202">
        <v>0.1</v>
      </c>
      <c r="I137" s="203"/>
      <c r="J137" s="198"/>
      <c r="K137" s="198"/>
      <c r="L137" s="204"/>
      <c r="M137" s="205"/>
      <c r="N137" s="206"/>
      <c r="O137" s="206"/>
      <c r="P137" s="206"/>
      <c r="Q137" s="206"/>
      <c r="R137" s="206"/>
      <c r="S137" s="206"/>
      <c r="T137" s="207"/>
      <c r="AT137" s="208" t="s">
        <v>133</v>
      </c>
      <c r="AU137" s="208" t="s">
        <v>86</v>
      </c>
      <c r="AV137" s="13" t="s">
        <v>86</v>
      </c>
      <c r="AW137" s="13" t="s">
        <v>32</v>
      </c>
      <c r="AX137" s="13" t="s">
        <v>84</v>
      </c>
      <c r="AY137" s="208" t="s">
        <v>125</v>
      </c>
    </row>
    <row r="138" spans="1:65" s="2" customFormat="1" ht="16.5" customHeight="1">
      <c r="A138" s="34"/>
      <c r="B138" s="35"/>
      <c r="C138" s="209" t="s">
        <v>140</v>
      </c>
      <c r="D138" s="209" t="s">
        <v>141</v>
      </c>
      <c r="E138" s="210" t="s">
        <v>142</v>
      </c>
      <c r="F138" s="211" t="s">
        <v>143</v>
      </c>
      <c r="G138" s="212" t="s">
        <v>144</v>
      </c>
      <c r="H138" s="213">
        <v>0.2</v>
      </c>
      <c r="I138" s="214"/>
      <c r="J138" s="215">
        <f>ROUND(I138*H138,2)</f>
        <v>0</v>
      </c>
      <c r="K138" s="216"/>
      <c r="L138" s="217"/>
      <c r="M138" s="218" t="s">
        <v>1</v>
      </c>
      <c r="N138" s="219" t="s">
        <v>41</v>
      </c>
      <c r="O138" s="71"/>
      <c r="P138" s="193">
        <f>O138*H138</f>
        <v>0</v>
      </c>
      <c r="Q138" s="193">
        <v>1</v>
      </c>
      <c r="R138" s="193">
        <f>Q138*H138</f>
        <v>0.2</v>
      </c>
      <c r="S138" s="193">
        <v>0</v>
      </c>
      <c r="T138" s="19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5" t="s">
        <v>145</v>
      </c>
      <c r="AT138" s="195" t="s">
        <v>141</v>
      </c>
      <c r="AU138" s="195" t="s">
        <v>86</v>
      </c>
      <c r="AY138" s="17" t="s">
        <v>125</v>
      </c>
      <c r="BE138" s="196">
        <f>IF(N138="základní",J138,0)</f>
        <v>0</v>
      </c>
      <c r="BF138" s="196">
        <f>IF(N138="snížená",J138,0)</f>
        <v>0</v>
      </c>
      <c r="BG138" s="196">
        <f>IF(N138="zákl. přenesená",J138,0)</f>
        <v>0</v>
      </c>
      <c r="BH138" s="196">
        <f>IF(N138="sníž. přenesená",J138,0)</f>
        <v>0</v>
      </c>
      <c r="BI138" s="196">
        <f>IF(N138="nulová",J138,0)</f>
        <v>0</v>
      </c>
      <c r="BJ138" s="17" t="s">
        <v>84</v>
      </c>
      <c r="BK138" s="196">
        <f>ROUND(I138*H138,2)</f>
        <v>0</v>
      </c>
      <c r="BL138" s="17" t="s">
        <v>131</v>
      </c>
      <c r="BM138" s="195" t="s">
        <v>146</v>
      </c>
    </row>
    <row r="139" spans="1:65" s="13" customFormat="1" ht="11.25">
      <c r="B139" s="197"/>
      <c r="C139" s="198"/>
      <c r="D139" s="199" t="s">
        <v>133</v>
      </c>
      <c r="E139" s="198"/>
      <c r="F139" s="201" t="s">
        <v>147</v>
      </c>
      <c r="G139" s="198"/>
      <c r="H139" s="202">
        <v>0.2</v>
      </c>
      <c r="I139" s="203"/>
      <c r="J139" s="198"/>
      <c r="K139" s="198"/>
      <c r="L139" s="204"/>
      <c r="M139" s="205"/>
      <c r="N139" s="206"/>
      <c r="O139" s="206"/>
      <c r="P139" s="206"/>
      <c r="Q139" s="206"/>
      <c r="R139" s="206"/>
      <c r="S139" s="206"/>
      <c r="T139" s="207"/>
      <c r="AT139" s="208" t="s">
        <v>133</v>
      </c>
      <c r="AU139" s="208" t="s">
        <v>86</v>
      </c>
      <c r="AV139" s="13" t="s">
        <v>86</v>
      </c>
      <c r="AW139" s="13" t="s">
        <v>4</v>
      </c>
      <c r="AX139" s="13" t="s">
        <v>84</v>
      </c>
      <c r="AY139" s="208" t="s">
        <v>125</v>
      </c>
    </row>
    <row r="140" spans="1:65" s="12" customFormat="1" ht="22.9" customHeight="1">
      <c r="B140" s="167"/>
      <c r="C140" s="168"/>
      <c r="D140" s="169" t="s">
        <v>75</v>
      </c>
      <c r="E140" s="181" t="s">
        <v>148</v>
      </c>
      <c r="F140" s="181" t="s">
        <v>149</v>
      </c>
      <c r="G140" s="168"/>
      <c r="H140" s="168"/>
      <c r="I140" s="171"/>
      <c r="J140" s="182">
        <f>BK140</f>
        <v>0</v>
      </c>
      <c r="K140" s="168"/>
      <c r="L140" s="173"/>
      <c r="M140" s="174"/>
      <c r="N140" s="175"/>
      <c r="O140" s="175"/>
      <c r="P140" s="176">
        <f>SUM(P141:P143)</f>
        <v>0</v>
      </c>
      <c r="Q140" s="175"/>
      <c r="R140" s="176">
        <f>SUM(R141:R143)</f>
        <v>1.64934</v>
      </c>
      <c r="S140" s="175"/>
      <c r="T140" s="177">
        <f>SUM(T141:T143)</f>
        <v>0</v>
      </c>
      <c r="AR140" s="178" t="s">
        <v>84</v>
      </c>
      <c r="AT140" s="179" t="s">
        <v>75</v>
      </c>
      <c r="AU140" s="179" t="s">
        <v>84</v>
      </c>
      <c r="AY140" s="178" t="s">
        <v>125</v>
      </c>
      <c r="BK140" s="180">
        <f>SUM(BK141:BK143)</f>
        <v>0</v>
      </c>
    </row>
    <row r="141" spans="1:65" s="2" customFormat="1" ht="24.2" customHeight="1">
      <c r="A141" s="34"/>
      <c r="B141" s="35"/>
      <c r="C141" s="183" t="s">
        <v>131</v>
      </c>
      <c r="D141" s="183" t="s">
        <v>127</v>
      </c>
      <c r="E141" s="184" t="s">
        <v>150</v>
      </c>
      <c r="F141" s="185" t="s">
        <v>151</v>
      </c>
      <c r="G141" s="186" t="s">
        <v>130</v>
      </c>
      <c r="H141" s="187">
        <v>102</v>
      </c>
      <c r="I141" s="188"/>
      <c r="J141" s="189">
        <f>ROUND(I141*H141,2)</f>
        <v>0</v>
      </c>
      <c r="K141" s="190"/>
      <c r="L141" s="39"/>
      <c r="M141" s="191" t="s">
        <v>1</v>
      </c>
      <c r="N141" s="192" t="s">
        <v>41</v>
      </c>
      <c r="O141" s="71"/>
      <c r="P141" s="193">
        <f>O141*H141</f>
        <v>0</v>
      </c>
      <c r="Q141" s="193">
        <v>2.3999999999999998E-3</v>
      </c>
      <c r="R141" s="193">
        <f>Q141*H141</f>
        <v>0.24479999999999999</v>
      </c>
      <c r="S141" s="193">
        <v>0</v>
      </c>
      <c r="T141" s="19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5" t="s">
        <v>131</v>
      </c>
      <c r="AT141" s="195" t="s">
        <v>127</v>
      </c>
      <c r="AU141" s="195" t="s">
        <v>86</v>
      </c>
      <c r="AY141" s="17" t="s">
        <v>125</v>
      </c>
      <c r="BE141" s="196">
        <f>IF(N141="základní",J141,0)</f>
        <v>0</v>
      </c>
      <c r="BF141" s="196">
        <f>IF(N141="snížená",J141,0)</f>
        <v>0</v>
      </c>
      <c r="BG141" s="196">
        <f>IF(N141="zákl. přenesená",J141,0)</f>
        <v>0</v>
      </c>
      <c r="BH141" s="196">
        <f>IF(N141="sníž. přenesená",J141,0)</f>
        <v>0</v>
      </c>
      <c r="BI141" s="196">
        <f>IF(N141="nulová",J141,0)</f>
        <v>0</v>
      </c>
      <c r="BJ141" s="17" t="s">
        <v>84</v>
      </c>
      <c r="BK141" s="196">
        <f>ROUND(I141*H141,2)</f>
        <v>0</v>
      </c>
      <c r="BL141" s="17" t="s">
        <v>131</v>
      </c>
      <c r="BM141" s="195" t="s">
        <v>152</v>
      </c>
    </row>
    <row r="142" spans="1:65" s="2" customFormat="1" ht="21.75" customHeight="1">
      <c r="A142" s="34"/>
      <c r="B142" s="35"/>
      <c r="C142" s="209" t="s">
        <v>153</v>
      </c>
      <c r="D142" s="209" t="s">
        <v>141</v>
      </c>
      <c r="E142" s="210" t="s">
        <v>154</v>
      </c>
      <c r="F142" s="211" t="s">
        <v>155</v>
      </c>
      <c r="G142" s="212" t="s">
        <v>130</v>
      </c>
      <c r="H142" s="213">
        <v>10.404</v>
      </c>
      <c r="I142" s="214"/>
      <c r="J142" s="215">
        <f>ROUND(I142*H142,2)</f>
        <v>0</v>
      </c>
      <c r="K142" s="216"/>
      <c r="L142" s="217"/>
      <c r="M142" s="218" t="s">
        <v>1</v>
      </c>
      <c r="N142" s="219" t="s">
        <v>41</v>
      </c>
      <c r="O142" s="71"/>
      <c r="P142" s="193">
        <f>O142*H142</f>
        <v>0</v>
      </c>
      <c r="Q142" s="193">
        <v>0.13500000000000001</v>
      </c>
      <c r="R142" s="193">
        <f>Q142*H142</f>
        <v>1.4045400000000001</v>
      </c>
      <c r="S142" s="193">
        <v>0</v>
      </c>
      <c r="T142" s="19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5" t="s">
        <v>145</v>
      </c>
      <c r="AT142" s="195" t="s">
        <v>141</v>
      </c>
      <c r="AU142" s="195" t="s">
        <v>86</v>
      </c>
      <c r="AY142" s="17" t="s">
        <v>125</v>
      </c>
      <c r="BE142" s="196">
        <f>IF(N142="základní",J142,0)</f>
        <v>0</v>
      </c>
      <c r="BF142" s="196">
        <f>IF(N142="snížená",J142,0)</f>
        <v>0</v>
      </c>
      <c r="BG142" s="196">
        <f>IF(N142="zákl. přenesená",J142,0)</f>
        <v>0</v>
      </c>
      <c r="BH142" s="196">
        <f>IF(N142="sníž. přenesená",J142,0)</f>
        <v>0</v>
      </c>
      <c r="BI142" s="196">
        <f>IF(N142="nulová",J142,0)</f>
        <v>0</v>
      </c>
      <c r="BJ142" s="17" t="s">
        <v>84</v>
      </c>
      <c r="BK142" s="196">
        <f>ROUND(I142*H142,2)</f>
        <v>0</v>
      </c>
      <c r="BL142" s="17" t="s">
        <v>131</v>
      </c>
      <c r="BM142" s="195" t="s">
        <v>156</v>
      </c>
    </row>
    <row r="143" spans="1:65" s="13" customFormat="1" ht="11.25">
      <c r="B143" s="197"/>
      <c r="C143" s="198"/>
      <c r="D143" s="199" t="s">
        <v>133</v>
      </c>
      <c r="E143" s="198"/>
      <c r="F143" s="201" t="s">
        <v>157</v>
      </c>
      <c r="G143" s="198"/>
      <c r="H143" s="202">
        <v>10.404</v>
      </c>
      <c r="I143" s="203"/>
      <c r="J143" s="198"/>
      <c r="K143" s="198"/>
      <c r="L143" s="204"/>
      <c r="M143" s="205"/>
      <c r="N143" s="206"/>
      <c r="O143" s="206"/>
      <c r="P143" s="206"/>
      <c r="Q143" s="206"/>
      <c r="R143" s="206"/>
      <c r="S143" s="206"/>
      <c r="T143" s="207"/>
      <c r="AT143" s="208" t="s">
        <v>133</v>
      </c>
      <c r="AU143" s="208" t="s">
        <v>86</v>
      </c>
      <c r="AV143" s="13" t="s">
        <v>86</v>
      </c>
      <c r="AW143" s="13" t="s">
        <v>4</v>
      </c>
      <c r="AX143" s="13" t="s">
        <v>84</v>
      </c>
      <c r="AY143" s="208" t="s">
        <v>125</v>
      </c>
    </row>
    <row r="144" spans="1:65" s="12" customFormat="1" ht="22.9" customHeight="1">
      <c r="B144" s="167"/>
      <c r="C144" s="168"/>
      <c r="D144" s="169" t="s">
        <v>75</v>
      </c>
      <c r="E144" s="181" t="s">
        <v>158</v>
      </c>
      <c r="F144" s="181" t="s">
        <v>159</v>
      </c>
      <c r="G144" s="168"/>
      <c r="H144" s="168"/>
      <c r="I144" s="171"/>
      <c r="J144" s="182">
        <f>BK144</f>
        <v>0</v>
      </c>
      <c r="K144" s="168"/>
      <c r="L144" s="173"/>
      <c r="M144" s="174"/>
      <c r="N144" s="175"/>
      <c r="O144" s="175"/>
      <c r="P144" s="176">
        <f>SUM(P145:P167)</f>
        <v>0</v>
      </c>
      <c r="Q144" s="175"/>
      <c r="R144" s="176">
        <f>SUM(R145:R167)</f>
        <v>1.0500000000000001E-2</v>
      </c>
      <c r="S144" s="175"/>
      <c r="T144" s="177">
        <f>SUM(T145:T167)</f>
        <v>1.0500000000000001E-2</v>
      </c>
      <c r="AR144" s="178" t="s">
        <v>84</v>
      </c>
      <c r="AT144" s="179" t="s">
        <v>75</v>
      </c>
      <c r="AU144" s="179" t="s">
        <v>84</v>
      </c>
      <c r="AY144" s="178" t="s">
        <v>125</v>
      </c>
      <c r="BK144" s="180">
        <f>SUM(BK145:BK167)</f>
        <v>0</v>
      </c>
    </row>
    <row r="145" spans="1:65" s="2" customFormat="1" ht="37.9" customHeight="1">
      <c r="A145" s="34"/>
      <c r="B145" s="35"/>
      <c r="C145" s="183" t="s">
        <v>148</v>
      </c>
      <c r="D145" s="183" t="s">
        <v>127</v>
      </c>
      <c r="E145" s="184" t="s">
        <v>160</v>
      </c>
      <c r="F145" s="185" t="s">
        <v>161</v>
      </c>
      <c r="G145" s="186" t="s">
        <v>162</v>
      </c>
      <c r="H145" s="187">
        <v>2</v>
      </c>
      <c r="I145" s="188"/>
      <c r="J145" s="189">
        <f>ROUND(I145*H145,2)</f>
        <v>0</v>
      </c>
      <c r="K145" s="190"/>
      <c r="L145" s="39"/>
      <c r="M145" s="191" t="s">
        <v>1</v>
      </c>
      <c r="N145" s="192" t="s">
        <v>41</v>
      </c>
      <c r="O145" s="71"/>
      <c r="P145" s="193">
        <f>O145*H145</f>
        <v>0</v>
      </c>
      <c r="Q145" s="193">
        <v>0</v>
      </c>
      <c r="R145" s="193">
        <f>Q145*H145</f>
        <v>0</v>
      </c>
      <c r="S145" s="193">
        <v>0</v>
      </c>
      <c r="T145" s="19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5" t="s">
        <v>131</v>
      </c>
      <c r="AT145" s="195" t="s">
        <v>127</v>
      </c>
      <c r="AU145" s="195" t="s">
        <v>86</v>
      </c>
      <c r="AY145" s="17" t="s">
        <v>125</v>
      </c>
      <c r="BE145" s="196">
        <f>IF(N145="základní",J145,0)</f>
        <v>0</v>
      </c>
      <c r="BF145" s="196">
        <f>IF(N145="snížená",J145,0)</f>
        <v>0</v>
      </c>
      <c r="BG145" s="196">
        <f>IF(N145="zákl. přenesená",J145,0)</f>
        <v>0</v>
      </c>
      <c r="BH145" s="196">
        <f>IF(N145="sníž. přenesená",J145,0)</f>
        <v>0</v>
      </c>
      <c r="BI145" s="196">
        <f>IF(N145="nulová",J145,0)</f>
        <v>0</v>
      </c>
      <c r="BJ145" s="17" t="s">
        <v>84</v>
      </c>
      <c r="BK145" s="196">
        <f>ROUND(I145*H145,2)</f>
        <v>0</v>
      </c>
      <c r="BL145" s="17" t="s">
        <v>131</v>
      </c>
      <c r="BM145" s="195" t="s">
        <v>163</v>
      </c>
    </row>
    <row r="146" spans="1:65" s="2" customFormat="1" ht="24.2" customHeight="1">
      <c r="A146" s="34"/>
      <c r="B146" s="35"/>
      <c r="C146" s="183" t="s">
        <v>164</v>
      </c>
      <c r="D146" s="183" t="s">
        <v>127</v>
      </c>
      <c r="E146" s="184" t="s">
        <v>165</v>
      </c>
      <c r="F146" s="185" t="s">
        <v>166</v>
      </c>
      <c r="G146" s="186" t="s">
        <v>137</v>
      </c>
      <c r="H146" s="187">
        <v>180</v>
      </c>
      <c r="I146" s="188"/>
      <c r="J146" s="189">
        <f>ROUND(I146*H146,2)</f>
        <v>0</v>
      </c>
      <c r="K146" s="190"/>
      <c r="L146" s="39"/>
      <c r="M146" s="191" t="s">
        <v>1</v>
      </c>
      <c r="N146" s="192" t="s">
        <v>41</v>
      </c>
      <c r="O146" s="71"/>
      <c r="P146" s="193">
        <f>O146*H146</f>
        <v>0</v>
      </c>
      <c r="Q146" s="193">
        <v>0</v>
      </c>
      <c r="R146" s="193">
        <f>Q146*H146</f>
        <v>0</v>
      </c>
      <c r="S146" s="193">
        <v>0</v>
      </c>
      <c r="T146" s="19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5" t="s">
        <v>131</v>
      </c>
      <c r="AT146" s="195" t="s">
        <v>127</v>
      </c>
      <c r="AU146" s="195" t="s">
        <v>86</v>
      </c>
      <c r="AY146" s="17" t="s">
        <v>125</v>
      </c>
      <c r="BE146" s="196">
        <f>IF(N146="základní",J146,0)</f>
        <v>0</v>
      </c>
      <c r="BF146" s="196">
        <f>IF(N146="snížená",J146,0)</f>
        <v>0</v>
      </c>
      <c r="BG146" s="196">
        <f>IF(N146="zákl. přenesená",J146,0)</f>
        <v>0</v>
      </c>
      <c r="BH146" s="196">
        <f>IF(N146="sníž. přenesená",J146,0)</f>
        <v>0</v>
      </c>
      <c r="BI146" s="196">
        <f>IF(N146="nulová",J146,0)</f>
        <v>0</v>
      </c>
      <c r="BJ146" s="17" t="s">
        <v>84</v>
      </c>
      <c r="BK146" s="196">
        <f>ROUND(I146*H146,2)</f>
        <v>0</v>
      </c>
      <c r="BL146" s="17" t="s">
        <v>131</v>
      </c>
      <c r="BM146" s="195" t="s">
        <v>167</v>
      </c>
    </row>
    <row r="147" spans="1:65" s="13" customFormat="1" ht="11.25">
      <c r="B147" s="197"/>
      <c r="C147" s="198"/>
      <c r="D147" s="199" t="s">
        <v>133</v>
      </c>
      <c r="E147" s="200" t="s">
        <v>1</v>
      </c>
      <c r="F147" s="201" t="s">
        <v>168</v>
      </c>
      <c r="G147" s="198"/>
      <c r="H147" s="202">
        <v>180</v>
      </c>
      <c r="I147" s="203"/>
      <c r="J147" s="198"/>
      <c r="K147" s="198"/>
      <c r="L147" s="204"/>
      <c r="M147" s="205"/>
      <c r="N147" s="206"/>
      <c r="O147" s="206"/>
      <c r="P147" s="206"/>
      <c r="Q147" s="206"/>
      <c r="R147" s="206"/>
      <c r="S147" s="206"/>
      <c r="T147" s="207"/>
      <c r="AT147" s="208" t="s">
        <v>133</v>
      </c>
      <c r="AU147" s="208" t="s">
        <v>86</v>
      </c>
      <c r="AV147" s="13" t="s">
        <v>86</v>
      </c>
      <c r="AW147" s="13" t="s">
        <v>32</v>
      </c>
      <c r="AX147" s="13" t="s">
        <v>84</v>
      </c>
      <c r="AY147" s="208" t="s">
        <v>125</v>
      </c>
    </row>
    <row r="148" spans="1:65" s="2" customFormat="1" ht="37.9" customHeight="1">
      <c r="A148" s="34"/>
      <c r="B148" s="35"/>
      <c r="C148" s="183" t="s">
        <v>145</v>
      </c>
      <c r="D148" s="183" t="s">
        <v>127</v>
      </c>
      <c r="E148" s="184" t="s">
        <v>169</v>
      </c>
      <c r="F148" s="185" t="s">
        <v>170</v>
      </c>
      <c r="G148" s="186" t="s">
        <v>137</v>
      </c>
      <c r="H148" s="187">
        <v>5400</v>
      </c>
      <c r="I148" s="188"/>
      <c r="J148" s="189">
        <f>ROUND(I148*H148,2)</f>
        <v>0</v>
      </c>
      <c r="K148" s="190"/>
      <c r="L148" s="39"/>
      <c r="M148" s="191" t="s">
        <v>1</v>
      </c>
      <c r="N148" s="192" t="s">
        <v>41</v>
      </c>
      <c r="O148" s="71"/>
      <c r="P148" s="193">
        <f>O148*H148</f>
        <v>0</v>
      </c>
      <c r="Q148" s="193">
        <v>0</v>
      </c>
      <c r="R148" s="193">
        <f>Q148*H148</f>
        <v>0</v>
      </c>
      <c r="S148" s="193">
        <v>0</v>
      </c>
      <c r="T148" s="19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5" t="s">
        <v>131</v>
      </c>
      <c r="AT148" s="195" t="s">
        <v>127</v>
      </c>
      <c r="AU148" s="195" t="s">
        <v>86</v>
      </c>
      <c r="AY148" s="17" t="s">
        <v>125</v>
      </c>
      <c r="BE148" s="196">
        <f>IF(N148="základní",J148,0)</f>
        <v>0</v>
      </c>
      <c r="BF148" s="196">
        <f>IF(N148="snížená",J148,0)</f>
        <v>0</v>
      </c>
      <c r="BG148" s="196">
        <f>IF(N148="zákl. přenesená",J148,0)</f>
        <v>0</v>
      </c>
      <c r="BH148" s="196">
        <f>IF(N148="sníž. přenesená",J148,0)</f>
        <v>0</v>
      </c>
      <c r="BI148" s="196">
        <f>IF(N148="nulová",J148,0)</f>
        <v>0</v>
      </c>
      <c r="BJ148" s="17" t="s">
        <v>84</v>
      </c>
      <c r="BK148" s="196">
        <f>ROUND(I148*H148,2)</f>
        <v>0</v>
      </c>
      <c r="BL148" s="17" t="s">
        <v>131</v>
      </c>
      <c r="BM148" s="195" t="s">
        <v>171</v>
      </c>
    </row>
    <row r="149" spans="1:65" s="13" customFormat="1" ht="11.25">
      <c r="B149" s="197"/>
      <c r="C149" s="198"/>
      <c r="D149" s="199" t="s">
        <v>133</v>
      </c>
      <c r="E149" s="198"/>
      <c r="F149" s="201" t="s">
        <v>172</v>
      </c>
      <c r="G149" s="198"/>
      <c r="H149" s="202">
        <v>5400</v>
      </c>
      <c r="I149" s="203"/>
      <c r="J149" s="198"/>
      <c r="K149" s="198"/>
      <c r="L149" s="204"/>
      <c r="M149" s="205"/>
      <c r="N149" s="206"/>
      <c r="O149" s="206"/>
      <c r="P149" s="206"/>
      <c r="Q149" s="206"/>
      <c r="R149" s="206"/>
      <c r="S149" s="206"/>
      <c r="T149" s="207"/>
      <c r="AT149" s="208" t="s">
        <v>133</v>
      </c>
      <c r="AU149" s="208" t="s">
        <v>86</v>
      </c>
      <c r="AV149" s="13" t="s">
        <v>86</v>
      </c>
      <c r="AW149" s="13" t="s">
        <v>4</v>
      </c>
      <c r="AX149" s="13" t="s">
        <v>84</v>
      </c>
      <c r="AY149" s="208" t="s">
        <v>125</v>
      </c>
    </row>
    <row r="150" spans="1:65" s="2" customFormat="1" ht="33" customHeight="1">
      <c r="A150" s="34"/>
      <c r="B150" s="35"/>
      <c r="C150" s="183" t="s">
        <v>158</v>
      </c>
      <c r="D150" s="183" t="s">
        <v>127</v>
      </c>
      <c r="E150" s="184" t="s">
        <v>173</v>
      </c>
      <c r="F150" s="185" t="s">
        <v>174</v>
      </c>
      <c r="G150" s="186" t="s">
        <v>137</v>
      </c>
      <c r="H150" s="187">
        <v>180</v>
      </c>
      <c r="I150" s="188"/>
      <c r="J150" s="189">
        <f>ROUND(I150*H150,2)</f>
        <v>0</v>
      </c>
      <c r="K150" s="190"/>
      <c r="L150" s="39"/>
      <c r="M150" s="191" t="s">
        <v>1</v>
      </c>
      <c r="N150" s="192" t="s">
        <v>41</v>
      </c>
      <c r="O150" s="71"/>
      <c r="P150" s="193">
        <f>O150*H150</f>
        <v>0</v>
      </c>
      <c r="Q150" s="193">
        <v>0</v>
      </c>
      <c r="R150" s="193">
        <f>Q150*H150</f>
        <v>0</v>
      </c>
      <c r="S150" s="193">
        <v>0</v>
      </c>
      <c r="T150" s="19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5" t="s">
        <v>131</v>
      </c>
      <c r="AT150" s="195" t="s">
        <v>127</v>
      </c>
      <c r="AU150" s="195" t="s">
        <v>86</v>
      </c>
      <c r="AY150" s="17" t="s">
        <v>125</v>
      </c>
      <c r="BE150" s="196">
        <f>IF(N150="základní",J150,0)</f>
        <v>0</v>
      </c>
      <c r="BF150" s="196">
        <f>IF(N150="snížená",J150,0)</f>
        <v>0</v>
      </c>
      <c r="BG150" s="196">
        <f>IF(N150="zákl. přenesená",J150,0)</f>
        <v>0</v>
      </c>
      <c r="BH150" s="196">
        <f>IF(N150="sníž. přenesená",J150,0)</f>
        <v>0</v>
      </c>
      <c r="BI150" s="196">
        <f>IF(N150="nulová",J150,0)</f>
        <v>0</v>
      </c>
      <c r="BJ150" s="17" t="s">
        <v>84</v>
      </c>
      <c r="BK150" s="196">
        <f>ROUND(I150*H150,2)</f>
        <v>0</v>
      </c>
      <c r="BL150" s="17" t="s">
        <v>131</v>
      </c>
      <c r="BM150" s="195" t="s">
        <v>175</v>
      </c>
    </row>
    <row r="151" spans="1:65" s="2" customFormat="1" ht="21.75" customHeight="1">
      <c r="A151" s="34"/>
      <c r="B151" s="35"/>
      <c r="C151" s="183" t="s">
        <v>176</v>
      </c>
      <c r="D151" s="183" t="s">
        <v>127</v>
      </c>
      <c r="E151" s="184" t="s">
        <v>177</v>
      </c>
      <c r="F151" s="185" t="s">
        <v>178</v>
      </c>
      <c r="G151" s="186" t="s">
        <v>130</v>
      </c>
      <c r="H151" s="187">
        <v>510</v>
      </c>
      <c r="I151" s="188"/>
      <c r="J151" s="189">
        <f>ROUND(I151*H151,2)</f>
        <v>0</v>
      </c>
      <c r="K151" s="190"/>
      <c r="L151" s="39"/>
      <c r="M151" s="191" t="s">
        <v>1</v>
      </c>
      <c r="N151" s="192" t="s">
        <v>41</v>
      </c>
      <c r="O151" s="71"/>
      <c r="P151" s="193">
        <f>O151*H151</f>
        <v>0</v>
      </c>
      <c r="Q151" s="193">
        <v>0</v>
      </c>
      <c r="R151" s="193">
        <f>Q151*H151</f>
        <v>0</v>
      </c>
      <c r="S151" s="193">
        <v>0</v>
      </c>
      <c r="T151" s="19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5" t="s">
        <v>131</v>
      </c>
      <c r="AT151" s="195" t="s">
        <v>127</v>
      </c>
      <c r="AU151" s="195" t="s">
        <v>86</v>
      </c>
      <c r="AY151" s="17" t="s">
        <v>125</v>
      </c>
      <c r="BE151" s="196">
        <f>IF(N151="základní",J151,0)</f>
        <v>0</v>
      </c>
      <c r="BF151" s="196">
        <f>IF(N151="snížená",J151,0)</f>
        <v>0</v>
      </c>
      <c r="BG151" s="196">
        <f>IF(N151="zákl. přenesená",J151,0)</f>
        <v>0</v>
      </c>
      <c r="BH151" s="196">
        <f>IF(N151="sníž. přenesená",J151,0)</f>
        <v>0</v>
      </c>
      <c r="BI151" s="196">
        <f>IF(N151="nulová",J151,0)</f>
        <v>0</v>
      </c>
      <c r="BJ151" s="17" t="s">
        <v>84</v>
      </c>
      <c r="BK151" s="196">
        <f>ROUND(I151*H151,2)</f>
        <v>0</v>
      </c>
      <c r="BL151" s="17" t="s">
        <v>131</v>
      </c>
      <c r="BM151" s="195" t="s">
        <v>179</v>
      </c>
    </row>
    <row r="152" spans="1:65" s="13" customFormat="1" ht="11.25">
      <c r="B152" s="197"/>
      <c r="C152" s="198"/>
      <c r="D152" s="199" t="s">
        <v>133</v>
      </c>
      <c r="E152" s="200" t="s">
        <v>1</v>
      </c>
      <c r="F152" s="201" t="s">
        <v>180</v>
      </c>
      <c r="G152" s="198"/>
      <c r="H152" s="202">
        <v>510</v>
      </c>
      <c r="I152" s="203"/>
      <c r="J152" s="198"/>
      <c r="K152" s="198"/>
      <c r="L152" s="204"/>
      <c r="M152" s="205"/>
      <c r="N152" s="206"/>
      <c r="O152" s="206"/>
      <c r="P152" s="206"/>
      <c r="Q152" s="206"/>
      <c r="R152" s="206"/>
      <c r="S152" s="206"/>
      <c r="T152" s="207"/>
      <c r="AT152" s="208" t="s">
        <v>133</v>
      </c>
      <c r="AU152" s="208" t="s">
        <v>86</v>
      </c>
      <c r="AV152" s="13" t="s">
        <v>86</v>
      </c>
      <c r="AW152" s="13" t="s">
        <v>32</v>
      </c>
      <c r="AX152" s="13" t="s">
        <v>84</v>
      </c>
      <c r="AY152" s="208" t="s">
        <v>125</v>
      </c>
    </row>
    <row r="153" spans="1:65" s="2" customFormat="1" ht="21.75" customHeight="1">
      <c r="A153" s="34"/>
      <c r="B153" s="35"/>
      <c r="C153" s="183" t="s">
        <v>181</v>
      </c>
      <c r="D153" s="183" t="s">
        <v>127</v>
      </c>
      <c r="E153" s="184" t="s">
        <v>182</v>
      </c>
      <c r="F153" s="185" t="s">
        <v>183</v>
      </c>
      <c r="G153" s="186" t="s">
        <v>130</v>
      </c>
      <c r="H153" s="187">
        <v>15300</v>
      </c>
      <c r="I153" s="188"/>
      <c r="J153" s="189">
        <f>ROUND(I153*H153,2)</f>
        <v>0</v>
      </c>
      <c r="K153" s="190"/>
      <c r="L153" s="39"/>
      <c r="M153" s="191" t="s">
        <v>1</v>
      </c>
      <c r="N153" s="192" t="s">
        <v>41</v>
      </c>
      <c r="O153" s="71"/>
      <c r="P153" s="193">
        <f>O153*H153</f>
        <v>0</v>
      </c>
      <c r="Q153" s="193">
        <v>0</v>
      </c>
      <c r="R153" s="193">
        <f>Q153*H153</f>
        <v>0</v>
      </c>
      <c r="S153" s="193">
        <v>0</v>
      </c>
      <c r="T153" s="19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5" t="s">
        <v>131</v>
      </c>
      <c r="AT153" s="195" t="s">
        <v>127</v>
      </c>
      <c r="AU153" s="195" t="s">
        <v>86</v>
      </c>
      <c r="AY153" s="17" t="s">
        <v>125</v>
      </c>
      <c r="BE153" s="196">
        <f>IF(N153="základní",J153,0)</f>
        <v>0</v>
      </c>
      <c r="BF153" s="196">
        <f>IF(N153="snížená",J153,0)</f>
        <v>0</v>
      </c>
      <c r="BG153" s="196">
        <f>IF(N153="zákl. přenesená",J153,0)</f>
        <v>0</v>
      </c>
      <c r="BH153" s="196">
        <f>IF(N153="sníž. přenesená",J153,0)</f>
        <v>0</v>
      </c>
      <c r="BI153" s="196">
        <f>IF(N153="nulová",J153,0)</f>
        <v>0</v>
      </c>
      <c r="BJ153" s="17" t="s">
        <v>84</v>
      </c>
      <c r="BK153" s="196">
        <f>ROUND(I153*H153,2)</f>
        <v>0</v>
      </c>
      <c r="BL153" s="17" t="s">
        <v>131</v>
      </c>
      <c r="BM153" s="195" t="s">
        <v>184</v>
      </c>
    </row>
    <row r="154" spans="1:65" s="13" customFormat="1" ht="11.25">
      <c r="B154" s="197"/>
      <c r="C154" s="198"/>
      <c r="D154" s="199" t="s">
        <v>133</v>
      </c>
      <c r="E154" s="198"/>
      <c r="F154" s="201" t="s">
        <v>185</v>
      </c>
      <c r="G154" s="198"/>
      <c r="H154" s="202">
        <v>15300</v>
      </c>
      <c r="I154" s="203"/>
      <c r="J154" s="198"/>
      <c r="K154" s="198"/>
      <c r="L154" s="204"/>
      <c r="M154" s="205"/>
      <c r="N154" s="206"/>
      <c r="O154" s="206"/>
      <c r="P154" s="206"/>
      <c r="Q154" s="206"/>
      <c r="R154" s="206"/>
      <c r="S154" s="206"/>
      <c r="T154" s="207"/>
      <c r="AT154" s="208" t="s">
        <v>133</v>
      </c>
      <c r="AU154" s="208" t="s">
        <v>86</v>
      </c>
      <c r="AV154" s="13" t="s">
        <v>86</v>
      </c>
      <c r="AW154" s="13" t="s">
        <v>4</v>
      </c>
      <c r="AX154" s="13" t="s">
        <v>84</v>
      </c>
      <c r="AY154" s="208" t="s">
        <v>125</v>
      </c>
    </row>
    <row r="155" spans="1:65" s="2" customFormat="1" ht="21.75" customHeight="1">
      <c r="A155" s="34"/>
      <c r="B155" s="35"/>
      <c r="C155" s="183" t="s">
        <v>8</v>
      </c>
      <c r="D155" s="183" t="s">
        <v>127</v>
      </c>
      <c r="E155" s="184" t="s">
        <v>186</v>
      </c>
      <c r="F155" s="185" t="s">
        <v>187</v>
      </c>
      <c r="G155" s="186" t="s">
        <v>130</v>
      </c>
      <c r="H155" s="187">
        <v>510</v>
      </c>
      <c r="I155" s="188"/>
      <c r="J155" s="189">
        <f>ROUND(I155*H155,2)</f>
        <v>0</v>
      </c>
      <c r="K155" s="190"/>
      <c r="L155" s="39"/>
      <c r="M155" s="191" t="s">
        <v>1</v>
      </c>
      <c r="N155" s="192" t="s">
        <v>41</v>
      </c>
      <c r="O155" s="71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5" t="s">
        <v>131</v>
      </c>
      <c r="AT155" s="195" t="s">
        <v>127</v>
      </c>
      <c r="AU155" s="195" t="s">
        <v>86</v>
      </c>
      <c r="AY155" s="17" t="s">
        <v>125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7" t="s">
        <v>84</v>
      </c>
      <c r="BK155" s="196">
        <f>ROUND(I155*H155,2)</f>
        <v>0</v>
      </c>
      <c r="BL155" s="17" t="s">
        <v>131</v>
      </c>
      <c r="BM155" s="195" t="s">
        <v>188</v>
      </c>
    </row>
    <row r="156" spans="1:65" s="2" customFormat="1" ht="24.2" customHeight="1">
      <c r="A156" s="34"/>
      <c r="B156" s="35"/>
      <c r="C156" s="183" t="s">
        <v>189</v>
      </c>
      <c r="D156" s="183" t="s">
        <v>127</v>
      </c>
      <c r="E156" s="184" t="s">
        <v>190</v>
      </c>
      <c r="F156" s="185" t="s">
        <v>191</v>
      </c>
      <c r="G156" s="186" t="s">
        <v>192</v>
      </c>
      <c r="H156" s="187">
        <v>10</v>
      </c>
      <c r="I156" s="188"/>
      <c r="J156" s="189">
        <f>ROUND(I156*H156,2)</f>
        <v>0</v>
      </c>
      <c r="K156" s="190"/>
      <c r="L156" s="39"/>
      <c r="M156" s="191" t="s">
        <v>1</v>
      </c>
      <c r="N156" s="192" t="s">
        <v>41</v>
      </c>
      <c r="O156" s="71"/>
      <c r="P156" s="193">
        <f>O156*H156</f>
        <v>0</v>
      </c>
      <c r="Q156" s="193">
        <v>0</v>
      </c>
      <c r="R156" s="193">
        <f>Q156*H156</f>
        <v>0</v>
      </c>
      <c r="S156" s="193">
        <v>0</v>
      </c>
      <c r="T156" s="19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5" t="s">
        <v>131</v>
      </c>
      <c r="AT156" s="195" t="s">
        <v>127</v>
      </c>
      <c r="AU156" s="195" t="s">
        <v>86</v>
      </c>
      <c r="AY156" s="17" t="s">
        <v>125</v>
      </c>
      <c r="BE156" s="196">
        <f>IF(N156="základní",J156,0)</f>
        <v>0</v>
      </c>
      <c r="BF156" s="196">
        <f>IF(N156="snížená",J156,0)</f>
        <v>0</v>
      </c>
      <c r="BG156" s="196">
        <f>IF(N156="zákl. přenesená",J156,0)</f>
        <v>0</v>
      </c>
      <c r="BH156" s="196">
        <f>IF(N156="sníž. přenesená",J156,0)</f>
        <v>0</v>
      </c>
      <c r="BI156" s="196">
        <f>IF(N156="nulová",J156,0)</f>
        <v>0</v>
      </c>
      <c r="BJ156" s="17" t="s">
        <v>84</v>
      </c>
      <c r="BK156" s="196">
        <f>ROUND(I156*H156,2)</f>
        <v>0</v>
      </c>
      <c r="BL156" s="17" t="s">
        <v>131</v>
      </c>
      <c r="BM156" s="195" t="s">
        <v>193</v>
      </c>
    </row>
    <row r="157" spans="1:65" s="2" customFormat="1" ht="33" customHeight="1">
      <c r="A157" s="34"/>
      <c r="B157" s="35"/>
      <c r="C157" s="183" t="s">
        <v>194</v>
      </c>
      <c r="D157" s="183" t="s">
        <v>127</v>
      </c>
      <c r="E157" s="184" t="s">
        <v>195</v>
      </c>
      <c r="F157" s="185" t="s">
        <v>196</v>
      </c>
      <c r="G157" s="186" t="s">
        <v>130</v>
      </c>
      <c r="H157" s="187">
        <v>276</v>
      </c>
      <c r="I157" s="188"/>
      <c r="J157" s="189">
        <f>ROUND(I157*H157,2)</f>
        <v>0</v>
      </c>
      <c r="K157" s="190"/>
      <c r="L157" s="39"/>
      <c r="M157" s="191" t="s">
        <v>1</v>
      </c>
      <c r="N157" s="192" t="s">
        <v>41</v>
      </c>
      <c r="O157" s="71"/>
      <c r="P157" s="193">
        <f>O157*H157</f>
        <v>0</v>
      </c>
      <c r="Q157" s="193">
        <v>0</v>
      </c>
      <c r="R157" s="193">
        <f>Q157*H157</f>
        <v>0</v>
      </c>
      <c r="S157" s="193">
        <v>0</v>
      </c>
      <c r="T157" s="19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5" t="s">
        <v>131</v>
      </c>
      <c r="AT157" s="195" t="s">
        <v>127</v>
      </c>
      <c r="AU157" s="195" t="s">
        <v>86</v>
      </c>
      <c r="AY157" s="17" t="s">
        <v>125</v>
      </c>
      <c r="BE157" s="196">
        <f>IF(N157="základní",J157,0)</f>
        <v>0</v>
      </c>
      <c r="BF157" s="196">
        <f>IF(N157="snížená",J157,0)</f>
        <v>0</v>
      </c>
      <c r="BG157" s="196">
        <f>IF(N157="zákl. přenesená",J157,0)</f>
        <v>0</v>
      </c>
      <c r="BH157" s="196">
        <f>IF(N157="sníž. přenesená",J157,0)</f>
        <v>0</v>
      </c>
      <c r="BI157" s="196">
        <f>IF(N157="nulová",J157,0)</f>
        <v>0</v>
      </c>
      <c r="BJ157" s="17" t="s">
        <v>84</v>
      </c>
      <c r="BK157" s="196">
        <f>ROUND(I157*H157,2)</f>
        <v>0</v>
      </c>
      <c r="BL157" s="17" t="s">
        <v>131</v>
      </c>
      <c r="BM157" s="195" t="s">
        <v>197</v>
      </c>
    </row>
    <row r="158" spans="1:65" s="13" customFormat="1" ht="11.25">
      <c r="B158" s="197"/>
      <c r="C158" s="198"/>
      <c r="D158" s="199" t="s">
        <v>133</v>
      </c>
      <c r="E158" s="200" t="s">
        <v>1</v>
      </c>
      <c r="F158" s="201" t="s">
        <v>198</v>
      </c>
      <c r="G158" s="198"/>
      <c r="H158" s="202">
        <v>276</v>
      </c>
      <c r="I158" s="203"/>
      <c r="J158" s="198"/>
      <c r="K158" s="198"/>
      <c r="L158" s="204"/>
      <c r="M158" s="205"/>
      <c r="N158" s="206"/>
      <c r="O158" s="206"/>
      <c r="P158" s="206"/>
      <c r="Q158" s="206"/>
      <c r="R158" s="206"/>
      <c r="S158" s="206"/>
      <c r="T158" s="207"/>
      <c r="AT158" s="208" t="s">
        <v>133</v>
      </c>
      <c r="AU158" s="208" t="s">
        <v>86</v>
      </c>
      <c r="AV158" s="13" t="s">
        <v>86</v>
      </c>
      <c r="AW158" s="13" t="s">
        <v>32</v>
      </c>
      <c r="AX158" s="13" t="s">
        <v>84</v>
      </c>
      <c r="AY158" s="208" t="s">
        <v>125</v>
      </c>
    </row>
    <row r="159" spans="1:65" s="2" customFormat="1" ht="33" customHeight="1">
      <c r="A159" s="34"/>
      <c r="B159" s="35"/>
      <c r="C159" s="183" t="s">
        <v>199</v>
      </c>
      <c r="D159" s="183" t="s">
        <v>127</v>
      </c>
      <c r="E159" s="184" t="s">
        <v>200</v>
      </c>
      <c r="F159" s="185" t="s">
        <v>201</v>
      </c>
      <c r="G159" s="186" t="s">
        <v>130</v>
      </c>
      <c r="H159" s="187">
        <v>8280</v>
      </c>
      <c r="I159" s="188"/>
      <c r="J159" s="189">
        <f>ROUND(I159*H159,2)</f>
        <v>0</v>
      </c>
      <c r="K159" s="190"/>
      <c r="L159" s="39"/>
      <c r="M159" s="191" t="s">
        <v>1</v>
      </c>
      <c r="N159" s="192" t="s">
        <v>41</v>
      </c>
      <c r="O159" s="71"/>
      <c r="P159" s="193">
        <f>O159*H159</f>
        <v>0</v>
      </c>
      <c r="Q159" s="193">
        <v>0</v>
      </c>
      <c r="R159" s="193">
        <f>Q159*H159</f>
        <v>0</v>
      </c>
      <c r="S159" s="193">
        <v>0</v>
      </c>
      <c r="T159" s="19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5" t="s">
        <v>131</v>
      </c>
      <c r="AT159" s="195" t="s">
        <v>127</v>
      </c>
      <c r="AU159" s="195" t="s">
        <v>86</v>
      </c>
      <c r="AY159" s="17" t="s">
        <v>125</v>
      </c>
      <c r="BE159" s="196">
        <f>IF(N159="základní",J159,0)</f>
        <v>0</v>
      </c>
      <c r="BF159" s="196">
        <f>IF(N159="snížená",J159,0)</f>
        <v>0</v>
      </c>
      <c r="BG159" s="196">
        <f>IF(N159="zákl. přenesená",J159,0)</f>
        <v>0</v>
      </c>
      <c r="BH159" s="196">
        <f>IF(N159="sníž. přenesená",J159,0)</f>
        <v>0</v>
      </c>
      <c r="BI159" s="196">
        <f>IF(N159="nulová",J159,0)</f>
        <v>0</v>
      </c>
      <c r="BJ159" s="17" t="s">
        <v>84</v>
      </c>
      <c r="BK159" s="196">
        <f>ROUND(I159*H159,2)</f>
        <v>0</v>
      </c>
      <c r="BL159" s="17" t="s">
        <v>131</v>
      </c>
      <c r="BM159" s="195" t="s">
        <v>202</v>
      </c>
    </row>
    <row r="160" spans="1:65" s="13" customFormat="1" ht="11.25">
      <c r="B160" s="197"/>
      <c r="C160" s="198"/>
      <c r="D160" s="199" t="s">
        <v>133</v>
      </c>
      <c r="E160" s="198"/>
      <c r="F160" s="201" t="s">
        <v>203</v>
      </c>
      <c r="G160" s="198"/>
      <c r="H160" s="202">
        <v>8280</v>
      </c>
      <c r="I160" s="203"/>
      <c r="J160" s="198"/>
      <c r="K160" s="198"/>
      <c r="L160" s="204"/>
      <c r="M160" s="205"/>
      <c r="N160" s="206"/>
      <c r="O160" s="206"/>
      <c r="P160" s="206"/>
      <c r="Q160" s="206"/>
      <c r="R160" s="206"/>
      <c r="S160" s="206"/>
      <c r="T160" s="207"/>
      <c r="AT160" s="208" t="s">
        <v>133</v>
      </c>
      <c r="AU160" s="208" t="s">
        <v>86</v>
      </c>
      <c r="AV160" s="13" t="s">
        <v>86</v>
      </c>
      <c r="AW160" s="13" t="s">
        <v>4</v>
      </c>
      <c r="AX160" s="13" t="s">
        <v>84</v>
      </c>
      <c r="AY160" s="208" t="s">
        <v>125</v>
      </c>
    </row>
    <row r="161" spans="1:65" s="2" customFormat="1" ht="44.25" customHeight="1">
      <c r="A161" s="34"/>
      <c r="B161" s="35"/>
      <c r="C161" s="183" t="s">
        <v>204</v>
      </c>
      <c r="D161" s="183" t="s">
        <v>127</v>
      </c>
      <c r="E161" s="184" t="s">
        <v>205</v>
      </c>
      <c r="F161" s="185" t="s">
        <v>206</v>
      </c>
      <c r="G161" s="186" t="s">
        <v>162</v>
      </c>
      <c r="H161" s="187">
        <v>1</v>
      </c>
      <c r="I161" s="188"/>
      <c r="J161" s="189">
        <f t="shared" ref="J161:J167" si="0">ROUND(I161*H161,2)</f>
        <v>0</v>
      </c>
      <c r="K161" s="190"/>
      <c r="L161" s="39"/>
      <c r="M161" s="191" t="s">
        <v>1</v>
      </c>
      <c r="N161" s="192" t="s">
        <v>41</v>
      </c>
      <c r="O161" s="71"/>
      <c r="P161" s="193">
        <f t="shared" ref="P161:P167" si="1">O161*H161</f>
        <v>0</v>
      </c>
      <c r="Q161" s="193">
        <v>0</v>
      </c>
      <c r="R161" s="193">
        <f t="shared" ref="R161:R167" si="2">Q161*H161</f>
        <v>0</v>
      </c>
      <c r="S161" s="193">
        <v>0</v>
      </c>
      <c r="T161" s="194">
        <f t="shared" ref="T161:T167" si="3"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5" t="s">
        <v>131</v>
      </c>
      <c r="AT161" s="195" t="s">
        <v>127</v>
      </c>
      <c r="AU161" s="195" t="s">
        <v>86</v>
      </c>
      <c r="AY161" s="17" t="s">
        <v>125</v>
      </c>
      <c r="BE161" s="196">
        <f t="shared" ref="BE161:BE167" si="4">IF(N161="základní",J161,0)</f>
        <v>0</v>
      </c>
      <c r="BF161" s="196">
        <f t="shared" ref="BF161:BF167" si="5">IF(N161="snížená",J161,0)</f>
        <v>0</v>
      </c>
      <c r="BG161" s="196">
        <f t="shared" ref="BG161:BG167" si="6">IF(N161="zákl. přenesená",J161,0)</f>
        <v>0</v>
      </c>
      <c r="BH161" s="196">
        <f t="shared" ref="BH161:BH167" si="7">IF(N161="sníž. přenesená",J161,0)</f>
        <v>0</v>
      </c>
      <c r="BI161" s="196">
        <f t="shared" ref="BI161:BI167" si="8">IF(N161="nulová",J161,0)</f>
        <v>0</v>
      </c>
      <c r="BJ161" s="17" t="s">
        <v>84</v>
      </c>
      <c r="BK161" s="196">
        <f t="shared" ref="BK161:BK167" si="9">ROUND(I161*H161,2)</f>
        <v>0</v>
      </c>
      <c r="BL161" s="17" t="s">
        <v>131</v>
      </c>
      <c r="BM161" s="195" t="s">
        <v>207</v>
      </c>
    </row>
    <row r="162" spans="1:65" s="2" customFormat="1" ht="33" customHeight="1">
      <c r="A162" s="34"/>
      <c r="B162" s="35"/>
      <c r="C162" s="183" t="s">
        <v>208</v>
      </c>
      <c r="D162" s="183" t="s">
        <v>127</v>
      </c>
      <c r="E162" s="184" t="s">
        <v>209</v>
      </c>
      <c r="F162" s="185" t="s">
        <v>210</v>
      </c>
      <c r="G162" s="186" t="s">
        <v>130</v>
      </c>
      <c r="H162" s="187">
        <v>276</v>
      </c>
      <c r="I162" s="188"/>
      <c r="J162" s="189">
        <f t="shared" si="0"/>
        <v>0</v>
      </c>
      <c r="K162" s="190"/>
      <c r="L162" s="39"/>
      <c r="M162" s="191" t="s">
        <v>1</v>
      </c>
      <c r="N162" s="192" t="s">
        <v>41</v>
      </c>
      <c r="O162" s="71"/>
      <c r="P162" s="193">
        <f t="shared" si="1"/>
        <v>0</v>
      </c>
      <c r="Q162" s="193">
        <v>0</v>
      </c>
      <c r="R162" s="193">
        <f t="shared" si="2"/>
        <v>0</v>
      </c>
      <c r="S162" s="193">
        <v>0</v>
      </c>
      <c r="T162" s="194">
        <f t="shared" si="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5" t="s">
        <v>131</v>
      </c>
      <c r="AT162" s="195" t="s">
        <v>127</v>
      </c>
      <c r="AU162" s="195" t="s">
        <v>86</v>
      </c>
      <c r="AY162" s="17" t="s">
        <v>125</v>
      </c>
      <c r="BE162" s="196">
        <f t="shared" si="4"/>
        <v>0</v>
      </c>
      <c r="BF162" s="196">
        <f t="shared" si="5"/>
        <v>0</v>
      </c>
      <c r="BG162" s="196">
        <f t="shared" si="6"/>
        <v>0</v>
      </c>
      <c r="BH162" s="196">
        <f t="shared" si="7"/>
        <v>0</v>
      </c>
      <c r="BI162" s="196">
        <f t="shared" si="8"/>
        <v>0</v>
      </c>
      <c r="BJ162" s="17" t="s">
        <v>84</v>
      </c>
      <c r="BK162" s="196">
        <f t="shared" si="9"/>
        <v>0</v>
      </c>
      <c r="BL162" s="17" t="s">
        <v>131</v>
      </c>
      <c r="BM162" s="195" t="s">
        <v>211</v>
      </c>
    </row>
    <row r="163" spans="1:65" s="2" customFormat="1" ht="37.9" customHeight="1">
      <c r="A163" s="34"/>
      <c r="B163" s="35"/>
      <c r="C163" s="183" t="s">
        <v>212</v>
      </c>
      <c r="D163" s="183" t="s">
        <v>127</v>
      </c>
      <c r="E163" s="184" t="s">
        <v>213</v>
      </c>
      <c r="F163" s="185" t="s">
        <v>214</v>
      </c>
      <c r="G163" s="186" t="s">
        <v>130</v>
      </c>
      <c r="H163" s="187">
        <v>50</v>
      </c>
      <c r="I163" s="188"/>
      <c r="J163" s="189">
        <f t="shared" si="0"/>
        <v>0</v>
      </c>
      <c r="K163" s="190"/>
      <c r="L163" s="39"/>
      <c r="M163" s="191" t="s">
        <v>1</v>
      </c>
      <c r="N163" s="192" t="s">
        <v>41</v>
      </c>
      <c r="O163" s="71"/>
      <c r="P163" s="193">
        <f t="shared" si="1"/>
        <v>0</v>
      </c>
      <c r="Q163" s="193">
        <v>2.1000000000000001E-4</v>
      </c>
      <c r="R163" s="193">
        <f t="shared" si="2"/>
        <v>1.0500000000000001E-2</v>
      </c>
      <c r="S163" s="193">
        <v>0</v>
      </c>
      <c r="T163" s="194">
        <f t="shared" si="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5" t="s">
        <v>131</v>
      </c>
      <c r="AT163" s="195" t="s">
        <v>127</v>
      </c>
      <c r="AU163" s="195" t="s">
        <v>86</v>
      </c>
      <c r="AY163" s="17" t="s">
        <v>125</v>
      </c>
      <c r="BE163" s="196">
        <f t="shared" si="4"/>
        <v>0</v>
      </c>
      <c r="BF163" s="196">
        <f t="shared" si="5"/>
        <v>0</v>
      </c>
      <c r="BG163" s="196">
        <f t="shared" si="6"/>
        <v>0</v>
      </c>
      <c r="BH163" s="196">
        <f t="shared" si="7"/>
        <v>0</v>
      </c>
      <c r="BI163" s="196">
        <f t="shared" si="8"/>
        <v>0</v>
      </c>
      <c r="BJ163" s="17" t="s">
        <v>84</v>
      </c>
      <c r="BK163" s="196">
        <f t="shared" si="9"/>
        <v>0</v>
      </c>
      <c r="BL163" s="17" t="s">
        <v>131</v>
      </c>
      <c r="BM163" s="195" t="s">
        <v>215</v>
      </c>
    </row>
    <row r="164" spans="1:65" s="2" customFormat="1" ht="21.75" customHeight="1">
      <c r="A164" s="34"/>
      <c r="B164" s="35"/>
      <c r="C164" s="183" t="s">
        <v>216</v>
      </c>
      <c r="D164" s="183" t="s">
        <v>127</v>
      </c>
      <c r="E164" s="184" t="s">
        <v>217</v>
      </c>
      <c r="F164" s="185" t="s">
        <v>218</v>
      </c>
      <c r="G164" s="186" t="s">
        <v>219</v>
      </c>
      <c r="H164" s="187">
        <v>21</v>
      </c>
      <c r="I164" s="188"/>
      <c r="J164" s="189">
        <f t="shared" si="0"/>
        <v>0</v>
      </c>
      <c r="K164" s="190"/>
      <c r="L164" s="39"/>
      <c r="M164" s="191" t="s">
        <v>1</v>
      </c>
      <c r="N164" s="192" t="s">
        <v>41</v>
      </c>
      <c r="O164" s="71"/>
      <c r="P164" s="193">
        <f t="shared" si="1"/>
        <v>0</v>
      </c>
      <c r="Q164" s="193">
        <v>0</v>
      </c>
      <c r="R164" s="193">
        <f t="shared" si="2"/>
        <v>0</v>
      </c>
      <c r="S164" s="193">
        <v>5.0000000000000001E-4</v>
      </c>
      <c r="T164" s="194">
        <f t="shared" si="3"/>
        <v>1.0500000000000001E-2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5" t="s">
        <v>131</v>
      </c>
      <c r="AT164" s="195" t="s">
        <v>127</v>
      </c>
      <c r="AU164" s="195" t="s">
        <v>86</v>
      </c>
      <c r="AY164" s="17" t="s">
        <v>125</v>
      </c>
      <c r="BE164" s="196">
        <f t="shared" si="4"/>
        <v>0</v>
      </c>
      <c r="BF164" s="196">
        <f t="shared" si="5"/>
        <v>0</v>
      </c>
      <c r="BG164" s="196">
        <f t="shared" si="6"/>
        <v>0</v>
      </c>
      <c r="BH164" s="196">
        <f t="shared" si="7"/>
        <v>0</v>
      </c>
      <c r="BI164" s="196">
        <f t="shared" si="8"/>
        <v>0</v>
      </c>
      <c r="BJ164" s="17" t="s">
        <v>84</v>
      </c>
      <c r="BK164" s="196">
        <f t="shared" si="9"/>
        <v>0</v>
      </c>
      <c r="BL164" s="17" t="s">
        <v>131</v>
      </c>
      <c r="BM164" s="195" t="s">
        <v>220</v>
      </c>
    </row>
    <row r="165" spans="1:65" s="2" customFormat="1" ht="24.2" customHeight="1">
      <c r="A165" s="34"/>
      <c r="B165" s="35"/>
      <c r="C165" s="183" t="s">
        <v>221</v>
      </c>
      <c r="D165" s="183" t="s">
        <v>127</v>
      </c>
      <c r="E165" s="184" t="s">
        <v>222</v>
      </c>
      <c r="F165" s="185" t="s">
        <v>223</v>
      </c>
      <c r="G165" s="186" t="s">
        <v>130</v>
      </c>
      <c r="H165" s="187">
        <v>102</v>
      </c>
      <c r="I165" s="188"/>
      <c r="J165" s="189">
        <f t="shared" si="0"/>
        <v>0</v>
      </c>
      <c r="K165" s="190"/>
      <c r="L165" s="39"/>
      <c r="M165" s="191" t="s">
        <v>1</v>
      </c>
      <c r="N165" s="192" t="s">
        <v>41</v>
      </c>
      <c r="O165" s="71"/>
      <c r="P165" s="193">
        <f t="shared" si="1"/>
        <v>0</v>
      </c>
      <c r="Q165" s="193">
        <v>0</v>
      </c>
      <c r="R165" s="193">
        <f t="shared" si="2"/>
        <v>0</v>
      </c>
      <c r="S165" s="193">
        <v>0</v>
      </c>
      <c r="T165" s="194">
        <f t="shared" si="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5" t="s">
        <v>131</v>
      </c>
      <c r="AT165" s="195" t="s">
        <v>127</v>
      </c>
      <c r="AU165" s="195" t="s">
        <v>86</v>
      </c>
      <c r="AY165" s="17" t="s">
        <v>125</v>
      </c>
      <c r="BE165" s="196">
        <f t="shared" si="4"/>
        <v>0</v>
      </c>
      <c r="BF165" s="196">
        <f t="shared" si="5"/>
        <v>0</v>
      </c>
      <c r="BG165" s="196">
        <f t="shared" si="6"/>
        <v>0</v>
      </c>
      <c r="BH165" s="196">
        <f t="shared" si="7"/>
        <v>0</v>
      </c>
      <c r="BI165" s="196">
        <f t="shared" si="8"/>
        <v>0</v>
      </c>
      <c r="BJ165" s="17" t="s">
        <v>84</v>
      </c>
      <c r="BK165" s="196">
        <f t="shared" si="9"/>
        <v>0</v>
      </c>
      <c r="BL165" s="17" t="s">
        <v>131</v>
      </c>
      <c r="BM165" s="195" t="s">
        <v>224</v>
      </c>
    </row>
    <row r="166" spans="1:65" s="2" customFormat="1" ht="24.2" customHeight="1">
      <c r="A166" s="34"/>
      <c r="B166" s="35"/>
      <c r="C166" s="183" t="s">
        <v>7</v>
      </c>
      <c r="D166" s="183" t="s">
        <v>127</v>
      </c>
      <c r="E166" s="184" t="s">
        <v>225</v>
      </c>
      <c r="F166" s="185" t="s">
        <v>226</v>
      </c>
      <c r="G166" s="186" t="s">
        <v>137</v>
      </c>
      <c r="H166" s="187">
        <v>180</v>
      </c>
      <c r="I166" s="188"/>
      <c r="J166" s="189">
        <f t="shared" si="0"/>
        <v>0</v>
      </c>
      <c r="K166" s="190"/>
      <c r="L166" s="39"/>
      <c r="M166" s="191" t="s">
        <v>1</v>
      </c>
      <c r="N166" s="192" t="s">
        <v>41</v>
      </c>
      <c r="O166" s="71"/>
      <c r="P166" s="193">
        <f t="shared" si="1"/>
        <v>0</v>
      </c>
      <c r="Q166" s="193">
        <v>0</v>
      </c>
      <c r="R166" s="193">
        <f t="shared" si="2"/>
        <v>0</v>
      </c>
      <c r="S166" s="193">
        <v>0</v>
      </c>
      <c r="T166" s="194">
        <f t="shared" si="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5" t="s">
        <v>131</v>
      </c>
      <c r="AT166" s="195" t="s">
        <v>127</v>
      </c>
      <c r="AU166" s="195" t="s">
        <v>86</v>
      </c>
      <c r="AY166" s="17" t="s">
        <v>125</v>
      </c>
      <c r="BE166" s="196">
        <f t="shared" si="4"/>
        <v>0</v>
      </c>
      <c r="BF166" s="196">
        <f t="shared" si="5"/>
        <v>0</v>
      </c>
      <c r="BG166" s="196">
        <f t="shared" si="6"/>
        <v>0</v>
      </c>
      <c r="BH166" s="196">
        <f t="shared" si="7"/>
        <v>0</v>
      </c>
      <c r="BI166" s="196">
        <f t="shared" si="8"/>
        <v>0</v>
      </c>
      <c r="BJ166" s="17" t="s">
        <v>84</v>
      </c>
      <c r="BK166" s="196">
        <f t="shared" si="9"/>
        <v>0</v>
      </c>
      <c r="BL166" s="17" t="s">
        <v>131</v>
      </c>
      <c r="BM166" s="195" t="s">
        <v>227</v>
      </c>
    </row>
    <row r="167" spans="1:65" s="2" customFormat="1" ht="24.2" customHeight="1">
      <c r="A167" s="34"/>
      <c r="B167" s="35"/>
      <c r="C167" s="183" t="s">
        <v>228</v>
      </c>
      <c r="D167" s="183" t="s">
        <v>127</v>
      </c>
      <c r="E167" s="184" t="s">
        <v>229</v>
      </c>
      <c r="F167" s="185" t="s">
        <v>230</v>
      </c>
      <c r="G167" s="186" t="s">
        <v>137</v>
      </c>
      <c r="H167" s="187">
        <v>180</v>
      </c>
      <c r="I167" s="188"/>
      <c r="J167" s="189">
        <f t="shared" si="0"/>
        <v>0</v>
      </c>
      <c r="K167" s="190"/>
      <c r="L167" s="39"/>
      <c r="M167" s="191" t="s">
        <v>1</v>
      </c>
      <c r="N167" s="192" t="s">
        <v>41</v>
      </c>
      <c r="O167" s="71"/>
      <c r="P167" s="193">
        <f t="shared" si="1"/>
        <v>0</v>
      </c>
      <c r="Q167" s="193">
        <v>0</v>
      </c>
      <c r="R167" s="193">
        <f t="shared" si="2"/>
        <v>0</v>
      </c>
      <c r="S167" s="193">
        <v>0</v>
      </c>
      <c r="T167" s="194">
        <f t="shared" si="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5" t="s">
        <v>131</v>
      </c>
      <c r="AT167" s="195" t="s">
        <v>127</v>
      </c>
      <c r="AU167" s="195" t="s">
        <v>86</v>
      </c>
      <c r="AY167" s="17" t="s">
        <v>125</v>
      </c>
      <c r="BE167" s="196">
        <f t="shared" si="4"/>
        <v>0</v>
      </c>
      <c r="BF167" s="196">
        <f t="shared" si="5"/>
        <v>0</v>
      </c>
      <c r="BG167" s="196">
        <f t="shared" si="6"/>
        <v>0</v>
      </c>
      <c r="BH167" s="196">
        <f t="shared" si="7"/>
        <v>0</v>
      </c>
      <c r="BI167" s="196">
        <f t="shared" si="8"/>
        <v>0</v>
      </c>
      <c r="BJ167" s="17" t="s">
        <v>84</v>
      </c>
      <c r="BK167" s="196">
        <f t="shared" si="9"/>
        <v>0</v>
      </c>
      <c r="BL167" s="17" t="s">
        <v>131</v>
      </c>
      <c r="BM167" s="195" t="s">
        <v>231</v>
      </c>
    </row>
    <row r="168" spans="1:65" s="12" customFormat="1" ht="22.9" customHeight="1">
      <c r="B168" s="167"/>
      <c r="C168" s="168"/>
      <c r="D168" s="169" t="s">
        <v>75</v>
      </c>
      <c r="E168" s="181" t="s">
        <v>232</v>
      </c>
      <c r="F168" s="181" t="s">
        <v>233</v>
      </c>
      <c r="G168" s="168"/>
      <c r="H168" s="168"/>
      <c r="I168" s="171"/>
      <c r="J168" s="182">
        <f>BK168</f>
        <v>0</v>
      </c>
      <c r="K168" s="168"/>
      <c r="L168" s="173"/>
      <c r="M168" s="174"/>
      <c r="N168" s="175"/>
      <c r="O168" s="175"/>
      <c r="P168" s="176">
        <f>SUM(P169:P172)</f>
        <v>0</v>
      </c>
      <c r="Q168" s="175"/>
      <c r="R168" s="176">
        <f>SUM(R169:R172)</f>
        <v>0</v>
      </c>
      <c r="S168" s="175"/>
      <c r="T168" s="177">
        <f>SUM(T169:T172)</f>
        <v>0</v>
      </c>
      <c r="AR168" s="178" t="s">
        <v>84</v>
      </c>
      <c r="AT168" s="179" t="s">
        <v>75</v>
      </c>
      <c r="AU168" s="179" t="s">
        <v>84</v>
      </c>
      <c r="AY168" s="178" t="s">
        <v>125</v>
      </c>
      <c r="BK168" s="180">
        <f>SUM(BK169:BK172)</f>
        <v>0</v>
      </c>
    </row>
    <row r="169" spans="1:65" s="2" customFormat="1" ht="24.2" customHeight="1">
      <c r="A169" s="34"/>
      <c r="B169" s="35"/>
      <c r="C169" s="183" t="s">
        <v>234</v>
      </c>
      <c r="D169" s="183" t="s">
        <v>127</v>
      </c>
      <c r="E169" s="184" t="s">
        <v>235</v>
      </c>
      <c r="F169" s="185" t="s">
        <v>236</v>
      </c>
      <c r="G169" s="186" t="s">
        <v>144</v>
      </c>
      <c r="H169" s="187">
        <v>38.207000000000001</v>
      </c>
      <c r="I169" s="188"/>
      <c r="J169" s="189">
        <f>ROUND(I169*H169,2)</f>
        <v>0</v>
      </c>
      <c r="K169" s="190"/>
      <c r="L169" s="39"/>
      <c r="M169" s="191" t="s">
        <v>1</v>
      </c>
      <c r="N169" s="192" t="s">
        <v>41</v>
      </c>
      <c r="O169" s="71"/>
      <c r="P169" s="193">
        <f>O169*H169</f>
        <v>0</v>
      </c>
      <c r="Q169" s="193">
        <v>0</v>
      </c>
      <c r="R169" s="193">
        <f>Q169*H169</f>
        <v>0</v>
      </c>
      <c r="S169" s="193">
        <v>0</v>
      </c>
      <c r="T169" s="19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5" t="s">
        <v>131</v>
      </c>
      <c r="AT169" s="195" t="s">
        <v>127</v>
      </c>
      <c r="AU169" s="195" t="s">
        <v>86</v>
      </c>
      <c r="AY169" s="17" t="s">
        <v>125</v>
      </c>
      <c r="BE169" s="196">
        <f>IF(N169="základní",J169,0)</f>
        <v>0</v>
      </c>
      <c r="BF169" s="196">
        <f>IF(N169="snížená",J169,0)</f>
        <v>0</v>
      </c>
      <c r="BG169" s="196">
        <f>IF(N169="zákl. přenesená",J169,0)</f>
        <v>0</v>
      </c>
      <c r="BH169" s="196">
        <f>IF(N169="sníž. přenesená",J169,0)</f>
        <v>0</v>
      </c>
      <c r="BI169" s="196">
        <f>IF(N169="nulová",J169,0)</f>
        <v>0</v>
      </c>
      <c r="BJ169" s="17" t="s">
        <v>84</v>
      </c>
      <c r="BK169" s="196">
        <f>ROUND(I169*H169,2)</f>
        <v>0</v>
      </c>
      <c r="BL169" s="17" t="s">
        <v>131</v>
      </c>
      <c r="BM169" s="195" t="s">
        <v>237</v>
      </c>
    </row>
    <row r="170" spans="1:65" s="2" customFormat="1" ht="24.2" customHeight="1">
      <c r="A170" s="34"/>
      <c r="B170" s="35"/>
      <c r="C170" s="183" t="s">
        <v>238</v>
      </c>
      <c r="D170" s="183" t="s">
        <v>127</v>
      </c>
      <c r="E170" s="184" t="s">
        <v>239</v>
      </c>
      <c r="F170" s="185" t="s">
        <v>240</v>
      </c>
      <c r="G170" s="186" t="s">
        <v>144</v>
      </c>
      <c r="H170" s="187">
        <v>343.863</v>
      </c>
      <c r="I170" s="188"/>
      <c r="J170" s="189">
        <f>ROUND(I170*H170,2)</f>
        <v>0</v>
      </c>
      <c r="K170" s="190"/>
      <c r="L170" s="39"/>
      <c r="M170" s="191" t="s">
        <v>1</v>
      </c>
      <c r="N170" s="192" t="s">
        <v>41</v>
      </c>
      <c r="O170" s="71"/>
      <c r="P170" s="193">
        <f>O170*H170</f>
        <v>0</v>
      </c>
      <c r="Q170" s="193">
        <v>0</v>
      </c>
      <c r="R170" s="193">
        <f>Q170*H170</f>
        <v>0</v>
      </c>
      <c r="S170" s="193">
        <v>0</v>
      </c>
      <c r="T170" s="19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5" t="s">
        <v>131</v>
      </c>
      <c r="AT170" s="195" t="s">
        <v>127</v>
      </c>
      <c r="AU170" s="195" t="s">
        <v>86</v>
      </c>
      <c r="AY170" s="17" t="s">
        <v>125</v>
      </c>
      <c r="BE170" s="196">
        <f>IF(N170="základní",J170,0)</f>
        <v>0</v>
      </c>
      <c r="BF170" s="196">
        <f>IF(N170="snížená",J170,0)</f>
        <v>0</v>
      </c>
      <c r="BG170" s="196">
        <f>IF(N170="zákl. přenesená",J170,0)</f>
        <v>0</v>
      </c>
      <c r="BH170" s="196">
        <f>IF(N170="sníž. přenesená",J170,0)</f>
        <v>0</v>
      </c>
      <c r="BI170" s="196">
        <f>IF(N170="nulová",J170,0)</f>
        <v>0</v>
      </c>
      <c r="BJ170" s="17" t="s">
        <v>84</v>
      </c>
      <c r="BK170" s="196">
        <f>ROUND(I170*H170,2)</f>
        <v>0</v>
      </c>
      <c r="BL170" s="17" t="s">
        <v>131</v>
      </c>
      <c r="BM170" s="195" t="s">
        <v>241</v>
      </c>
    </row>
    <row r="171" spans="1:65" s="13" customFormat="1" ht="11.25">
      <c r="B171" s="197"/>
      <c r="C171" s="198"/>
      <c r="D171" s="199" t="s">
        <v>133</v>
      </c>
      <c r="E171" s="198"/>
      <c r="F171" s="201" t="s">
        <v>242</v>
      </c>
      <c r="G171" s="198"/>
      <c r="H171" s="202">
        <v>343.863</v>
      </c>
      <c r="I171" s="203"/>
      <c r="J171" s="198"/>
      <c r="K171" s="198"/>
      <c r="L171" s="204"/>
      <c r="M171" s="205"/>
      <c r="N171" s="206"/>
      <c r="O171" s="206"/>
      <c r="P171" s="206"/>
      <c r="Q171" s="206"/>
      <c r="R171" s="206"/>
      <c r="S171" s="206"/>
      <c r="T171" s="207"/>
      <c r="AT171" s="208" t="s">
        <v>133</v>
      </c>
      <c r="AU171" s="208" t="s">
        <v>86</v>
      </c>
      <c r="AV171" s="13" t="s">
        <v>86</v>
      </c>
      <c r="AW171" s="13" t="s">
        <v>4</v>
      </c>
      <c r="AX171" s="13" t="s">
        <v>84</v>
      </c>
      <c r="AY171" s="208" t="s">
        <v>125</v>
      </c>
    </row>
    <row r="172" spans="1:65" s="2" customFormat="1" ht="44.25" customHeight="1">
      <c r="A172" s="34"/>
      <c r="B172" s="35"/>
      <c r="C172" s="183" t="s">
        <v>243</v>
      </c>
      <c r="D172" s="183" t="s">
        <v>127</v>
      </c>
      <c r="E172" s="184" t="s">
        <v>244</v>
      </c>
      <c r="F172" s="185" t="s">
        <v>245</v>
      </c>
      <c r="G172" s="186" t="s">
        <v>144</v>
      </c>
      <c r="H172" s="187">
        <v>38.207000000000001</v>
      </c>
      <c r="I172" s="188"/>
      <c r="J172" s="189">
        <f>ROUND(I172*H172,2)</f>
        <v>0</v>
      </c>
      <c r="K172" s="190"/>
      <c r="L172" s="39"/>
      <c r="M172" s="191" t="s">
        <v>1</v>
      </c>
      <c r="N172" s="192" t="s">
        <v>41</v>
      </c>
      <c r="O172" s="71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5" t="s">
        <v>131</v>
      </c>
      <c r="AT172" s="195" t="s">
        <v>127</v>
      </c>
      <c r="AU172" s="195" t="s">
        <v>86</v>
      </c>
      <c r="AY172" s="17" t="s">
        <v>125</v>
      </c>
      <c r="BE172" s="196">
        <f>IF(N172="základní",J172,0)</f>
        <v>0</v>
      </c>
      <c r="BF172" s="196">
        <f>IF(N172="snížená",J172,0)</f>
        <v>0</v>
      </c>
      <c r="BG172" s="196">
        <f>IF(N172="zákl. přenesená",J172,0)</f>
        <v>0</v>
      </c>
      <c r="BH172" s="196">
        <f>IF(N172="sníž. přenesená",J172,0)</f>
        <v>0</v>
      </c>
      <c r="BI172" s="196">
        <f>IF(N172="nulová",J172,0)</f>
        <v>0</v>
      </c>
      <c r="BJ172" s="17" t="s">
        <v>84</v>
      </c>
      <c r="BK172" s="196">
        <f>ROUND(I172*H172,2)</f>
        <v>0</v>
      </c>
      <c r="BL172" s="17" t="s">
        <v>131</v>
      </c>
      <c r="BM172" s="195" t="s">
        <v>246</v>
      </c>
    </row>
    <row r="173" spans="1:65" s="12" customFormat="1" ht="22.9" customHeight="1">
      <c r="B173" s="167"/>
      <c r="C173" s="168"/>
      <c r="D173" s="169" t="s">
        <v>75</v>
      </c>
      <c r="E173" s="181" t="s">
        <v>247</v>
      </c>
      <c r="F173" s="181" t="s">
        <v>248</v>
      </c>
      <c r="G173" s="168"/>
      <c r="H173" s="168"/>
      <c r="I173" s="171"/>
      <c r="J173" s="182">
        <f>BK173</f>
        <v>0</v>
      </c>
      <c r="K173" s="168"/>
      <c r="L173" s="173"/>
      <c r="M173" s="174"/>
      <c r="N173" s="175"/>
      <c r="O173" s="175"/>
      <c r="P173" s="176">
        <f>P174</f>
        <v>0</v>
      </c>
      <c r="Q173" s="175"/>
      <c r="R173" s="176">
        <f>R174</f>
        <v>0</v>
      </c>
      <c r="S173" s="175"/>
      <c r="T173" s="177">
        <f>T174</f>
        <v>0</v>
      </c>
      <c r="AR173" s="178" t="s">
        <v>84</v>
      </c>
      <c r="AT173" s="179" t="s">
        <v>75</v>
      </c>
      <c r="AU173" s="179" t="s">
        <v>84</v>
      </c>
      <c r="AY173" s="178" t="s">
        <v>125</v>
      </c>
      <c r="BK173" s="180">
        <f>BK174</f>
        <v>0</v>
      </c>
    </row>
    <row r="174" spans="1:65" s="2" customFormat="1" ht="24.2" customHeight="1">
      <c r="A174" s="34"/>
      <c r="B174" s="35"/>
      <c r="C174" s="183" t="s">
        <v>249</v>
      </c>
      <c r="D174" s="183" t="s">
        <v>127</v>
      </c>
      <c r="E174" s="184" t="s">
        <v>250</v>
      </c>
      <c r="F174" s="185" t="s">
        <v>251</v>
      </c>
      <c r="G174" s="186" t="s">
        <v>144</v>
      </c>
      <c r="H174" s="187">
        <v>1.86</v>
      </c>
      <c r="I174" s="188"/>
      <c r="J174" s="189">
        <f>ROUND(I174*H174,2)</f>
        <v>0</v>
      </c>
      <c r="K174" s="190"/>
      <c r="L174" s="39"/>
      <c r="M174" s="191" t="s">
        <v>1</v>
      </c>
      <c r="N174" s="192" t="s">
        <v>41</v>
      </c>
      <c r="O174" s="71"/>
      <c r="P174" s="193">
        <f>O174*H174</f>
        <v>0</v>
      </c>
      <c r="Q174" s="193">
        <v>0</v>
      </c>
      <c r="R174" s="193">
        <f>Q174*H174</f>
        <v>0</v>
      </c>
      <c r="S174" s="193">
        <v>0</v>
      </c>
      <c r="T174" s="19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5" t="s">
        <v>131</v>
      </c>
      <c r="AT174" s="195" t="s">
        <v>127</v>
      </c>
      <c r="AU174" s="195" t="s">
        <v>86</v>
      </c>
      <c r="AY174" s="17" t="s">
        <v>125</v>
      </c>
      <c r="BE174" s="196">
        <f>IF(N174="základní",J174,0)</f>
        <v>0</v>
      </c>
      <c r="BF174" s="196">
        <f>IF(N174="snížená",J174,0)</f>
        <v>0</v>
      </c>
      <c r="BG174" s="196">
        <f>IF(N174="zákl. přenesená",J174,0)</f>
        <v>0</v>
      </c>
      <c r="BH174" s="196">
        <f>IF(N174="sníž. přenesená",J174,0)</f>
        <v>0</v>
      </c>
      <c r="BI174" s="196">
        <f>IF(N174="nulová",J174,0)</f>
        <v>0</v>
      </c>
      <c r="BJ174" s="17" t="s">
        <v>84</v>
      </c>
      <c r="BK174" s="196">
        <f>ROUND(I174*H174,2)</f>
        <v>0</v>
      </c>
      <c r="BL174" s="17" t="s">
        <v>131</v>
      </c>
      <c r="BM174" s="195" t="s">
        <v>252</v>
      </c>
    </row>
    <row r="175" spans="1:65" s="12" customFormat="1" ht="25.9" customHeight="1">
      <c r="B175" s="167"/>
      <c r="C175" s="168"/>
      <c r="D175" s="169" t="s">
        <v>75</v>
      </c>
      <c r="E175" s="170" t="s">
        <v>253</v>
      </c>
      <c r="F175" s="170" t="s">
        <v>254</v>
      </c>
      <c r="G175" s="168"/>
      <c r="H175" s="168"/>
      <c r="I175" s="171"/>
      <c r="J175" s="172">
        <f>BK175</f>
        <v>0</v>
      </c>
      <c r="K175" s="168"/>
      <c r="L175" s="173"/>
      <c r="M175" s="174"/>
      <c r="N175" s="175"/>
      <c r="O175" s="175"/>
      <c r="P175" s="176">
        <f>P176+P181+P196+P216+P230</f>
        <v>0</v>
      </c>
      <c r="Q175" s="175"/>
      <c r="R175" s="176">
        <f>R176+R181+R196+R216+R230</f>
        <v>15.26936336</v>
      </c>
      <c r="S175" s="175"/>
      <c r="T175" s="177">
        <f>T176+T181+T196+T216+T230</f>
        <v>12.186147999999999</v>
      </c>
      <c r="AR175" s="178" t="s">
        <v>86</v>
      </c>
      <c r="AT175" s="179" t="s">
        <v>75</v>
      </c>
      <c r="AU175" s="179" t="s">
        <v>76</v>
      </c>
      <c r="AY175" s="178" t="s">
        <v>125</v>
      </c>
      <c r="BK175" s="180">
        <f>BK176+BK181+BK196+BK216+BK230</f>
        <v>0</v>
      </c>
    </row>
    <row r="176" spans="1:65" s="12" customFormat="1" ht="22.9" customHeight="1">
      <c r="B176" s="167"/>
      <c r="C176" s="168"/>
      <c r="D176" s="169" t="s">
        <v>75</v>
      </c>
      <c r="E176" s="181" t="s">
        <v>255</v>
      </c>
      <c r="F176" s="181" t="s">
        <v>256</v>
      </c>
      <c r="G176" s="168"/>
      <c r="H176" s="168"/>
      <c r="I176" s="171"/>
      <c r="J176" s="182">
        <f>BK176</f>
        <v>0</v>
      </c>
      <c r="K176" s="168"/>
      <c r="L176" s="173"/>
      <c r="M176" s="174"/>
      <c r="N176" s="175"/>
      <c r="O176" s="175"/>
      <c r="P176" s="176">
        <f>SUM(P177:P180)</f>
        <v>0</v>
      </c>
      <c r="Q176" s="175"/>
      <c r="R176" s="176">
        <f>SUM(R177:R180)</f>
        <v>0</v>
      </c>
      <c r="S176" s="175"/>
      <c r="T176" s="177">
        <f>SUM(T177:T180)</f>
        <v>10.628568</v>
      </c>
      <c r="AR176" s="178" t="s">
        <v>86</v>
      </c>
      <c r="AT176" s="179" t="s">
        <v>75</v>
      </c>
      <c r="AU176" s="179" t="s">
        <v>84</v>
      </c>
      <c r="AY176" s="178" t="s">
        <v>125</v>
      </c>
      <c r="BK176" s="180">
        <f>SUM(BK177:BK180)</f>
        <v>0</v>
      </c>
    </row>
    <row r="177" spans="1:65" s="2" customFormat="1" ht="24.2" customHeight="1">
      <c r="A177" s="34"/>
      <c r="B177" s="35"/>
      <c r="C177" s="183" t="s">
        <v>257</v>
      </c>
      <c r="D177" s="183" t="s">
        <v>127</v>
      </c>
      <c r="E177" s="184" t="s">
        <v>258</v>
      </c>
      <c r="F177" s="185" t="s">
        <v>259</v>
      </c>
      <c r="G177" s="186" t="s">
        <v>130</v>
      </c>
      <c r="H177" s="187">
        <v>300</v>
      </c>
      <c r="I177" s="188"/>
      <c r="J177" s="189">
        <f>ROUND(I177*H177,2)</f>
        <v>0</v>
      </c>
      <c r="K177" s="190"/>
      <c r="L177" s="39"/>
      <c r="M177" s="191" t="s">
        <v>1</v>
      </c>
      <c r="N177" s="192" t="s">
        <v>41</v>
      </c>
      <c r="O177" s="71"/>
      <c r="P177" s="193">
        <f>O177*H177</f>
        <v>0</v>
      </c>
      <c r="Q177" s="193">
        <v>0</v>
      </c>
      <c r="R177" s="193">
        <f>Q177*H177</f>
        <v>0</v>
      </c>
      <c r="S177" s="193">
        <v>2.4E-2</v>
      </c>
      <c r="T177" s="194">
        <f>S177*H177</f>
        <v>7.2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5" t="s">
        <v>204</v>
      </c>
      <c r="AT177" s="195" t="s">
        <v>127</v>
      </c>
      <c r="AU177" s="195" t="s">
        <v>86</v>
      </c>
      <c r="AY177" s="17" t="s">
        <v>125</v>
      </c>
      <c r="BE177" s="196">
        <f>IF(N177="základní",J177,0)</f>
        <v>0</v>
      </c>
      <c r="BF177" s="196">
        <f>IF(N177="snížená",J177,0)</f>
        <v>0</v>
      </c>
      <c r="BG177" s="196">
        <f>IF(N177="zákl. přenesená",J177,0)</f>
        <v>0</v>
      </c>
      <c r="BH177" s="196">
        <f>IF(N177="sníž. přenesená",J177,0)</f>
        <v>0</v>
      </c>
      <c r="BI177" s="196">
        <f>IF(N177="nulová",J177,0)</f>
        <v>0</v>
      </c>
      <c r="BJ177" s="17" t="s">
        <v>84</v>
      </c>
      <c r="BK177" s="196">
        <f>ROUND(I177*H177,2)</f>
        <v>0</v>
      </c>
      <c r="BL177" s="17" t="s">
        <v>204</v>
      </c>
      <c r="BM177" s="195" t="s">
        <v>260</v>
      </c>
    </row>
    <row r="178" spans="1:65" s="13" customFormat="1" ht="11.25">
      <c r="B178" s="197"/>
      <c r="C178" s="198"/>
      <c r="D178" s="199" t="s">
        <v>133</v>
      </c>
      <c r="E178" s="200" t="s">
        <v>1</v>
      </c>
      <c r="F178" s="201" t="s">
        <v>261</v>
      </c>
      <c r="G178" s="198"/>
      <c r="H178" s="202">
        <v>300</v>
      </c>
      <c r="I178" s="203"/>
      <c r="J178" s="198"/>
      <c r="K178" s="198"/>
      <c r="L178" s="204"/>
      <c r="M178" s="205"/>
      <c r="N178" s="206"/>
      <c r="O178" s="206"/>
      <c r="P178" s="206"/>
      <c r="Q178" s="206"/>
      <c r="R178" s="206"/>
      <c r="S178" s="206"/>
      <c r="T178" s="207"/>
      <c r="AT178" s="208" t="s">
        <v>133</v>
      </c>
      <c r="AU178" s="208" t="s">
        <v>86</v>
      </c>
      <c r="AV178" s="13" t="s">
        <v>86</v>
      </c>
      <c r="AW178" s="13" t="s">
        <v>32</v>
      </c>
      <c r="AX178" s="13" t="s">
        <v>84</v>
      </c>
      <c r="AY178" s="208" t="s">
        <v>125</v>
      </c>
    </row>
    <row r="179" spans="1:65" s="2" customFormat="1" ht="21.75" customHeight="1">
      <c r="A179" s="34"/>
      <c r="B179" s="35"/>
      <c r="C179" s="183" t="s">
        <v>262</v>
      </c>
      <c r="D179" s="183" t="s">
        <v>127</v>
      </c>
      <c r="E179" s="184" t="s">
        <v>263</v>
      </c>
      <c r="F179" s="185" t="s">
        <v>264</v>
      </c>
      <c r="G179" s="186" t="s">
        <v>130</v>
      </c>
      <c r="H179" s="187">
        <v>190.476</v>
      </c>
      <c r="I179" s="188"/>
      <c r="J179" s="189">
        <f>ROUND(I179*H179,2)</f>
        <v>0</v>
      </c>
      <c r="K179" s="190"/>
      <c r="L179" s="39"/>
      <c r="M179" s="191" t="s">
        <v>1</v>
      </c>
      <c r="N179" s="192" t="s">
        <v>41</v>
      </c>
      <c r="O179" s="71"/>
      <c r="P179" s="193">
        <f>O179*H179</f>
        <v>0</v>
      </c>
      <c r="Q179" s="193">
        <v>0</v>
      </c>
      <c r="R179" s="193">
        <f>Q179*H179</f>
        <v>0</v>
      </c>
      <c r="S179" s="193">
        <v>1.7999999999999999E-2</v>
      </c>
      <c r="T179" s="194">
        <f>S179*H179</f>
        <v>3.4285679999999998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5" t="s">
        <v>204</v>
      </c>
      <c r="AT179" s="195" t="s">
        <v>127</v>
      </c>
      <c r="AU179" s="195" t="s">
        <v>86</v>
      </c>
      <c r="AY179" s="17" t="s">
        <v>125</v>
      </c>
      <c r="BE179" s="196">
        <f>IF(N179="základní",J179,0)</f>
        <v>0</v>
      </c>
      <c r="BF179" s="196">
        <f>IF(N179="snížená",J179,0)</f>
        <v>0</v>
      </c>
      <c r="BG179" s="196">
        <f>IF(N179="zákl. přenesená",J179,0)</f>
        <v>0</v>
      </c>
      <c r="BH179" s="196">
        <f>IF(N179="sníž. přenesená",J179,0)</f>
        <v>0</v>
      </c>
      <c r="BI179" s="196">
        <f>IF(N179="nulová",J179,0)</f>
        <v>0</v>
      </c>
      <c r="BJ179" s="17" t="s">
        <v>84</v>
      </c>
      <c r="BK179" s="196">
        <f>ROUND(I179*H179,2)</f>
        <v>0</v>
      </c>
      <c r="BL179" s="17" t="s">
        <v>204</v>
      </c>
      <c r="BM179" s="195" t="s">
        <v>265</v>
      </c>
    </row>
    <row r="180" spans="1:65" s="13" customFormat="1" ht="11.25">
      <c r="B180" s="197"/>
      <c r="C180" s="198"/>
      <c r="D180" s="199" t="s">
        <v>133</v>
      </c>
      <c r="E180" s="200" t="s">
        <v>1</v>
      </c>
      <c r="F180" s="201" t="s">
        <v>266</v>
      </c>
      <c r="G180" s="198"/>
      <c r="H180" s="202">
        <v>190.476</v>
      </c>
      <c r="I180" s="203"/>
      <c r="J180" s="198"/>
      <c r="K180" s="198"/>
      <c r="L180" s="204"/>
      <c r="M180" s="205"/>
      <c r="N180" s="206"/>
      <c r="O180" s="206"/>
      <c r="P180" s="206"/>
      <c r="Q180" s="206"/>
      <c r="R180" s="206"/>
      <c r="S180" s="206"/>
      <c r="T180" s="207"/>
      <c r="AT180" s="208" t="s">
        <v>133</v>
      </c>
      <c r="AU180" s="208" t="s">
        <v>86</v>
      </c>
      <c r="AV180" s="13" t="s">
        <v>86</v>
      </c>
      <c r="AW180" s="13" t="s">
        <v>32</v>
      </c>
      <c r="AX180" s="13" t="s">
        <v>84</v>
      </c>
      <c r="AY180" s="208" t="s">
        <v>125</v>
      </c>
    </row>
    <row r="181" spans="1:65" s="12" customFormat="1" ht="22.9" customHeight="1">
      <c r="B181" s="167"/>
      <c r="C181" s="168"/>
      <c r="D181" s="169" t="s">
        <v>75</v>
      </c>
      <c r="E181" s="181" t="s">
        <v>267</v>
      </c>
      <c r="F181" s="181" t="s">
        <v>268</v>
      </c>
      <c r="G181" s="168"/>
      <c r="H181" s="168"/>
      <c r="I181" s="171"/>
      <c r="J181" s="182">
        <f>BK181</f>
        <v>0</v>
      </c>
      <c r="K181" s="168"/>
      <c r="L181" s="173"/>
      <c r="M181" s="174"/>
      <c r="N181" s="175"/>
      <c r="O181" s="175"/>
      <c r="P181" s="176">
        <f>SUM(P182:P195)</f>
        <v>0</v>
      </c>
      <c r="Q181" s="175"/>
      <c r="R181" s="176">
        <f>SUM(R182:R195)</f>
        <v>1.7093100000000001</v>
      </c>
      <c r="S181" s="175"/>
      <c r="T181" s="177">
        <f>SUM(T182:T195)</f>
        <v>5.3580000000000003E-2</v>
      </c>
      <c r="AR181" s="178" t="s">
        <v>86</v>
      </c>
      <c r="AT181" s="179" t="s">
        <v>75</v>
      </c>
      <c r="AU181" s="179" t="s">
        <v>84</v>
      </c>
      <c r="AY181" s="178" t="s">
        <v>125</v>
      </c>
      <c r="BK181" s="180">
        <f>SUM(BK182:BK195)</f>
        <v>0</v>
      </c>
    </row>
    <row r="182" spans="1:65" s="2" customFormat="1" ht="16.5" customHeight="1">
      <c r="A182" s="34"/>
      <c r="B182" s="35"/>
      <c r="C182" s="183" t="s">
        <v>269</v>
      </c>
      <c r="D182" s="183" t="s">
        <v>127</v>
      </c>
      <c r="E182" s="184" t="s">
        <v>270</v>
      </c>
      <c r="F182" s="185" t="s">
        <v>271</v>
      </c>
      <c r="G182" s="186" t="s">
        <v>219</v>
      </c>
      <c r="H182" s="187">
        <v>10</v>
      </c>
      <c r="I182" s="188"/>
      <c r="J182" s="189">
        <f>ROUND(I182*H182,2)</f>
        <v>0</v>
      </c>
      <c r="K182" s="190"/>
      <c r="L182" s="39"/>
      <c r="M182" s="191" t="s">
        <v>1</v>
      </c>
      <c r="N182" s="192" t="s">
        <v>41</v>
      </c>
      <c r="O182" s="71"/>
      <c r="P182" s="193">
        <f>O182*H182</f>
        <v>0</v>
      </c>
      <c r="Q182" s="193">
        <v>0</v>
      </c>
      <c r="R182" s="193">
        <f>Q182*H182</f>
        <v>0</v>
      </c>
      <c r="S182" s="193">
        <v>2.5999999999999999E-3</v>
      </c>
      <c r="T182" s="194">
        <f>S182*H182</f>
        <v>2.5999999999999999E-2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5" t="s">
        <v>204</v>
      </c>
      <c r="AT182" s="195" t="s">
        <v>127</v>
      </c>
      <c r="AU182" s="195" t="s">
        <v>86</v>
      </c>
      <c r="AY182" s="17" t="s">
        <v>125</v>
      </c>
      <c r="BE182" s="196">
        <f>IF(N182="základní",J182,0)</f>
        <v>0</v>
      </c>
      <c r="BF182" s="196">
        <f>IF(N182="snížená",J182,0)</f>
        <v>0</v>
      </c>
      <c r="BG182" s="196">
        <f>IF(N182="zákl. přenesená",J182,0)</f>
        <v>0</v>
      </c>
      <c r="BH182" s="196">
        <f>IF(N182="sníž. přenesená",J182,0)</f>
        <v>0</v>
      </c>
      <c r="BI182" s="196">
        <f>IF(N182="nulová",J182,0)</f>
        <v>0</v>
      </c>
      <c r="BJ182" s="17" t="s">
        <v>84</v>
      </c>
      <c r="BK182" s="196">
        <f>ROUND(I182*H182,2)</f>
        <v>0</v>
      </c>
      <c r="BL182" s="17" t="s">
        <v>204</v>
      </c>
      <c r="BM182" s="195" t="s">
        <v>272</v>
      </c>
    </row>
    <row r="183" spans="1:65" s="2" customFormat="1" ht="16.5" customHeight="1">
      <c r="A183" s="34"/>
      <c r="B183" s="35"/>
      <c r="C183" s="183" t="s">
        <v>273</v>
      </c>
      <c r="D183" s="183" t="s">
        <v>127</v>
      </c>
      <c r="E183" s="184" t="s">
        <v>274</v>
      </c>
      <c r="F183" s="185" t="s">
        <v>275</v>
      </c>
      <c r="G183" s="186" t="s">
        <v>219</v>
      </c>
      <c r="H183" s="187">
        <v>7</v>
      </c>
      <c r="I183" s="188"/>
      <c r="J183" s="189">
        <f>ROUND(I183*H183,2)</f>
        <v>0</v>
      </c>
      <c r="K183" s="190"/>
      <c r="L183" s="39"/>
      <c r="M183" s="191" t="s">
        <v>1</v>
      </c>
      <c r="N183" s="192" t="s">
        <v>41</v>
      </c>
      <c r="O183" s="71"/>
      <c r="P183" s="193">
        <f>O183*H183</f>
        <v>0</v>
      </c>
      <c r="Q183" s="193">
        <v>0</v>
      </c>
      <c r="R183" s="193">
        <f>Q183*H183</f>
        <v>0</v>
      </c>
      <c r="S183" s="193">
        <v>3.9399999999999999E-3</v>
      </c>
      <c r="T183" s="194">
        <f>S183*H183</f>
        <v>2.758E-2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5" t="s">
        <v>204</v>
      </c>
      <c r="AT183" s="195" t="s">
        <v>127</v>
      </c>
      <c r="AU183" s="195" t="s">
        <v>86</v>
      </c>
      <c r="AY183" s="17" t="s">
        <v>125</v>
      </c>
      <c r="BE183" s="196">
        <f>IF(N183="základní",J183,0)</f>
        <v>0</v>
      </c>
      <c r="BF183" s="196">
        <f>IF(N183="snížená",J183,0)</f>
        <v>0</v>
      </c>
      <c r="BG183" s="196">
        <f>IF(N183="zákl. přenesená",J183,0)</f>
        <v>0</v>
      </c>
      <c r="BH183" s="196">
        <f>IF(N183="sníž. přenesená",J183,0)</f>
        <v>0</v>
      </c>
      <c r="BI183" s="196">
        <f>IF(N183="nulová",J183,0)</f>
        <v>0</v>
      </c>
      <c r="BJ183" s="17" t="s">
        <v>84</v>
      </c>
      <c r="BK183" s="196">
        <f>ROUND(I183*H183,2)</f>
        <v>0</v>
      </c>
      <c r="BL183" s="17" t="s">
        <v>204</v>
      </c>
      <c r="BM183" s="195" t="s">
        <v>276</v>
      </c>
    </row>
    <row r="184" spans="1:65" s="2" customFormat="1" ht="24.2" customHeight="1">
      <c r="A184" s="34"/>
      <c r="B184" s="35"/>
      <c r="C184" s="183" t="s">
        <v>277</v>
      </c>
      <c r="D184" s="183" t="s">
        <v>127</v>
      </c>
      <c r="E184" s="184" t="s">
        <v>278</v>
      </c>
      <c r="F184" s="185" t="s">
        <v>279</v>
      </c>
      <c r="G184" s="186" t="s">
        <v>219</v>
      </c>
      <c r="H184" s="187">
        <v>130</v>
      </c>
      <c r="I184" s="188"/>
      <c r="J184" s="189">
        <f>ROUND(I184*H184,2)</f>
        <v>0</v>
      </c>
      <c r="K184" s="190"/>
      <c r="L184" s="39"/>
      <c r="M184" s="191" t="s">
        <v>1</v>
      </c>
      <c r="N184" s="192" t="s">
        <v>41</v>
      </c>
      <c r="O184" s="71"/>
      <c r="P184" s="193">
        <f>O184*H184</f>
        <v>0</v>
      </c>
      <c r="Q184" s="193">
        <v>5.9100000000000003E-3</v>
      </c>
      <c r="R184" s="193">
        <f>Q184*H184</f>
        <v>0.76830000000000009</v>
      </c>
      <c r="S184" s="193">
        <v>0</v>
      </c>
      <c r="T184" s="19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5" t="s">
        <v>204</v>
      </c>
      <c r="AT184" s="195" t="s">
        <v>127</v>
      </c>
      <c r="AU184" s="195" t="s">
        <v>86</v>
      </c>
      <c r="AY184" s="17" t="s">
        <v>125</v>
      </c>
      <c r="BE184" s="196">
        <f>IF(N184="základní",J184,0)</f>
        <v>0</v>
      </c>
      <c r="BF184" s="196">
        <f>IF(N184="snížená",J184,0)</f>
        <v>0</v>
      </c>
      <c r="BG184" s="196">
        <f>IF(N184="zákl. přenesená",J184,0)</f>
        <v>0</v>
      </c>
      <c r="BH184" s="196">
        <f>IF(N184="sníž. přenesená",J184,0)</f>
        <v>0</v>
      </c>
      <c r="BI184" s="196">
        <f>IF(N184="nulová",J184,0)</f>
        <v>0</v>
      </c>
      <c r="BJ184" s="17" t="s">
        <v>84</v>
      </c>
      <c r="BK184" s="196">
        <f>ROUND(I184*H184,2)</f>
        <v>0</v>
      </c>
      <c r="BL184" s="17" t="s">
        <v>204</v>
      </c>
      <c r="BM184" s="195" t="s">
        <v>280</v>
      </c>
    </row>
    <row r="185" spans="1:65" s="2" customFormat="1" ht="24.2" customHeight="1">
      <c r="A185" s="34"/>
      <c r="B185" s="35"/>
      <c r="C185" s="183" t="s">
        <v>281</v>
      </c>
      <c r="D185" s="183" t="s">
        <v>127</v>
      </c>
      <c r="E185" s="184" t="s">
        <v>282</v>
      </c>
      <c r="F185" s="185" t="s">
        <v>283</v>
      </c>
      <c r="G185" s="186" t="s">
        <v>219</v>
      </c>
      <c r="H185" s="187">
        <v>130</v>
      </c>
      <c r="I185" s="188"/>
      <c r="J185" s="189">
        <f>ROUND(I185*H185,2)</f>
        <v>0</v>
      </c>
      <c r="K185" s="190"/>
      <c r="L185" s="39"/>
      <c r="M185" s="191" t="s">
        <v>1</v>
      </c>
      <c r="N185" s="192" t="s">
        <v>41</v>
      </c>
      <c r="O185" s="71"/>
      <c r="P185" s="193">
        <f>O185*H185</f>
        <v>0</v>
      </c>
      <c r="Q185" s="193">
        <v>5.9100000000000003E-3</v>
      </c>
      <c r="R185" s="193">
        <f>Q185*H185</f>
        <v>0.76830000000000009</v>
      </c>
      <c r="S185" s="193">
        <v>0</v>
      </c>
      <c r="T185" s="19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5" t="s">
        <v>204</v>
      </c>
      <c r="AT185" s="195" t="s">
        <v>127</v>
      </c>
      <c r="AU185" s="195" t="s">
        <v>86</v>
      </c>
      <c r="AY185" s="17" t="s">
        <v>125</v>
      </c>
      <c r="BE185" s="196">
        <f>IF(N185="základní",J185,0)</f>
        <v>0</v>
      </c>
      <c r="BF185" s="196">
        <f>IF(N185="snížená",J185,0)</f>
        <v>0</v>
      </c>
      <c r="BG185" s="196">
        <f>IF(N185="zákl. přenesená",J185,0)</f>
        <v>0</v>
      </c>
      <c r="BH185" s="196">
        <f>IF(N185="sníž. přenesená",J185,0)</f>
        <v>0</v>
      </c>
      <c r="BI185" s="196">
        <f>IF(N185="nulová",J185,0)</f>
        <v>0</v>
      </c>
      <c r="BJ185" s="17" t="s">
        <v>84</v>
      </c>
      <c r="BK185" s="196">
        <f>ROUND(I185*H185,2)</f>
        <v>0</v>
      </c>
      <c r="BL185" s="17" t="s">
        <v>204</v>
      </c>
      <c r="BM185" s="195" t="s">
        <v>284</v>
      </c>
    </row>
    <row r="186" spans="1:65" s="2" customFormat="1" ht="24.2" customHeight="1">
      <c r="A186" s="34"/>
      <c r="B186" s="35"/>
      <c r="C186" s="183" t="s">
        <v>285</v>
      </c>
      <c r="D186" s="183" t="s">
        <v>127</v>
      </c>
      <c r="E186" s="184" t="s">
        <v>286</v>
      </c>
      <c r="F186" s="185" t="s">
        <v>287</v>
      </c>
      <c r="G186" s="186" t="s">
        <v>219</v>
      </c>
      <c r="H186" s="187">
        <v>71</v>
      </c>
      <c r="I186" s="188"/>
      <c r="J186" s="189">
        <f>ROUND(I186*H186,2)</f>
        <v>0</v>
      </c>
      <c r="K186" s="190"/>
      <c r="L186" s="39"/>
      <c r="M186" s="191" t="s">
        <v>1</v>
      </c>
      <c r="N186" s="192" t="s">
        <v>41</v>
      </c>
      <c r="O186" s="71"/>
      <c r="P186" s="193">
        <f>O186*H186</f>
        <v>0</v>
      </c>
      <c r="Q186" s="193">
        <v>1.6199999999999999E-3</v>
      </c>
      <c r="R186" s="193">
        <f>Q186*H186</f>
        <v>0.11502</v>
      </c>
      <c r="S186" s="193">
        <v>0</v>
      </c>
      <c r="T186" s="19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5" t="s">
        <v>204</v>
      </c>
      <c r="AT186" s="195" t="s">
        <v>127</v>
      </c>
      <c r="AU186" s="195" t="s">
        <v>86</v>
      </c>
      <c r="AY186" s="17" t="s">
        <v>125</v>
      </c>
      <c r="BE186" s="196">
        <f>IF(N186="základní",J186,0)</f>
        <v>0</v>
      </c>
      <c r="BF186" s="196">
        <f>IF(N186="snížená",J186,0)</f>
        <v>0</v>
      </c>
      <c r="BG186" s="196">
        <f>IF(N186="zákl. přenesená",J186,0)</f>
        <v>0</v>
      </c>
      <c r="BH186" s="196">
        <f>IF(N186="sníž. přenesená",J186,0)</f>
        <v>0</v>
      </c>
      <c r="BI186" s="196">
        <f>IF(N186="nulová",J186,0)</f>
        <v>0</v>
      </c>
      <c r="BJ186" s="17" t="s">
        <v>84</v>
      </c>
      <c r="BK186" s="196">
        <f>ROUND(I186*H186,2)</f>
        <v>0</v>
      </c>
      <c r="BL186" s="17" t="s">
        <v>204</v>
      </c>
      <c r="BM186" s="195" t="s">
        <v>288</v>
      </c>
    </row>
    <row r="187" spans="1:65" s="13" customFormat="1" ht="11.25">
      <c r="B187" s="197"/>
      <c r="C187" s="198"/>
      <c r="D187" s="199" t="s">
        <v>133</v>
      </c>
      <c r="E187" s="200" t="s">
        <v>1</v>
      </c>
      <c r="F187" s="201" t="s">
        <v>289</v>
      </c>
      <c r="G187" s="198"/>
      <c r="H187" s="202">
        <v>71</v>
      </c>
      <c r="I187" s="203"/>
      <c r="J187" s="198"/>
      <c r="K187" s="198"/>
      <c r="L187" s="204"/>
      <c r="M187" s="205"/>
      <c r="N187" s="206"/>
      <c r="O187" s="206"/>
      <c r="P187" s="206"/>
      <c r="Q187" s="206"/>
      <c r="R187" s="206"/>
      <c r="S187" s="206"/>
      <c r="T187" s="207"/>
      <c r="AT187" s="208" t="s">
        <v>133</v>
      </c>
      <c r="AU187" s="208" t="s">
        <v>86</v>
      </c>
      <c r="AV187" s="13" t="s">
        <v>86</v>
      </c>
      <c r="AW187" s="13" t="s">
        <v>32</v>
      </c>
      <c r="AX187" s="13" t="s">
        <v>84</v>
      </c>
      <c r="AY187" s="208" t="s">
        <v>125</v>
      </c>
    </row>
    <row r="188" spans="1:65" s="2" customFormat="1" ht="24.2" customHeight="1">
      <c r="A188" s="34"/>
      <c r="B188" s="35"/>
      <c r="C188" s="183" t="s">
        <v>290</v>
      </c>
      <c r="D188" s="183" t="s">
        <v>127</v>
      </c>
      <c r="E188" s="184" t="s">
        <v>291</v>
      </c>
      <c r="F188" s="185" t="s">
        <v>292</v>
      </c>
      <c r="G188" s="186" t="s">
        <v>219</v>
      </c>
      <c r="H188" s="187">
        <v>10</v>
      </c>
      <c r="I188" s="188"/>
      <c r="J188" s="189">
        <f>ROUND(I188*H188,2)</f>
        <v>0</v>
      </c>
      <c r="K188" s="190"/>
      <c r="L188" s="39"/>
      <c r="M188" s="191" t="s">
        <v>1</v>
      </c>
      <c r="N188" s="192" t="s">
        <v>41</v>
      </c>
      <c r="O188" s="71"/>
      <c r="P188" s="193">
        <f>O188*H188</f>
        <v>0</v>
      </c>
      <c r="Q188" s="193">
        <v>1.6199999999999999E-3</v>
      </c>
      <c r="R188" s="193">
        <f>Q188*H188</f>
        <v>1.6199999999999999E-2</v>
      </c>
      <c r="S188" s="193">
        <v>0</v>
      </c>
      <c r="T188" s="19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5" t="s">
        <v>204</v>
      </c>
      <c r="AT188" s="195" t="s">
        <v>127</v>
      </c>
      <c r="AU188" s="195" t="s">
        <v>86</v>
      </c>
      <c r="AY188" s="17" t="s">
        <v>125</v>
      </c>
      <c r="BE188" s="196">
        <f>IF(N188="základní",J188,0)</f>
        <v>0</v>
      </c>
      <c r="BF188" s="196">
        <f>IF(N188="snížená",J188,0)</f>
        <v>0</v>
      </c>
      <c r="BG188" s="196">
        <f>IF(N188="zákl. přenesená",J188,0)</f>
        <v>0</v>
      </c>
      <c r="BH188" s="196">
        <f>IF(N188="sníž. přenesená",J188,0)</f>
        <v>0</v>
      </c>
      <c r="BI188" s="196">
        <f>IF(N188="nulová",J188,0)</f>
        <v>0</v>
      </c>
      <c r="BJ188" s="17" t="s">
        <v>84</v>
      </c>
      <c r="BK188" s="196">
        <f>ROUND(I188*H188,2)</f>
        <v>0</v>
      </c>
      <c r="BL188" s="17" t="s">
        <v>204</v>
      </c>
      <c r="BM188" s="195" t="s">
        <v>293</v>
      </c>
    </row>
    <row r="189" spans="1:65" s="13" customFormat="1" ht="11.25">
      <c r="B189" s="197"/>
      <c r="C189" s="198"/>
      <c r="D189" s="199" t="s">
        <v>133</v>
      </c>
      <c r="E189" s="200" t="s">
        <v>1</v>
      </c>
      <c r="F189" s="201" t="s">
        <v>176</v>
      </c>
      <c r="G189" s="198"/>
      <c r="H189" s="202">
        <v>10</v>
      </c>
      <c r="I189" s="203"/>
      <c r="J189" s="198"/>
      <c r="K189" s="198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133</v>
      </c>
      <c r="AU189" s="208" t="s">
        <v>86</v>
      </c>
      <c r="AV189" s="13" t="s">
        <v>86</v>
      </c>
      <c r="AW189" s="13" t="s">
        <v>32</v>
      </c>
      <c r="AX189" s="13" t="s">
        <v>84</v>
      </c>
      <c r="AY189" s="208" t="s">
        <v>125</v>
      </c>
    </row>
    <row r="190" spans="1:65" s="2" customFormat="1" ht="24.2" customHeight="1">
      <c r="A190" s="34"/>
      <c r="B190" s="35"/>
      <c r="C190" s="183" t="s">
        <v>294</v>
      </c>
      <c r="D190" s="183" t="s">
        <v>127</v>
      </c>
      <c r="E190" s="184" t="s">
        <v>295</v>
      </c>
      <c r="F190" s="185" t="s">
        <v>296</v>
      </c>
      <c r="G190" s="186" t="s">
        <v>162</v>
      </c>
      <c r="H190" s="187">
        <v>2</v>
      </c>
      <c r="I190" s="188"/>
      <c r="J190" s="189">
        <f>ROUND(I190*H190,2)</f>
        <v>0</v>
      </c>
      <c r="K190" s="190"/>
      <c r="L190" s="39"/>
      <c r="M190" s="191" t="s">
        <v>1</v>
      </c>
      <c r="N190" s="192" t="s">
        <v>41</v>
      </c>
      <c r="O190" s="71"/>
      <c r="P190" s="193">
        <f>O190*H190</f>
        <v>0</v>
      </c>
      <c r="Q190" s="193">
        <v>2.5000000000000001E-4</v>
      </c>
      <c r="R190" s="193">
        <f>Q190*H190</f>
        <v>5.0000000000000001E-4</v>
      </c>
      <c r="S190" s="193">
        <v>0</v>
      </c>
      <c r="T190" s="19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5" t="s">
        <v>204</v>
      </c>
      <c r="AT190" s="195" t="s">
        <v>127</v>
      </c>
      <c r="AU190" s="195" t="s">
        <v>86</v>
      </c>
      <c r="AY190" s="17" t="s">
        <v>125</v>
      </c>
      <c r="BE190" s="196">
        <f>IF(N190="základní",J190,0)</f>
        <v>0</v>
      </c>
      <c r="BF190" s="196">
        <f>IF(N190="snížená",J190,0)</f>
        <v>0</v>
      </c>
      <c r="BG190" s="196">
        <f>IF(N190="zákl. přenesená",J190,0)</f>
        <v>0</v>
      </c>
      <c r="BH190" s="196">
        <f>IF(N190="sníž. přenesená",J190,0)</f>
        <v>0</v>
      </c>
      <c r="BI190" s="196">
        <f>IF(N190="nulová",J190,0)</f>
        <v>0</v>
      </c>
      <c r="BJ190" s="17" t="s">
        <v>84</v>
      </c>
      <c r="BK190" s="196">
        <f>ROUND(I190*H190,2)</f>
        <v>0</v>
      </c>
      <c r="BL190" s="17" t="s">
        <v>204</v>
      </c>
      <c r="BM190" s="195" t="s">
        <v>297</v>
      </c>
    </row>
    <row r="191" spans="1:65" s="2" customFormat="1" ht="24.2" customHeight="1">
      <c r="A191" s="34"/>
      <c r="B191" s="35"/>
      <c r="C191" s="183" t="s">
        <v>298</v>
      </c>
      <c r="D191" s="183" t="s">
        <v>127</v>
      </c>
      <c r="E191" s="184" t="s">
        <v>299</v>
      </c>
      <c r="F191" s="185" t="s">
        <v>300</v>
      </c>
      <c r="G191" s="186" t="s">
        <v>162</v>
      </c>
      <c r="H191" s="187">
        <v>1</v>
      </c>
      <c r="I191" s="188"/>
      <c r="J191" s="189">
        <f>ROUND(I191*H191,2)</f>
        <v>0</v>
      </c>
      <c r="K191" s="190"/>
      <c r="L191" s="39"/>
      <c r="M191" s="191" t="s">
        <v>1</v>
      </c>
      <c r="N191" s="192" t="s">
        <v>41</v>
      </c>
      <c r="O191" s="71"/>
      <c r="P191" s="193">
        <f>O191*H191</f>
        <v>0</v>
      </c>
      <c r="Q191" s="193">
        <v>2.5000000000000001E-4</v>
      </c>
      <c r="R191" s="193">
        <f>Q191*H191</f>
        <v>2.5000000000000001E-4</v>
      </c>
      <c r="S191" s="193">
        <v>0</v>
      </c>
      <c r="T191" s="194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5" t="s">
        <v>204</v>
      </c>
      <c r="AT191" s="195" t="s">
        <v>127</v>
      </c>
      <c r="AU191" s="195" t="s">
        <v>86</v>
      </c>
      <c r="AY191" s="17" t="s">
        <v>125</v>
      </c>
      <c r="BE191" s="196">
        <f>IF(N191="základní",J191,0)</f>
        <v>0</v>
      </c>
      <c r="BF191" s="196">
        <f>IF(N191="snížená",J191,0)</f>
        <v>0</v>
      </c>
      <c r="BG191" s="196">
        <f>IF(N191="zákl. přenesená",J191,0)</f>
        <v>0</v>
      </c>
      <c r="BH191" s="196">
        <f>IF(N191="sníž. přenesená",J191,0)</f>
        <v>0</v>
      </c>
      <c r="BI191" s="196">
        <f>IF(N191="nulová",J191,0)</f>
        <v>0</v>
      </c>
      <c r="BJ191" s="17" t="s">
        <v>84</v>
      </c>
      <c r="BK191" s="196">
        <f>ROUND(I191*H191,2)</f>
        <v>0</v>
      </c>
      <c r="BL191" s="17" t="s">
        <v>204</v>
      </c>
      <c r="BM191" s="195" t="s">
        <v>301</v>
      </c>
    </row>
    <row r="192" spans="1:65" s="2" customFormat="1" ht="24.2" customHeight="1">
      <c r="A192" s="34"/>
      <c r="B192" s="35"/>
      <c r="C192" s="183" t="s">
        <v>302</v>
      </c>
      <c r="D192" s="183" t="s">
        <v>127</v>
      </c>
      <c r="E192" s="184" t="s">
        <v>303</v>
      </c>
      <c r="F192" s="185" t="s">
        <v>304</v>
      </c>
      <c r="G192" s="186" t="s">
        <v>219</v>
      </c>
      <c r="H192" s="187">
        <v>12</v>
      </c>
      <c r="I192" s="188"/>
      <c r="J192" s="189">
        <f>ROUND(I192*H192,2)</f>
        <v>0</v>
      </c>
      <c r="K192" s="190"/>
      <c r="L192" s="39"/>
      <c r="M192" s="191" t="s">
        <v>1</v>
      </c>
      <c r="N192" s="192" t="s">
        <v>41</v>
      </c>
      <c r="O192" s="71"/>
      <c r="P192" s="193">
        <f>O192*H192</f>
        <v>0</v>
      </c>
      <c r="Q192" s="193">
        <v>2.1700000000000001E-3</v>
      </c>
      <c r="R192" s="193">
        <f>Q192*H192</f>
        <v>2.6040000000000001E-2</v>
      </c>
      <c r="S192" s="193">
        <v>0</v>
      </c>
      <c r="T192" s="19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5" t="s">
        <v>204</v>
      </c>
      <c r="AT192" s="195" t="s">
        <v>127</v>
      </c>
      <c r="AU192" s="195" t="s">
        <v>86</v>
      </c>
      <c r="AY192" s="17" t="s">
        <v>125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17" t="s">
        <v>84</v>
      </c>
      <c r="BK192" s="196">
        <f>ROUND(I192*H192,2)</f>
        <v>0</v>
      </c>
      <c r="BL192" s="17" t="s">
        <v>204</v>
      </c>
      <c r="BM192" s="195" t="s">
        <v>305</v>
      </c>
    </row>
    <row r="193" spans="1:65" s="13" customFormat="1" ht="11.25">
      <c r="B193" s="197"/>
      <c r="C193" s="198"/>
      <c r="D193" s="199" t="s">
        <v>133</v>
      </c>
      <c r="E193" s="200" t="s">
        <v>1</v>
      </c>
      <c r="F193" s="201" t="s">
        <v>306</v>
      </c>
      <c r="G193" s="198"/>
      <c r="H193" s="202">
        <v>12</v>
      </c>
      <c r="I193" s="203"/>
      <c r="J193" s="198"/>
      <c r="K193" s="198"/>
      <c r="L193" s="204"/>
      <c r="M193" s="205"/>
      <c r="N193" s="206"/>
      <c r="O193" s="206"/>
      <c r="P193" s="206"/>
      <c r="Q193" s="206"/>
      <c r="R193" s="206"/>
      <c r="S193" s="206"/>
      <c r="T193" s="207"/>
      <c r="AT193" s="208" t="s">
        <v>133</v>
      </c>
      <c r="AU193" s="208" t="s">
        <v>86</v>
      </c>
      <c r="AV193" s="13" t="s">
        <v>86</v>
      </c>
      <c r="AW193" s="13" t="s">
        <v>32</v>
      </c>
      <c r="AX193" s="13" t="s">
        <v>84</v>
      </c>
      <c r="AY193" s="208" t="s">
        <v>125</v>
      </c>
    </row>
    <row r="194" spans="1:65" s="2" customFormat="1" ht="24.2" customHeight="1">
      <c r="A194" s="34"/>
      <c r="B194" s="35"/>
      <c r="C194" s="183" t="s">
        <v>307</v>
      </c>
      <c r="D194" s="183" t="s">
        <v>127</v>
      </c>
      <c r="E194" s="184" t="s">
        <v>308</v>
      </c>
      <c r="F194" s="185" t="s">
        <v>309</v>
      </c>
      <c r="G194" s="186" t="s">
        <v>219</v>
      </c>
      <c r="H194" s="187">
        <v>7</v>
      </c>
      <c r="I194" s="188"/>
      <c r="J194" s="189">
        <f>ROUND(I194*H194,2)</f>
        <v>0</v>
      </c>
      <c r="K194" s="190"/>
      <c r="L194" s="39"/>
      <c r="M194" s="191" t="s">
        <v>1</v>
      </c>
      <c r="N194" s="192" t="s">
        <v>41</v>
      </c>
      <c r="O194" s="71"/>
      <c r="P194" s="193">
        <f>O194*H194</f>
        <v>0</v>
      </c>
      <c r="Q194" s="193">
        <v>2.0999999999999999E-3</v>
      </c>
      <c r="R194" s="193">
        <f>Q194*H194</f>
        <v>1.47E-2</v>
      </c>
      <c r="S194" s="193">
        <v>0</v>
      </c>
      <c r="T194" s="194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5" t="s">
        <v>204</v>
      </c>
      <c r="AT194" s="195" t="s">
        <v>127</v>
      </c>
      <c r="AU194" s="195" t="s">
        <v>86</v>
      </c>
      <c r="AY194" s="17" t="s">
        <v>125</v>
      </c>
      <c r="BE194" s="196">
        <f>IF(N194="základní",J194,0)</f>
        <v>0</v>
      </c>
      <c r="BF194" s="196">
        <f>IF(N194="snížená",J194,0)</f>
        <v>0</v>
      </c>
      <c r="BG194" s="196">
        <f>IF(N194="zákl. přenesená",J194,0)</f>
        <v>0</v>
      </c>
      <c r="BH194" s="196">
        <f>IF(N194="sníž. přenesená",J194,0)</f>
        <v>0</v>
      </c>
      <c r="BI194" s="196">
        <f>IF(N194="nulová",J194,0)</f>
        <v>0</v>
      </c>
      <c r="BJ194" s="17" t="s">
        <v>84</v>
      </c>
      <c r="BK194" s="196">
        <f>ROUND(I194*H194,2)</f>
        <v>0</v>
      </c>
      <c r="BL194" s="17" t="s">
        <v>204</v>
      </c>
      <c r="BM194" s="195" t="s">
        <v>310</v>
      </c>
    </row>
    <row r="195" spans="1:65" s="2" customFormat="1" ht="24.2" customHeight="1">
      <c r="A195" s="34"/>
      <c r="B195" s="35"/>
      <c r="C195" s="183" t="s">
        <v>311</v>
      </c>
      <c r="D195" s="183" t="s">
        <v>127</v>
      </c>
      <c r="E195" s="184" t="s">
        <v>312</v>
      </c>
      <c r="F195" s="185" t="s">
        <v>313</v>
      </c>
      <c r="G195" s="186" t="s">
        <v>144</v>
      </c>
      <c r="H195" s="187">
        <v>1.7090000000000001</v>
      </c>
      <c r="I195" s="188"/>
      <c r="J195" s="189">
        <f>ROUND(I195*H195,2)</f>
        <v>0</v>
      </c>
      <c r="K195" s="190"/>
      <c r="L195" s="39"/>
      <c r="M195" s="191" t="s">
        <v>1</v>
      </c>
      <c r="N195" s="192" t="s">
        <v>41</v>
      </c>
      <c r="O195" s="71"/>
      <c r="P195" s="193">
        <f>O195*H195</f>
        <v>0</v>
      </c>
      <c r="Q195" s="193">
        <v>0</v>
      </c>
      <c r="R195" s="193">
        <f>Q195*H195</f>
        <v>0</v>
      </c>
      <c r="S195" s="193">
        <v>0</v>
      </c>
      <c r="T195" s="194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5" t="s">
        <v>204</v>
      </c>
      <c r="AT195" s="195" t="s">
        <v>127</v>
      </c>
      <c r="AU195" s="195" t="s">
        <v>86</v>
      </c>
      <c r="AY195" s="17" t="s">
        <v>125</v>
      </c>
      <c r="BE195" s="196">
        <f>IF(N195="základní",J195,0)</f>
        <v>0</v>
      </c>
      <c r="BF195" s="196">
        <f>IF(N195="snížená",J195,0)</f>
        <v>0</v>
      </c>
      <c r="BG195" s="196">
        <f>IF(N195="zákl. přenesená",J195,0)</f>
        <v>0</v>
      </c>
      <c r="BH195" s="196">
        <f>IF(N195="sníž. přenesená",J195,0)</f>
        <v>0</v>
      </c>
      <c r="BI195" s="196">
        <f>IF(N195="nulová",J195,0)</f>
        <v>0</v>
      </c>
      <c r="BJ195" s="17" t="s">
        <v>84</v>
      </c>
      <c r="BK195" s="196">
        <f>ROUND(I195*H195,2)</f>
        <v>0</v>
      </c>
      <c r="BL195" s="17" t="s">
        <v>204</v>
      </c>
      <c r="BM195" s="195" t="s">
        <v>314</v>
      </c>
    </row>
    <row r="196" spans="1:65" s="12" customFormat="1" ht="22.9" customHeight="1">
      <c r="B196" s="167"/>
      <c r="C196" s="168"/>
      <c r="D196" s="169" t="s">
        <v>75</v>
      </c>
      <c r="E196" s="181" t="s">
        <v>315</v>
      </c>
      <c r="F196" s="181" t="s">
        <v>316</v>
      </c>
      <c r="G196" s="168"/>
      <c r="H196" s="168"/>
      <c r="I196" s="171"/>
      <c r="J196" s="182">
        <f>BK196</f>
        <v>0</v>
      </c>
      <c r="K196" s="168"/>
      <c r="L196" s="173"/>
      <c r="M196" s="174"/>
      <c r="N196" s="175"/>
      <c r="O196" s="175"/>
      <c r="P196" s="176">
        <f>SUM(P197:P215)</f>
        <v>0</v>
      </c>
      <c r="Q196" s="175"/>
      <c r="R196" s="176">
        <f>SUM(R197:R215)</f>
        <v>11.56285336</v>
      </c>
      <c r="S196" s="175"/>
      <c r="T196" s="177">
        <f>SUM(T197:T215)</f>
        <v>1.504</v>
      </c>
      <c r="AR196" s="178" t="s">
        <v>86</v>
      </c>
      <c r="AT196" s="179" t="s">
        <v>75</v>
      </c>
      <c r="AU196" s="179" t="s">
        <v>84</v>
      </c>
      <c r="AY196" s="178" t="s">
        <v>125</v>
      </c>
      <c r="BK196" s="180">
        <f>SUM(BK197:BK215)</f>
        <v>0</v>
      </c>
    </row>
    <row r="197" spans="1:65" s="2" customFormat="1" ht="16.5" customHeight="1">
      <c r="A197" s="34"/>
      <c r="B197" s="35"/>
      <c r="C197" s="183" t="s">
        <v>317</v>
      </c>
      <c r="D197" s="183" t="s">
        <v>127</v>
      </c>
      <c r="E197" s="184" t="s">
        <v>318</v>
      </c>
      <c r="F197" s="185" t="s">
        <v>319</v>
      </c>
      <c r="G197" s="186" t="s">
        <v>130</v>
      </c>
      <c r="H197" s="187">
        <v>32</v>
      </c>
      <c r="I197" s="188"/>
      <c r="J197" s="189">
        <f>ROUND(I197*H197,2)</f>
        <v>0</v>
      </c>
      <c r="K197" s="190"/>
      <c r="L197" s="39"/>
      <c r="M197" s="191" t="s">
        <v>1</v>
      </c>
      <c r="N197" s="192" t="s">
        <v>41</v>
      </c>
      <c r="O197" s="71"/>
      <c r="P197" s="193">
        <f>O197*H197</f>
        <v>0</v>
      </c>
      <c r="Q197" s="193">
        <v>2.7999999999999998E-4</v>
      </c>
      <c r="R197" s="193">
        <f>Q197*H197</f>
        <v>8.9599999999999992E-3</v>
      </c>
      <c r="S197" s="193">
        <v>0</v>
      </c>
      <c r="T197" s="19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5" t="s">
        <v>204</v>
      </c>
      <c r="AT197" s="195" t="s">
        <v>127</v>
      </c>
      <c r="AU197" s="195" t="s">
        <v>86</v>
      </c>
      <c r="AY197" s="17" t="s">
        <v>125</v>
      </c>
      <c r="BE197" s="196">
        <f>IF(N197="základní",J197,0)</f>
        <v>0</v>
      </c>
      <c r="BF197" s="196">
        <f>IF(N197="snížená",J197,0)</f>
        <v>0</v>
      </c>
      <c r="BG197" s="196">
        <f>IF(N197="zákl. přenesená",J197,0)</f>
        <v>0</v>
      </c>
      <c r="BH197" s="196">
        <f>IF(N197="sníž. přenesená",J197,0)</f>
        <v>0</v>
      </c>
      <c r="BI197" s="196">
        <f>IF(N197="nulová",J197,0)</f>
        <v>0</v>
      </c>
      <c r="BJ197" s="17" t="s">
        <v>84</v>
      </c>
      <c r="BK197" s="196">
        <f>ROUND(I197*H197,2)</f>
        <v>0</v>
      </c>
      <c r="BL197" s="17" t="s">
        <v>204</v>
      </c>
      <c r="BM197" s="195" t="s">
        <v>320</v>
      </c>
    </row>
    <row r="198" spans="1:65" s="2" customFormat="1" ht="16.5" customHeight="1">
      <c r="A198" s="34"/>
      <c r="B198" s="35"/>
      <c r="C198" s="183" t="s">
        <v>321</v>
      </c>
      <c r="D198" s="183" t="s">
        <v>127</v>
      </c>
      <c r="E198" s="184" t="s">
        <v>322</v>
      </c>
      <c r="F198" s="185" t="s">
        <v>323</v>
      </c>
      <c r="G198" s="186" t="s">
        <v>130</v>
      </c>
      <c r="H198" s="187">
        <v>144</v>
      </c>
      <c r="I198" s="188"/>
      <c r="J198" s="189">
        <f>ROUND(I198*H198,2)</f>
        <v>0</v>
      </c>
      <c r="K198" s="190"/>
      <c r="L198" s="39"/>
      <c r="M198" s="191" t="s">
        <v>1</v>
      </c>
      <c r="N198" s="192" t="s">
        <v>41</v>
      </c>
      <c r="O198" s="71"/>
      <c r="P198" s="193">
        <f>O198*H198</f>
        <v>0</v>
      </c>
      <c r="Q198" s="193">
        <v>1E-4</v>
      </c>
      <c r="R198" s="193">
        <f>Q198*H198</f>
        <v>1.4400000000000001E-2</v>
      </c>
      <c r="S198" s="193">
        <v>0</v>
      </c>
      <c r="T198" s="19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5" t="s">
        <v>204</v>
      </c>
      <c r="AT198" s="195" t="s">
        <v>127</v>
      </c>
      <c r="AU198" s="195" t="s">
        <v>86</v>
      </c>
      <c r="AY198" s="17" t="s">
        <v>125</v>
      </c>
      <c r="BE198" s="196">
        <f>IF(N198="základní",J198,0)</f>
        <v>0</v>
      </c>
      <c r="BF198" s="196">
        <f>IF(N198="snížená",J198,0)</f>
        <v>0</v>
      </c>
      <c r="BG198" s="196">
        <f>IF(N198="zákl. přenesená",J198,0)</f>
        <v>0</v>
      </c>
      <c r="BH198" s="196">
        <f>IF(N198="sníž. přenesená",J198,0)</f>
        <v>0</v>
      </c>
      <c r="BI198" s="196">
        <f>IF(N198="nulová",J198,0)</f>
        <v>0</v>
      </c>
      <c r="BJ198" s="17" t="s">
        <v>84</v>
      </c>
      <c r="BK198" s="196">
        <f>ROUND(I198*H198,2)</f>
        <v>0</v>
      </c>
      <c r="BL198" s="17" t="s">
        <v>204</v>
      </c>
      <c r="BM198" s="195" t="s">
        <v>324</v>
      </c>
    </row>
    <row r="199" spans="1:65" s="2" customFormat="1" ht="16.5" customHeight="1">
      <c r="A199" s="34"/>
      <c r="B199" s="35"/>
      <c r="C199" s="209" t="s">
        <v>325</v>
      </c>
      <c r="D199" s="209" t="s">
        <v>141</v>
      </c>
      <c r="E199" s="210" t="s">
        <v>326</v>
      </c>
      <c r="F199" s="211" t="s">
        <v>327</v>
      </c>
      <c r="G199" s="212" t="s">
        <v>130</v>
      </c>
      <c r="H199" s="213">
        <v>163.15199999999999</v>
      </c>
      <c r="I199" s="214"/>
      <c r="J199" s="215">
        <f>ROUND(I199*H199,2)</f>
        <v>0</v>
      </c>
      <c r="K199" s="216"/>
      <c r="L199" s="217"/>
      <c r="M199" s="218" t="s">
        <v>1</v>
      </c>
      <c r="N199" s="219" t="s">
        <v>41</v>
      </c>
      <c r="O199" s="71"/>
      <c r="P199" s="193">
        <f>O199*H199</f>
        <v>0</v>
      </c>
      <c r="Q199" s="193">
        <v>6.9300000000000004E-3</v>
      </c>
      <c r="R199" s="193">
        <f>Q199*H199</f>
        <v>1.1306433599999999</v>
      </c>
      <c r="S199" s="193">
        <v>0</v>
      </c>
      <c r="T199" s="19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5" t="s">
        <v>281</v>
      </c>
      <c r="AT199" s="195" t="s">
        <v>141</v>
      </c>
      <c r="AU199" s="195" t="s">
        <v>86</v>
      </c>
      <c r="AY199" s="17" t="s">
        <v>125</v>
      </c>
      <c r="BE199" s="196">
        <f>IF(N199="základní",J199,0)</f>
        <v>0</v>
      </c>
      <c r="BF199" s="196">
        <f>IF(N199="snížená",J199,0)</f>
        <v>0</v>
      </c>
      <c r="BG199" s="196">
        <f>IF(N199="zákl. přenesená",J199,0)</f>
        <v>0</v>
      </c>
      <c r="BH199" s="196">
        <f>IF(N199="sníž. přenesená",J199,0)</f>
        <v>0</v>
      </c>
      <c r="BI199" s="196">
        <f>IF(N199="nulová",J199,0)</f>
        <v>0</v>
      </c>
      <c r="BJ199" s="17" t="s">
        <v>84</v>
      </c>
      <c r="BK199" s="196">
        <f>ROUND(I199*H199,2)</f>
        <v>0</v>
      </c>
      <c r="BL199" s="17" t="s">
        <v>204</v>
      </c>
      <c r="BM199" s="195" t="s">
        <v>328</v>
      </c>
    </row>
    <row r="200" spans="1:65" s="13" customFormat="1" ht="11.25">
      <c r="B200" s="197"/>
      <c r="C200" s="198"/>
      <c r="D200" s="199" t="s">
        <v>133</v>
      </c>
      <c r="E200" s="198"/>
      <c r="F200" s="201" t="s">
        <v>329</v>
      </c>
      <c r="G200" s="198"/>
      <c r="H200" s="202">
        <v>163.15199999999999</v>
      </c>
      <c r="I200" s="203"/>
      <c r="J200" s="198"/>
      <c r="K200" s="198"/>
      <c r="L200" s="204"/>
      <c r="M200" s="205"/>
      <c r="N200" s="206"/>
      <c r="O200" s="206"/>
      <c r="P200" s="206"/>
      <c r="Q200" s="206"/>
      <c r="R200" s="206"/>
      <c r="S200" s="206"/>
      <c r="T200" s="207"/>
      <c r="AT200" s="208" t="s">
        <v>133</v>
      </c>
      <c r="AU200" s="208" t="s">
        <v>86</v>
      </c>
      <c r="AV200" s="13" t="s">
        <v>86</v>
      </c>
      <c r="AW200" s="13" t="s">
        <v>4</v>
      </c>
      <c r="AX200" s="13" t="s">
        <v>84</v>
      </c>
      <c r="AY200" s="208" t="s">
        <v>125</v>
      </c>
    </row>
    <row r="201" spans="1:65" s="2" customFormat="1" ht="21.75" customHeight="1">
      <c r="A201" s="34"/>
      <c r="B201" s="35"/>
      <c r="C201" s="183" t="s">
        <v>330</v>
      </c>
      <c r="D201" s="183" t="s">
        <v>127</v>
      </c>
      <c r="E201" s="184" t="s">
        <v>331</v>
      </c>
      <c r="F201" s="185" t="s">
        <v>332</v>
      </c>
      <c r="G201" s="186" t="s">
        <v>130</v>
      </c>
      <c r="H201" s="187">
        <v>32</v>
      </c>
      <c r="I201" s="188"/>
      <c r="J201" s="189">
        <f>ROUND(I201*H201,2)</f>
        <v>0</v>
      </c>
      <c r="K201" s="190"/>
      <c r="L201" s="39"/>
      <c r="M201" s="191" t="s">
        <v>1</v>
      </c>
      <c r="N201" s="192" t="s">
        <v>41</v>
      </c>
      <c r="O201" s="71"/>
      <c r="P201" s="193">
        <f>O201*H201</f>
        <v>0</v>
      </c>
      <c r="Q201" s="193">
        <v>0</v>
      </c>
      <c r="R201" s="193">
        <f>Q201*H201</f>
        <v>0</v>
      </c>
      <c r="S201" s="193">
        <v>7.0000000000000001E-3</v>
      </c>
      <c r="T201" s="194">
        <f>S201*H201</f>
        <v>0.224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5" t="s">
        <v>204</v>
      </c>
      <c r="AT201" s="195" t="s">
        <v>127</v>
      </c>
      <c r="AU201" s="195" t="s">
        <v>86</v>
      </c>
      <c r="AY201" s="17" t="s">
        <v>125</v>
      </c>
      <c r="BE201" s="196">
        <f>IF(N201="základní",J201,0)</f>
        <v>0</v>
      </c>
      <c r="BF201" s="196">
        <f>IF(N201="snížená",J201,0)</f>
        <v>0</v>
      </c>
      <c r="BG201" s="196">
        <f>IF(N201="zákl. přenesená",J201,0)</f>
        <v>0</v>
      </c>
      <c r="BH201" s="196">
        <f>IF(N201="sníž. přenesená",J201,0)</f>
        <v>0</v>
      </c>
      <c r="BI201" s="196">
        <f>IF(N201="nulová",J201,0)</f>
        <v>0</v>
      </c>
      <c r="BJ201" s="17" t="s">
        <v>84</v>
      </c>
      <c r="BK201" s="196">
        <f>ROUND(I201*H201,2)</f>
        <v>0</v>
      </c>
      <c r="BL201" s="17" t="s">
        <v>204</v>
      </c>
      <c r="BM201" s="195" t="s">
        <v>333</v>
      </c>
    </row>
    <row r="202" spans="1:65" s="2" customFormat="1" ht="16.5" customHeight="1">
      <c r="A202" s="34"/>
      <c r="B202" s="35"/>
      <c r="C202" s="183" t="s">
        <v>334</v>
      </c>
      <c r="D202" s="183" t="s">
        <v>127</v>
      </c>
      <c r="E202" s="184" t="s">
        <v>335</v>
      </c>
      <c r="F202" s="185" t="s">
        <v>336</v>
      </c>
      <c r="G202" s="186" t="s">
        <v>337</v>
      </c>
      <c r="H202" s="187">
        <v>15132</v>
      </c>
      <c r="I202" s="188"/>
      <c r="J202" s="189">
        <f>ROUND(I202*H202,2)</f>
        <v>0</v>
      </c>
      <c r="K202" s="190"/>
      <c r="L202" s="39"/>
      <c r="M202" s="191" t="s">
        <v>1</v>
      </c>
      <c r="N202" s="192" t="s">
        <v>41</v>
      </c>
      <c r="O202" s="71"/>
      <c r="P202" s="193">
        <f>O202*H202</f>
        <v>0</v>
      </c>
      <c r="Q202" s="193">
        <v>5.0000000000000002E-5</v>
      </c>
      <c r="R202" s="193">
        <f>Q202*H202</f>
        <v>0.75660000000000005</v>
      </c>
      <c r="S202" s="193">
        <v>0</v>
      </c>
      <c r="T202" s="19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5" t="s">
        <v>204</v>
      </c>
      <c r="AT202" s="195" t="s">
        <v>127</v>
      </c>
      <c r="AU202" s="195" t="s">
        <v>86</v>
      </c>
      <c r="AY202" s="17" t="s">
        <v>125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7" t="s">
        <v>84</v>
      </c>
      <c r="BK202" s="196">
        <f>ROUND(I202*H202,2)</f>
        <v>0</v>
      </c>
      <c r="BL202" s="17" t="s">
        <v>204</v>
      </c>
      <c r="BM202" s="195" t="s">
        <v>338</v>
      </c>
    </row>
    <row r="203" spans="1:65" s="2" customFormat="1" ht="24.2" customHeight="1">
      <c r="A203" s="34"/>
      <c r="B203" s="35"/>
      <c r="C203" s="209" t="s">
        <v>339</v>
      </c>
      <c r="D203" s="209" t="s">
        <v>141</v>
      </c>
      <c r="E203" s="210" t="s">
        <v>340</v>
      </c>
      <c r="F203" s="211" t="s">
        <v>341</v>
      </c>
      <c r="G203" s="212" t="s">
        <v>130</v>
      </c>
      <c r="H203" s="213">
        <v>300</v>
      </c>
      <c r="I203" s="214"/>
      <c r="J203" s="215">
        <f>ROUND(I203*H203,2)</f>
        <v>0</v>
      </c>
      <c r="K203" s="216"/>
      <c r="L203" s="217"/>
      <c r="M203" s="218" t="s">
        <v>1</v>
      </c>
      <c r="N203" s="219" t="s">
        <v>41</v>
      </c>
      <c r="O203" s="71"/>
      <c r="P203" s="193">
        <f>O203*H203</f>
        <v>0</v>
      </c>
      <c r="Q203" s="193">
        <v>3.2000000000000001E-2</v>
      </c>
      <c r="R203" s="193">
        <f>Q203*H203</f>
        <v>9.6</v>
      </c>
      <c r="S203" s="193">
        <v>0</v>
      </c>
      <c r="T203" s="19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5" t="s">
        <v>281</v>
      </c>
      <c r="AT203" s="195" t="s">
        <v>141</v>
      </c>
      <c r="AU203" s="195" t="s">
        <v>86</v>
      </c>
      <c r="AY203" s="17" t="s">
        <v>125</v>
      </c>
      <c r="BE203" s="196">
        <f>IF(N203="základní",J203,0)</f>
        <v>0</v>
      </c>
      <c r="BF203" s="196">
        <f>IF(N203="snížená",J203,0)</f>
        <v>0</v>
      </c>
      <c r="BG203" s="196">
        <f>IF(N203="zákl. přenesená",J203,0)</f>
        <v>0</v>
      </c>
      <c r="BH203" s="196">
        <f>IF(N203="sníž. přenesená",J203,0)</f>
        <v>0</v>
      </c>
      <c r="BI203" s="196">
        <f>IF(N203="nulová",J203,0)</f>
        <v>0</v>
      </c>
      <c r="BJ203" s="17" t="s">
        <v>84</v>
      </c>
      <c r="BK203" s="196">
        <f>ROUND(I203*H203,2)</f>
        <v>0</v>
      </c>
      <c r="BL203" s="17" t="s">
        <v>204</v>
      </c>
      <c r="BM203" s="195" t="s">
        <v>342</v>
      </c>
    </row>
    <row r="204" spans="1:65" s="13" customFormat="1" ht="11.25">
      <c r="B204" s="197"/>
      <c r="C204" s="198"/>
      <c r="D204" s="199" t="s">
        <v>133</v>
      </c>
      <c r="E204" s="200" t="s">
        <v>1</v>
      </c>
      <c r="F204" s="201" t="s">
        <v>343</v>
      </c>
      <c r="G204" s="198"/>
      <c r="H204" s="202">
        <v>300</v>
      </c>
      <c r="I204" s="203"/>
      <c r="J204" s="198"/>
      <c r="K204" s="198"/>
      <c r="L204" s="204"/>
      <c r="M204" s="205"/>
      <c r="N204" s="206"/>
      <c r="O204" s="206"/>
      <c r="P204" s="206"/>
      <c r="Q204" s="206"/>
      <c r="R204" s="206"/>
      <c r="S204" s="206"/>
      <c r="T204" s="207"/>
      <c r="AT204" s="208" t="s">
        <v>133</v>
      </c>
      <c r="AU204" s="208" t="s">
        <v>86</v>
      </c>
      <c r="AV204" s="13" t="s">
        <v>86</v>
      </c>
      <c r="AW204" s="13" t="s">
        <v>32</v>
      </c>
      <c r="AX204" s="13" t="s">
        <v>84</v>
      </c>
      <c r="AY204" s="208" t="s">
        <v>125</v>
      </c>
    </row>
    <row r="205" spans="1:65" s="2" customFormat="1" ht="16.5" customHeight="1">
      <c r="A205" s="34"/>
      <c r="B205" s="35"/>
      <c r="C205" s="183" t="s">
        <v>344</v>
      </c>
      <c r="D205" s="183" t="s">
        <v>127</v>
      </c>
      <c r="E205" s="184" t="s">
        <v>345</v>
      </c>
      <c r="F205" s="185" t="s">
        <v>346</v>
      </c>
      <c r="G205" s="186" t="s">
        <v>130</v>
      </c>
      <c r="H205" s="187">
        <v>88</v>
      </c>
      <c r="I205" s="188"/>
      <c r="J205" s="189">
        <f>ROUND(I205*H205,2)</f>
        <v>0</v>
      </c>
      <c r="K205" s="190"/>
      <c r="L205" s="39"/>
      <c r="M205" s="191" t="s">
        <v>1</v>
      </c>
      <c r="N205" s="192" t="s">
        <v>41</v>
      </c>
      <c r="O205" s="71"/>
      <c r="P205" s="193">
        <f>O205*H205</f>
        <v>0</v>
      </c>
      <c r="Q205" s="193">
        <v>0</v>
      </c>
      <c r="R205" s="193">
        <f>Q205*H205</f>
        <v>0</v>
      </c>
      <c r="S205" s="193">
        <v>0.01</v>
      </c>
      <c r="T205" s="194">
        <f>S205*H205</f>
        <v>0.88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5" t="s">
        <v>204</v>
      </c>
      <c r="AT205" s="195" t="s">
        <v>127</v>
      </c>
      <c r="AU205" s="195" t="s">
        <v>86</v>
      </c>
      <c r="AY205" s="17" t="s">
        <v>125</v>
      </c>
      <c r="BE205" s="196">
        <f>IF(N205="základní",J205,0)</f>
        <v>0</v>
      </c>
      <c r="BF205" s="196">
        <f>IF(N205="snížená",J205,0)</f>
        <v>0</v>
      </c>
      <c r="BG205" s="196">
        <f>IF(N205="zákl. přenesená",J205,0)</f>
        <v>0</v>
      </c>
      <c r="BH205" s="196">
        <f>IF(N205="sníž. přenesená",J205,0)</f>
        <v>0</v>
      </c>
      <c r="BI205" s="196">
        <f>IF(N205="nulová",J205,0)</f>
        <v>0</v>
      </c>
      <c r="BJ205" s="17" t="s">
        <v>84</v>
      </c>
      <c r="BK205" s="196">
        <f>ROUND(I205*H205,2)</f>
        <v>0</v>
      </c>
      <c r="BL205" s="17" t="s">
        <v>204</v>
      </c>
      <c r="BM205" s="195" t="s">
        <v>347</v>
      </c>
    </row>
    <row r="206" spans="1:65" s="13" customFormat="1" ht="11.25">
      <c r="B206" s="197"/>
      <c r="C206" s="198"/>
      <c r="D206" s="199" t="s">
        <v>133</v>
      </c>
      <c r="E206" s="200" t="s">
        <v>1</v>
      </c>
      <c r="F206" s="201" t="s">
        <v>348</v>
      </c>
      <c r="G206" s="198"/>
      <c r="H206" s="202">
        <v>88</v>
      </c>
      <c r="I206" s="203"/>
      <c r="J206" s="198"/>
      <c r="K206" s="198"/>
      <c r="L206" s="204"/>
      <c r="M206" s="205"/>
      <c r="N206" s="206"/>
      <c r="O206" s="206"/>
      <c r="P206" s="206"/>
      <c r="Q206" s="206"/>
      <c r="R206" s="206"/>
      <c r="S206" s="206"/>
      <c r="T206" s="207"/>
      <c r="AT206" s="208" t="s">
        <v>133</v>
      </c>
      <c r="AU206" s="208" t="s">
        <v>86</v>
      </c>
      <c r="AV206" s="13" t="s">
        <v>86</v>
      </c>
      <c r="AW206" s="13" t="s">
        <v>32</v>
      </c>
      <c r="AX206" s="13" t="s">
        <v>84</v>
      </c>
      <c r="AY206" s="208" t="s">
        <v>125</v>
      </c>
    </row>
    <row r="207" spans="1:65" s="2" customFormat="1" ht="21.75" customHeight="1">
      <c r="A207" s="34"/>
      <c r="B207" s="35"/>
      <c r="C207" s="183" t="s">
        <v>349</v>
      </c>
      <c r="D207" s="183" t="s">
        <v>127</v>
      </c>
      <c r="E207" s="184" t="s">
        <v>350</v>
      </c>
      <c r="F207" s="185" t="s">
        <v>351</v>
      </c>
      <c r="G207" s="186" t="s">
        <v>337</v>
      </c>
      <c r="H207" s="187">
        <v>1045</v>
      </c>
      <c r="I207" s="188"/>
      <c r="J207" s="189">
        <f>ROUND(I207*H207,2)</f>
        <v>0</v>
      </c>
      <c r="K207" s="190"/>
      <c r="L207" s="39"/>
      <c r="M207" s="191" t="s">
        <v>1</v>
      </c>
      <c r="N207" s="192" t="s">
        <v>41</v>
      </c>
      <c r="O207" s="71"/>
      <c r="P207" s="193">
        <f>O207*H207</f>
        <v>0</v>
      </c>
      <c r="Q207" s="193">
        <v>5.0000000000000002E-5</v>
      </c>
      <c r="R207" s="193">
        <f>Q207*H207</f>
        <v>5.2250000000000005E-2</v>
      </c>
      <c r="S207" s="193">
        <v>0</v>
      </c>
      <c r="T207" s="19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5" t="s">
        <v>204</v>
      </c>
      <c r="AT207" s="195" t="s">
        <v>127</v>
      </c>
      <c r="AU207" s="195" t="s">
        <v>86</v>
      </c>
      <c r="AY207" s="17" t="s">
        <v>125</v>
      </c>
      <c r="BE207" s="196">
        <f>IF(N207="základní",J207,0)</f>
        <v>0</v>
      </c>
      <c r="BF207" s="196">
        <f>IF(N207="snížená",J207,0)</f>
        <v>0</v>
      </c>
      <c r="BG207" s="196">
        <f>IF(N207="zákl. přenesená",J207,0)</f>
        <v>0</v>
      </c>
      <c r="BH207" s="196">
        <f>IF(N207="sníž. přenesená",J207,0)</f>
        <v>0</v>
      </c>
      <c r="BI207" s="196">
        <f>IF(N207="nulová",J207,0)</f>
        <v>0</v>
      </c>
      <c r="BJ207" s="17" t="s">
        <v>84</v>
      </c>
      <c r="BK207" s="196">
        <f>ROUND(I207*H207,2)</f>
        <v>0</v>
      </c>
      <c r="BL207" s="17" t="s">
        <v>204</v>
      </c>
      <c r="BM207" s="195" t="s">
        <v>352</v>
      </c>
    </row>
    <row r="208" spans="1:65" s="13" customFormat="1" ht="22.5">
      <c r="B208" s="197"/>
      <c r="C208" s="198"/>
      <c r="D208" s="199" t="s">
        <v>133</v>
      </c>
      <c r="E208" s="200" t="s">
        <v>1</v>
      </c>
      <c r="F208" s="201" t="s">
        <v>353</v>
      </c>
      <c r="G208" s="198"/>
      <c r="H208" s="202">
        <v>100</v>
      </c>
      <c r="I208" s="203"/>
      <c r="J208" s="198"/>
      <c r="K208" s="198"/>
      <c r="L208" s="204"/>
      <c r="M208" s="205"/>
      <c r="N208" s="206"/>
      <c r="O208" s="206"/>
      <c r="P208" s="206"/>
      <c r="Q208" s="206"/>
      <c r="R208" s="206"/>
      <c r="S208" s="206"/>
      <c r="T208" s="207"/>
      <c r="AT208" s="208" t="s">
        <v>133</v>
      </c>
      <c r="AU208" s="208" t="s">
        <v>86</v>
      </c>
      <c r="AV208" s="13" t="s">
        <v>86</v>
      </c>
      <c r="AW208" s="13" t="s">
        <v>32</v>
      </c>
      <c r="AX208" s="13" t="s">
        <v>76</v>
      </c>
      <c r="AY208" s="208" t="s">
        <v>125</v>
      </c>
    </row>
    <row r="209" spans="1:65" s="13" customFormat="1" ht="11.25">
      <c r="B209" s="197"/>
      <c r="C209" s="198"/>
      <c r="D209" s="199" t="s">
        <v>133</v>
      </c>
      <c r="E209" s="200" t="s">
        <v>1</v>
      </c>
      <c r="F209" s="201" t="s">
        <v>354</v>
      </c>
      <c r="G209" s="198"/>
      <c r="H209" s="202">
        <v>100</v>
      </c>
      <c r="I209" s="203"/>
      <c r="J209" s="198"/>
      <c r="K209" s="198"/>
      <c r="L209" s="204"/>
      <c r="M209" s="205"/>
      <c r="N209" s="206"/>
      <c r="O209" s="206"/>
      <c r="P209" s="206"/>
      <c r="Q209" s="206"/>
      <c r="R209" s="206"/>
      <c r="S209" s="206"/>
      <c r="T209" s="207"/>
      <c r="AT209" s="208" t="s">
        <v>133</v>
      </c>
      <c r="AU209" s="208" t="s">
        <v>86</v>
      </c>
      <c r="AV209" s="13" t="s">
        <v>86</v>
      </c>
      <c r="AW209" s="13" t="s">
        <v>32</v>
      </c>
      <c r="AX209" s="13" t="s">
        <v>76</v>
      </c>
      <c r="AY209" s="208" t="s">
        <v>125</v>
      </c>
    </row>
    <row r="210" spans="1:65" s="13" customFormat="1" ht="11.25">
      <c r="B210" s="197"/>
      <c r="C210" s="198"/>
      <c r="D210" s="199" t="s">
        <v>133</v>
      </c>
      <c r="E210" s="200" t="s">
        <v>1</v>
      </c>
      <c r="F210" s="201" t="s">
        <v>355</v>
      </c>
      <c r="G210" s="198"/>
      <c r="H210" s="202">
        <v>625</v>
      </c>
      <c r="I210" s="203"/>
      <c r="J210" s="198"/>
      <c r="K210" s="198"/>
      <c r="L210" s="204"/>
      <c r="M210" s="205"/>
      <c r="N210" s="206"/>
      <c r="O210" s="206"/>
      <c r="P210" s="206"/>
      <c r="Q210" s="206"/>
      <c r="R210" s="206"/>
      <c r="S210" s="206"/>
      <c r="T210" s="207"/>
      <c r="AT210" s="208" t="s">
        <v>133</v>
      </c>
      <c r="AU210" s="208" t="s">
        <v>86</v>
      </c>
      <c r="AV210" s="13" t="s">
        <v>86</v>
      </c>
      <c r="AW210" s="13" t="s">
        <v>32</v>
      </c>
      <c r="AX210" s="13" t="s">
        <v>76</v>
      </c>
      <c r="AY210" s="208" t="s">
        <v>125</v>
      </c>
    </row>
    <row r="211" spans="1:65" s="13" customFormat="1" ht="11.25">
      <c r="B211" s="197"/>
      <c r="C211" s="198"/>
      <c r="D211" s="199" t="s">
        <v>133</v>
      </c>
      <c r="E211" s="200" t="s">
        <v>1</v>
      </c>
      <c r="F211" s="201" t="s">
        <v>356</v>
      </c>
      <c r="G211" s="198"/>
      <c r="H211" s="202">
        <v>220</v>
      </c>
      <c r="I211" s="203"/>
      <c r="J211" s="198"/>
      <c r="K211" s="198"/>
      <c r="L211" s="204"/>
      <c r="M211" s="205"/>
      <c r="N211" s="206"/>
      <c r="O211" s="206"/>
      <c r="P211" s="206"/>
      <c r="Q211" s="206"/>
      <c r="R211" s="206"/>
      <c r="S211" s="206"/>
      <c r="T211" s="207"/>
      <c r="AT211" s="208" t="s">
        <v>133</v>
      </c>
      <c r="AU211" s="208" t="s">
        <v>86</v>
      </c>
      <c r="AV211" s="13" t="s">
        <v>86</v>
      </c>
      <c r="AW211" s="13" t="s">
        <v>32</v>
      </c>
      <c r="AX211" s="13" t="s">
        <v>76</v>
      </c>
      <c r="AY211" s="208" t="s">
        <v>125</v>
      </c>
    </row>
    <row r="212" spans="1:65" s="14" customFormat="1" ht="11.25">
      <c r="B212" s="220"/>
      <c r="C212" s="221"/>
      <c r="D212" s="199" t="s">
        <v>133</v>
      </c>
      <c r="E212" s="222" t="s">
        <v>1</v>
      </c>
      <c r="F212" s="223" t="s">
        <v>357</v>
      </c>
      <c r="G212" s="221"/>
      <c r="H212" s="224">
        <v>1045</v>
      </c>
      <c r="I212" s="225"/>
      <c r="J212" s="221"/>
      <c r="K212" s="221"/>
      <c r="L212" s="226"/>
      <c r="M212" s="227"/>
      <c r="N212" s="228"/>
      <c r="O212" s="228"/>
      <c r="P212" s="228"/>
      <c r="Q212" s="228"/>
      <c r="R212" s="228"/>
      <c r="S212" s="228"/>
      <c r="T212" s="229"/>
      <c r="AT212" s="230" t="s">
        <v>133</v>
      </c>
      <c r="AU212" s="230" t="s">
        <v>86</v>
      </c>
      <c r="AV212" s="14" t="s">
        <v>131</v>
      </c>
      <c r="AW212" s="14" t="s">
        <v>32</v>
      </c>
      <c r="AX212" s="14" t="s">
        <v>84</v>
      </c>
      <c r="AY212" s="230" t="s">
        <v>125</v>
      </c>
    </row>
    <row r="213" spans="1:65" s="2" customFormat="1" ht="24.2" customHeight="1">
      <c r="A213" s="34"/>
      <c r="B213" s="35"/>
      <c r="C213" s="183" t="s">
        <v>358</v>
      </c>
      <c r="D213" s="183" t="s">
        <v>127</v>
      </c>
      <c r="E213" s="184" t="s">
        <v>359</v>
      </c>
      <c r="F213" s="185" t="s">
        <v>360</v>
      </c>
      <c r="G213" s="186" t="s">
        <v>337</v>
      </c>
      <c r="H213" s="187">
        <v>400</v>
      </c>
      <c r="I213" s="188"/>
      <c r="J213" s="189">
        <f>ROUND(I213*H213,2)</f>
        <v>0</v>
      </c>
      <c r="K213" s="190"/>
      <c r="L213" s="39"/>
      <c r="M213" s="191" t="s">
        <v>1</v>
      </c>
      <c r="N213" s="192" t="s">
        <v>41</v>
      </c>
      <c r="O213" s="71"/>
      <c r="P213" s="193">
        <f>O213*H213</f>
        <v>0</v>
      </c>
      <c r="Q213" s="193">
        <v>0</v>
      </c>
      <c r="R213" s="193">
        <f>Q213*H213</f>
        <v>0</v>
      </c>
      <c r="S213" s="193">
        <v>1E-3</v>
      </c>
      <c r="T213" s="194">
        <f>S213*H213</f>
        <v>0.4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5" t="s">
        <v>204</v>
      </c>
      <c r="AT213" s="195" t="s">
        <v>127</v>
      </c>
      <c r="AU213" s="195" t="s">
        <v>86</v>
      </c>
      <c r="AY213" s="17" t="s">
        <v>125</v>
      </c>
      <c r="BE213" s="196">
        <f>IF(N213="základní",J213,0)</f>
        <v>0</v>
      </c>
      <c r="BF213" s="196">
        <f>IF(N213="snížená",J213,0)</f>
        <v>0</v>
      </c>
      <c r="BG213" s="196">
        <f>IF(N213="zákl. přenesená",J213,0)</f>
        <v>0</v>
      </c>
      <c r="BH213" s="196">
        <f>IF(N213="sníž. přenesená",J213,0)</f>
        <v>0</v>
      </c>
      <c r="BI213" s="196">
        <f>IF(N213="nulová",J213,0)</f>
        <v>0</v>
      </c>
      <c r="BJ213" s="17" t="s">
        <v>84</v>
      </c>
      <c r="BK213" s="196">
        <f>ROUND(I213*H213,2)</f>
        <v>0</v>
      </c>
      <c r="BL213" s="17" t="s">
        <v>204</v>
      </c>
      <c r="BM213" s="195" t="s">
        <v>361</v>
      </c>
    </row>
    <row r="214" spans="1:65" s="13" customFormat="1" ht="11.25">
      <c r="B214" s="197"/>
      <c r="C214" s="198"/>
      <c r="D214" s="199" t="s">
        <v>133</v>
      </c>
      <c r="E214" s="200" t="s">
        <v>1</v>
      </c>
      <c r="F214" s="201" t="s">
        <v>362</v>
      </c>
      <c r="G214" s="198"/>
      <c r="H214" s="202">
        <v>400</v>
      </c>
      <c r="I214" s="203"/>
      <c r="J214" s="198"/>
      <c r="K214" s="198"/>
      <c r="L214" s="204"/>
      <c r="M214" s="205"/>
      <c r="N214" s="206"/>
      <c r="O214" s="206"/>
      <c r="P214" s="206"/>
      <c r="Q214" s="206"/>
      <c r="R214" s="206"/>
      <c r="S214" s="206"/>
      <c r="T214" s="207"/>
      <c r="AT214" s="208" t="s">
        <v>133</v>
      </c>
      <c r="AU214" s="208" t="s">
        <v>86</v>
      </c>
      <c r="AV214" s="13" t="s">
        <v>86</v>
      </c>
      <c r="AW214" s="13" t="s">
        <v>32</v>
      </c>
      <c r="AX214" s="13" t="s">
        <v>84</v>
      </c>
      <c r="AY214" s="208" t="s">
        <v>125</v>
      </c>
    </row>
    <row r="215" spans="1:65" s="2" customFormat="1" ht="24.2" customHeight="1">
      <c r="A215" s="34"/>
      <c r="B215" s="35"/>
      <c r="C215" s="183" t="s">
        <v>363</v>
      </c>
      <c r="D215" s="183" t="s">
        <v>127</v>
      </c>
      <c r="E215" s="184" t="s">
        <v>364</v>
      </c>
      <c r="F215" s="185" t="s">
        <v>365</v>
      </c>
      <c r="G215" s="186" t="s">
        <v>144</v>
      </c>
      <c r="H215" s="187">
        <v>11.563000000000001</v>
      </c>
      <c r="I215" s="188"/>
      <c r="J215" s="189">
        <f>ROUND(I215*H215,2)</f>
        <v>0</v>
      </c>
      <c r="K215" s="190"/>
      <c r="L215" s="39"/>
      <c r="M215" s="191" t="s">
        <v>1</v>
      </c>
      <c r="N215" s="192" t="s">
        <v>41</v>
      </c>
      <c r="O215" s="71"/>
      <c r="P215" s="193">
        <f>O215*H215</f>
        <v>0</v>
      </c>
      <c r="Q215" s="193">
        <v>0</v>
      </c>
      <c r="R215" s="193">
        <f>Q215*H215</f>
        <v>0</v>
      </c>
      <c r="S215" s="193">
        <v>0</v>
      </c>
      <c r="T215" s="194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5" t="s">
        <v>204</v>
      </c>
      <c r="AT215" s="195" t="s">
        <v>127</v>
      </c>
      <c r="AU215" s="195" t="s">
        <v>86</v>
      </c>
      <c r="AY215" s="17" t="s">
        <v>125</v>
      </c>
      <c r="BE215" s="196">
        <f>IF(N215="základní",J215,0)</f>
        <v>0</v>
      </c>
      <c r="BF215" s="196">
        <f>IF(N215="snížená",J215,0)</f>
        <v>0</v>
      </c>
      <c r="BG215" s="196">
        <f>IF(N215="zákl. přenesená",J215,0)</f>
        <v>0</v>
      </c>
      <c r="BH215" s="196">
        <f>IF(N215="sníž. přenesená",J215,0)</f>
        <v>0</v>
      </c>
      <c r="BI215" s="196">
        <f>IF(N215="nulová",J215,0)</f>
        <v>0</v>
      </c>
      <c r="BJ215" s="17" t="s">
        <v>84</v>
      </c>
      <c r="BK215" s="196">
        <f>ROUND(I215*H215,2)</f>
        <v>0</v>
      </c>
      <c r="BL215" s="17" t="s">
        <v>204</v>
      </c>
      <c r="BM215" s="195" t="s">
        <v>366</v>
      </c>
    </row>
    <row r="216" spans="1:65" s="12" customFormat="1" ht="22.9" customHeight="1">
      <c r="B216" s="167"/>
      <c r="C216" s="168"/>
      <c r="D216" s="169" t="s">
        <v>75</v>
      </c>
      <c r="E216" s="181" t="s">
        <v>367</v>
      </c>
      <c r="F216" s="181" t="s">
        <v>368</v>
      </c>
      <c r="G216" s="168"/>
      <c r="H216" s="168"/>
      <c r="I216" s="171"/>
      <c r="J216" s="182">
        <f>BK216</f>
        <v>0</v>
      </c>
      <c r="K216" s="168"/>
      <c r="L216" s="173"/>
      <c r="M216" s="174"/>
      <c r="N216" s="175"/>
      <c r="O216" s="175"/>
      <c r="P216" s="176">
        <f>SUM(P217:P229)</f>
        <v>0</v>
      </c>
      <c r="Q216" s="175"/>
      <c r="R216" s="176">
        <f>SUM(R217:R229)</f>
        <v>0.11359999999999999</v>
      </c>
      <c r="S216" s="175"/>
      <c r="T216" s="177">
        <f>SUM(T217:T229)</f>
        <v>0</v>
      </c>
      <c r="AR216" s="178" t="s">
        <v>86</v>
      </c>
      <c r="AT216" s="179" t="s">
        <v>75</v>
      </c>
      <c r="AU216" s="179" t="s">
        <v>84</v>
      </c>
      <c r="AY216" s="178" t="s">
        <v>125</v>
      </c>
      <c r="BK216" s="180">
        <f>SUM(BK217:BK229)</f>
        <v>0</v>
      </c>
    </row>
    <row r="217" spans="1:65" s="2" customFormat="1" ht="24.2" customHeight="1">
      <c r="A217" s="34"/>
      <c r="B217" s="35"/>
      <c r="C217" s="183" t="s">
        <v>369</v>
      </c>
      <c r="D217" s="183" t="s">
        <v>127</v>
      </c>
      <c r="E217" s="184" t="s">
        <v>370</v>
      </c>
      <c r="F217" s="185" t="s">
        <v>371</v>
      </c>
      <c r="G217" s="186" t="s">
        <v>130</v>
      </c>
      <c r="H217" s="187">
        <v>22</v>
      </c>
      <c r="I217" s="188"/>
      <c r="J217" s="189">
        <f>ROUND(I217*H217,2)</f>
        <v>0</v>
      </c>
      <c r="K217" s="190"/>
      <c r="L217" s="39"/>
      <c r="M217" s="191" t="s">
        <v>1</v>
      </c>
      <c r="N217" s="192" t="s">
        <v>41</v>
      </c>
      <c r="O217" s="71"/>
      <c r="P217" s="193">
        <f>O217*H217</f>
        <v>0</v>
      </c>
      <c r="Q217" s="193">
        <v>8.0000000000000007E-5</v>
      </c>
      <c r="R217" s="193">
        <f>Q217*H217</f>
        <v>1.7600000000000001E-3</v>
      </c>
      <c r="S217" s="193">
        <v>0</v>
      </c>
      <c r="T217" s="19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5" t="s">
        <v>204</v>
      </c>
      <c r="AT217" s="195" t="s">
        <v>127</v>
      </c>
      <c r="AU217" s="195" t="s">
        <v>86</v>
      </c>
      <c r="AY217" s="17" t="s">
        <v>125</v>
      </c>
      <c r="BE217" s="196">
        <f>IF(N217="základní",J217,0)</f>
        <v>0</v>
      </c>
      <c r="BF217" s="196">
        <f>IF(N217="snížená",J217,0)</f>
        <v>0</v>
      </c>
      <c r="BG217" s="196">
        <f>IF(N217="zákl. přenesená",J217,0)</f>
        <v>0</v>
      </c>
      <c r="BH217" s="196">
        <f>IF(N217="sníž. přenesená",J217,0)</f>
        <v>0</v>
      </c>
      <c r="BI217" s="196">
        <f>IF(N217="nulová",J217,0)</f>
        <v>0</v>
      </c>
      <c r="BJ217" s="17" t="s">
        <v>84</v>
      </c>
      <c r="BK217" s="196">
        <f>ROUND(I217*H217,2)</f>
        <v>0</v>
      </c>
      <c r="BL217" s="17" t="s">
        <v>204</v>
      </c>
      <c r="BM217" s="195" t="s">
        <v>372</v>
      </c>
    </row>
    <row r="218" spans="1:65" s="2" customFormat="1" ht="24.2" customHeight="1">
      <c r="A218" s="34"/>
      <c r="B218" s="35"/>
      <c r="C218" s="183" t="s">
        <v>373</v>
      </c>
      <c r="D218" s="183" t="s">
        <v>127</v>
      </c>
      <c r="E218" s="184" t="s">
        <v>374</v>
      </c>
      <c r="F218" s="185" t="s">
        <v>375</v>
      </c>
      <c r="G218" s="186" t="s">
        <v>130</v>
      </c>
      <c r="H218" s="187">
        <v>22</v>
      </c>
      <c r="I218" s="188"/>
      <c r="J218" s="189">
        <f>ROUND(I218*H218,2)</f>
        <v>0</v>
      </c>
      <c r="K218" s="190"/>
      <c r="L218" s="39"/>
      <c r="M218" s="191" t="s">
        <v>1</v>
      </c>
      <c r="N218" s="192" t="s">
        <v>41</v>
      </c>
      <c r="O218" s="71"/>
      <c r="P218" s="193">
        <f>O218*H218</f>
        <v>0</v>
      </c>
      <c r="Q218" s="193">
        <v>1.7000000000000001E-4</v>
      </c>
      <c r="R218" s="193">
        <f>Q218*H218</f>
        <v>3.7400000000000003E-3</v>
      </c>
      <c r="S218" s="193">
        <v>0</v>
      </c>
      <c r="T218" s="19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5" t="s">
        <v>204</v>
      </c>
      <c r="AT218" s="195" t="s">
        <v>127</v>
      </c>
      <c r="AU218" s="195" t="s">
        <v>86</v>
      </c>
      <c r="AY218" s="17" t="s">
        <v>125</v>
      </c>
      <c r="BE218" s="196">
        <f>IF(N218="základní",J218,0)</f>
        <v>0</v>
      </c>
      <c r="BF218" s="196">
        <f>IF(N218="snížená",J218,0)</f>
        <v>0</v>
      </c>
      <c r="BG218" s="196">
        <f>IF(N218="zákl. přenesená",J218,0)</f>
        <v>0</v>
      </c>
      <c r="BH218" s="196">
        <f>IF(N218="sníž. přenesená",J218,0)</f>
        <v>0</v>
      </c>
      <c r="BI218" s="196">
        <f>IF(N218="nulová",J218,0)</f>
        <v>0</v>
      </c>
      <c r="BJ218" s="17" t="s">
        <v>84</v>
      </c>
      <c r="BK218" s="196">
        <f>ROUND(I218*H218,2)</f>
        <v>0</v>
      </c>
      <c r="BL218" s="17" t="s">
        <v>204</v>
      </c>
      <c r="BM218" s="195" t="s">
        <v>376</v>
      </c>
    </row>
    <row r="219" spans="1:65" s="2" customFormat="1" ht="24.2" customHeight="1">
      <c r="A219" s="34"/>
      <c r="B219" s="35"/>
      <c r="C219" s="183" t="s">
        <v>377</v>
      </c>
      <c r="D219" s="183" t="s">
        <v>127</v>
      </c>
      <c r="E219" s="184" t="s">
        <v>378</v>
      </c>
      <c r="F219" s="185" t="s">
        <v>379</v>
      </c>
      <c r="G219" s="186" t="s">
        <v>130</v>
      </c>
      <c r="H219" s="187">
        <v>22</v>
      </c>
      <c r="I219" s="188"/>
      <c r="J219" s="189">
        <f>ROUND(I219*H219,2)</f>
        <v>0</v>
      </c>
      <c r="K219" s="190"/>
      <c r="L219" s="39"/>
      <c r="M219" s="191" t="s">
        <v>1</v>
      </c>
      <c r="N219" s="192" t="s">
        <v>41</v>
      </c>
      <c r="O219" s="71"/>
      <c r="P219" s="193">
        <f>O219*H219</f>
        <v>0</v>
      </c>
      <c r="Q219" s="193">
        <v>1.3999999999999999E-4</v>
      </c>
      <c r="R219" s="193">
        <f>Q219*H219</f>
        <v>3.0799999999999998E-3</v>
      </c>
      <c r="S219" s="193">
        <v>0</v>
      </c>
      <c r="T219" s="19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5" t="s">
        <v>204</v>
      </c>
      <c r="AT219" s="195" t="s">
        <v>127</v>
      </c>
      <c r="AU219" s="195" t="s">
        <v>86</v>
      </c>
      <c r="AY219" s="17" t="s">
        <v>125</v>
      </c>
      <c r="BE219" s="196">
        <f>IF(N219="základní",J219,0)</f>
        <v>0</v>
      </c>
      <c r="BF219" s="196">
        <f>IF(N219="snížená",J219,0)</f>
        <v>0</v>
      </c>
      <c r="BG219" s="196">
        <f>IF(N219="zákl. přenesená",J219,0)</f>
        <v>0</v>
      </c>
      <c r="BH219" s="196">
        <f>IF(N219="sníž. přenesená",J219,0)</f>
        <v>0</v>
      </c>
      <c r="BI219" s="196">
        <f>IF(N219="nulová",J219,0)</f>
        <v>0</v>
      </c>
      <c r="BJ219" s="17" t="s">
        <v>84</v>
      </c>
      <c r="BK219" s="196">
        <f>ROUND(I219*H219,2)</f>
        <v>0</v>
      </c>
      <c r="BL219" s="17" t="s">
        <v>204</v>
      </c>
      <c r="BM219" s="195" t="s">
        <v>380</v>
      </c>
    </row>
    <row r="220" spans="1:65" s="2" customFormat="1" ht="24.2" customHeight="1">
      <c r="A220" s="34"/>
      <c r="B220" s="35"/>
      <c r="C220" s="183" t="s">
        <v>381</v>
      </c>
      <c r="D220" s="183" t="s">
        <v>127</v>
      </c>
      <c r="E220" s="184" t="s">
        <v>382</v>
      </c>
      <c r="F220" s="185" t="s">
        <v>383</v>
      </c>
      <c r="G220" s="186" t="s">
        <v>130</v>
      </c>
      <c r="H220" s="187">
        <v>22</v>
      </c>
      <c r="I220" s="188"/>
      <c r="J220" s="189">
        <f>ROUND(I220*H220,2)</f>
        <v>0</v>
      </c>
      <c r="K220" s="190"/>
      <c r="L220" s="39"/>
      <c r="M220" s="191" t="s">
        <v>1</v>
      </c>
      <c r="N220" s="192" t="s">
        <v>41</v>
      </c>
      <c r="O220" s="71"/>
      <c r="P220" s="193">
        <f>O220*H220</f>
        <v>0</v>
      </c>
      <c r="Q220" s="193">
        <v>2.3000000000000001E-4</v>
      </c>
      <c r="R220" s="193">
        <f>Q220*H220</f>
        <v>5.0600000000000003E-3</v>
      </c>
      <c r="S220" s="193">
        <v>0</v>
      </c>
      <c r="T220" s="19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5" t="s">
        <v>204</v>
      </c>
      <c r="AT220" s="195" t="s">
        <v>127</v>
      </c>
      <c r="AU220" s="195" t="s">
        <v>86</v>
      </c>
      <c r="AY220" s="17" t="s">
        <v>125</v>
      </c>
      <c r="BE220" s="196">
        <f>IF(N220="základní",J220,0)</f>
        <v>0</v>
      </c>
      <c r="BF220" s="196">
        <f>IF(N220="snížená",J220,0)</f>
        <v>0</v>
      </c>
      <c r="BG220" s="196">
        <f>IF(N220="zákl. přenesená",J220,0)</f>
        <v>0</v>
      </c>
      <c r="BH220" s="196">
        <f>IF(N220="sníž. přenesená",J220,0)</f>
        <v>0</v>
      </c>
      <c r="BI220" s="196">
        <f>IF(N220="nulová",J220,0)</f>
        <v>0</v>
      </c>
      <c r="BJ220" s="17" t="s">
        <v>84</v>
      </c>
      <c r="BK220" s="196">
        <f>ROUND(I220*H220,2)</f>
        <v>0</v>
      </c>
      <c r="BL220" s="17" t="s">
        <v>204</v>
      </c>
      <c r="BM220" s="195" t="s">
        <v>384</v>
      </c>
    </row>
    <row r="221" spans="1:65" s="2" customFormat="1" ht="24.2" customHeight="1">
      <c r="A221" s="34"/>
      <c r="B221" s="35"/>
      <c r="C221" s="183" t="s">
        <v>385</v>
      </c>
      <c r="D221" s="183" t="s">
        <v>127</v>
      </c>
      <c r="E221" s="184" t="s">
        <v>386</v>
      </c>
      <c r="F221" s="185" t="s">
        <v>387</v>
      </c>
      <c r="G221" s="186" t="s">
        <v>130</v>
      </c>
      <c r="H221" s="187">
        <v>44</v>
      </c>
      <c r="I221" s="188"/>
      <c r="J221" s="189">
        <f>ROUND(I221*H221,2)</f>
        <v>0</v>
      </c>
      <c r="K221" s="190"/>
      <c r="L221" s="39"/>
      <c r="M221" s="191" t="s">
        <v>1</v>
      </c>
      <c r="N221" s="192" t="s">
        <v>41</v>
      </c>
      <c r="O221" s="71"/>
      <c r="P221" s="193">
        <f>O221*H221</f>
        <v>0</v>
      </c>
      <c r="Q221" s="193">
        <v>9.0000000000000006E-5</v>
      </c>
      <c r="R221" s="193">
        <f>Q221*H221</f>
        <v>3.96E-3</v>
      </c>
      <c r="S221" s="193">
        <v>0</v>
      </c>
      <c r="T221" s="19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5" t="s">
        <v>204</v>
      </c>
      <c r="AT221" s="195" t="s">
        <v>127</v>
      </c>
      <c r="AU221" s="195" t="s">
        <v>86</v>
      </c>
      <c r="AY221" s="17" t="s">
        <v>125</v>
      </c>
      <c r="BE221" s="196">
        <f>IF(N221="základní",J221,0)</f>
        <v>0</v>
      </c>
      <c r="BF221" s="196">
        <f>IF(N221="snížená",J221,0)</f>
        <v>0</v>
      </c>
      <c r="BG221" s="196">
        <f>IF(N221="zákl. přenesená",J221,0)</f>
        <v>0</v>
      </c>
      <c r="BH221" s="196">
        <f>IF(N221="sníž. přenesená",J221,0)</f>
        <v>0</v>
      </c>
      <c r="BI221" s="196">
        <f>IF(N221="nulová",J221,0)</f>
        <v>0</v>
      </c>
      <c r="BJ221" s="17" t="s">
        <v>84</v>
      </c>
      <c r="BK221" s="196">
        <f>ROUND(I221*H221,2)</f>
        <v>0</v>
      </c>
      <c r="BL221" s="17" t="s">
        <v>204</v>
      </c>
      <c r="BM221" s="195" t="s">
        <v>388</v>
      </c>
    </row>
    <row r="222" spans="1:65" s="13" customFormat="1" ht="11.25">
      <c r="B222" s="197"/>
      <c r="C222" s="198"/>
      <c r="D222" s="199" t="s">
        <v>133</v>
      </c>
      <c r="E222" s="198"/>
      <c r="F222" s="201" t="s">
        <v>389</v>
      </c>
      <c r="G222" s="198"/>
      <c r="H222" s="202">
        <v>44</v>
      </c>
      <c r="I222" s="203"/>
      <c r="J222" s="198"/>
      <c r="K222" s="198"/>
      <c r="L222" s="204"/>
      <c r="M222" s="205"/>
      <c r="N222" s="206"/>
      <c r="O222" s="206"/>
      <c r="P222" s="206"/>
      <c r="Q222" s="206"/>
      <c r="R222" s="206"/>
      <c r="S222" s="206"/>
      <c r="T222" s="207"/>
      <c r="AT222" s="208" t="s">
        <v>133</v>
      </c>
      <c r="AU222" s="208" t="s">
        <v>86</v>
      </c>
      <c r="AV222" s="13" t="s">
        <v>86</v>
      </c>
      <c r="AW222" s="13" t="s">
        <v>4</v>
      </c>
      <c r="AX222" s="13" t="s">
        <v>84</v>
      </c>
      <c r="AY222" s="208" t="s">
        <v>125</v>
      </c>
    </row>
    <row r="223" spans="1:65" s="2" customFormat="1" ht="33" customHeight="1">
      <c r="A223" s="34"/>
      <c r="B223" s="35"/>
      <c r="C223" s="183" t="s">
        <v>390</v>
      </c>
      <c r="D223" s="183" t="s">
        <v>127</v>
      </c>
      <c r="E223" s="184" t="s">
        <v>391</v>
      </c>
      <c r="F223" s="185" t="s">
        <v>392</v>
      </c>
      <c r="G223" s="186" t="s">
        <v>130</v>
      </c>
      <c r="H223" s="187">
        <v>200</v>
      </c>
      <c r="I223" s="188"/>
      <c r="J223" s="189">
        <f>ROUND(I223*H223,2)</f>
        <v>0</v>
      </c>
      <c r="K223" s="190"/>
      <c r="L223" s="39"/>
      <c r="M223" s="191" t="s">
        <v>1</v>
      </c>
      <c r="N223" s="192" t="s">
        <v>41</v>
      </c>
      <c r="O223" s="71"/>
      <c r="P223" s="193">
        <f>O223*H223</f>
        <v>0</v>
      </c>
      <c r="Q223" s="193">
        <v>8.0000000000000007E-5</v>
      </c>
      <c r="R223" s="193">
        <f>Q223*H223</f>
        <v>1.6E-2</v>
      </c>
      <c r="S223" s="193">
        <v>0</v>
      </c>
      <c r="T223" s="194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5" t="s">
        <v>204</v>
      </c>
      <c r="AT223" s="195" t="s">
        <v>127</v>
      </c>
      <c r="AU223" s="195" t="s">
        <v>86</v>
      </c>
      <c r="AY223" s="17" t="s">
        <v>125</v>
      </c>
      <c r="BE223" s="196">
        <f>IF(N223="základní",J223,0)</f>
        <v>0</v>
      </c>
      <c r="BF223" s="196">
        <f>IF(N223="snížená",J223,0)</f>
        <v>0</v>
      </c>
      <c r="BG223" s="196">
        <f>IF(N223="zákl. přenesená",J223,0)</f>
        <v>0</v>
      </c>
      <c r="BH223" s="196">
        <f>IF(N223="sníž. přenesená",J223,0)</f>
        <v>0</v>
      </c>
      <c r="BI223" s="196">
        <f>IF(N223="nulová",J223,0)</f>
        <v>0</v>
      </c>
      <c r="BJ223" s="17" t="s">
        <v>84</v>
      </c>
      <c r="BK223" s="196">
        <f>ROUND(I223*H223,2)</f>
        <v>0</v>
      </c>
      <c r="BL223" s="17" t="s">
        <v>204</v>
      </c>
      <c r="BM223" s="195" t="s">
        <v>393</v>
      </c>
    </row>
    <row r="224" spans="1:65" s="13" customFormat="1" ht="11.25">
      <c r="B224" s="197"/>
      <c r="C224" s="198"/>
      <c r="D224" s="199" t="s">
        <v>133</v>
      </c>
      <c r="E224" s="200" t="s">
        <v>1</v>
      </c>
      <c r="F224" s="201" t="s">
        <v>394</v>
      </c>
      <c r="G224" s="198"/>
      <c r="H224" s="202">
        <v>200</v>
      </c>
      <c r="I224" s="203"/>
      <c r="J224" s="198"/>
      <c r="K224" s="198"/>
      <c r="L224" s="204"/>
      <c r="M224" s="205"/>
      <c r="N224" s="206"/>
      <c r="O224" s="206"/>
      <c r="P224" s="206"/>
      <c r="Q224" s="206"/>
      <c r="R224" s="206"/>
      <c r="S224" s="206"/>
      <c r="T224" s="207"/>
      <c r="AT224" s="208" t="s">
        <v>133</v>
      </c>
      <c r="AU224" s="208" t="s">
        <v>86</v>
      </c>
      <c r="AV224" s="13" t="s">
        <v>86</v>
      </c>
      <c r="AW224" s="13" t="s">
        <v>32</v>
      </c>
      <c r="AX224" s="13" t="s">
        <v>84</v>
      </c>
      <c r="AY224" s="208" t="s">
        <v>125</v>
      </c>
    </row>
    <row r="225" spans="1:65" s="2" customFormat="1" ht="24.2" customHeight="1">
      <c r="A225" s="34"/>
      <c r="B225" s="35"/>
      <c r="C225" s="183" t="s">
        <v>395</v>
      </c>
      <c r="D225" s="183" t="s">
        <v>127</v>
      </c>
      <c r="E225" s="184" t="s">
        <v>396</v>
      </c>
      <c r="F225" s="185" t="s">
        <v>397</v>
      </c>
      <c r="G225" s="186" t="s">
        <v>130</v>
      </c>
      <c r="H225" s="187">
        <v>200</v>
      </c>
      <c r="I225" s="188"/>
      <c r="J225" s="189">
        <f>ROUND(I225*H225,2)</f>
        <v>0</v>
      </c>
      <c r="K225" s="190"/>
      <c r="L225" s="39"/>
      <c r="M225" s="191" t="s">
        <v>1</v>
      </c>
      <c r="N225" s="192" t="s">
        <v>41</v>
      </c>
      <c r="O225" s="71"/>
      <c r="P225" s="193">
        <f>O225*H225</f>
        <v>0</v>
      </c>
      <c r="Q225" s="193">
        <v>0</v>
      </c>
      <c r="R225" s="193">
        <f>Q225*H225</f>
        <v>0</v>
      </c>
      <c r="S225" s="193">
        <v>0</v>
      </c>
      <c r="T225" s="19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5" t="s">
        <v>204</v>
      </c>
      <c r="AT225" s="195" t="s">
        <v>127</v>
      </c>
      <c r="AU225" s="195" t="s">
        <v>86</v>
      </c>
      <c r="AY225" s="17" t="s">
        <v>125</v>
      </c>
      <c r="BE225" s="196">
        <f>IF(N225="základní",J225,0)</f>
        <v>0</v>
      </c>
      <c r="BF225" s="196">
        <f>IF(N225="snížená",J225,0)</f>
        <v>0</v>
      </c>
      <c r="BG225" s="196">
        <f>IF(N225="zákl. přenesená",J225,0)</f>
        <v>0</v>
      </c>
      <c r="BH225" s="196">
        <f>IF(N225="sníž. přenesená",J225,0)</f>
        <v>0</v>
      </c>
      <c r="BI225" s="196">
        <f>IF(N225="nulová",J225,0)</f>
        <v>0</v>
      </c>
      <c r="BJ225" s="17" t="s">
        <v>84</v>
      </c>
      <c r="BK225" s="196">
        <f>ROUND(I225*H225,2)</f>
        <v>0</v>
      </c>
      <c r="BL225" s="17" t="s">
        <v>204</v>
      </c>
      <c r="BM225" s="195" t="s">
        <v>398</v>
      </c>
    </row>
    <row r="226" spans="1:65" s="13" customFormat="1" ht="11.25">
      <c r="B226" s="197"/>
      <c r="C226" s="198"/>
      <c r="D226" s="199" t="s">
        <v>133</v>
      </c>
      <c r="E226" s="200" t="s">
        <v>1</v>
      </c>
      <c r="F226" s="201" t="s">
        <v>394</v>
      </c>
      <c r="G226" s="198"/>
      <c r="H226" s="202">
        <v>200</v>
      </c>
      <c r="I226" s="203"/>
      <c r="J226" s="198"/>
      <c r="K226" s="198"/>
      <c r="L226" s="204"/>
      <c r="M226" s="205"/>
      <c r="N226" s="206"/>
      <c r="O226" s="206"/>
      <c r="P226" s="206"/>
      <c r="Q226" s="206"/>
      <c r="R226" s="206"/>
      <c r="S226" s="206"/>
      <c r="T226" s="207"/>
      <c r="AT226" s="208" t="s">
        <v>133</v>
      </c>
      <c r="AU226" s="208" t="s">
        <v>86</v>
      </c>
      <c r="AV226" s="13" t="s">
        <v>86</v>
      </c>
      <c r="AW226" s="13" t="s">
        <v>32</v>
      </c>
      <c r="AX226" s="13" t="s">
        <v>84</v>
      </c>
      <c r="AY226" s="208" t="s">
        <v>125</v>
      </c>
    </row>
    <row r="227" spans="1:65" s="2" customFormat="1" ht="24.2" customHeight="1">
      <c r="A227" s="34"/>
      <c r="B227" s="35"/>
      <c r="C227" s="183" t="s">
        <v>399</v>
      </c>
      <c r="D227" s="183" t="s">
        <v>127</v>
      </c>
      <c r="E227" s="184" t="s">
        <v>400</v>
      </c>
      <c r="F227" s="185" t="s">
        <v>401</v>
      </c>
      <c r="G227" s="186" t="s">
        <v>130</v>
      </c>
      <c r="H227" s="187">
        <v>200</v>
      </c>
      <c r="I227" s="188"/>
      <c r="J227" s="189">
        <f>ROUND(I227*H227,2)</f>
        <v>0</v>
      </c>
      <c r="K227" s="190"/>
      <c r="L227" s="39"/>
      <c r="M227" s="191" t="s">
        <v>1</v>
      </c>
      <c r="N227" s="192" t="s">
        <v>41</v>
      </c>
      <c r="O227" s="71"/>
      <c r="P227" s="193">
        <f>O227*H227</f>
        <v>0</v>
      </c>
      <c r="Q227" s="193">
        <v>1.3999999999999999E-4</v>
      </c>
      <c r="R227" s="193">
        <f>Q227*H227</f>
        <v>2.7999999999999997E-2</v>
      </c>
      <c r="S227" s="193">
        <v>0</v>
      </c>
      <c r="T227" s="194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5" t="s">
        <v>204</v>
      </c>
      <c r="AT227" s="195" t="s">
        <v>127</v>
      </c>
      <c r="AU227" s="195" t="s">
        <v>86</v>
      </c>
      <c r="AY227" s="17" t="s">
        <v>125</v>
      </c>
      <c r="BE227" s="196">
        <f>IF(N227="základní",J227,0)</f>
        <v>0</v>
      </c>
      <c r="BF227" s="196">
        <f>IF(N227="snížená",J227,0)</f>
        <v>0</v>
      </c>
      <c r="BG227" s="196">
        <f>IF(N227="zákl. přenesená",J227,0)</f>
        <v>0</v>
      </c>
      <c r="BH227" s="196">
        <f>IF(N227="sníž. přenesená",J227,0)</f>
        <v>0</v>
      </c>
      <c r="BI227" s="196">
        <f>IF(N227="nulová",J227,0)</f>
        <v>0</v>
      </c>
      <c r="BJ227" s="17" t="s">
        <v>84</v>
      </c>
      <c r="BK227" s="196">
        <f>ROUND(I227*H227,2)</f>
        <v>0</v>
      </c>
      <c r="BL227" s="17" t="s">
        <v>204</v>
      </c>
      <c r="BM227" s="195" t="s">
        <v>402</v>
      </c>
    </row>
    <row r="228" spans="1:65" s="2" customFormat="1" ht="24.2" customHeight="1">
      <c r="A228" s="34"/>
      <c r="B228" s="35"/>
      <c r="C228" s="183" t="s">
        <v>403</v>
      </c>
      <c r="D228" s="183" t="s">
        <v>127</v>
      </c>
      <c r="E228" s="184" t="s">
        <v>404</v>
      </c>
      <c r="F228" s="185" t="s">
        <v>405</v>
      </c>
      <c r="G228" s="186" t="s">
        <v>130</v>
      </c>
      <c r="H228" s="187">
        <v>200</v>
      </c>
      <c r="I228" s="188"/>
      <c r="J228" s="189">
        <f>ROUND(I228*H228,2)</f>
        <v>0</v>
      </c>
      <c r="K228" s="190"/>
      <c r="L228" s="39"/>
      <c r="M228" s="191" t="s">
        <v>1</v>
      </c>
      <c r="N228" s="192" t="s">
        <v>41</v>
      </c>
      <c r="O228" s="71"/>
      <c r="P228" s="193">
        <f>O228*H228</f>
        <v>0</v>
      </c>
      <c r="Q228" s="193">
        <v>1.2999999999999999E-4</v>
      </c>
      <c r="R228" s="193">
        <f>Q228*H228</f>
        <v>2.5999999999999999E-2</v>
      </c>
      <c r="S228" s="193">
        <v>0</v>
      </c>
      <c r="T228" s="194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5" t="s">
        <v>204</v>
      </c>
      <c r="AT228" s="195" t="s">
        <v>127</v>
      </c>
      <c r="AU228" s="195" t="s">
        <v>86</v>
      </c>
      <c r="AY228" s="17" t="s">
        <v>125</v>
      </c>
      <c r="BE228" s="196">
        <f>IF(N228="základní",J228,0)</f>
        <v>0</v>
      </c>
      <c r="BF228" s="196">
        <f>IF(N228="snížená",J228,0)</f>
        <v>0</v>
      </c>
      <c r="BG228" s="196">
        <f>IF(N228="zákl. přenesená",J228,0)</f>
        <v>0</v>
      </c>
      <c r="BH228" s="196">
        <f>IF(N228="sníž. přenesená",J228,0)</f>
        <v>0</v>
      </c>
      <c r="BI228" s="196">
        <f>IF(N228="nulová",J228,0)</f>
        <v>0</v>
      </c>
      <c r="BJ228" s="17" t="s">
        <v>84</v>
      </c>
      <c r="BK228" s="196">
        <f>ROUND(I228*H228,2)</f>
        <v>0</v>
      </c>
      <c r="BL228" s="17" t="s">
        <v>204</v>
      </c>
      <c r="BM228" s="195" t="s">
        <v>406</v>
      </c>
    </row>
    <row r="229" spans="1:65" s="2" customFormat="1" ht="24.2" customHeight="1">
      <c r="A229" s="34"/>
      <c r="B229" s="35"/>
      <c r="C229" s="183" t="s">
        <v>407</v>
      </c>
      <c r="D229" s="183" t="s">
        <v>127</v>
      </c>
      <c r="E229" s="184" t="s">
        <v>408</v>
      </c>
      <c r="F229" s="185" t="s">
        <v>409</v>
      </c>
      <c r="G229" s="186" t="s">
        <v>130</v>
      </c>
      <c r="H229" s="187">
        <v>200</v>
      </c>
      <c r="I229" s="188"/>
      <c r="J229" s="189">
        <f>ROUND(I229*H229,2)</f>
        <v>0</v>
      </c>
      <c r="K229" s="190"/>
      <c r="L229" s="39"/>
      <c r="M229" s="191" t="s">
        <v>1</v>
      </c>
      <c r="N229" s="192" t="s">
        <v>41</v>
      </c>
      <c r="O229" s="71"/>
      <c r="P229" s="193">
        <f>O229*H229</f>
        <v>0</v>
      </c>
      <c r="Q229" s="193">
        <v>1.2999999999999999E-4</v>
      </c>
      <c r="R229" s="193">
        <f>Q229*H229</f>
        <v>2.5999999999999999E-2</v>
      </c>
      <c r="S229" s="193">
        <v>0</v>
      </c>
      <c r="T229" s="194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5" t="s">
        <v>204</v>
      </c>
      <c r="AT229" s="195" t="s">
        <v>127</v>
      </c>
      <c r="AU229" s="195" t="s">
        <v>86</v>
      </c>
      <c r="AY229" s="17" t="s">
        <v>125</v>
      </c>
      <c r="BE229" s="196">
        <f>IF(N229="základní",J229,0)</f>
        <v>0</v>
      </c>
      <c r="BF229" s="196">
        <f>IF(N229="snížená",J229,0)</f>
        <v>0</v>
      </c>
      <c r="BG229" s="196">
        <f>IF(N229="zákl. přenesená",J229,0)</f>
        <v>0</v>
      </c>
      <c r="BH229" s="196">
        <f>IF(N229="sníž. přenesená",J229,0)</f>
        <v>0</v>
      </c>
      <c r="BI229" s="196">
        <f>IF(N229="nulová",J229,0)</f>
        <v>0</v>
      </c>
      <c r="BJ229" s="17" t="s">
        <v>84</v>
      </c>
      <c r="BK229" s="196">
        <f>ROUND(I229*H229,2)</f>
        <v>0</v>
      </c>
      <c r="BL229" s="17" t="s">
        <v>204</v>
      </c>
      <c r="BM229" s="195" t="s">
        <v>410</v>
      </c>
    </row>
    <row r="230" spans="1:65" s="12" customFormat="1" ht="22.9" customHeight="1">
      <c r="B230" s="167"/>
      <c r="C230" s="168"/>
      <c r="D230" s="169" t="s">
        <v>75</v>
      </c>
      <c r="E230" s="181" t="s">
        <v>411</v>
      </c>
      <c r="F230" s="181" t="s">
        <v>412</v>
      </c>
      <c r="G230" s="168"/>
      <c r="H230" s="168"/>
      <c r="I230" s="171"/>
      <c r="J230" s="182">
        <f>BK230</f>
        <v>0</v>
      </c>
      <c r="K230" s="168"/>
      <c r="L230" s="173"/>
      <c r="M230" s="174"/>
      <c r="N230" s="175"/>
      <c r="O230" s="175"/>
      <c r="P230" s="176">
        <f>SUM(P231:P238)</f>
        <v>0</v>
      </c>
      <c r="Q230" s="175"/>
      <c r="R230" s="176">
        <f>SUM(R231:R238)</f>
        <v>1.8835999999999999</v>
      </c>
      <c r="S230" s="175"/>
      <c r="T230" s="177">
        <f>SUM(T231:T238)</f>
        <v>0</v>
      </c>
      <c r="AR230" s="178" t="s">
        <v>86</v>
      </c>
      <c r="AT230" s="179" t="s">
        <v>75</v>
      </c>
      <c r="AU230" s="179" t="s">
        <v>84</v>
      </c>
      <c r="AY230" s="178" t="s">
        <v>125</v>
      </c>
      <c r="BK230" s="180">
        <f>SUM(BK231:BK238)</f>
        <v>0</v>
      </c>
    </row>
    <row r="231" spans="1:65" s="2" customFormat="1" ht="24.2" customHeight="1">
      <c r="A231" s="34"/>
      <c r="B231" s="35"/>
      <c r="C231" s="183" t="s">
        <v>413</v>
      </c>
      <c r="D231" s="183" t="s">
        <v>127</v>
      </c>
      <c r="E231" s="184" t="s">
        <v>414</v>
      </c>
      <c r="F231" s="185" t="s">
        <v>415</v>
      </c>
      <c r="G231" s="186" t="s">
        <v>130</v>
      </c>
      <c r="H231" s="187">
        <v>221.6</v>
      </c>
      <c r="I231" s="188"/>
      <c r="J231" s="189">
        <f>ROUND(I231*H231,2)</f>
        <v>0</v>
      </c>
      <c r="K231" s="190"/>
      <c r="L231" s="39"/>
      <c r="M231" s="191" t="s">
        <v>1</v>
      </c>
      <c r="N231" s="192" t="s">
        <v>41</v>
      </c>
      <c r="O231" s="71"/>
      <c r="P231" s="193">
        <f>O231*H231</f>
        <v>0</v>
      </c>
      <c r="Q231" s="193">
        <v>0</v>
      </c>
      <c r="R231" s="193">
        <f>Q231*H231</f>
        <v>0</v>
      </c>
      <c r="S231" s="193">
        <v>0</v>
      </c>
      <c r="T231" s="194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5" t="s">
        <v>204</v>
      </c>
      <c r="AT231" s="195" t="s">
        <v>127</v>
      </c>
      <c r="AU231" s="195" t="s">
        <v>86</v>
      </c>
      <c r="AY231" s="17" t="s">
        <v>125</v>
      </c>
      <c r="BE231" s="196">
        <f>IF(N231="základní",J231,0)</f>
        <v>0</v>
      </c>
      <c r="BF231" s="196">
        <f>IF(N231="snížená",J231,0)</f>
        <v>0</v>
      </c>
      <c r="BG231" s="196">
        <f>IF(N231="zákl. přenesená",J231,0)</f>
        <v>0</v>
      </c>
      <c r="BH231" s="196">
        <f>IF(N231="sníž. přenesená",J231,0)</f>
        <v>0</v>
      </c>
      <c r="BI231" s="196">
        <f>IF(N231="nulová",J231,0)</f>
        <v>0</v>
      </c>
      <c r="BJ231" s="17" t="s">
        <v>84</v>
      </c>
      <c r="BK231" s="196">
        <f>ROUND(I231*H231,2)</f>
        <v>0</v>
      </c>
      <c r="BL231" s="17" t="s">
        <v>204</v>
      </c>
      <c r="BM231" s="195" t="s">
        <v>416</v>
      </c>
    </row>
    <row r="232" spans="1:65" s="2" customFormat="1" ht="33" customHeight="1">
      <c r="A232" s="34"/>
      <c r="B232" s="35"/>
      <c r="C232" s="183" t="s">
        <v>417</v>
      </c>
      <c r="D232" s="183" t="s">
        <v>127</v>
      </c>
      <c r="E232" s="184" t="s">
        <v>418</v>
      </c>
      <c r="F232" s="185" t="s">
        <v>419</v>
      </c>
      <c r="G232" s="186" t="s">
        <v>130</v>
      </c>
      <c r="H232" s="187">
        <v>2216</v>
      </c>
      <c r="I232" s="188"/>
      <c r="J232" s="189">
        <f>ROUND(I232*H232,2)</f>
        <v>0</v>
      </c>
      <c r="K232" s="190"/>
      <c r="L232" s="39"/>
      <c r="M232" s="191" t="s">
        <v>1</v>
      </c>
      <c r="N232" s="192" t="s">
        <v>41</v>
      </c>
      <c r="O232" s="71"/>
      <c r="P232" s="193">
        <f>O232*H232</f>
        <v>0</v>
      </c>
      <c r="Q232" s="193">
        <v>0</v>
      </c>
      <c r="R232" s="193">
        <f>Q232*H232</f>
        <v>0</v>
      </c>
      <c r="S232" s="193">
        <v>0</v>
      </c>
      <c r="T232" s="194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5" t="s">
        <v>204</v>
      </c>
      <c r="AT232" s="195" t="s">
        <v>127</v>
      </c>
      <c r="AU232" s="195" t="s">
        <v>86</v>
      </c>
      <c r="AY232" s="17" t="s">
        <v>125</v>
      </c>
      <c r="BE232" s="196">
        <f>IF(N232="základní",J232,0)</f>
        <v>0</v>
      </c>
      <c r="BF232" s="196">
        <f>IF(N232="snížená",J232,0)</f>
        <v>0</v>
      </c>
      <c r="BG232" s="196">
        <f>IF(N232="zákl. přenesená",J232,0)</f>
        <v>0</v>
      </c>
      <c r="BH232" s="196">
        <f>IF(N232="sníž. přenesená",J232,0)</f>
        <v>0</v>
      </c>
      <c r="BI232" s="196">
        <f>IF(N232="nulová",J232,0)</f>
        <v>0</v>
      </c>
      <c r="BJ232" s="17" t="s">
        <v>84</v>
      </c>
      <c r="BK232" s="196">
        <f>ROUND(I232*H232,2)</f>
        <v>0</v>
      </c>
      <c r="BL232" s="17" t="s">
        <v>204</v>
      </c>
      <c r="BM232" s="195" t="s">
        <v>420</v>
      </c>
    </row>
    <row r="233" spans="1:65" s="2" customFormat="1" ht="16.5" customHeight="1">
      <c r="A233" s="34"/>
      <c r="B233" s="35"/>
      <c r="C233" s="183" t="s">
        <v>421</v>
      </c>
      <c r="D233" s="183" t="s">
        <v>127</v>
      </c>
      <c r="E233" s="184" t="s">
        <v>422</v>
      </c>
      <c r="F233" s="185" t="s">
        <v>423</v>
      </c>
      <c r="G233" s="186" t="s">
        <v>130</v>
      </c>
      <c r="H233" s="187">
        <v>2216</v>
      </c>
      <c r="I233" s="188"/>
      <c r="J233" s="189">
        <f>ROUND(I233*H233,2)</f>
        <v>0</v>
      </c>
      <c r="K233" s="190"/>
      <c r="L233" s="39"/>
      <c r="M233" s="191" t="s">
        <v>1</v>
      </c>
      <c r="N233" s="192" t="s">
        <v>41</v>
      </c>
      <c r="O233" s="71"/>
      <c r="P233" s="193">
        <f>O233*H233</f>
        <v>0</v>
      </c>
      <c r="Q233" s="193">
        <v>0</v>
      </c>
      <c r="R233" s="193">
        <f>Q233*H233</f>
        <v>0</v>
      </c>
      <c r="S233" s="193">
        <v>0</v>
      </c>
      <c r="T233" s="194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5" t="s">
        <v>204</v>
      </c>
      <c r="AT233" s="195" t="s">
        <v>127</v>
      </c>
      <c r="AU233" s="195" t="s">
        <v>86</v>
      </c>
      <c r="AY233" s="17" t="s">
        <v>125</v>
      </c>
      <c r="BE233" s="196">
        <f>IF(N233="základní",J233,0)</f>
        <v>0</v>
      </c>
      <c r="BF233" s="196">
        <f>IF(N233="snížená",J233,0)</f>
        <v>0</v>
      </c>
      <c r="BG233" s="196">
        <f>IF(N233="zákl. přenesená",J233,0)</f>
        <v>0</v>
      </c>
      <c r="BH233" s="196">
        <f>IF(N233="sníž. přenesená",J233,0)</f>
        <v>0</v>
      </c>
      <c r="BI233" s="196">
        <f>IF(N233="nulová",J233,0)</f>
        <v>0</v>
      </c>
      <c r="BJ233" s="17" t="s">
        <v>84</v>
      </c>
      <c r="BK233" s="196">
        <f>ROUND(I233*H233,2)</f>
        <v>0</v>
      </c>
      <c r="BL233" s="17" t="s">
        <v>204</v>
      </c>
      <c r="BM233" s="195" t="s">
        <v>424</v>
      </c>
    </row>
    <row r="234" spans="1:65" s="2" customFormat="1" ht="16.5" customHeight="1">
      <c r="A234" s="34"/>
      <c r="B234" s="35"/>
      <c r="C234" s="183" t="s">
        <v>425</v>
      </c>
      <c r="D234" s="183" t="s">
        <v>127</v>
      </c>
      <c r="E234" s="184" t="s">
        <v>426</v>
      </c>
      <c r="F234" s="185" t="s">
        <v>427</v>
      </c>
      <c r="G234" s="186" t="s">
        <v>130</v>
      </c>
      <c r="H234" s="187">
        <v>2216</v>
      </c>
      <c r="I234" s="188"/>
      <c r="J234" s="189">
        <f>ROUND(I234*H234,2)</f>
        <v>0</v>
      </c>
      <c r="K234" s="190"/>
      <c r="L234" s="39"/>
      <c r="M234" s="191" t="s">
        <v>1</v>
      </c>
      <c r="N234" s="192" t="s">
        <v>41</v>
      </c>
      <c r="O234" s="71"/>
      <c r="P234" s="193">
        <f>O234*H234</f>
        <v>0</v>
      </c>
      <c r="Q234" s="193">
        <v>1.1E-4</v>
      </c>
      <c r="R234" s="193">
        <f>Q234*H234</f>
        <v>0.24376</v>
      </c>
      <c r="S234" s="193">
        <v>0</v>
      </c>
      <c r="T234" s="194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5" t="s">
        <v>204</v>
      </c>
      <c r="AT234" s="195" t="s">
        <v>127</v>
      </c>
      <c r="AU234" s="195" t="s">
        <v>86</v>
      </c>
      <c r="AY234" s="17" t="s">
        <v>125</v>
      </c>
      <c r="BE234" s="196">
        <f>IF(N234="základní",J234,0)</f>
        <v>0</v>
      </c>
      <c r="BF234" s="196">
        <f>IF(N234="snížená",J234,0)</f>
        <v>0</v>
      </c>
      <c r="BG234" s="196">
        <f>IF(N234="zákl. přenesená",J234,0)</f>
        <v>0</v>
      </c>
      <c r="BH234" s="196">
        <f>IF(N234="sníž. přenesená",J234,0)</f>
        <v>0</v>
      </c>
      <c r="BI234" s="196">
        <f>IF(N234="nulová",J234,0)</f>
        <v>0</v>
      </c>
      <c r="BJ234" s="17" t="s">
        <v>84</v>
      </c>
      <c r="BK234" s="196">
        <f>ROUND(I234*H234,2)</f>
        <v>0</v>
      </c>
      <c r="BL234" s="17" t="s">
        <v>204</v>
      </c>
      <c r="BM234" s="195" t="s">
        <v>428</v>
      </c>
    </row>
    <row r="235" spans="1:65" s="2" customFormat="1" ht="24.2" customHeight="1">
      <c r="A235" s="34"/>
      <c r="B235" s="35"/>
      <c r="C235" s="183" t="s">
        <v>429</v>
      </c>
      <c r="D235" s="183" t="s">
        <v>127</v>
      </c>
      <c r="E235" s="184" t="s">
        <v>430</v>
      </c>
      <c r="F235" s="185" t="s">
        <v>431</v>
      </c>
      <c r="G235" s="186" t="s">
        <v>130</v>
      </c>
      <c r="H235" s="187">
        <v>443.2</v>
      </c>
      <c r="I235" s="188"/>
      <c r="J235" s="189">
        <f>ROUND(I235*H235,2)</f>
        <v>0</v>
      </c>
      <c r="K235" s="190"/>
      <c r="L235" s="39"/>
      <c r="M235" s="191" t="s">
        <v>1</v>
      </c>
      <c r="N235" s="192" t="s">
        <v>41</v>
      </c>
      <c r="O235" s="71"/>
      <c r="P235" s="193">
        <f>O235*H235</f>
        <v>0</v>
      </c>
      <c r="Q235" s="193">
        <v>8.0000000000000004E-4</v>
      </c>
      <c r="R235" s="193">
        <f>Q235*H235</f>
        <v>0.35455999999999999</v>
      </c>
      <c r="S235" s="193">
        <v>0</v>
      </c>
      <c r="T235" s="19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5" t="s">
        <v>204</v>
      </c>
      <c r="AT235" s="195" t="s">
        <v>127</v>
      </c>
      <c r="AU235" s="195" t="s">
        <v>86</v>
      </c>
      <c r="AY235" s="17" t="s">
        <v>125</v>
      </c>
      <c r="BE235" s="196">
        <f>IF(N235="základní",J235,0)</f>
        <v>0</v>
      </c>
      <c r="BF235" s="196">
        <f>IF(N235="snížená",J235,0)</f>
        <v>0</v>
      </c>
      <c r="BG235" s="196">
        <f>IF(N235="zákl. přenesená",J235,0)</f>
        <v>0</v>
      </c>
      <c r="BH235" s="196">
        <f>IF(N235="sníž. přenesená",J235,0)</f>
        <v>0</v>
      </c>
      <c r="BI235" s="196">
        <f>IF(N235="nulová",J235,0)</f>
        <v>0</v>
      </c>
      <c r="BJ235" s="17" t="s">
        <v>84</v>
      </c>
      <c r="BK235" s="196">
        <f>ROUND(I235*H235,2)</f>
        <v>0</v>
      </c>
      <c r="BL235" s="17" t="s">
        <v>204</v>
      </c>
      <c r="BM235" s="195" t="s">
        <v>432</v>
      </c>
    </row>
    <row r="236" spans="1:65" s="13" customFormat="1" ht="11.25">
      <c r="B236" s="197"/>
      <c r="C236" s="198"/>
      <c r="D236" s="199" t="s">
        <v>133</v>
      </c>
      <c r="E236" s="198"/>
      <c r="F236" s="201" t="s">
        <v>433</v>
      </c>
      <c r="G236" s="198"/>
      <c r="H236" s="202">
        <v>443.2</v>
      </c>
      <c r="I236" s="203"/>
      <c r="J236" s="198"/>
      <c r="K236" s="198"/>
      <c r="L236" s="204"/>
      <c r="M236" s="205"/>
      <c r="N236" s="206"/>
      <c r="O236" s="206"/>
      <c r="P236" s="206"/>
      <c r="Q236" s="206"/>
      <c r="R236" s="206"/>
      <c r="S236" s="206"/>
      <c r="T236" s="207"/>
      <c r="AT236" s="208" t="s">
        <v>133</v>
      </c>
      <c r="AU236" s="208" t="s">
        <v>86</v>
      </c>
      <c r="AV236" s="13" t="s">
        <v>86</v>
      </c>
      <c r="AW236" s="13" t="s">
        <v>4</v>
      </c>
      <c r="AX236" s="13" t="s">
        <v>84</v>
      </c>
      <c r="AY236" s="208" t="s">
        <v>125</v>
      </c>
    </row>
    <row r="237" spans="1:65" s="2" customFormat="1" ht="24.2" customHeight="1">
      <c r="A237" s="34"/>
      <c r="B237" s="35"/>
      <c r="C237" s="183" t="s">
        <v>434</v>
      </c>
      <c r="D237" s="183" t="s">
        <v>127</v>
      </c>
      <c r="E237" s="184" t="s">
        <v>435</v>
      </c>
      <c r="F237" s="185" t="s">
        <v>436</v>
      </c>
      <c r="G237" s="186" t="s">
        <v>130</v>
      </c>
      <c r="H237" s="187">
        <v>2216</v>
      </c>
      <c r="I237" s="188"/>
      <c r="J237" s="189">
        <f>ROUND(I237*H237,2)</f>
        <v>0</v>
      </c>
      <c r="K237" s="190"/>
      <c r="L237" s="39"/>
      <c r="M237" s="191" t="s">
        <v>1</v>
      </c>
      <c r="N237" s="192" t="s">
        <v>41</v>
      </c>
      <c r="O237" s="71"/>
      <c r="P237" s="193">
        <f>O237*H237</f>
        <v>0</v>
      </c>
      <c r="Q237" s="193">
        <v>4.0999999999999999E-4</v>
      </c>
      <c r="R237" s="193">
        <f>Q237*H237</f>
        <v>0.90856000000000003</v>
      </c>
      <c r="S237" s="193">
        <v>0</v>
      </c>
      <c r="T237" s="194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5" t="s">
        <v>204</v>
      </c>
      <c r="AT237" s="195" t="s">
        <v>127</v>
      </c>
      <c r="AU237" s="195" t="s">
        <v>86</v>
      </c>
      <c r="AY237" s="17" t="s">
        <v>125</v>
      </c>
      <c r="BE237" s="196">
        <f>IF(N237="základní",J237,0)</f>
        <v>0</v>
      </c>
      <c r="BF237" s="196">
        <f>IF(N237="snížená",J237,0)</f>
        <v>0</v>
      </c>
      <c r="BG237" s="196">
        <f>IF(N237="zákl. přenesená",J237,0)</f>
        <v>0</v>
      </c>
      <c r="BH237" s="196">
        <f>IF(N237="sníž. přenesená",J237,0)</f>
        <v>0</v>
      </c>
      <c r="BI237" s="196">
        <f>IF(N237="nulová",J237,0)</f>
        <v>0</v>
      </c>
      <c r="BJ237" s="17" t="s">
        <v>84</v>
      </c>
      <c r="BK237" s="196">
        <f>ROUND(I237*H237,2)</f>
        <v>0</v>
      </c>
      <c r="BL237" s="17" t="s">
        <v>204</v>
      </c>
      <c r="BM237" s="195" t="s">
        <v>437</v>
      </c>
    </row>
    <row r="238" spans="1:65" s="2" customFormat="1" ht="24.2" customHeight="1">
      <c r="A238" s="34"/>
      <c r="B238" s="35"/>
      <c r="C238" s="183" t="s">
        <v>438</v>
      </c>
      <c r="D238" s="183" t="s">
        <v>127</v>
      </c>
      <c r="E238" s="184" t="s">
        <v>439</v>
      </c>
      <c r="F238" s="185" t="s">
        <v>440</v>
      </c>
      <c r="G238" s="186" t="s">
        <v>130</v>
      </c>
      <c r="H238" s="187">
        <v>2216</v>
      </c>
      <c r="I238" s="188"/>
      <c r="J238" s="189">
        <f>ROUND(I238*H238,2)</f>
        <v>0</v>
      </c>
      <c r="K238" s="190"/>
      <c r="L238" s="39"/>
      <c r="M238" s="191" t="s">
        <v>1</v>
      </c>
      <c r="N238" s="192" t="s">
        <v>41</v>
      </c>
      <c r="O238" s="71"/>
      <c r="P238" s="193">
        <f>O238*H238</f>
        <v>0</v>
      </c>
      <c r="Q238" s="193">
        <v>1.7000000000000001E-4</v>
      </c>
      <c r="R238" s="193">
        <f>Q238*H238</f>
        <v>0.37672000000000005</v>
      </c>
      <c r="S238" s="193">
        <v>0</v>
      </c>
      <c r="T238" s="194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5" t="s">
        <v>204</v>
      </c>
      <c r="AT238" s="195" t="s">
        <v>127</v>
      </c>
      <c r="AU238" s="195" t="s">
        <v>86</v>
      </c>
      <c r="AY238" s="17" t="s">
        <v>125</v>
      </c>
      <c r="BE238" s="196">
        <f>IF(N238="základní",J238,0)</f>
        <v>0</v>
      </c>
      <c r="BF238" s="196">
        <f>IF(N238="snížená",J238,0)</f>
        <v>0</v>
      </c>
      <c r="BG238" s="196">
        <f>IF(N238="zákl. přenesená",J238,0)</f>
        <v>0</v>
      </c>
      <c r="BH238" s="196">
        <f>IF(N238="sníž. přenesená",J238,0)</f>
        <v>0</v>
      </c>
      <c r="BI238" s="196">
        <f>IF(N238="nulová",J238,0)</f>
        <v>0</v>
      </c>
      <c r="BJ238" s="17" t="s">
        <v>84</v>
      </c>
      <c r="BK238" s="196">
        <f>ROUND(I238*H238,2)</f>
        <v>0</v>
      </c>
      <c r="BL238" s="17" t="s">
        <v>204</v>
      </c>
      <c r="BM238" s="195" t="s">
        <v>441</v>
      </c>
    </row>
    <row r="239" spans="1:65" s="12" customFormat="1" ht="25.9" customHeight="1">
      <c r="B239" s="167"/>
      <c r="C239" s="168"/>
      <c r="D239" s="169" t="s">
        <v>75</v>
      </c>
      <c r="E239" s="170" t="s">
        <v>442</v>
      </c>
      <c r="F239" s="170" t="s">
        <v>442</v>
      </c>
      <c r="G239" s="168"/>
      <c r="H239" s="168"/>
      <c r="I239" s="171"/>
      <c r="J239" s="172">
        <f>BK239</f>
        <v>0</v>
      </c>
      <c r="K239" s="168"/>
      <c r="L239" s="173"/>
      <c r="M239" s="174"/>
      <c r="N239" s="175"/>
      <c r="O239" s="175"/>
      <c r="P239" s="176">
        <f>P240+P259</f>
        <v>0</v>
      </c>
      <c r="Q239" s="175"/>
      <c r="R239" s="176">
        <f>R240+R259</f>
        <v>0</v>
      </c>
      <c r="S239" s="175"/>
      <c r="T239" s="177">
        <f>T240+T259</f>
        <v>0</v>
      </c>
      <c r="AR239" s="178" t="s">
        <v>84</v>
      </c>
      <c r="AT239" s="179" t="s">
        <v>75</v>
      </c>
      <c r="AU239" s="179" t="s">
        <v>76</v>
      </c>
      <c r="AY239" s="178" t="s">
        <v>125</v>
      </c>
      <c r="BK239" s="180">
        <f>BK240+BK259</f>
        <v>0</v>
      </c>
    </row>
    <row r="240" spans="1:65" s="12" customFormat="1" ht="22.9" customHeight="1">
      <c r="B240" s="167"/>
      <c r="C240" s="168"/>
      <c r="D240" s="169" t="s">
        <v>75</v>
      </c>
      <c r="E240" s="181" t="s">
        <v>443</v>
      </c>
      <c r="F240" s="181" t="s">
        <v>444</v>
      </c>
      <c r="G240" s="168"/>
      <c r="H240" s="168"/>
      <c r="I240" s="171"/>
      <c r="J240" s="182">
        <f>BK240</f>
        <v>0</v>
      </c>
      <c r="K240" s="168"/>
      <c r="L240" s="173"/>
      <c r="M240" s="174"/>
      <c r="N240" s="175"/>
      <c r="O240" s="175"/>
      <c r="P240" s="176">
        <f>SUM(P241:P258)</f>
        <v>0</v>
      </c>
      <c r="Q240" s="175"/>
      <c r="R240" s="176">
        <f>SUM(R241:R258)</f>
        <v>0</v>
      </c>
      <c r="S240" s="175"/>
      <c r="T240" s="177">
        <f>SUM(T241:T258)</f>
        <v>0</v>
      </c>
      <c r="AR240" s="178" t="s">
        <v>84</v>
      </c>
      <c r="AT240" s="179" t="s">
        <v>75</v>
      </c>
      <c r="AU240" s="179" t="s">
        <v>84</v>
      </c>
      <c r="AY240" s="178" t="s">
        <v>125</v>
      </c>
      <c r="BK240" s="180">
        <f>SUM(BK241:BK258)</f>
        <v>0</v>
      </c>
    </row>
    <row r="241" spans="1:65" s="2" customFormat="1" ht="16.5" customHeight="1">
      <c r="A241" s="34"/>
      <c r="B241" s="35"/>
      <c r="C241" s="183" t="s">
        <v>445</v>
      </c>
      <c r="D241" s="183" t="s">
        <v>127</v>
      </c>
      <c r="E241" s="184" t="s">
        <v>446</v>
      </c>
      <c r="F241" s="185" t="s">
        <v>447</v>
      </c>
      <c r="G241" s="186" t="s">
        <v>448</v>
      </c>
      <c r="H241" s="187">
        <v>1</v>
      </c>
      <c r="I241" s="188"/>
      <c r="J241" s="189">
        <f>ROUND(I241*H241,2)</f>
        <v>0</v>
      </c>
      <c r="K241" s="190"/>
      <c r="L241" s="39"/>
      <c r="M241" s="191" t="s">
        <v>1</v>
      </c>
      <c r="N241" s="192" t="s">
        <v>41</v>
      </c>
      <c r="O241" s="71"/>
      <c r="P241" s="193">
        <f>O241*H241</f>
        <v>0</v>
      </c>
      <c r="Q241" s="193">
        <v>0</v>
      </c>
      <c r="R241" s="193">
        <f>Q241*H241</f>
        <v>0</v>
      </c>
      <c r="S241" s="193">
        <v>0</v>
      </c>
      <c r="T241" s="194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5" t="s">
        <v>131</v>
      </c>
      <c r="AT241" s="195" t="s">
        <v>127</v>
      </c>
      <c r="AU241" s="195" t="s">
        <v>86</v>
      </c>
      <c r="AY241" s="17" t="s">
        <v>125</v>
      </c>
      <c r="BE241" s="196">
        <f>IF(N241="základní",J241,0)</f>
        <v>0</v>
      </c>
      <c r="BF241" s="196">
        <f>IF(N241="snížená",J241,0)</f>
        <v>0</v>
      </c>
      <c r="BG241" s="196">
        <f>IF(N241="zákl. přenesená",J241,0)</f>
        <v>0</v>
      </c>
      <c r="BH241" s="196">
        <f>IF(N241="sníž. přenesená",J241,0)</f>
        <v>0</v>
      </c>
      <c r="BI241" s="196">
        <f>IF(N241="nulová",J241,0)</f>
        <v>0</v>
      </c>
      <c r="BJ241" s="17" t="s">
        <v>84</v>
      </c>
      <c r="BK241" s="196">
        <f>ROUND(I241*H241,2)</f>
        <v>0</v>
      </c>
      <c r="BL241" s="17" t="s">
        <v>131</v>
      </c>
      <c r="BM241" s="195" t="s">
        <v>449</v>
      </c>
    </row>
    <row r="242" spans="1:65" s="15" customFormat="1" ht="22.5">
      <c r="B242" s="231"/>
      <c r="C242" s="232"/>
      <c r="D242" s="199" t="s">
        <v>133</v>
      </c>
      <c r="E242" s="233" t="s">
        <v>1</v>
      </c>
      <c r="F242" s="234" t="s">
        <v>450</v>
      </c>
      <c r="G242" s="232"/>
      <c r="H242" s="233" t="s">
        <v>1</v>
      </c>
      <c r="I242" s="235"/>
      <c r="J242" s="232"/>
      <c r="K242" s="232"/>
      <c r="L242" s="236"/>
      <c r="M242" s="237"/>
      <c r="N242" s="238"/>
      <c r="O242" s="238"/>
      <c r="P242" s="238"/>
      <c r="Q242" s="238"/>
      <c r="R242" s="238"/>
      <c r="S242" s="238"/>
      <c r="T242" s="239"/>
      <c r="AT242" s="240" t="s">
        <v>133</v>
      </c>
      <c r="AU242" s="240" t="s">
        <v>86</v>
      </c>
      <c r="AV242" s="15" t="s">
        <v>84</v>
      </c>
      <c r="AW242" s="15" t="s">
        <v>32</v>
      </c>
      <c r="AX242" s="15" t="s">
        <v>76</v>
      </c>
      <c r="AY242" s="240" t="s">
        <v>125</v>
      </c>
    </row>
    <row r="243" spans="1:65" s="15" customFormat="1" ht="33.75">
      <c r="B243" s="231"/>
      <c r="C243" s="232"/>
      <c r="D243" s="199" t="s">
        <v>133</v>
      </c>
      <c r="E243" s="233" t="s">
        <v>1</v>
      </c>
      <c r="F243" s="234" t="s">
        <v>451</v>
      </c>
      <c r="G243" s="232"/>
      <c r="H243" s="233" t="s">
        <v>1</v>
      </c>
      <c r="I243" s="235"/>
      <c r="J243" s="232"/>
      <c r="K243" s="232"/>
      <c r="L243" s="236"/>
      <c r="M243" s="237"/>
      <c r="N243" s="238"/>
      <c r="O243" s="238"/>
      <c r="P243" s="238"/>
      <c r="Q243" s="238"/>
      <c r="R243" s="238"/>
      <c r="S243" s="238"/>
      <c r="T243" s="239"/>
      <c r="AT243" s="240" t="s">
        <v>133</v>
      </c>
      <c r="AU243" s="240" t="s">
        <v>86</v>
      </c>
      <c r="AV243" s="15" t="s">
        <v>84</v>
      </c>
      <c r="AW243" s="15" t="s">
        <v>32</v>
      </c>
      <c r="AX243" s="15" t="s">
        <v>76</v>
      </c>
      <c r="AY243" s="240" t="s">
        <v>125</v>
      </c>
    </row>
    <row r="244" spans="1:65" s="15" customFormat="1" ht="22.5">
      <c r="B244" s="231"/>
      <c r="C244" s="232"/>
      <c r="D244" s="199" t="s">
        <v>133</v>
      </c>
      <c r="E244" s="233" t="s">
        <v>1</v>
      </c>
      <c r="F244" s="234" t="s">
        <v>452</v>
      </c>
      <c r="G244" s="232"/>
      <c r="H244" s="233" t="s">
        <v>1</v>
      </c>
      <c r="I244" s="235"/>
      <c r="J244" s="232"/>
      <c r="K244" s="232"/>
      <c r="L244" s="236"/>
      <c r="M244" s="237"/>
      <c r="N244" s="238"/>
      <c r="O244" s="238"/>
      <c r="P244" s="238"/>
      <c r="Q244" s="238"/>
      <c r="R244" s="238"/>
      <c r="S244" s="238"/>
      <c r="T244" s="239"/>
      <c r="AT244" s="240" t="s">
        <v>133</v>
      </c>
      <c r="AU244" s="240" t="s">
        <v>86</v>
      </c>
      <c r="AV244" s="15" t="s">
        <v>84</v>
      </c>
      <c r="AW244" s="15" t="s">
        <v>32</v>
      </c>
      <c r="AX244" s="15" t="s">
        <v>76</v>
      </c>
      <c r="AY244" s="240" t="s">
        <v>125</v>
      </c>
    </row>
    <row r="245" spans="1:65" s="13" customFormat="1" ht="11.25">
      <c r="B245" s="197"/>
      <c r="C245" s="198"/>
      <c r="D245" s="199" t="s">
        <v>133</v>
      </c>
      <c r="E245" s="200" t="s">
        <v>1</v>
      </c>
      <c r="F245" s="201" t="s">
        <v>453</v>
      </c>
      <c r="G245" s="198"/>
      <c r="H245" s="202">
        <v>1</v>
      </c>
      <c r="I245" s="203"/>
      <c r="J245" s="198"/>
      <c r="K245" s="198"/>
      <c r="L245" s="204"/>
      <c r="M245" s="205"/>
      <c r="N245" s="206"/>
      <c r="O245" s="206"/>
      <c r="P245" s="206"/>
      <c r="Q245" s="206"/>
      <c r="R245" s="206"/>
      <c r="S245" s="206"/>
      <c r="T245" s="207"/>
      <c r="AT245" s="208" t="s">
        <v>133</v>
      </c>
      <c r="AU245" s="208" t="s">
        <v>86</v>
      </c>
      <c r="AV245" s="13" t="s">
        <v>86</v>
      </c>
      <c r="AW245" s="13" t="s">
        <v>32</v>
      </c>
      <c r="AX245" s="13" t="s">
        <v>76</v>
      </c>
      <c r="AY245" s="208" t="s">
        <v>125</v>
      </c>
    </row>
    <row r="246" spans="1:65" s="14" customFormat="1" ht="11.25">
      <c r="B246" s="220"/>
      <c r="C246" s="221"/>
      <c r="D246" s="199" t="s">
        <v>133</v>
      </c>
      <c r="E246" s="222" t="s">
        <v>1</v>
      </c>
      <c r="F246" s="223" t="s">
        <v>357</v>
      </c>
      <c r="G246" s="221"/>
      <c r="H246" s="224">
        <v>1</v>
      </c>
      <c r="I246" s="225"/>
      <c r="J246" s="221"/>
      <c r="K246" s="221"/>
      <c r="L246" s="226"/>
      <c r="M246" s="227"/>
      <c r="N246" s="228"/>
      <c r="O246" s="228"/>
      <c r="P246" s="228"/>
      <c r="Q246" s="228"/>
      <c r="R246" s="228"/>
      <c r="S246" s="228"/>
      <c r="T246" s="229"/>
      <c r="AT246" s="230" t="s">
        <v>133</v>
      </c>
      <c r="AU246" s="230" t="s">
        <v>86</v>
      </c>
      <c r="AV246" s="14" t="s">
        <v>131</v>
      </c>
      <c r="AW246" s="14" t="s">
        <v>32</v>
      </c>
      <c r="AX246" s="14" t="s">
        <v>84</v>
      </c>
      <c r="AY246" s="230" t="s">
        <v>125</v>
      </c>
    </row>
    <row r="247" spans="1:65" s="2" customFormat="1" ht="16.5" customHeight="1">
      <c r="A247" s="34"/>
      <c r="B247" s="35"/>
      <c r="C247" s="183" t="s">
        <v>454</v>
      </c>
      <c r="D247" s="183" t="s">
        <v>127</v>
      </c>
      <c r="E247" s="184" t="s">
        <v>455</v>
      </c>
      <c r="F247" s="185" t="s">
        <v>456</v>
      </c>
      <c r="G247" s="186" t="s">
        <v>448</v>
      </c>
      <c r="H247" s="187">
        <v>1</v>
      </c>
      <c r="I247" s="188"/>
      <c r="J247" s="189">
        <f>ROUND(I247*H247,2)</f>
        <v>0</v>
      </c>
      <c r="K247" s="190"/>
      <c r="L247" s="39"/>
      <c r="M247" s="191" t="s">
        <v>1</v>
      </c>
      <c r="N247" s="192" t="s">
        <v>41</v>
      </c>
      <c r="O247" s="71"/>
      <c r="P247" s="193">
        <f>O247*H247</f>
        <v>0</v>
      </c>
      <c r="Q247" s="193">
        <v>0</v>
      </c>
      <c r="R247" s="193">
        <f>Q247*H247</f>
        <v>0</v>
      </c>
      <c r="S247" s="193">
        <v>0</v>
      </c>
      <c r="T247" s="194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5" t="s">
        <v>131</v>
      </c>
      <c r="AT247" s="195" t="s">
        <v>127</v>
      </c>
      <c r="AU247" s="195" t="s">
        <v>86</v>
      </c>
      <c r="AY247" s="17" t="s">
        <v>125</v>
      </c>
      <c r="BE247" s="196">
        <f>IF(N247="základní",J247,0)</f>
        <v>0</v>
      </c>
      <c r="BF247" s="196">
        <f>IF(N247="snížená",J247,0)</f>
        <v>0</v>
      </c>
      <c r="BG247" s="196">
        <f>IF(N247="zákl. přenesená",J247,0)</f>
        <v>0</v>
      </c>
      <c r="BH247" s="196">
        <f>IF(N247="sníž. přenesená",J247,0)</f>
        <v>0</v>
      </c>
      <c r="BI247" s="196">
        <f>IF(N247="nulová",J247,0)</f>
        <v>0</v>
      </c>
      <c r="BJ247" s="17" t="s">
        <v>84</v>
      </c>
      <c r="BK247" s="196">
        <f>ROUND(I247*H247,2)</f>
        <v>0</v>
      </c>
      <c r="BL247" s="17" t="s">
        <v>131</v>
      </c>
      <c r="BM247" s="195" t="s">
        <v>457</v>
      </c>
    </row>
    <row r="248" spans="1:65" s="15" customFormat="1" ht="22.5">
      <c r="B248" s="231"/>
      <c r="C248" s="232"/>
      <c r="D248" s="199" t="s">
        <v>133</v>
      </c>
      <c r="E248" s="233" t="s">
        <v>1</v>
      </c>
      <c r="F248" s="234" t="s">
        <v>458</v>
      </c>
      <c r="G248" s="232"/>
      <c r="H248" s="233" t="s">
        <v>1</v>
      </c>
      <c r="I248" s="235"/>
      <c r="J248" s="232"/>
      <c r="K248" s="232"/>
      <c r="L248" s="236"/>
      <c r="M248" s="237"/>
      <c r="N248" s="238"/>
      <c r="O248" s="238"/>
      <c r="P248" s="238"/>
      <c r="Q248" s="238"/>
      <c r="R248" s="238"/>
      <c r="S248" s="238"/>
      <c r="T248" s="239"/>
      <c r="AT248" s="240" t="s">
        <v>133</v>
      </c>
      <c r="AU248" s="240" t="s">
        <v>86</v>
      </c>
      <c r="AV248" s="15" t="s">
        <v>84</v>
      </c>
      <c r="AW248" s="15" t="s">
        <v>32</v>
      </c>
      <c r="AX248" s="15" t="s">
        <v>76</v>
      </c>
      <c r="AY248" s="240" t="s">
        <v>125</v>
      </c>
    </row>
    <row r="249" spans="1:65" s="15" customFormat="1" ht="22.5">
      <c r="B249" s="231"/>
      <c r="C249" s="232"/>
      <c r="D249" s="199" t="s">
        <v>133</v>
      </c>
      <c r="E249" s="233" t="s">
        <v>1</v>
      </c>
      <c r="F249" s="234" t="s">
        <v>459</v>
      </c>
      <c r="G249" s="232"/>
      <c r="H249" s="233" t="s">
        <v>1</v>
      </c>
      <c r="I249" s="235"/>
      <c r="J249" s="232"/>
      <c r="K249" s="232"/>
      <c r="L249" s="236"/>
      <c r="M249" s="237"/>
      <c r="N249" s="238"/>
      <c r="O249" s="238"/>
      <c r="P249" s="238"/>
      <c r="Q249" s="238"/>
      <c r="R249" s="238"/>
      <c r="S249" s="238"/>
      <c r="T249" s="239"/>
      <c r="AT249" s="240" t="s">
        <v>133</v>
      </c>
      <c r="AU249" s="240" t="s">
        <v>86</v>
      </c>
      <c r="AV249" s="15" t="s">
        <v>84</v>
      </c>
      <c r="AW249" s="15" t="s">
        <v>32</v>
      </c>
      <c r="AX249" s="15" t="s">
        <v>76</v>
      </c>
      <c r="AY249" s="240" t="s">
        <v>125</v>
      </c>
    </row>
    <row r="250" spans="1:65" s="15" customFormat="1" ht="22.5">
      <c r="B250" s="231"/>
      <c r="C250" s="232"/>
      <c r="D250" s="199" t="s">
        <v>133</v>
      </c>
      <c r="E250" s="233" t="s">
        <v>1</v>
      </c>
      <c r="F250" s="234" t="s">
        <v>460</v>
      </c>
      <c r="G250" s="232"/>
      <c r="H250" s="233" t="s">
        <v>1</v>
      </c>
      <c r="I250" s="235"/>
      <c r="J250" s="232"/>
      <c r="K250" s="232"/>
      <c r="L250" s="236"/>
      <c r="M250" s="237"/>
      <c r="N250" s="238"/>
      <c r="O250" s="238"/>
      <c r="P250" s="238"/>
      <c r="Q250" s="238"/>
      <c r="R250" s="238"/>
      <c r="S250" s="238"/>
      <c r="T250" s="239"/>
      <c r="AT250" s="240" t="s">
        <v>133</v>
      </c>
      <c r="AU250" s="240" t="s">
        <v>86</v>
      </c>
      <c r="AV250" s="15" t="s">
        <v>84</v>
      </c>
      <c r="AW250" s="15" t="s">
        <v>32</v>
      </c>
      <c r="AX250" s="15" t="s">
        <v>76</v>
      </c>
      <c r="AY250" s="240" t="s">
        <v>125</v>
      </c>
    </row>
    <row r="251" spans="1:65" s="15" customFormat="1" ht="22.5">
      <c r="B251" s="231"/>
      <c r="C251" s="232"/>
      <c r="D251" s="199" t="s">
        <v>133</v>
      </c>
      <c r="E251" s="233" t="s">
        <v>1</v>
      </c>
      <c r="F251" s="234" t="s">
        <v>461</v>
      </c>
      <c r="G251" s="232"/>
      <c r="H251" s="233" t="s">
        <v>1</v>
      </c>
      <c r="I251" s="235"/>
      <c r="J251" s="232"/>
      <c r="K251" s="232"/>
      <c r="L251" s="236"/>
      <c r="M251" s="237"/>
      <c r="N251" s="238"/>
      <c r="O251" s="238"/>
      <c r="P251" s="238"/>
      <c r="Q251" s="238"/>
      <c r="R251" s="238"/>
      <c r="S251" s="238"/>
      <c r="T251" s="239"/>
      <c r="AT251" s="240" t="s">
        <v>133</v>
      </c>
      <c r="AU251" s="240" t="s">
        <v>86</v>
      </c>
      <c r="AV251" s="15" t="s">
        <v>84</v>
      </c>
      <c r="AW251" s="15" t="s">
        <v>32</v>
      </c>
      <c r="AX251" s="15" t="s">
        <v>76</v>
      </c>
      <c r="AY251" s="240" t="s">
        <v>125</v>
      </c>
    </row>
    <row r="252" spans="1:65" s="13" customFormat="1" ht="11.25">
      <c r="B252" s="197"/>
      <c r="C252" s="198"/>
      <c r="D252" s="199" t="s">
        <v>133</v>
      </c>
      <c r="E252" s="200" t="s">
        <v>1</v>
      </c>
      <c r="F252" s="201" t="s">
        <v>453</v>
      </c>
      <c r="G252" s="198"/>
      <c r="H252" s="202">
        <v>1</v>
      </c>
      <c r="I252" s="203"/>
      <c r="J252" s="198"/>
      <c r="K252" s="198"/>
      <c r="L252" s="204"/>
      <c r="M252" s="205"/>
      <c r="N252" s="206"/>
      <c r="O252" s="206"/>
      <c r="P252" s="206"/>
      <c r="Q252" s="206"/>
      <c r="R252" s="206"/>
      <c r="S252" s="206"/>
      <c r="T252" s="207"/>
      <c r="AT252" s="208" t="s">
        <v>133</v>
      </c>
      <c r="AU252" s="208" t="s">
        <v>86</v>
      </c>
      <c r="AV252" s="13" t="s">
        <v>86</v>
      </c>
      <c r="AW252" s="13" t="s">
        <v>32</v>
      </c>
      <c r="AX252" s="13" t="s">
        <v>76</v>
      </c>
      <c r="AY252" s="208" t="s">
        <v>125</v>
      </c>
    </row>
    <row r="253" spans="1:65" s="14" customFormat="1" ht="11.25">
      <c r="B253" s="220"/>
      <c r="C253" s="221"/>
      <c r="D253" s="199" t="s">
        <v>133</v>
      </c>
      <c r="E253" s="222" t="s">
        <v>1</v>
      </c>
      <c r="F253" s="223" t="s">
        <v>357</v>
      </c>
      <c r="G253" s="221"/>
      <c r="H253" s="224">
        <v>1</v>
      </c>
      <c r="I253" s="225"/>
      <c r="J253" s="221"/>
      <c r="K253" s="221"/>
      <c r="L253" s="226"/>
      <c r="M253" s="227"/>
      <c r="N253" s="228"/>
      <c r="O253" s="228"/>
      <c r="P253" s="228"/>
      <c r="Q253" s="228"/>
      <c r="R253" s="228"/>
      <c r="S253" s="228"/>
      <c r="T253" s="229"/>
      <c r="AT253" s="230" t="s">
        <v>133</v>
      </c>
      <c r="AU253" s="230" t="s">
        <v>86</v>
      </c>
      <c r="AV253" s="14" t="s">
        <v>131</v>
      </c>
      <c r="AW253" s="14" t="s">
        <v>32</v>
      </c>
      <c r="AX253" s="14" t="s">
        <v>84</v>
      </c>
      <c r="AY253" s="230" t="s">
        <v>125</v>
      </c>
    </row>
    <row r="254" spans="1:65" s="2" customFormat="1" ht="16.5" customHeight="1">
      <c r="A254" s="34"/>
      <c r="B254" s="35"/>
      <c r="C254" s="183" t="s">
        <v>462</v>
      </c>
      <c r="D254" s="183" t="s">
        <v>127</v>
      </c>
      <c r="E254" s="184" t="s">
        <v>463</v>
      </c>
      <c r="F254" s="185" t="s">
        <v>464</v>
      </c>
      <c r="G254" s="186" t="s">
        <v>448</v>
      </c>
      <c r="H254" s="187">
        <v>1</v>
      </c>
      <c r="I254" s="188"/>
      <c r="J254" s="189">
        <f>ROUND(I254*H254,2)</f>
        <v>0</v>
      </c>
      <c r="K254" s="190"/>
      <c r="L254" s="39"/>
      <c r="M254" s="191" t="s">
        <v>1</v>
      </c>
      <c r="N254" s="192" t="s">
        <v>41</v>
      </c>
      <c r="O254" s="71"/>
      <c r="P254" s="193">
        <f>O254*H254</f>
        <v>0</v>
      </c>
      <c r="Q254" s="193">
        <v>0</v>
      </c>
      <c r="R254" s="193">
        <f>Q254*H254</f>
        <v>0</v>
      </c>
      <c r="S254" s="193">
        <v>0</v>
      </c>
      <c r="T254" s="19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5" t="s">
        <v>131</v>
      </c>
      <c r="AT254" s="195" t="s">
        <v>127</v>
      </c>
      <c r="AU254" s="195" t="s">
        <v>86</v>
      </c>
      <c r="AY254" s="17" t="s">
        <v>125</v>
      </c>
      <c r="BE254" s="196">
        <f>IF(N254="základní",J254,0)</f>
        <v>0</v>
      </c>
      <c r="BF254" s="196">
        <f>IF(N254="snížená",J254,0)</f>
        <v>0</v>
      </c>
      <c r="BG254" s="196">
        <f>IF(N254="zákl. přenesená",J254,0)</f>
        <v>0</v>
      </c>
      <c r="BH254" s="196">
        <f>IF(N254="sníž. přenesená",J254,0)</f>
        <v>0</v>
      </c>
      <c r="BI254" s="196">
        <f>IF(N254="nulová",J254,0)</f>
        <v>0</v>
      </c>
      <c r="BJ254" s="17" t="s">
        <v>84</v>
      </c>
      <c r="BK254" s="196">
        <f>ROUND(I254*H254,2)</f>
        <v>0</v>
      </c>
      <c r="BL254" s="17" t="s">
        <v>131</v>
      </c>
      <c r="BM254" s="195" t="s">
        <v>465</v>
      </c>
    </row>
    <row r="255" spans="1:65" s="15" customFormat="1" ht="22.5">
      <c r="B255" s="231"/>
      <c r="C255" s="232"/>
      <c r="D255" s="199" t="s">
        <v>133</v>
      </c>
      <c r="E255" s="233" t="s">
        <v>1</v>
      </c>
      <c r="F255" s="234" t="s">
        <v>466</v>
      </c>
      <c r="G255" s="232"/>
      <c r="H255" s="233" t="s">
        <v>1</v>
      </c>
      <c r="I255" s="235"/>
      <c r="J255" s="232"/>
      <c r="K255" s="232"/>
      <c r="L255" s="236"/>
      <c r="M255" s="237"/>
      <c r="N255" s="238"/>
      <c r="O255" s="238"/>
      <c r="P255" s="238"/>
      <c r="Q255" s="238"/>
      <c r="R255" s="238"/>
      <c r="S255" s="238"/>
      <c r="T255" s="239"/>
      <c r="AT255" s="240" t="s">
        <v>133</v>
      </c>
      <c r="AU255" s="240" t="s">
        <v>86</v>
      </c>
      <c r="AV255" s="15" t="s">
        <v>84</v>
      </c>
      <c r="AW255" s="15" t="s">
        <v>32</v>
      </c>
      <c r="AX255" s="15" t="s">
        <v>76</v>
      </c>
      <c r="AY255" s="240" t="s">
        <v>125</v>
      </c>
    </row>
    <row r="256" spans="1:65" s="15" customFormat="1" ht="11.25">
      <c r="B256" s="231"/>
      <c r="C256" s="232"/>
      <c r="D256" s="199" t="s">
        <v>133</v>
      </c>
      <c r="E256" s="233" t="s">
        <v>1</v>
      </c>
      <c r="F256" s="234" t="s">
        <v>467</v>
      </c>
      <c r="G256" s="232"/>
      <c r="H256" s="233" t="s">
        <v>1</v>
      </c>
      <c r="I256" s="235"/>
      <c r="J256" s="232"/>
      <c r="K256" s="232"/>
      <c r="L256" s="236"/>
      <c r="M256" s="237"/>
      <c r="N256" s="238"/>
      <c r="O256" s="238"/>
      <c r="P256" s="238"/>
      <c r="Q256" s="238"/>
      <c r="R256" s="238"/>
      <c r="S256" s="238"/>
      <c r="T256" s="239"/>
      <c r="AT256" s="240" t="s">
        <v>133</v>
      </c>
      <c r="AU256" s="240" t="s">
        <v>86</v>
      </c>
      <c r="AV256" s="15" t="s">
        <v>84</v>
      </c>
      <c r="AW256" s="15" t="s">
        <v>32</v>
      </c>
      <c r="AX256" s="15" t="s">
        <v>76</v>
      </c>
      <c r="AY256" s="240" t="s">
        <v>125</v>
      </c>
    </row>
    <row r="257" spans="1:65" s="13" customFormat="1" ht="11.25">
      <c r="B257" s="197"/>
      <c r="C257" s="198"/>
      <c r="D257" s="199" t="s">
        <v>133</v>
      </c>
      <c r="E257" s="200" t="s">
        <v>1</v>
      </c>
      <c r="F257" s="201" t="s">
        <v>453</v>
      </c>
      <c r="G257" s="198"/>
      <c r="H257" s="202">
        <v>1</v>
      </c>
      <c r="I257" s="203"/>
      <c r="J257" s="198"/>
      <c r="K257" s="198"/>
      <c r="L257" s="204"/>
      <c r="M257" s="205"/>
      <c r="N257" s="206"/>
      <c r="O257" s="206"/>
      <c r="P257" s="206"/>
      <c r="Q257" s="206"/>
      <c r="R257" s="206"/>
      <c r="S257" s="206"/>
      <c r="T257" s="207"/>
      <c r="AT257" s="208" t="s">
        <v>133</v>
      </c>
      <c r="AU257" s="208" t="s">
        <v>86</v>
      </c>
      <c r="AV257" s="13" t="s">
        <v>86</v>
      </c>
      <c r="AW257" s="13" t="s">
        <v>32</v>
      </c>
      <c r="AX257" s="13" t="s">
        <v>76</v>
      </c>
      <c r="AY257" s="208" t="s">
        <v>125</v>
      </c>
    </row>
    <row r="258" spans="1:65" s="14" customFormat="1" ht="11.25">
      <c r="B258" s="220"/>
      <c r="C258" s="221"/>
      <c r="D258" s="199" t="s">
        <v>133</v>
      </c>
      <c r="E258" s="222" t="s">
        <v>1</v>
      </c>
      <c r="F258" s="223" t="s">
        <v>357</v>
      </c>
      <c r="G258" s="221"/>
      <c r="H258" s="224">
        <v>1</v>
      </c>
      <c r="I258" s="225"/>
      <c r="J258" s="221"/>
      <c r="K258" s="221"/>
      <c r="L258" s="226"/>
      <c r="M258" s="227"/>
      <c r="N258" s="228"/>
      <c r="O258" s="228"/>
      <c r="P258" s="228"/>
      <c r="Q258" s="228"/>
      <c r="R258" s="228"/>
      <c r="S258" s="228"/>
      <c r="T258" s="229"/>
      <c r="AT258" s="230" t="s">
        <v>133</v>
      </c>
      <c r="AU258" s="230" t="s">
        <v>86</v>
      </c>
      <c r="AV258" s="14" t="s">
        <v>131</v>
      </c>
      <c r="AW258" s="14" t="s">
        <v>32</v>
      </c>
      <c r="AX258" s="14" t="s">
        <v>84</v>
      </c>
      <c r="AY258" s="230" t="s">
        <v>125</v>
      </c>
    </row>
    <row r="259" spans="1:65" s="12" customFormat="1" ht="22.9" customHeight="1">
      <c r="B259" s="167"/>
      <c r="C259" s="168"/>
      <c r="D259" s="169" t="s">
        <v>75</v>
      </c>
      <c r="E259" s="181" t="s">
        <v>468</v>
      </c>
      <c r="F259" s="181" t="s">
        <v>469</v>
      </c>
      <c r="G259" s="168"/>
      <c r="H259" s="168"/>
      <c r="I259" s="171"/>
      <c r="J259" s="182">
        <f>BK259</f>
        <v>0</v>
      </c>
      <c r="K259" s="168"/>
      <c r="L259" s="173"/>
      <c r="M259" s="174"/>
      <c r="N259" s="175"/>
      <c r="O259" s="175"/>
      <c r="P259" s="176">
        <f>SUM(P260:P273)</f>
        <v>0</v>
      </c>
      <c r="Q259" s="175"/>
      <c r="R259" s="176">
        <f>SUM(R260:R273)</f>
        <v>0</v>
      </c>
      <c r="S259" s="175"/>
      <c r="T259" s="177">
        <f>SUM(T260:T273)</f>
        <v>0</v>
      </c>
      <c r="AR259" s="178" t="s">
        <v>84</v>
      </c>
      <c r="AT259" s="179" t="s">
        <v>75</v>
      </c>
      <c r="AU259" s="179" t="s">
        <v>84</v>
      </c>
      <c r="AY259" s="178" t="s">
        <v>125</v>
      </c>
      <c r="BK259" s="180">
        <f>SUM(BK260:BK273)</f>
        <v>0</v>
      </c>
    </row>
    <row r="260" spans="1:65" s="2" customFormat="1" ht="16.5" customHeight="1">
      <c r="A260" s="34"/>
      <c r="B260" s="35"/>
      <c r="C260" s="183" t="s">
        <v>470</v>
      </c>
      <c r="D260" s="183" t="s">
        <v>127</v>
      </c>
      <c r="E260" s="184" t="s">
        <v>471</v>
      </c>
      <c r="F260" s="185" t="s">
        <v>472</v>
      </c>
      <c r="G260" s="186" t="s">
        <v>448</v>
      </c>
      <c r="H260" s="187">
        <v>1</v>
      </c>
      <c r="I260" s="188"/>
      <c r="J260" s="189">
        <f>ROUND(I260*H260,2)</f>
        <v>0</v>
      </c>
      <c r="K260" s="190"/>
      <c r="L260" s="39"/>
      <c r="M260" s="191" t="s">
        <v>1</v>
      </c>
      <c r="N260" s="192" t="s">
        <v>41</v>
      </c>
      <c r="O260" s="71"/>
      <c r="P260" s="193">
        <f>O260*H260</f>
        <v>0</v>
      </c>
      <c r="Q260" s="193">
        <v>0</v>
      </c>
      <c r="R260" s="193">
        <f>Q260*H260</f>
        <v>0</v>
      </c>
      <c r="S260" s="193">
        <v>0</v>
      </c>
      <c r="T260" s="194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5" t="s">
        <v>131</v>
      </c>
      <c r="AT260" s="195" t="s">
        <v>127</v>
      </c>
      <c r="AU260" s="195" t="s">
        <v>86</v>
      </c>
      <c r="AY260" s="17" t="s">
        <v>125</v>
      </c>
      <c r="BE260" s="196">
        <f>IF(N260="základní",J260,0)</f>
        <v>0</v>
      </c>
      <c r="BF260" s="196">
        <f>IF(N260="snížená",J260,0)</f>
        <v>0</v>
      </c>
      <c r="BG260" s="196">
        <f>IF(N260="zákl. přenesená",J260,0)</f>
        <v>0</v>
      </c>
      <c r="BH260" s="196">
        <f>IF(N260="sníž. přenesená",J260,0)</f>
        <v>0</v>
      </c>
      <c r="BI260" s="196">
        <f>IF(N260="nulová",J260,0)</f>
        <v>0</v>
      </c>
      <c r="BJ260" s="17" t="s">
        <v>84</v>
      </c>
      <c r="BK260" s="196">
        <f>ROUND(I260*H260,2)</f>
        <v>0</v>
      </c>
      <c r="BL260" s="17" t="s">
        <v>131</v>
      </c>
      <c r="BM260" s="195" t="s">
        <v>473</v>
      </c>
    </row>
    <row r="261" spans="1:65" s="15" customFormat="1" ht="33.75">
      <c r="B261" s="231"/>
      <c r="C261" s="232"/>
      <c r="D261" s="199" t="s">
        <v>133</v>
      </c>
      <c r="E261" s="233" t="s">
        <v>1</v>
      </c>
      <c r="F261" s="234" t="s">
        <v>474</v>
      </c>
      <c r="G261" s="232"/>
      <c r="H261" s="233" t="s">
        <v>1</v>
      </c>
      <c r="I261" s="235"/>
      <c r="J261" s="232"/>
      <c r="K261" s="232"/>
      <c r="L261" s="236"/>
      <c r="M261" s="237"/>
      <c r="N261" s="238"/>
      <c r="O261" s="238"/>
      <c r="P261" s="238"/>
      <c r="Q261" s="238"/>
      <c r="R261" s="238"/>
      <c r="S261" s="238"/>
      <c r="T261" s="239"/>
      <c r="AT261" s="240" t="s">
        <v>133</v>
      </c>
      <c r="AU261" s="240" t="s">
        <v>86</v>
      </c>
      <c r="AV261" s="15" t="s">
        <v>84</v>
      </c>
      <c r="AW261" s="15" t="s">
        <v>32</v>
      </c>
      <c r="AX261" s="15" t="s">
        <v>76</v>
      </c>
      <c r="AY261" s="240" t="s">
        <v>125</v>
      </c>
    </row>
    <row r="262" spans="1:65" s="15" customFormat="1" ht="11.25">
      <c r="B262" s="231"/>
      <c r="C262" s="232"/>
      <c r="D262" s="199" t="s">
        <v>133</v>
      </c>
      <c r="E262" s="233" t="s">
        <v>1</v>
      </c>
      <c r="F262" s="234" t="s">
        <v>475</v>
      </c>
      <c r="G262" s="232"/>
      <c r="H262" s="233" t="s">
        <v>1</v>
      </c>
      <c r="I262" s="235"/>
      <c r="J262" s="232"/>
      <c r="K262" s="232"/>
      <c r="L262" s="236"/>
      <c r="M262" s="237"/>
      <c r="N262" s="238"/>
      <c r="O262" s="238"/>
      <c r="P262" s="238"/>
      <c r="Q262" s="238"/>
      <c r="R262" s="238"/>
      <c r="S262" s="238"/>
      <c r="T262" s="239"/>
      <c r="AT262" s="240" t="s">
        <v>133</v>
      </c>
      <c r="AU262" s="240" t="s">
        <v>86</v>
      </c>
      <c r="AV262" s="15" t="s">
        <v>84</v>
      </c>
      <c r="AW262" s="15" t="s">
        <v>32</v>
      </c>
      <c r="AX262" s="15" t="s">
        <v>76</v>
      </c>
      <c r="AY262" s="240" t="s">
        <v>125</v>
      </c>
    </row>
    <row r="263" spans="1:65" s="15" customFormat="1" ht="33.75">
      <c r="B263" s="231"/>
      <c r="C263" s="232"/>
      <c r="D263" s="199" t="s">
        <v>133</v>
      </c>
      <c r="E263" s="233" t="s">
        <v>1</v>
      </c>
      <c r="F263" s="234" t="s">
        <v>476</v>
      </c>
      <c r="G263" s="232"/>
      <c r="H263" s="233" t="s">
        <v>1</v>
      </c>
      <c r="I263" s="235"/>
      <c r="J263" s="232"/>
      <c r="K263" s="232"/>
      <c r="L263" s="236"/>
      <c r="M263" s="237"/>
      <c r="N263" s="238"/>
      <c r="O263" s="238"/>
      <c r="P263" s="238"/>
      <c r="Q263" s="238"/>
      <c r="R263" s="238"/>
      <c r="S263" s="238"/>
      <c r="T263" s="239"/>
      <c r="AT263" s="240" t="s">
        <v>133</v>
      </c>
      <c r="AU263" s="240" t="s">
        <v>86</v>
      </c>
      <c r="AV263" s="15" t="s">
        <v>84</v>
      </c>
      <c r="AW263" s="15" t="s">
        <v>32</v>
      </c>
      <c r="AX263" s="15" t="s">
        <v>76</v>
      </c>
      <c r="AY263" s="240" t="s">
        <v>125</v>
      </c>
    </row>
    <row r="264" spans="1:65" s="15" customFormat="1" ht="22.5">
      <c r="B264" s="231"/>
      <c r="C264" s="232"/>
      <c r="D264" s="199" t="s">
        <v>133</v>
      </c>
      <c r="E264" s="233" t="s">
        <v>1</v>
      </c>
      <c r="F264" s="234" t="s">
        <v>477</v>
      </c>
      <c r="G264" s="232"/>
      <c r="H264" s="233" t="s">
        <v>1</v>
      </c>
      <c r="I264" s="235"/>
      <c r="J264" s="232"/>
      <c r="K264" s="232"/>
      <c r="L264" s="236"/>
      <c r="M264" s="237"/>
      <c r="N264" s="238"/>
      <c r="O264" s="238"/>
      <c r="P264" s="238"/>
      <c r="Q264" s="238"/>
      <c r="R264" s="238"/>
      <c r="S264" s="238"/>
      <c r="T264" s="239"/>
      <c r="AT264" s="240" t="s">
        <v>133</v>
      </c>
      <c r="AU264" s="240" t="s">
        <v>86</v>
      </c>
      <c r="AV264" s="15" t="s">
        <v>84</v>
      </c>
      <c r="AW264" s="15" t="s">
        <v>32</v>
      </c>
      <c r="AX264" s="15" t="s">
        <v>76</v>
      </c>
      <c r="AY264" s="240" t="s">
        <v>125</v>
      </c>
    </row>
    <row r="265" spans="1:65" s="13" customFormat="1" ht="11.25">
      <c r="B265" s="197"/>
      <c r="C265" s="198"/>
      <c r="D265" s="199" t="s">
        <v>133</v>
      </c>
      <c r="E265" s="200" t="s">
        <v>1</v>
      </c>
      <c r="F265" s="201" t="s">
        <v>453</v>
      </c>
      <c r="G265" s="198"/>
      <c r="H265" s="202">
        <v>1</v>
      </c>
      <c r="I265" s="203"/>
      <c r="J265" s="198"/>
      <c r="K265" s="198"/>
      <c r="L265" s="204"/>
      <c r="M265" s="205"/>
      <c r="N265" s="206"/>
      <c r="O265" s="206"/>
      <c r="P265" s="206"/>
      <c r="Q265" s="206"/>
      <c r="R265" s="206"/>
      <c r="S265" s="206"/>
      <c r="T265" s="207"/>
      <c r="AT265" s="208" t="s">
        <v>133</v>
      </c>
      <c r="AU265" s="208" t="s">
        <v>86</v>
      </c>
      <c r="AV265" s="13" t="s">
        <v>86</v>
      </c>
      <c r="AW265" s="13" t="s">
        <v>32</v>
      </c>
      <c r="AX265" s="13" t="s">
        <v>76</v>
      </c>
      <c r="AY265" s="208" t="s">
        <v>125</v>
      </c>
    </row>
    <row r="266" spans="1:65" s="14" customFormat="1" ht="11.25">
      <c r="B266" s="220"/>
      <c r="C266" s="221"/>
      <c r="D266" s="199" t="s">
        <v>133</v>
      </c>
      <c r="E266" s="222" t="s">
        <v>1</v>
      </c>
      <c r="F266" s="223" t="s">
        <v>357</v>
      </c>
      <c r="G266" s="221"/>
      <c r="H266" s="224">
        <v>1</v>
      </c>
      <c r="I266" s="225"/>
      <c r="J266" s="221"/>
      <c r="K266" s="221"/>
      <c r="L266" s="226"/>
      <c r="M266" s="227"/>
      <c r="N266" s="228"/>
      <c r="O266" s="228"/>
      <c r="P266" s="228"/>
      <c r="Q266" s="228"/>
      <c r="R266" s="228"/>
      <c r="S266" s="228"/>
      <c r="T266" s="229"/>
      <c r="AT266" s="230" t="s">
        <v>133</v>
      </c>
      <c r="AU266" s="230" t="s">
        <v>86</v>
      </c>
      <c r="AV266" s="14" t="s">
        <v>131</v>
      </c>
      <c r="AW266" s="14" t="s">
        <v>32</v>
      </c>
      <c r="AX266" s="14" t="s">
        <v>84</v>
      </c>
      <c r="AY266" s="230" t="s">
        <v>125</v>
      </c>
    </row>
    <row r="267" spans="1:65" s="2" customFormat="1" ht="37.9" customHeight="1">
      <c r="A267" s="34"/>
      <c r="B267" s="35"/>
      <c r="C267" s="183" t="s">
        <v>478</v>
      </c>
      <c r="D267" s="183" t="s">
        <v>127</v>
      </c>
      <c r="E267" s="184" t="s">
        <v>479</v>
      </c>
      <c r="F267" s="185" t="s">
        <v>480</v>
      </c>
      <c r="G267" s="186" t="s">
        <v>481</v>
      </c>
      <c r="H267" s="187">
        <v>50</v>
      </c>
      <c r="I267" s="188"/>
      <c r="J267" s="189">
        <f>ROUND(I267*H267,2)</f>
        <v>0</v>
      </c>
      <c r="K267" s="190"/>
      <c r="L267" s="39"/>
      <c r="M267" s="191" t="s">
        <v>1</v>
      </c>
      <c r="N267" s="192" t="s">
        <v>41</v>
      </c>
      <c r="O267" s="71"/>
      <c r="P267" s="193">
        <f>O267*H267</f>
        <v>0</v>
      </c>
      <c r="Q267" s="193">
        <v>0</v>
      </c>
      <c r="R267" s="193">
        <f>Q267*H267</f>
        <v>0</v>
      </c>
      <c r="S267" s="193">
        <v>0</v>
      </c>
      <c r="T267" s="194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5" t="s">
        <v>131</v>
      </c>
      <c r="AT267" s="195" t="s">
        <v>127</v>
      </c>
      <c r="AU267" s="195" t="s">
        <v>86</v>
      </c>
      <c r="AY267" s="17" t="s">
        <v>125</v>
      </c>
      <c r="BE267" s="196">
        <f>IF(N267="základní",J267,0)</f>
        <v>0</v>
      </c>
      <c r="BF267" s="196">
        <f>IF(N267="snížená",J267,0)</f>
        <v>0</v>
      </c>
      <c r="BG267" s="196">
        <f>IF(N267="zákl. přenesená",J267,0)</f>
        <v>0</v>
      </c>
      <c r="BH267" s="196">
        <f>IF(N267="sníž. přenesená",J267,0)</f>
        <v>0</v>
      </c>
      <c r="BI267" s="196">
        <f>IF(N267="nulová",J267,0)</f>
        <v>0</v>
      </c>
      <c r="BJ267" s="17" t="s">
        <v>84</v>
      </c>
      <c r="BK267" s="196">
        <f>ROUND(I267*H267,2)</f>
        <v>0</v>
      </c>
      <c r="BL267" s="17" t="s">
        <v>131</v>
      </c>
      <c r="BM267" s="195" t="s">
        <v>482</v>
      </c>
    </row>
    <row r="268" spans="1:65" s="13" customFormat="1" ht="22.5">
      <c r="B268" s="197"/>
      <c r="C268" s="198"/>
      <c r="D268" s="199" t="s">
        <v>133</v>
      </c>
      <c r="E268" s="200" t="s">
        <v>1</v>
      </c>
      <c r="F268" s="201" t="s">
        <v>483</v>
      </c>
      <c r="G268" s="198"/>
      <c r="H268" s="202">
        <v>50</v>
      </c>
      <c r="I268" s="203"/>
      <c r="J268" s="198"/>
      <c r="K268" s="198"/>
      <c r="L268" s="204"/>
      <c r="M268" s="205"/>
      <c r="N268" s="206"/>
      <c r="O268" s="206"/>
      <c r="P268" s="206"/>
      <c r="Q268" s="206"/>
      <c r="R268" s="206"/>
      <c r="S268" s="206"/>
      <c r="T268" s="207"/>
      <c r="AT268" s="208" t="s">
        <v>133</v>
      </c>
      <c r="AU268" s="208" t="s">
        <v>86</v>
      </c>
      <c r="AV268" s="13" t="s">
        <v>86</v>
      </c>
      <c r="AW268" s="13" t="s">
        <v>32</v>
      </c>
      <c r="AX268" s="13" t="s">
        <v>76</v>
      </c>
      <c r="AY268" s="208" t="s">
        <v>125</v>
      </c>
    </row>
    <row r="269" spans="1:65" s="14" customFormat="1" ht="11.25">
      <c r="B269" s="220"/>
      <c r="C269" s="221"/>
      <c r="D269" s="199" t="s">
        <v>133</v>
      </c>
      <c r="E269" s="222" t="s">
        <v>1</v>
      </c>
      <c r="F269" s="223" t="s">
        <v>357</v>
      </c>
      <c r="G269" s="221"/>
      <c r="H269" s="224">
        <v>50</v>
      </c>
      <c r="I269" s="225"/>
      <c r="J269" s="221"/>
      <c r="K269" s="221"/>
      <c r="L269" s="226"/>
      <c r="M269" s="227"/>
      <c r="N269" s="228"/>
      <c r="O269" s="228"/>
      <c r="P269" s="228"/>
      <c r="Q269" s="228"/>
      <c r="R269" s="228"/>
      <c r="S269" s="228"/>
      <c r="T269" s="229"/>
      <c r="AT269" s="230" t="s">
        <v>133</v>
      </c>
      <c r="AU269" s="230" t="s">
        <v>86</v>
      </c>
      <c r="AV269" s="14" t="s">
        <v>131</v>
      </c>
      <c r="AW269" s="14" t="s">
        <v>32</v>
      </c>
      <c r="AX269" s="14" t="s">
        <v>84</v>
      </c>
      <c r="AY269" s="230" t="s">
        <v>125</v>
      </c>
    </row>
    <row r="270" spans="1:65" s="2" customFormat="1" ht="16.5" customHeight="1">
      <c r="A270" s="34"/>
      <c r="B270" s="35"/>
      <c r="C270" s="183" t="s">
        <v>484</v>
      </c>
      <c r="D270" s="183" t="s">
        <v>127</v>
      </c>
      <c r="E270" s="184" t="s">
        <v>485</v>
      </c>
      <c r="F270" s="185" t="s">
        <v>486</v>
      </c>
      <c r="G270" s="186" t="s">
        <v>448</v>
      </c>
      <c r="H270" s="187">
        <v>1</v>
      </c>
      <c r="I270" s="188"/>
      <c r="J270" s="189">
        <f>ROUND(I270*H270,2)</f>
        <v>0</v>
      </c>
      <c r="K270" s="190"/>
      <c r="L270" s="39"/>
      <c r="M270" s="191" t="s">
        <v>1</v>
      </c>
      <c r="N270" s="192" t="s">
        <v>41</v>
      </c>
      <c r="O270" s="71"/>
      <c r="P270" s="193">
        <f>O270*H270</f>
        <v>0</v>
      </c>
      <c r="Q270" s="193">
        <v>0</v>
      </c>
      <c r="R270" s="193">
        <f>Q270*H270</f>
        <v>0</v>
      </c>
      <c r="S270" s="193">
        <v>0</v>
      </c>
      <c r="T270" s="194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5" t="s">
        <v>131</v>
      </c>
      <c r="AT270" s="195" t="s">
        <v>127</v>
      </c>
      <c r="AU270" s="195" t="s">
        <v>86</v>
      </c>
      <c r="AY270" s="17" t="s">
        <v>125</v>
      </c>
      <c r="BE270" s="196">
        <f>IF(N270="základní",J270,0)</f>
        <v>0</v>
      </c>
      <c r="BF270" s="196">
        <f>IF(N270="snížená",J270,0)</f>
        <v>0</v>
      </c>
      <c r="BG270" s="196">
        <f>IF(N270="zákl. přenesená",J270,0)</f>
        <v>0</v>
      </c>
      <c r="BH270" s="196">
        <f>IF(N270="sníž. přenesená",J270,0)</f>
        <v>0</v>
      </c>
      <c r="BI270" s="196">
        <f>IF(N270="nulová",J270,0)</f>
        <v>0</v>
      </c>
      <c r="BJ270" s="17" t="s">
        <v>84</v>
      </c>
      <c r="BK270" s="196">
        <f>ROUND(I270*H270,2)</f>
        <v>0</v>
      </c>
      <c r="BL270" s="17" t="s">
        <v>131</v>
      </c>
      <c r="BM270" s="195" t="s">
        <v>487</v>
      </c>
    </row>
    <row r="271" spans="1:65" s="15" customFormat="1" ht="22.5">
      <c r="B271" s="231"/>
      <c r="C271" s="232"/>
      <c r="D271" s="199" t="s">
        <v>133</v>
      </c>
      <c r="E271" s="233" t="s">
        <v>1</v>
      </c>
      <c r="F271" s="234" t="s">
        <v>488</v>
      </c>
      <c r="G271" s="232"/>
      <c r="H271" s="233" t="s">
        <v>1</v>
      </c>
      <c r="I271" s="235"/>
      <c r="J271" s="232"/>
      <c r="K271" s="232"/>
      <c r="L271" s="236"/>
      <c r="M271" s="237"/>
      <c r="N271" s="238"/>
      <c r="O271" s="238"/>
      <c r="P271" s="238"/>
      <c r="Q271" s="238"/>
      <c r="R271" s="238"/>
      <c r="S271" s="238"/>
      <c r="T271" s="239"/>
      <c r="AT271" s="240" t="s">
        <v>133</v>
      </c>
      <c r="AU271" s="240" t="s">
        <v>86</v>
      </c>
      <c r="AV271" s="15" t="s">
        <v>84</v>
      </c>
      <c r="AW271" s="15" t="s">
        <v>32</v>
      </c>
      <c r="AX271" s="15" t="s">
        <v>76</v>
      </c>
      <c r="AY271" s="240" t="s">
        <v>125</v>
      </c>
    </row>
    <row r="272" spans="1:65" s="13" customFormat="1" ht="11.25">
      <c r="B272" s="197"/>
      <c r="C272" s="198"/>
      <c r="D272" s="199" t="s">
        <v>133</v>
      </c>
      <c r="E272" s="200" t="s">
        <v>1</v>
      </c>
      <c r="F272" s="201" t="s">
        <v>489</v>
      </c>
      <c r="G272" s="198"/>
      <c r="H272" s="202">
        <v>1</v>
      </c>
      <c r="I272" s="203"/>
      <c r="J272" s="198"/>
      <c r="K272" s="198"/>
      <c r="L272" s="204"/>
      <c r="M272" s="205"/>
      <c r="N272" s="206"/>
      <c r="O272" s="206"/>
      <c r="P272" s="206"/>
      <c r="Q272" s="206"/>
      <c r="R272" s="206"/>
      <c r="S272" s="206"/>
      <c r="T272" s="207"/>
      <c r="AT272" s="208" t="s">
        <v>133</v>
      </c>
      <c r="AU272" s="208" t="s">
        <v>86</v>
      </c>
      <c r="AV272" s="13" t="s">
        <v>86</v>
      </c>
      <c r="AW272" s="13" t="s">
        <v>32</v>
      </c>
      <c r="AX272" s="13" t="s">
        <v>76</v>
      </c>
      <c r="AY272" s="208" t="s">
        <v>125</v>
      </c>
    </row>
    <row r="273" spans="1:51" s="14" customFormat="1" ht="11.25">
      <c r="B273" s="220"/>
      <c r="C273" s="221"/>
      <c r="D273" s="199" t="s">
        <v>133</v>
      </c>
      <c r="E273" s="222" t="s">
        <v>1</v>
      </c>
      <c r="F273" s="223" t="s">
        <v>357</v>
      </c>
      <c r="G273" s="221"/>
      <c r="H273" s="224">
        <v>1</v>
      </c>
      <c r="I273" s="225"/>
      <c r="J273" s="221"/>
      <c r="K273" s="221"/>
      <c r="L273" s="226"/>
      <c r="M273" s="241"/>
      <c r="N273" s="242"/>
      <c r="O273" s="242"/>
      <c r="P273" s="242"/>
      <c r="Q273" s="242"/>
      <c r="R273" s="242"/>
      <c r="S273" s="242"/>
      <c r="T273" s="243"/>
      <c r="AT273" s="230" t="s">
        <v>133</v>
      </c>
      <c r="AU273" s="230" t="s">
        <v>86</v>
      </c>
      <c r="AV273" s="14" t="s">
        <v>131</v>
      </c>
      <c r="AW273" s="14" t="s">
        <v>32</v>
      </c>
      <c r="AX273" s="14" t="s">
        <v>84</v>
      </c>
      <c r="AY273" s="230" t="s">
        <v>125</v>
      </c>
    </row>
    <row r="274" spans="1:51" s="2" customFormat="1" ht="6.95" customHeight="1">
      <c r="A274" s="34"/>
      <c r="B274" s="54"/>
      <c r="C274" s="55"/>
      <c r="D274" s="55"/>
      <c r="E274" s="55"/>
      <c r="F274" s="55"/>
      <c r="G274" s="55"/>
      <c r="H274" s="55"/>
      <c r="I274" s="55"/>
      <c r="J274" s="55"/>
      <c r="K274" s="55"/>
      <c r="L274" s="39"/>
      <c r="M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</row>
  </sheetData>
  <sheetProtection algorithmName="SHA-512" hashValue="hl3R+WXhG4sXUHXv8SM8Kk/YvOTOBcbIPyr8mHGEDP1TKniwC7mt76KMoWHIJ1+bK9ujtDpk9KKOiuOmZf8WlA==" saltValue="ngMH0LWmVECgqP7Mf/+ovieQdas2IEAEheSpjJ3e8I0ThjRnmzopxf7h7IOFfifS9ECFdAmi8pxKx/wMYlcBMw==" spinCount="100000" sheet="1" objects="1" scenarios="1" formatColumns="0" formatRows="0" autoFilter="0"/>
  <autoFilter ref="C130:K273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01 - Oprava lávky</vt:lpstr>
      <vt:lpstr>'01 - Oprava lávky'!Názvy_tisku</vt:lpstr>
      <vt:lpstr>'Rekapitulace stavby'!Názvy_tisku</vt:lpstr>
      <vt:lpstr>'01 - Oprava lávky'!Oblast_tisku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ROZACER\Pavel</dc:creator>
  <cp:lastModifiedBy>Simona ČECHOVÁ</cp:lastModifiedBy>
  <dcterms:created xsi:type="dcterms:W3CDTF">2025-01-15T19:45:40Z</dcterms:created>
  <dcterms:modified xsi:type="dcterms:W3CDTF">2025-03-27T08:36:13Z</dcterms:modified>
</cp:coreProperties>
</file>