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 - Přípojka splaškové ka..." sheetId="2" r:id="rId2"/>
  </sheets>
  <definedNames>
    <definedName name="_xlnm.Print_Area" localSheetId="0">'Rekapitulace stavby'!$D$4:$AO$76,'Rekapitulace stavby'!$C$82:$AQ$96</definedName>
    <definedName name="_xlnm._FilterDatabase" localSheetId="1" hidden="1">'1 - Přípojka splaškové ka...'!$C$128:$K$211</definedName>
    <definedName name="_xlnm.Print_Area" localSheetId="1">'1 - Přípojka splaškové ka...'!$C$4:$J$76,'1 - Přípojka splaškové ka...'!$C$82:$J$110,'1 - Přípojka splaškové ka...'!$C$116:$J$211</definedName>
    <definedName name="_xlnm.Print_Titles" localSheetId="0">'Rekapitulace stavby'!$92:$92</definedName>
    <definedName name="_xlnm.Print_Titles" localSheetId="1">'1 - Přípojka splaškové ka...'!$128:$128</definedName>
  </definedNames>
  <calcPr fullCalcOnLoad="1"/>
</workbook>
</file>

<file path=xl/sharedStrings.xml><?xml version="1.0" encoding="utf-8"?>
<sst xmlns="http://schemas.openxmlformats.org/spreadsheetml/2006/main" count="1181" uniqueCount="342">
  <si>
    <t>Export Komplet</t>
  </si>
  <si>
    <t/>
  </si>
  <si>
    <t>2.0</t>
  </si>
  <si>
    <t>ZAMOK</t>
  </si>
  <si>
    <t>False</t>
  </si>
  <si>
    <t>{3a80d333-837c-4f52-a506-52351ef4d060}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</si>
  <si>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</si>
  <si>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</si>
  <si>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</si>
  <si>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</si>
  <si>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</si>
  <si>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</si>
  <si>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</si>
  <si>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</si>
  <si>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KL-1-2024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</si>
  <si>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</si>
  <si>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</si>
  <si>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Chlebovice Č.P. 275- hřiště vybudování kanalizační přípojky</t>
  </si>
  <si>
    <t>KSO:</t>
  </si>
  <si>
    <t>CC-CZ:</t>
  </si>
  <si>
    <t>Místo:</t>
  </si>
  <si>
    <t>Chlebovice</t>
  </si>
  <si>
    <t>Datum:</t>
  </si>
  <si>
    <t>17. 3. 2024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</si>
  <si>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</si>
  <si>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</si>
  <si>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</si>
  <si>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</si>
  <si>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</si>
  <si>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</si>
  <si>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</si>
  <si>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Ing. Klich</t>
  </si>
  <si>
    <t>True</t>
  </si>
  <si>
    <t>Zpracovatel:</t>
  </si>
  <si>
    <t>Johančíková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</si>
  <si>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</si>
  <si>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</si>
  <si>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</si>
  <si>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</si>
  <si>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</si>
  <si>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</si>
  <si>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</si>
  <si>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</si>
  <si>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</si>
  <si>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</si>
  <si>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</si>
  <si>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</si>
  <si>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</si>
  <si>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</si>
  <si>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</si>
  <si>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</si>
  <si>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</si>
  <si>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</si>
  <si>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</si>
  <si>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</si>
  <si>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</si>
  <si>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</si>
  <si>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</si>
  <si>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</si>
  <si>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</si>
  <si>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</si>
  <si>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</si>
  <si>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</si>
  <si>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</si>
  <si>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</si>
  <si>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</si>
  <si>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</si>
  <si>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</si>
  <si>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</si>
  <si>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</si>
  <si>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</si>
  <si>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</si>
  <si>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</si>
  <si>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</si>
  <si>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</si>
  <si>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</si>
  <si>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</si>
  <si>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</si>
  <si>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</si>
  <si>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</si>
  <si>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</si>
  <si>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</t>
  </si>
  <si>
    <t>Přípojka splaškové kanalizace</t>
  </si>
  <si>
    <t>STA</t>
  </si>
  <si>
    <t>{435e8a3e-dd23-4da0-aa48-9d27a1b21b43}</t>
  </si>
  <si>
    <t>2</t>
  </si>
  <si>
    <t>KRYCÍ LIST SOUPISU PRACÍ</t>
  </si>
  <si>
    <t>Objekt:</t>
  </si>
  <si>
    <t>1 - Přípojka splaškové kanalizace</t>
  </si>
  <si>
    <t>REKAPITULACE ČLENĚNÍ SOUPISU PRACÍ</t>
  </si>
  <si>
    <t>Kód dílu - Popis</t>
  </si>
  <si>
    <t>Cena celkem [CZK]</t>
  </si>
  <si>
    <t>Náklady ze soupisu prací</t>
  </si>
  <si>
    <t>-1</t>
  </si>
  <si>
    <t>I - Demontáž septiku</t>
  </si>
  <si>
    <t xml:space="preserve">    1 - Zemní práce</t>
  </si>
  <si>
    <t xml:space="preserve">    89 - Ostatní konstrukce</t>
  </si>
  <si>
    <t xml:space="preserve">    93 - Různé dokončovací konstrukce a práce inženýrských staveb</t>
  </si>
  <si>
    <t xml:space="preserve">    997 - Přesun sutě</t>
  </si>
  <si>
    <t>II - Přípojka spl. kanalizace</t>
  </si>
  <si>
    <t xml:space="preserve">    45 - Podkladní a vedlejší konstrukce kromě vozovek a železničního svršku</t>
  </si>
  <si>
    <t xml:space="preserve">    87 - Potrubí z trub plastických a skleněných</t>
  </si>
  <si>
    <t xml:space="preserve">    99 - Přesun hmot a manipulace se sutí</t>
  </si>
  <si>
    <t>III - VRN</t>
  </si>
  <si>
    <t xml:space="preserve">    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</si>
  <si>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</si>
  <si>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</si>
  <si>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</si>
  <si>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</si>
  <si>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</si>
  <si>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</si>
  <si>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</si>
  <si>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</si>
  <si>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</si>
  <si>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</si>
  <si>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</si>
  <si>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</si>
  <si>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</si>
  <si>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I</t>
  </si>
  <si>
    <t>Demontáž septiku</t>
  </si>
  <si>
    <t>ROZPOCET</t>
  </si>
  <si>
    <t>Zemní práce</t>
  </si>
  <si>
    <t>K</t>
  </si>
  <si>
    <t>174151101</t>
  </si>
  <si>
    <t>Zásyp sypaninou z jakékoliv horniny strojně s uložením výkopku ve vrstvách se zhutněním jam, šachet, rýh nebo kolem objektů v těchto vykopávkách</t>
  </si>
  <si>
    <t>m3</t>
  </si>
  <si>
    <t>4</t>
  </si>
  <si>
    <t>-1200529517</t>
  </si>
  <si>
    <t>VV</t>
  </si>
  <si>
    <t>2,5*1,5*2,0</t>
  </si>
  <si>
    <t>89</t>
  </si>
  <si>
    <t>Ostatní konstrukce</t>
  </si>
  <si>
    <t>899304811</t>
  </si>
  <si>
    <t>Demontáž poklopů betonových a železobetonových včetně rámu, hmotnosti jednotlivě přes 150 kg</t>
  </si>
  <si>
    <t>kus</t>
  </si>
  <si>
    <t>1023435402</t>
  </si>
  <si>
    <t>3</t>
  </si>
  <si>
    <t>899102211</t>
  </si>
  <si>
    <t>Demontáž poklopů litinových a ocelových včetně rámů, hmotnosti jednotlivě přes 50 do 100 Kg</t>
  </si>
  <si>
    <t>727201593</t>
  </si>
  <si>
    <t>890431851</t>
  </si>
  <si>
    <t>Bourání šachet a jímek strojně velikosti obestavěného prostoru přes 1,5 do 3 m3 z prefabrikovaných skruží</t>
  </si>
  <si>
    <t>1309168781</t>
  </si>
  <si>
    <t>3,14*0,62*0,62*2,0*2</t>
  </si>
  <si>
    <t>5</t>
  </si>
  <si>
    <t>890211851</t>
  </si>
  <si>
    <t>Bourání šachet a jímek strojně velikosti obestavěného prostoru do 1,5 m3 z prostého betonu</t>
  </si>
  <si>
    <t>-650534900</t>
  </si>
  <si>
    <t>0,65*0,55*1,0</t>
  </si>
  <si>
    <t>93</t>
  </si>
  <si>
    <t>Různé dokončovací konstrukce a práce inženýrských staveb</t>
  </si>
  <si>
    <t>6</t>
  </si>
  <si>
    <t>930</t>
  </si>
  <si>
    <t>vyklizení, vyčíštění a odvoz fekálním vozem</t>
  </si>
  <si>
    <t>soubor</t>
  </si>
  <si>
    <t>1384405464</t>
  </si>
  <si>
    <t>997</t>
  </si>
  <si>
    <t>Přesun sutě</t>
  </si>
  <si>
    <t>7</t>
  </si>
  <si>
    <t>997013501</t>
  </si>
  <si>
    <t>Odvoz suti a vybouraných hmot na skládku nebo meziskládku se složením, na vzdálenost do 1 km</t>
  </si>
  <si>
    <t>t</t>
  </si>
  <si>
    <t>718193511</t>
  </si>
  <si>
    <t>8</t>
  </si>
  <si>
    <t>997013509</t>
  </si>
  <si>
    <t>Odvoz suti a vybouraných hmot na skládku nebo meziskládku se složením, na vzdálenost Příplatek k ceně za každý další započatý 1 km přes 1 km</t>
  </si>
  <si>
    <t>1693457070</t>
  </si>
  <si>
    <t>4,027*9 'Přepočtené koeficientem množství</t>
  </si>
  <si>
    <t>9</t>
  </si>
  <si>
    <t>997013861</t>
  </si>
  <si>
    <t>Poplatek za uložení stavebního odpadu na recyklační skládce (skládkovné) z prostého betonu zatříděného do Katalogu odpadů pod kódem 17 01 01</t>
  </si>
  <si>
    <t>1191138641</t>
  </si>
  <si>
    <t>II</t>
  </si>
  <si>
    <t>Přípojka spl. kanalizace</t>
  </si>
  <si>
    <t>10</t>
  </si>
  <si>
    <t>132212221</t>
  </si>
  <si>
    <t>Hloubení zapažených rýh šířky přes 800 do 2 000 mm ručně s urovnáním dna do předepsaného profilu a spádu v hornině třídy těžitelnosti I skupiny 3 soudržných</t>
  </si>
  <si>
    <t>1635324095</t>
  </si>
  <si>
    <t>(28,0-3,5)*0,85*(0,69+1,73+1,63+1,39)/4</t>
  </si>
  <si>
    <t>11</t>
  </si>
  <si>
    <t>132312221</t>
  </si>
  <si>
    <t>Hloubení zapažených rýh šířky přes 800 do 2 000 mm ručně s urovnáním dna do předepsaného profilu a spádu v hornině třídy těžitelnosti II skupiny 4 soudržných</t>
  </si>
  <si>
    <t>85145673</t>
  </si>
  <si>
    <t>3,5*0,85*(0,57+0,69)*0,5</t>
  </si>
  <si>
    <t>151101101</t>
  </si>
  <si>
    <t>Zřízení pažení a rozepření stěn rýh pro podzemní vedení příložné pro jakoukoliv mezerovitost, hloubky do 2 m</t>
  </si>
  <si>
    <t>m2</t>
  </si>
  <si>
    <t>-1857399815</t>
  </si>
  <si>
    <t>28,0*(0,57+0,69+1,73+1,63+1,39)/5*2</t>
  </si>
  <si>
    <t>13</t>
  </si>
  <si>
    <t>151101111</t>
  </si>
  <si>
    <t>Odstranění pažení a rozepření stěn rýh pro podzemní vedení s uložením materiálu na vzdálenost do 3 m od kraje výkopu příložné, hloubky do 2 m</t>
  </si>
  <si>
    <t>-388904878</t>
  </si>
  <si>
    <t>14</t>
  </si>
  <si>
    <t>175111101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</si>
  <si>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</si>
  <si>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1370982076</t>
  </si>
  <si>
    <t>28,0*0,85*0,45</t>
  </si>
  <si>
    <t>15</t>
  </si>
  <si>
    <t>M</t>
  </si>
  <si>
    <t>58331351</t>
  </si>
  <si>
    <t>kamenivo těžené drobné frakce 0/4</t>
  </si>
  <si>
    <t>2073070757</t>
  </si>
  <si>
    <t>10,71*2 'Přepočtené koeficientem množství</t>
  </si>
  <si>
    <t>16</t>
  </si>
  <si>
    <t>174111101</t>
  </si>
  <si>
    <t>Zásyp sypaninou z jakékoliv horniny ručně s uložením výkopku ve vrstvách se zhutněním jam, šachet, rýh nebo kolem objektů v těchto vykopávkách</t>
  </si>
  <si>
    <t>-471466725</t>
  </si>
  <si>
    <t>kamenivem</t>
  </si>
  <si>
    <t>3,5*0,85*((0,57+0,69)/2-0,1-0,45)</t>
  </si>
  <si>
    <t>zeminou</t>
  </si>
  <si>
    <t>(28,0-3,5)*0,85*((1,73+1,63+1,39)/5-0,1-0,45)</t>
  </si>
  <si>
    <t>17</t>
  </si>
  <si>
    <t>58344197</t>
  </si>
  <si>
    <t>štěrkodrť frakce 0/63</t>
  </si>
  <si>
    <t>1011119049</t>
  </si>
  <si>
    <t>0,238*1,91 'Přepočtené koeficientem množství</t>
  </si>
  <si>
    <t>18</t>
  </si>
  <si>
    <t>162211311</t>
  </si>
  <si>
    <t>Vodorovné přemístění výkopku nebo sypaniny stavebním kolečkem s vyprázdněním kolečka na hromady nebo do dopravního prostředku na vzdálenost do 10 m z horniny třídy těžitelnosti I, skupiny 1 až 3</t>
  </si>
  <si>
    <t>-1791811644</t>
  </si>
  <si>
    <t>28,322+-8,33</t>
  </si>
  <si>
    <t>19</t>
  </si>
  <si>
    <t>162211319</t>
  </si>
  <si>
    <t>Vodorovné přemístění výkopku nebo sypaniny stavebním kolečkem s vyprázdněním kolečka na hromady nebo do dopravního prostředku na vzdálenost do 10 m Příplatek za každých dalších 10 m k ceně -1311</t>
  </si>
  <si>
    <t>-2010278929</t>
  </si>
  <si>
    <t>19,992*4 'Přepočtené koeficientem množství</t>
  </si>
  <si>
    <t>20</t>
  </si>
  <si>
    <t>162211321</t>
  </si>
  <si>
    <t>Vodorovné přemístění výkopku nebo sypaniny stavebním kolečkem s vyprázdněním kolečka na hromady nebo do dopravního prostředku na vzdálenost do 10 m z horniny třídy těžitelnosti II, skupiny 4 a 5</t>
  </si>
  <si>
    <t>-1057859980</t>
  </si>
  <si>
    <t>162211329</t>
  </si>
  <si>
    <t>Vodorovné přemístění výkopku nebo sypaniny stavebním kolečkem s vyprázdněním kolečka na hromady nebo do dopravního prostředku na vzdálenost do 10 m Příplatek za každých dalších 10 m k ceně -1321</t>
  </si>
  <si>
    <t>-2092987360</t>
  </si>
  <si>
    <t>1,874*4 'Přepočtené koeficientem množství</t>
  </si>
  <si>
    <t>22</t>
  </si>
  <si>
    <t>167151101</t>
  </si>
  <si>
    <t>Nakládání, skládání a překládání neulehlého výkopku nebo sypaniny strojně nakládání, množství do 100 m3, z horniny třídy těžitelnosti I, skupiny 1 až 3</t>
  </si>
  <si>
    <t>-1401259976</t>
  </si>
  <si>
    <t>28,322-8,33</t>
  </si>
  <si>
    <t>23</t>
  </si>
  <si>
    <t>167151102</t>
  </si>
  <si>
    <t>Nakládání, skládání a překládání neulehlého výkopku nebo sypaniny strojně nakládání, množství do 100 m3, z horniny třídy těžitelnosti II, skupiny 4 a 5</t>
  </si>
  <si>
    <t>-1979090527</t>
  </si>
  <si>
    <t>24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</si>
  <si>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</si>
  <si>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</si>
  <si>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880337072</t>
  </si>
  <si>
    <t>25</t>
  </si>
  <si>
    <t>162751137</t>
  </si>
  <si>
    <t>Vodorovné přemístění výkopku nebo sypaniny po suchu na obvyklém dopravním prostředku, bez naložení výkopku, avšak se složením bez rozhrnutí z horniny třídy těžitelnosti II skupiny 4 a 5 na vzdálenost přes 9 000 do 10 000 m</t>
  </si>
  <si>
    <t>765746163</t>
  </si>
  <si>
    <t>26</t>
  </si>
  <si>
    <t>171251201</t>
  </si>
  <si>
    <t>Uložení sypaniny na skládky nebo meziskládky bez hutnění s upravením uložené sypaniny do předepsaného tvaru</t>
  </si>
  <si>
    <t>-1132522676</t>
  </si>
  <si>
    <t>19,992+1,874</t>
  </si>
  <si>
    <t>27</t>
  </si>
  <si>
    <t>171201231</t>
  </si>
  <si>
    <t>Poplatek za uložení stavebního odpadu na recyklační skládce (skládkovné) zeminy a kamení zatříděného do Katalogu odpadů pod kódem 17 05 04</t>
  </si>
  <si>
    <t>795249875</t>
  </si>
  <si>
    <t>21,866*1,6 'Přepočtené koeficientem množství</t>
  </si>
  <si>
    <t>28</t>
  </si>
  <si>
    <t>181111112</t>
  </si>
  <si>
    <t>Plošná úprava terénu v zemině skupiny 1 až 4 s urovnáním povrchu bez doplnění ornice souvislé plochy do 500 m2 při nerovnostech terénu přes 50 do 100 mm na svahu přes 1:5 do 1:2</t>
  </si>
  <si>
    <t>23570924</t>
  </si>
  <si>
    <t>(28,0-3,5)*0,85</t>
  </si>
  <si>
    <t>29</t>
  </si>
  <si>
    <t>181411122</t>
  </si>
  <si>
    <t>Založení trávníku na půdě předem připravené plochy do 1000 m2 výsevem včetně utažení lučního na svahu přes 1:5 do 1:2</t>
  </si>
  <si>
    <t>124055451</t>
  </si>
  <si>
    <t>30</t>
  </si>
  <si>
    <t>00572474</t>
  </si>
  <si>
    <t>osivo směs travní krajinná-svahová</t>
  </si>
  <si>
    <t>kg</t>
  </si>
  <si>
    <t>733130169</t>
  </si>
  <si>
    <t>20,825*0,02 'Přepočtené koeficientem množství</t>
  </si>
  <si>
    <t>45</t>
  </si>
  <si>
    <t>Podkladní a vedlejší konstrukce kromě vozovek a železničního svršku</t>
  </si>
  <si>
    <t>31</t>
  </si>
  <si>
    <t>451572111</t>
  </si>
  <si>
    <t>Lože pod potrubí, stoky a drobné objekty v otevřeném výkopu z kameniva drobného těženého 0 až 4 mm</t>
  </si>
  <si>
    <t>1402191026</t>
  </si>
  <si>
    <t>28,0*0,85*0,1</t>
  </si>
  <si>
    <t>87</t>
  </si>
  <si>
    <t>Potrubí z trub plastických a skleněných</t>
  </si>
  <si>
    <t>32</t>
  </si>
  <si>
    <t>871313121</t>
  </si>
  <si>
    <t>Montáž kanalizačního potrubí z tvrdého PVC-U hladkého plnostěnného tuhost SN 8 DN 160</t>
  </si>
  <si>
    <t>m</t>
  </si>
  <si>
    <t>-1149963</t>
  </si>
  <si>
    <t>33</t>
  </si>
  <si>
    <t>28611164</t>
  </si>
  <si>
    <t>trubka kanalizační PVC-U plnostěnná jednovrstvá DN 160x1000mm SN8</t>
  </si>
  <si>
    <t>-2043540648</t>
  </si>
  <si>
    <t>4*1,03 'Přepočtené koeficientem množství</t>
  </si>
  <si>
    <t>34</t>
  </si>
  <si>
    <t>28611210</t>
  </si>
  <si>
    <t>trubka kanalizační PVC-U plnostěnná jednovrstvá DN 160x6000mm SN8</t>
  </si>
  <si>
    <t>1643659458</t>
  </si>
  <si>
    <t>24*1,03 'Přepočtené koeficientem množství</t>
  </si>
  <si>
    <t>35</t>
  </si>
  <si>
    <t>877310330</t>
  </si>
  <si>
    <t>Montáž tvarovek na kanalizačním plastovém potrubí z PP nebo PVC-U hladkého plnostěnného spojek nebo redukcí DN 150</t>
  </si>
  <si>
    <t>-1022290286</t>
  </si>
  <si>
    <t>36</t>
  </si>
  <si>
    <t>28617243</t>
  </si>
  <si>
    <t>redukce kanalizační PP třívrstvá DN 150/100</t>
  </si>
  <si>
    <t>1033872757</t>
  </si>
  <si>
    <t>37</t>
  </si>
  <si>
    <t>894812201</t>
  </si>
  <si>
    <t>Revizní a čistící šachta z polypropylenu PP pro hladké trouby DN 425 šachtové dno (DN šachty / DN trubního vedení) DN 425/150 průtočné</t>
  </si>
  <si>
    <t>191399490</t>
  </si>
  <si>
    <t>38</t>
  </si>
  <si>
    <t>894812231</t>
  </si>
  <si>
    <t>Revizní a čistící šachta z polypropylenu PP pro hladké trouby DN 425 roura šachtová korugovaná bez hrdla, světlé hloubky 1500 mm</t>
  </si>
  <si>
    <t>723311568</t>
  </si>
  <si>
    <t>39</t>
  </si>
  <si>
    <t>894812249</t>
  </si>
  <si>
    <t>Revizní a čistící šachta z polypropylenu PP pro hladké trouby DN 425 roura šachtová korugovaná Příplatek k cenám 2231 - 2242 za uříznutí šachtové roury</t>
  </si>
  <si>
    <t>-1985848004</t>
  </si>
  <si>
    <t>41</t>
  </si>
  <si>
    <t>894812262</t>
  </si>
  <si>
    <t>Revizní a čistící šachta z polypropylenu PP pro hladké trouby DN 425 poklop litinový (pro třídu zatížení) plný do teleskopické trubky (D400)</t>
  </si>
  <si>
    <t>954546110</t>
  </si>
  <si>
    <t>99</t>
  </si>
  <si>
    <t>Přesun hmot a manipulace se sutí</t>
  </si>
  <si>
    <t>42</t>
  </si>
  <si>
    <t>998276101</t>
  </si>
  <si>
    <t>Přesun hmot pro trubní vedení hloubené z trub z plastických hmot nebo sklolaminátových pro vodovody, kanalizace, teplovody, produktovody v otevřeném výkopu dopravní vzdálenost do 15 m</t>
  </si>
  <si>
    <t>1220985941</t>
  </si>
  <si>
    <t>III</t>
  </si>
  <si>
    <t>VRN</t>
  </si>
  <si>
    <t>Vedlejší rozpočtové náklady</t>
  </si>
  <si>
    <t>43</t>
  </si>
  <si>
    <t>PD skutečného provedení</t>
  </si>
  <si>
    <t>2026844830</t>
  </si>
  <si>
    <t>44</t>
  </si>
  <si>
    <t>Dopravní značení</t>
  </si>
  <si>
    <t>-1514432180</t>
  </si>
  <si>
    <t>Vytýčení stáv. inž. sítí</t>
  </si>
  <si>
    <t>-661090810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</si>
</sst>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6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29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29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27</v>
      </c>
      <c r="AL14" s="21"/>
      <c r="AM14" s="21"/>
      <c r="AN14" s="33" t="s">
        <v>29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32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34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4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36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37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38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39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40</v>
      </c>
      <c r="E29" s="46"/>
      <c r="F29" s="31" t="s">
        <v>41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42</v>
      </c>
      <c r="G30" s="46"/>
      <c r="H30" s="46"/>
      <c r="I30" s="46"/>
      <c r="J30" s="46"/>
      <c r="K30" s="46"/>
      <c r="L30" s="47">
        <v>0.12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43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44</v>
      </c>
      <c r="G32" s="46"/>
      <c r="H32" s="46"/>
      <c r="I32" s="46"/>
      <c r="J32" s="46"/>
      <c r="K32" s="46"/>
      <c r="L32" s="47">
        <v>0.12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45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pans="1:57" s="2" customFormat="1" ht="25.9" customHeight="1">
      <c r="A35" s="37"/>
      <c r="B35" s="38"/>
      <c r="C35" s="51"/>
      <c r="D35" s="52" t="s">
        <v>46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47</v>
      </c>
      <c r="U35" s="53"/>
      <c r="V35" s="53"/>
      <c r="W35" s="53"/>
      <c r="X35" s="55" t="s">
        <v>48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49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50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7"/>
      <c r="B60" s="38"/>
      <c r="C60" s="39"/>
      <c r="D60" s="63" t="s">
        <v>51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52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51</v>
      </c>
      <c r="AI60" s="41"/>
      <c r="AJ60" s="41"/>
      <c r="AK60" s="41"/>
      <c r="AL60" s="41"/>
      <c r="AM60" s="63" t="s">
        <v>52</v>
      </c>
      <c r="AN60" s="41"/>
      <c r="AO60" s="41"/>
      <c r="AP60" s="39"/>
      <c r="AQ60" s="39"/>
      <c r="AR60" s="43"/>
      <c r="BE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7"/>
      <c r="B64" s="38"/>
      <c r="C64" s="39"/>
      <c r="D64" s="60" t="s">
        <v>53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54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7"/>
      <c r="B75" s="38"/>
      <c r="C75" s="39"/>
      <c r="D75" s="63" t="s">
        <v>51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52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51</v>
      </c>
      <c r="AI75" s="41"/>
      <c r="AJ75" s="41"/>
      <c r="AK75" s="41"/>
      <c r="AL75" s="41"/>
      <c r="AM75" s="63" t="s">
        <v>52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2" t="s">
        <v>55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KL-1-2024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Chlebovice Č.P. 275- hřiště vybudování kanalizační přípojky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>Chlebovice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IF(AN8="","",AN8)</f>
        <v>17. 3. 2024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 xml:space="preserve"> 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30</v>
      </c>
      <c r="AJ89" s="39"/>
      <c r="AK89" s="39"/>
      <c r="AL89" s="39"/>
      <c r="AM89" s="79" t="str">
        <f>IF(E17="","",E17)</f>
        <v>Ing. Klich</v>
      </c>
      <c r="AN89" s="70"/>
      <c r="AO89" s="70"/>
      <c r="AP89" s="70"/>
      <c r="AQ89" s="39"/>
      <c r="AR89" s="43"/>
      <c r="AS89" s="80" t="s">
        <v>56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15" customHeight="1">
      <c r="A90" s="37"/>
      <c r="B90" s="38"/>
      <c r="C90" s="31" t="s">
        <v>28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33</v>
      </c>
      <c r="AJ90" s="39"/>
      <c r="AK90" s="39"/>
      <c r="AL90" s="39"/>
      <c r="AM90" s="79" t="str">
        <f>IF(E20="","",E20)</f>
        <v>Johančíková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57</v>
      </c>
      <c r="D92" s="93"/>
      <c r="E92" s="93"/>
      <c r="F92" s="93"/>
      <c r="G92" s="93"/>
      <c r="H92" s="94"/>
      <c r="I92" s="95" t="s">
        <v>58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59</v>
      </c>
      <c r="AH92" s="93"/>
      <c r="AI92" s="93"/>
      <c r="AJ92" s="93"/>
      <c r="AK92" s="93"/>
      <c r="AL92" s="93"/>
      <c r="AM92" s="93"/>
      <c r="AN92" s="95" t="s">
        <v>60</v>
      </c>
      <c r="AO92" s="93"/>
      <c r="AP92" s="97"/>
      <c r="AQ92" s="98" t="s">
        <v>61</v>
      </c>
      <c r="AR92" s="43"/>
      <c r="AS92" s="99" t="s">
        <v>62</v>
      </c>
      <c r="AT92" s="100" t="s">
        <v>63</v>
      </c>
      <c r="AU92" s="100" t="s">
        <v>64</v>
      </c>
      <c r="AV92" s="100" t="s">
        <v>65</v>
      </c>
      <c r="AW92" s="100" t="s">
        <v>66</v>
      </c>
      <c r="AX92" s="100" t="s">
        <v>67</v>
      </c>
      <c r="AY92" s="100" t="s">
        <v>68</v>
      </c>
      <c r="AZ92" s="100" t="s">
        <v>69</v>
      </c>
      <c r="BA92" s="100" t="s">
        <v>70</v>
      </c>
      <c r="BB92" s="100" t="s">
        <v>71</v>
      </c>
      <c r="BC92" s="100" t="s">
        <v>72</v>
      </c>
      <c r="BD92" s="101" t="s">
        <v>73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74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ROUND(AG95,2)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ROUND(AS95,2)</f>
        <v>0</v>
      </c>
      <c r="AT94" s="113">
        <f>ROUND(SUM(AV94:AW94),2)</f>
        <v>0</v>
      </c>
      <c r="AU94" s="114">
        <f>ROUND(AU95,5)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ROUND(AZ95,2)</f>
        <v>0</v>
      </c>
      <c r="BA94" s="113">
        <f>ROUND(BA95,2)</f>
        <v>0</v>
      </c>
      <c r="BB94" s="113">
        <f>ROUND(BB95,2)</f>
        <v>0</v>
      </c>
      <c r="BC94" s="113">
        <f>ROUND(BC95,2)</f>
        <v>0</v>
      </c>
      <c r="BD94" s="115">
        <f>ROUND(BD95,2)</f>
        <v>0</v>
      </c>
      <c r="BE94" s="6"/>
      <c r="BS94" s="116" t="s">
        <v>75</v>
      </c>
      <c r="BT94" s="116" t="s">
        <v>76</v>
      </c>
      <c r="BU94" s="117" t="s">
        <v>77</v>
      </c>
      <c r="BV94" s="116" t="s">
        <v>78</v>
      </c>
      <c r="BW94" s="116" t="s">
        <v>5</v>
      </c>
      <c r="BX94" s="116" t="s">
        <v>79</v>
      </c>
      <c r="CL94" s="116" t="s">
        <v>1</v>
      </c>
    </row>
    <row r="95" spans="1:91" s="7" customFormat="1" ht="16.5" customHeight="1">
      <c r="A95" s="118" t="s">
        <v>80</v>
      </c>
      <c r="B95" s="119"/>
      <c r="C95" s="120"/>
      <c r="D95" s="121" t="s">
        <v>81</v>
      </c>
      <c r="E95" s="121"/>
      <c r="F95" s="121"/>
      <c r="G95" s="121"/>
      <c r="H95" s="121"/>
      <c r="I95" s="122"/>
      <c r="J95" s="121" t="s">
        <v>82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'1 - Přípojka splaškové ka...'!J30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83</v>
      </c>
      <c r="AR95" s="125"/>
      <c r="AS95" s="126">
        <v>0</v>
      </c>
      <c r="AT95" s="127">
        <f>ROUND(SUM(AV95:AW95),2)</f>
        <v>0</v>
      </c>
      <c r="AU95" s="128">
        <f>'1 - Přípojka splaškové ka...'!P129</f>
        <v>0</v>
      </c>
      <c r="AV95" s="127">
        <f>'1 - Přípojka splaškové ka...'!J33</f>
        <v>0</v>
      </c>
      <c r="AW95" s="127">
        <f>'1 - Přípojka splaškové ka...'!J34</f>
        <v>0</v>
      </c>
      <c r="AX95" s="127">
        <f>'1 - Přípojka splaškové ka...'!J35</f>
        <v>0</v>
      </c>
      <c r="AY95" s="127">
        <f>'1 - Přípojka splaškové ka...'!J36</f>
        <v>0</v>
      </c>
      <c r="AZ95" s="127">
        <f>'1 - Přípojka splaškové ka...'!F33</f>
        <v>0</v>
      </c>
      <c r="BA95" s="127">
        <f>'1 - Přípojka splaškové ka...'!F34</f>
        <v>0</v>
      </c>
      <c r="BB95" s="127">
        <f>'1 - Přípojka splaškové ka...'!F35</f>
        <v>0</v>
      </c>
      <c r="BC95" s="127">
        <f>'1 - Přípojka splaškové ka...'!F36</f>
        <v>0</v>
      </c>
      <c r="BD95" s="129">
        <f>'1 - Přípojka splaškové ka...'!F37</f>
        <v>0</v>
      </c>
      <c r="BE95" s="7"/>
      <c r="BT95" s="130" t="s">
        <v>81</v>
      </c>
      <c r="BV95" s="130" t="s">
        <v>78</v>
      </c>
      <c r="BW95" s="130" t="s">
        <v>84</v>
      </c>
      <c r="BX95" s="130" t="s">
        <v>5</v>
      </c>
      <c r="CL95" s="130" t="s">
        <v>1</v>
      </c>
      <c r="CM95" s="130" t="s">
        <v>85</v>
      </c>
    </row>
    <row r="96" spans="1:57" s="2" customFormat="1" ht="30" customHeight="1">
      <c r="A96" s="37"/>
      <c r="B96" s="38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43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</row>
    <row r="97" spans="1:57" s="2" customFormat="1" ht="6.95" customHeight="1">
      <c r="A97" s="37"/>
      <c r="B97" s="65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43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</sheetData>
  <sheetProtection password="CC35" sheet="1" objects="1" scenarios="1" formatColumns="0" formatRows="0"/>
  <mergeCells count="42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1 - Přípojka splaškové ka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84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19"/>
      <c r="AT3" s="16" t="s">
        <v>85</v>
      </c>
    </row>
    <row r="4" spans="2:46" s="1" customFormat="1" ht="24.95" customHeight="1">
      <c r="B4" s="19"/>
      <c r="D4" s="133" t="s">
        <v>86</v>
      </c>
      <c r="L4" s="19"/>
      <c r="M4" s="134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5" t="s">
        <v>16</v>
      </c>
      <c r="L6" s="19"/>
    </row>
    <row r="7" spans="2:12" s="1" customFormat="1" ht="16.5" customHeight="1">
      <c r="B7" s="19"/>
      <c r="E7" s="136" t="str">
        <f>'Rekapitulace stavby'!K6</f>
        <v>Chlebovice Č.P. 275- hřiště vybudování kanalizační přípojky</v>
      </c>
      <c r="F7" s="135"/>
      <c r="G7" s="135"/>
      <c r="H7" s="135"/>
      <c r="L7" s="19"/>
    </row>
    <row r="8" spans="1:31" s="2" customFormat="1" ht="12" customHeight="1">
      <c r="A8" s="37"/>
      <c r="B8" s="43"/>
      <c r="C8" s="37"/>
      <c r="D8" s="135" t="s">
        <v>87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37" t="s">
        <v>88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5" t="s">
        <v>18</v>
      </c>
      <c r="E11" s="37"/>
      <c r="F11" s="138" t="s">
        <v>1</v>
      </c>
      <c r="G11" s="37"/>
      <c r="H11" s="37"/>
      <c r="I11" s="135" t="s">
        <v>19</v>
      </c>
      <c r="J11" s="138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5" t="s">
        <v>20</v>
      </c>
      <c r="E12" s="37"/>
      <c r="F12" s="138" t="s">
        <v>21</v>
      </c>
      <c r="G12" s="37"/>
      <c r="H12" s="37"/>
      <c r="I12" s="135" t="s">
        <v>22</v>
      </c>
      <c r="J12" s="139" t="str">
        <f>'Rekapitulace stavby'!AN8</f>
        <v>17. 3. 2024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5" t="s">
        <v>24</v>
      </c>
      <c r="E14" s="37"/>
      <c r="F14" s="37"/>
      <c r="G14" s="37"/>
      <c r="H14" s="37"/>
      <c r="I14" s="135" t="s">
        <v>25</v>
      </c>
      <c r="J14" s="138" t="str">
        <f>IF('Rekapitulace stavby'!AN10="","",'Rekapitulace stavby'!AN10)</f>
        <v/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8" t="str">
        <f>IF('Rekapitulace stavby'!E11="","",'Rekapitulace stavby'!E11)</f>
        <v xml:space="preserve"> </v>
      </c>
      <c r="F15" s="37"/>
      <c r="G15" s="37"/>
      <c r="H15" s="37"/>
      <c r="I15" s="135" t="s">
        <v>27</v>
      </c>
      <c r="J15" s="138" t="str">
        <f>IF('Rekapitulace stavby'!AN11="","",'Rekapitulace stavby'!AN11)</f>
        <v/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5" t="s">
        <v>28</v>
      </c>
      <c r="E17" s="37"/>
      <c r="F17" s="37"/>
      <c r="G17" s="37"/>
      <c r="H17" s="37"/>
      <c r="I17" s="135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8"/>
      <c r="G18" s="138"/>
      <c r="H18" s="138"/>
      <c r="I18" s="135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5" t="s">
        <v>30</v>
      </c>
      <c r="E20" s="37"/>
      <c r="F20" s="37"/>
      <c r="G20" s="37"/>
      <c r="H20" s="37"/>
      <c r="I20" s="135" t="s">
        <v>25</v>
      </c>
      <c r="J20" s="138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8" t="s">
        <v>31</v>
      </c>
      <c r="F21" s="37"/>
      <c r="G21" s="37"/>
      <c r="H21" s="37"/>
      <c r="I21" s="135" t="s">
        <v>27</v>
      </c>
      <c r="J21" s="138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5" t="s">
        <v>33</v>
      </c>
      <c r="E23" s="37"/>
      <c r="F23" s="37"/>
      <c r="G23" s="37"/>
      <c r="H23" s="37"/>
      <c r="I23" s="135" t="s">
        <v>25</v>
      </c>
      <c r="J23" s="138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8" t="s">
        <v>34</v>
      </c>
      <c r="F24" s="37"/>
      <c r="G24" s="37"/>
      <c r="H24" s="37"/>
      <c r="I24" s="135" t="s">
        <v>27</v>
      </c>
      <c r="J24" s="138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5" t="s">
        <v>35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0"/>
      <c r="B27" s="141"/>
      <c r="C27" s="140"/>
      <c r="D27" s="140"/>
      <c r="E27" s="142" t="s">
        <v>1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4"/>
      <c r="E29" s="144"/>
      <c r="F29" s="144"/>
      <c r="G29" s="144"/>
      <c r="H29" s="144"/>
      <c r="I29" s="144"/>
      <c r="J29" s="144"/>
      <c r="K29" s="144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5" t="s">
        <v>36</v>
      </c>
      <c r="E30" s="37"/>
      <c r="F30" s="37"/>
      <c r="G30" s="37"/>
      <c r="H30" s="37"/>
      <c r="I30" s="37"/>
      <c r="J30" s="146">
        <f>ROUND(J129,2)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4"/>
      <c r="E31" s="144"/>
      <c r="F31" s="144"/>
      <c r="G31" s="144"/>
      <c r="H31" s="144"/>
      <c r="I31" s="144"/>
      <c r="J31" s="144"/>
      <c r="K31" s="144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47" t="s">
        <v>38</v>
      </c>
      <c r="G32" s="37"/>
      <c r="H32" s="37"/>
      <c r="I32" s="147" t="s">
        <v>37</v>
      </c>
      <c r="J32" s="147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48" t="s">
        <v>40</v>
      </c>
      <c r="E33" s="135" t="s">
        <v>41</v>
      </c>
      <c r="F33" s="149">
        <f>ROUND((SUM(BE129:BE211)),2)</f>
        <v>0</v>
      </c>
      <c r="G33" s="37"/>
      <c r="H33" s="37"/>
      <c r="I33" s="150">
        <v>0.21</v>
      </c>
      <c r="J33" s="149">
        <f>ROUND(((SUM(BE129:BE211))*I33),2)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5" t="s">
        <v>42</v>
      </c>
      <c r="F34" s="149">
        <f>ROUND((SUM(BF129:BF211)),2)</f>
        <v>0</v>
      </c>
      <c r="G34" s="37"/>
      <c r="H34" s="37"/>
      <c r="I34" s="150">
        <v>0.12</v>
      </c>
      <c r="J34" s="149">
        <f>ROUND(((SUM(BF129:BF211))*I34),2)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5" t="s">
        <v>43</v>
      </c>
      <c r="F35" s="149">
        <f>ROUND((SUM(BG129:BG211)),2)</f>
        <v>0</v>
      </c>
      <c r="G35" s="37"/>
      <c r="H35" s="37"/>
      <c r="I35" s="150">
        <v>0.21</v>
      </c>
      <c r="J35" s="149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5" t="s">
        <v>44</v>
      </c>
      <c r="F36" s="149">
        <f>ROUND((SUM(BH129:BH211)),2)</f>
        <v>0</v>
      </c>
      <c r="G36" s="37"/>
      <c r="H36" s="37"/>
      <c r="I36" s="150">
        <v>0.12</v>
      </c>
      <c r="J36" s="149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5" t="s">
        <v>45</v>
      </c>
      <c r="F37" s="149">
        <f>ROUND((SUM(BI129:BI211)),2)</f>
        <v>0</v>
      </c>
      <c r="G37" s="37"/>
      <c r="H37" s="37"/>
      <c r="I37" s="150">
        <v>0</v>
      </c>
      <c r="J37" s="149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1"/>
      <c r="D39" s="152" t="s">
        <v>46</v>
      </c>
      <c r="E39" s="153"/>
      <c r="F39" s="153"/>
      <c r="G39" s="154" t="s">
        <v>47</v>
      </c>
      <c r="H39" s="155" t="s">
        <v>48</v>
      </c>
      <c r="I39" s="153"/>
      <c r="J39" s="156">
        <f>SUM(J30:J37)</f>
        <v>0</v>
      </c>
      <c r="K39" s="15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58" t="s">
        <v>49</v>
      </c>
      <c r="E50" s="159"/>
      <c r="F50" s="159"/>
      <c r="G50" s="158" t="s">
        <v>50</v>
      </c>
      <c r="H50" s="159"/>
      <c r="I50" s="159"/>
      <c r="J50" s="159"/>
      <c r="K50" s="159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0" t="s">
        <v>51</v>
      </c>
      <c r="E61" s="161"/>
      <c r="F61" s="162" t="s">
        <v>52</v>
      </c>
      <c r="G61" s="160" t="s">
        <v>51</v>
      </c>
      <c r="H61" s="161"/>
      <c r="I61" s="161"/>
      <c r="J61" s="163" t="s">
        <v>52</v>
      </c>
      <c r="K61" s="161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58" t="s">
        <v>53</v>
      </c>
      <c r="E65" s="164"/>
      <c r="F65" s="164"/>
      <c r="G65" s="158" t="s">
        <v>54</v>
      </c>
      <c r="H65" s="164"/>
      <c r="I65" s="164"/>
      <c r="J65" s="164"/>
      <c r="K65" s="164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0" t="s">
        <v>51</v>
      </c>
      <c r="E76" s="161"/>
      <c r="F76" s="162" t="s">
        <v>52</v>
      </c>
      <c r="G76" s="160" t="s">
        <v>51</v>
      </c>
      <c r="H76" s="161"/>
      <c r="I76" s="161"/>
      <c r="J76" s="163" t="s">
        <v>52</v>
      </c>
      <c r="K76" s="161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5"/>
      <c r="C77" s="166"/>
      <c r="D77" s="166"/>
      <c r="E77" s="166"/>
      <c r="F77" s="166"/>
      <c r="G77" s="166"/>
      <c r="H77" s="166"/>
      <c r="I77" s="166"/>
      <c r="J77" s="166"/>
      <c r="K77" s="166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67"/>
      <c r="C81" s="168"/>
      <c r="D81" s="168"/>
      <c r="E81" s="168"/>
      <c r="F81" s="168"/>
      <c r="G81" s="168"/>
      <c r="H81" s="168"/>
      <c r="I81" s="168"/>
      <c r="J81" s="168"/>
      <c r="K81" s="168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89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69" t="str">
        <f>E7</f>
        <v>Chlebovice Č.P. 275- hřiště vybudování kanalizační přípojky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87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1 - Přípojka splaškové kanalizace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Chlebovice</v>
      </c>
      <c r="G89" s="39"/>
      <c r="H89" s="39"/>
      <c r="I89" s="31" t="s">
        <v>22</v>
      </c>
      <c r="J89" s="78" t="str">
        <f>IF(J12="","",J12)</f>
        <v>17. 3. 2024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 xml:space="preserve"> </v>
      </c>
      <c r="G91" s="39"/>
      <c r="H91" s="39"/>
      <c r="I91" s="31" t="s">
        <v>30</v>
      </c>
      <c r="J91" s="35" t="str">
        <f>E21</f>
        <v>Ing. Klich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>Johančíková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0" t="s">
        <v>90</v>
      </c>
      <c r="D94" s="171"/>
      <c r="E94" s="171"/>
      <c r="F94" s="171"/>
      <c r="G94" s="171"/>
      <c r="H94" s="171"/>
      <c r="I94" s="171"/>
      <c r="J94" s="172" t="s">
        <v>91</v>
      </c>
      <c r="K94" s="171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3" t="s">
        <v>92</v>
      </c>
      <c r="D96" s="39"/>
      <c r="E96" s="39"/>
      <c r="F96" s="39"/>
      <c r="G96" s="39"/>
      <c r="H96" s="39"/>
      <c r="I96" s="39"/>
      <c r="J96" s="109">
        <f>J129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93</v>
      </c>
    </row>
    <row r="97" spans="1:31" s="9" customFormat="1" ht="24.95" customHeight="1">
      <c r="A97" s="9"/>
      <c r="B97" s="174"/>
      <c r="C97" s="175"/>
      <c r="D97" s="176" t="s">
        <v>94</v>
      </c>
      <c r="E97" s="177"/>
      <c r="F97" s="177"/>
      <c r="G97" s="177"/>
      <c r="H97" s="177"/>
      <c r="I97" s="177"/>
      <c r="J97" s="178">
        <f>J130</f>
        <v>0</v>
      </c>
      <c r="K97" s="175"/>
      <c r="L97" s="17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0"/>
      <c r="C98" s="181"/>
      <c r="D98" s="182" t="s">
        <v>95</v>
      </c>
      <c r="E98" s="183"/>
      <c r="F98" s="183"/>
      <c r="G98" s="183"/>
      <c r="H98" s="183"/>
      <c r="I98" s="183"/>
      <c r="J98" s="184">
        <f>J131</f>
        <v>0</v>
      </c>
      <c r="K98" s="181"/>
      <c r="L98" s="18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0"/>
      <c r="C99" s="181"/>
      <c r="D99" s="182" t="s">
        <v>96</v>
      </c>
      <c r="E99" s="183"/>
      <c r="F99" s="183"/>
      <c r="G99" s="183"/>
      <c r="H99" s="183"/>
      <c r="I99" s="183"/>
      <c r="J99" s="184">
        <f>J134</f>
        <v>0</v>
      </c>
      <c r="K99" s="181"/>
      <c r="L99" s="185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0"/>
      <c r="C100" s="181"/>
      <c r="D100" s="182" t="s">
        <v>97</v>
      </c>
      <c r="E100" s="183"/>
      <c r="F100" s="183"/>
      <c r="G100" s="183"/>
      <c r="H100" s="183"/>
      <c r="I100" s="183"/>
      <c r="J100" s="184">
        <f>J141</f>
        <v>0</v>
      </c>
      <c r="K100" s="181"/>
      <c r="L100" s="18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0"/>
      <c r="C101" s="181"/>
      <c r="D101" s="182" t="s">
        <v>98</v>
      </c>
      <c r="E101" s="183"/>
      <c r="F101" s="183"/>
      <c r="G101" s="183"/>
      <c r="H101" s="183"/>
      <c r="I101" s="183"/>
      <c r="J101" s="184">
        <f>J143</f>
        <v>0</v>
      </c>
      <c r="K101" s="181"/>
      <c r="L101" s="18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74"/>
      <c r="C102" s="175"/>
      <c r="D102" s="176" t="s">
        <v>99</v>
      </c>
      <c r="E102" s="177"/>
      <c r="F102" s="177"/>
      <c r="G102" s="177"/>
      <c r="H102" s="177"/>
      <c r="I102" s="177"/>
      <c r="J102" s="178">
        <f>J148</f>
        <v>0</v>
      </c>
      <c r="K102" s="175"/>
      <c r="L102" s="17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80"/>
      <c r="C103" s="181"/>
      <c r="D103" s="182" t="s">
        <v>95</v>
      </c>
      <c r="E103" s="183"/>
      <c r="F103" s="183"/>
      <c r="G103" s="183"/>
      <c r="H103" s="183"/>
      <c r="I103" s="183"/>
      <c r="J103" s="184">
        <f>J149</f>
        <v>0</v>
      </c>
      <c r="K103" s="181"/>
      <c r="L103" s="18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0"/>
      <c r="C104" s="181"/>
      <c r="D104" s="182" t="s">
        <v>100</v>
      </c>
      <c r="E104" s="183"/>
      <c r="F104" s="183"/>
      <c r="G104" s="183"/>
      <c r="H104" s="183"/>
      <c r="I104" s="183"/>
      <c r="J104" s="184">
        <f>J189</f>
        <v>0</v>
      </c>
      <c r="K104" s="181"/>
      <c r="L104" s="18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0"/>
      <c r="C105" s="181"/>
      <c r="D105" s="182" t="s">
        <v>101</v>
      </c>
      <c r="E105" s="183"/>
      <c r="F105" s="183"/>
      <c r="G105" s="183"/>
      <c r="H105" s="183"/>
      <c r="I105" s="183"/>
      <c r="J105" s="184">
        <f>J192</f>
        <v>0</v>
      </c>
      <c r="K105" s="181"/>
      <c r="L105" s="185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0"/>
      <c r="C106" s="181"/>
      <c r="D106" s="182" t="s">
        <v>96</v>
      </c>
      <c r="E106" s="183"/>
      <c r="F106" s="183"/>
      <c r="G106" s="183"/>
      <c r="H106" s="183"/>
      <c r="I106" s="183"/>
      <c r="J106" s="184">
        <f>J200</f>
        <v>0</v>
      </c>
      <c r="K106" s="181"/>
      <c r="L106" s="185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0"/>
      <c r="C107" s="181"/>
      <c r="D107" s="182" t="s">
        <v>102</v>
      </c>
      <c r="E107" s="183"/>
      <c r="F107" s="183"/>
      <c r="G107" s="183"/>
      <c r="H107" s="183"/>
      <c r="I107" s="183"/>
      <c r="J107" s="184">
        <f>J205</f>
        <v>0</v>
      </c>
      <c r="K107" s="181"/>
      <c r="L107" s="185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9" customFormat="1" ht="24.95" customHeight="1">
      <c r="A108" s="9"/>
      <c r="B108" s="174"/>
      <c r="C108" s="175"/>
      <c r="D108" s="176" t="s">
        <v>103</v>
      </c>
      <c r="E108" s="177"/>
      <c r="F108" s="177"/>
      <c r="G108" s="177"/>
      <c r="H108" s="177"/>
      <c r="I108" s="177"/>
      <c r="J108" s="178">
        <f>J207</f>
        <v>0</v>
      </c>
      <c r="K108" s="175"/>
      <c r="L108" s="17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10" customFormat="1" ht="19.9" customHeight="1">
      <c r="A109" s="10"/>
      <c r="B109" s="180"/>
      <c r="C109" s="181"/>
      <c r="D109" s="182" t="s">
        <v>104</v>
      </c>
      <c r="E109" s="183"/>
      <c r="F109" s="183"/>
      <c r="G109" s="183"/>
      <c r="H109" s="183"/>
      <c r="I109" s="183"/>
      <c r="J109" s="184">
        <f>J208</f>
        <v>0</v>
      </c>
      <c r="K109" s="181"/>
      <c r="L109" s="185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2" customFormat="1" ht="21.8" customHeight="1">
      <c r="A110" s="37"/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65"/>
      <c r="C111" s="66"/>
      <c r="D111" s="66"/>
      <c r="E111" s="66"/>
      <c r="F111" s="66"/>
      <c r="G111" s="66"/>
      <c r="H111" s="66"/>
      <c r="I111" s="66"/>
      <c r="J111" s="66"/>
      <c r="K111" s="66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5" spans="1:31" s="2" customFormat="1" ht="6.95" customHeight="1">
      <c r="A115" s="37"/>
      <c r="B115" s="67"/>
      <c r="C115" s="68"/>
      <c r="D115" s="68"/>
      <c r="E115" s="68"/>
      <c r="F115" s="68"/>
      <c r="G115" s="68"/>
      <c r="H115" s="68"/>
      <c r="I115" s="68"/>
      <c r="J115" s="68"/>
      <c r="K115" s="68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24.95" customHeight="1">
      <c r="A116" s="37"/>
      <c r="B116" s="38"/>
      <c r="C116" s="22" t="s">
        <v>105</v>
      </c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2" customHeight="1">
      <c r="A118" s="37"/>
      <c r="B118" s="38"/>
      <c r="C118" s="31" t="s">
        <v>16</v>
      </c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6.5" customHeight="1">
      <c r="A119" s="37"/>
      <c r="B119" s="38"/>
      <c r="C119" s="39"/>
      <c r="D119" s="39"/>
      <c r="E119" s="169" t="str">
        <f>E7</f>
        <v>Chlebovice Č.P. 275- hřiště vybudování kanalizační přípojky</v>
      </c>
      <c r="F119" s="31"/>
      <c r="G119" s="31"/>
      <c r="H119" s="31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2" customHeight="1">
      <c r="A120" s="37"/>
      <c r="B120" s="38"/>
      <c r="C120" s="31" t="s">
        <v>87</v>
      </c>
      <c r="D120" s="39"/>
      <c r="E120" s="39"/>
      <c r="F120" s="39"/>
      <c r="G120" s="39"/>
      <c r="H120" s="39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6.5" customHeight="1">
      <c r="A121" s="37"/>
      <c r="B121" s="38"/>
      <c r="C121" s="39"/>
      <c r="D121" s="39"/>
      <c r="E121" s="75" t="str">
        <f>E9</f>
        <v>1 - Přípojka splaškové kanalizace</v>
      </c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6.95" customHeight="1">
      <c r="A122" s="37"/>
      <c r="B122" s="38"/>
      <c r="C122" s="39"/>
      <c r="D122" s="39"/>
      <c r="E122" s="39"/>
      <c r="F122" s="39"/>
      <c r="G122" s="39"/>
      <c r="H122" s="39"/>
      <c r="I122" s="39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2" customHeight="1">
      <c r="A123" s="37"/>
      <c r="B123" s="38"/>
      <c r="C123" s="31" t="s">
        <v>20</v>
      </c>
      <c r="D123" s="39"/>
      <c r="E123" s="39"/>
      <c r="F123" s="26" t="str">
        <f>F12</f>
        <v>Chlebovice</v>
      </c>
      <c r="G123" s="39"/>
      <c r="H123" s="39"/>
      <c r="I123" s="31" t="s">
        <v>22</v>
      </c>
      <c r="J123" s="78" t="str">
        <f>IF(J12="","",J12)</f>
        <v>17. 3. 2024</v>
      </c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6.95" customHeight="1">
      <c r="A124" s="37"/>
      <c r="B124" s="38"/>
      <c r="C124" s="39"/>
      <c r="D124" s="39"/>
      <c r="E124" s="39"/>
      <c r="F124" s="39"/>
      <c r="G124" s="39"/>
      <c r="H124" s="39"/>
      <c r="I124" s="39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5.15" customHeight="1">
      <c r="A125" s="37"/>
      <c r="B125" s="38"/>
      <c r="C125" s="31" t="s">
        <v>24</v>
      </c>
      <c r="D125" s="39"/>
      <c r="E125" s="39"/>
      <c r="F125" s="26" t="str">
        <f>E15</f>
        <v xml:space="preserve"> </v>
      </c>
      <c r="G125" s="39"/>
      <c r="H125" s="39"/>
      <c r="I125" s="31" t="s">
        <v>30</v>
      </c>
      <c r="J125" s="35" t="str">
        <f>E21</f>
        <v>Ing. Klich</v>
      </c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5.15" customHeight="1">
      <c r="A126" s="37"/>
      <c r="B126" s="38"/>
      <c r="C126" s="31" t="s">
        <v>28</v>
      </c>
      <c r="D126" s="39"/>
      <c r="E126" s="39"/>
      <c r="F126" s="26" t="str">
        <f>IF(E18="","",E18)</f>
        <v>Vyplň údaj</v>
      </c>
      <c r="G126" s="39"/>
      <c r="H126" s="39"/>
      <c r="I126" s="31" t="s">
        <v>33</v>
      </c>
      <c r="J126" s="35" t="str">
        <f>E24</f>
        <v>Johančíková</v>
      </c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10.3" customHeight="1">
      <c r="A127" s="37"/>
      <c r="B127" s="38"/>
      <c r="C127" s="39"/>
      <c r="D127" s="39"/>
      <c r="E127" s="39"/>
      <c r="F127" s="39"/>
      <c r="G127" s="39"/>
      <c r="H127" s="39"/>
      <c r="I127" s="39"/>
      <c r="J127" s="39"/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11" customFormat="1" ht="29.25" customHeight="1">
      <c r="A128" s="186"/>
      <c r="B128" s="187"/>
      <c r="C128" s="188" t="s">
        <v>106</v>
      </c>
      <c r="D128" s="189" t="s">
        <v>61</v>
      </c>
      <c r="E128" s="189" t="s">
        <v>57</v>
      </c>
      <c r="F128" s="189" t="s">
        <v>58</v>
      </c>
      <c r="G128" s="189" t="s">
        <v>107</v>
      </c>
      <c r="H128" s="189" t="s">
        <v>108</v>
      </c>
      <c r="I128" s="189" t="s">
        <v>109</v>
      </c>
      <c r="J128" s="190" t="s">
        <v>91</v>
      </c>
      <c r="K128" s="191" t="s">
        <v>110</v>
      </c>
      <c r="L128" s="192"/>
      <c r="M128" s="99" t="s">
        <v>1</v>
      </c>
      <c r="N128" s="100" t="s">
        <v>40</v>
      </c>
      <c r="O128" s="100" t="s">
        <v>111</v>
      </c>
      <c r="P128" s="100" t="s">
        <v>112</v>
      </c>
      <c r="Q128" s="100" t="s">
        <v>113</v>
      </c>
      <c r="R128" s="100" t="s">
        <v>114</v>
      </c>
      <c r="S128" s="100" t="s">
        <v>115</v>
      </c>
      <c r="T128" s="101" t="s">
        <v>116</v>
      </c>
      <c r="U128" s="186"/>
      <c r="V128" s="186"/>
      <c r="W128" s="186"/>
      <c r="X128" s="186"/>
      <c r="Y128" s="186"/>
      <c r="Z128" s="186"/>
      <c r="AA128" s="186"/>
      <c r="AB128" s="186"/>
      <c r="AC128" s="186"/>
      <c r="AD128" s="186"/>
      <c r="AE128" s="186"/>
    </row>
    <row r="129" spans="1:63" s="2" customFormat="1" ht="22.8" customHeight="1">
      <c r="A129" s="37"/>
      <c r="B129" s="38"/>
      <c r="C129" s="106" t="s">
        <v>117</v>
      </c>
      <c r="D129" s="39"/>
      <c r="E129" s="39"/>
      <c r="F129" s="39"/>
      <c r="G129" s="39"/>
      <c r="H129" s="39"/>
      <c r="I129" s="39"/>
      <c r="J129" s="193">
        <f>BK129</f>
        <v>0</v>
      </c>
      <c r="K129" s="39"/>
      <c r="L129" s="43"/>
      <c r="M129" s="102"/>
      <c r="N129" s="194"/>
      <c r="O129" s="103"/>
      <c r="P129" s="195">
        <f>P130+P148+P207</f>
        <v>0</v>
      </c>
      <c r="Q129" s="103"/>
      <c r="R129" s="195">
        <f>R130+R148+R207</f>
        <v>0.27918948</v>
      </c>
      <c r="S129" s="103"/>
      <c r="T129" s="196">
        <f>T130+T148+T207</f>
        <v>4.02688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6" t="s">
        <v>75</v>
      </c>
      <c r="AU129" s="16" t="s">
        <v>93</v>
      </c>
      <c r="BK129" s="197">
        <f>BK130+BK148+BK207</f>
        <v>0</v>
      </c>
    </row>
    <row r="130" spans="1:63" s="12" customFormat="1" ht="25.9" customHeight="1">
      <c r="A130" s="12"/>
      <c r="B130" s="198"/>
      <c r="C130" s="199"/>
      <c r="D130" s="200" t="s">
        <v>75</v>
      </c>
      <c r="E130" s="201" t="s">
        <v>118</v>
      </c>
      <c r="F130" s="201" t="s">
        <v>119</v>
      </c>
      <c r="G130" s="199"/>
      <c r="H130" s="199"/>
      <c r="I130" s="202"/>
      <c r="J130" s="203">
        <f>BK130</f>
        <v>0</v>
      </c>
      <c r="K130" s="199"/>
      <c r="L130" s="204"/>
      <c r="M130" s="205"/>
      <c r="N130" s="206"/>
      <c r="O130" s="206"/>
      <c r="P130" s="207">
        <f>P131+P134+P141+P143</f>
        <v>0</v>
      </c>
      <c r="Q130" s="206"/>
      <c r="R130" s="207">
        <f>R131+R134+R141+R143</f>
        <v>0</v>
      </c>
      <c r="S130" s="206"/>
      <c r="T130" s="208">
        <f>T131+T134+T141+T143</f>
        <v>4.02688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09" t="s">
        <v>81</v>
      </c>
      <c r="AT130" s="210" t="s">
        <v>75</v>
      </c>
      <c r="AU130" s="210" t="s">
        <v>76</v>
      </c>
      <c r="AY130" s="209" t="s">
        <v>120</v>
      </c>
      <c r="BK130" s="211">
        <f>BK131+BK134+BK141+BK143</f>
        <v>0</v>
      </c>
    </row>
    <row r="131" spans="1:63" s="12" customFormat="1" ht="22.8" customHeight="1">
      <c r="A131" s="12"/>
      <c r="B131" s="198"/>
      <c r="C131" s="199"/>
      <c r="D131" s="200" t="s">
        <v>75</v>
      </c>
      <c r="E131" s="212" t="s">
        <v>81</v>
      </c>
      <c r="F131" s="212" t="s">
        <v>121</v>
      </c>
      <c r="G131" s="199"/>
      <c r="H131" s="199"/>
      <c r="I131" s="202"/>
      <c r="J131" s="213">
        <f>BK131</f>
        <v>0</v>
      </c>
      <c r="K131" s="199"/>
      <c r="L131" s="204"/>
      <c r="M131" s="205"/>
      <c r="N131" s="206"/>
      <c r="O131" s="206"/>
      <c r="P131" s="207">
        <f>SUM(P132:P133)</f>
        <v>0</v>
      </c>
      <c r="Q131" s="206"/>
      <c r="R131" s="207">
        <f>SUM(R132:R133)</f>
        <v>0</v>
      </c>
      <c r="S131" s="206"/>
      <c r="T131" s="208">
        <f>SUM(T132:T133)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09" t="s">
        <v>81</v>
      </c>
      <c r="AT131" s="210" t="s">
        <v>75</v>
      </c>
      <c r="AU131" s="210" t="s">
        <v>81</v>
      </c>
      <c r="AY131" s="209" t="s">
        <v>120</v>
      </c>
      <c r="BK131" s="211">
        <f>SUM(BK132:BK133)</f>
        <v>0</v>
      </c>
    </row>
    <row r="132" spans="1:65" s="2" customFormat="1" ht="44.25" customHeight="1">
      <c r="A132" s="37"/>
      <c r="B132" s="38"/>
      <c r="C132" s="214" t="s">
        <v>81</v>
      </c>
      <c r="D132" s="214" t="s">
        <v>122</v>
      </c>
      <c r="E132" s="215" t="s">
        <v>123</v>
      </c>
      <c r="F132" s="216" t="s">
        <v>124</v>
      </c>
      <c r="G132" s="217" t="s">
        <v>125</v>
      </c>
      <c r="H132" s="218">
        <v>7.5</v>
      </c>
      <c r="I132" s="219"/>
      <c r="J132" s="220">
        <f>ROUND(I132*H132,2)</f>
        <v>0</v>
      </c>
      <c r="K132" s="221"/>
      <c r="L132" s="43"/>
      <c r="M132" s="222" t="s">
        <v>1</v>
      </c>
      <c r="N132" s="223" t="s">
        <v>41</v>
      </c>
      <c r="O132" s="90"/>
      <c r="P132" s="224">
        <f>O132*H132</f>
        <v>0</v>
      </c>
      <c r="Q132" s="224">
        <v>0</v>
      </c>
      <c r="R132" s="224">
        <f>Q132*H132</f>
        <v>0</v>
      </c>
      <c r="S132" s="224">
        <v>0</v>
      </c>
      <c r="T132" s="225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26" t="s">
        <v>126</v>
      </c>
      <c r="AT132" s="226" t="s">
        <v>122</v>
      </c>
      <c r="AU132" s="226" t="s">
        <v>85</v>
      </c>
      <c r="AY132" s="16" t="s">
        <v>120</v>
      </c>
      <c r="BE132" s="227">
        <f>IF(N132="základní",J132,0)</f>
        <v>0</v>
      </c>
      <c r="BF132" s="227">
        <f>IF(N132="snížená",J132,0)</f>
        <v>0</v>
      </c>
      <c r="BG132" s="227">
        <f>IF(N132="zákl. přenesená",J132,0)</f>
        <v>0</v>
      </c>
      <c r="BH132" s="227">
        <f>IF(N132="sníž. přenesená",J132,0)</f>
        <v>0</v>
      </c>
      <c r="BI132" s="227">
        <f>IF(N132="nulová",J132,0)</f>
        <v>0</v>
      </c>
      <c r="BJ132" s="16" t="s">
        <v>81</v>
      </c>
      <c r="BK132" s="227">
        <f>ROUND(I132*H132,2)</f>
        <v>0</v>
      </c>
      <c r="BL132" s="16" t="s">
        <v>126</v>
      </c>
      <c r="BM132" s="226" t="s">
        <v>127</v>
      </c>
    </row>
    <row r="133" spans="1:51" s="13" customFormat="1" ht="12">
      <c r="A133" s="13"/>
      <c r="B133" s="228"/>
      <c r="C133" s="229"/>
      <c r="D133" s="230" t="s">
        <v>128</v>
      </c>
      <c r="E133" s="231" t="s">
        <v>1</v>
      </c>
      <c r="F133" s="232" t="s">
        <v>129</v>
      </c>
      <c r="G133" s="229"/>
      <c r="H133" s="233">
        <v>7.5</v>
      </c>
      <c r="I133" s="234"/>
      <c r="J133" s="229"/>
      <c r="K133" s="229"/>
      <c r="L133" s="235"/>
      <c r="M133" s="236"/>
      <c r="N133" s="237"/>
      <c r="O133" s="237"/>
      <c r="P133" s="237"/>
      <c r="Q133" s="237"/>
      <c r="R133" s="237"/>
      <c r="S133" s="237"/>
      <c r="T133" s="238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9" t="s">
        <v>128</v>
      </c>
      <c r="AU133" s="239" t="s">
        <v>85</v>
      </c>
      <c r="AV133" s="13" t="s">
        <v>85</v>
      </c>
      <c r="AW133" s="13" t="s">
        <v>32</v>
      </c>
      <c r="AX133" s="13" t="s">
        <v>76</v>
      </c>
      <c r="AY133" s="239" t="s">
        <v>120</v>
      </c>
    </row>
    <row r="134" spans="1:63" s="12" customFormat="1" ht="22.8" customHeight="1">
      <c r="A134" s="12"/>
      <c r="B134" s="198"/>
      <c r="C134" s="199"/>
      <c r="D134" s="200" t="s">
        <v>75</v>
      </c>
      <c r="E134" s="212" t="s">
        <v>130</v>
      </c>
      <c r="F134" s="212" t="s">
        <v>131</v>
      </c>
      <c r="G134" s="199"/>
      <c r="H134" s="199"/>
      <c r="I134" s="202"/>
      <c r="J134" s="213">
        <f>BK134</f>
        <v>0</v>
      </c>
      <c r="K134" s="199"/>
      <c r="L134" s="204"/>
      <c r="M134" s="205"/>
      <c r="N134" s="206"/>
      <c r="O134" s="206"/>
      <c r="P134" s="207">
        <f>SUM(P135:P140)</f>
        <v>0</v>
      </c>
      <c r="Q134" s="206"/>
      <c r="R134" s="207">
        <f>SUM(R135:R140)</f>
        <v>0</v>
      </c>
      <c r="S134" s="206"/>
      <c r="T134" s="208">
        <f>SUM(T135:T140)</f>
        <v>4.02688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09" t="s">
        <v>81</v>
      </c>
      <c r="AT134" s="210" t="s">
        <v>75</v>
      </c>
      <c r="AU134" s="210" t="s">
        <v>81</v>
      </c>
      <c r="AY134" s="209" t="s">
        <v>120</v>
      </c>
      <c r="BK134" s="211">
        <f>SUM(BK135:BK140)</f>
        <v>0</v>
      </c>
    </row>
    <row r="135" spans="1:65" s="2" customFormat="1" ht="24.15" customHeight="1">
      <c r="A135" s="37"/>
      <c r="B135" s="38"/>
      <c r="C135" s="214" t="s">
        <v>85</v>
      </c>
      <c r="D135" s="214" t="s">
        <v>122</v>
      </c>
      <c r="E135" s="215" t="s">
        <v>132</v>
      </c>
      <c r="F135" s="216" t="s">
        <v>133</v>
      </c>
      <c r="G135" s="217" t="s">
        <v>134</v>
      </c>
      <c r="H135" s="218">
        <v>2</v>
      </c>
      <c r="I135" s="219"/>
      <c r="J135" s="220">
        <f>ROUND(I135*H135,2)</f>
        <v>0</v>
      </c>
      <c r="K135" s="221"/>
      <c r="L135" s="43"/>
      <c r="M135" s="222" t="s">
        <v>1</v>
      </c>
      <c r="N135" s="223" t="s">
        <v>41</v>
      </c>
      <c r="O135" s="90"/>
      <c r="P135" s="224">
        <f>O135*H135</f>
        <v>0</v>
      </c>
      <c r="Q135" s="224">
        <v>0</v>
      </c>
      <c r="R135" s="224">
        <f>Q135*H135</f>
        <v>0</v>
      </c>
      <c r="S135" s="224">
        <v>0.2</v>
      </c>
      <c r="T135" s="225">
        <f>S135*H135</f>
        <v>0.4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26" t="s">
        <v>126</v>
      </c>
      <c r="AT135" s="226" t="s">
        <v>122</v>
      </c>
      <c r="AU135" s="226" t="s">
        <v>85</v>
      </c>
      <c r="AY135" s="16" t="s">
        <v>120</v>
      </c>
      <c r="BE135" s="227">
        <f>IF(N135="základní",J135,0)</f>
        <v>0</v>
      </c>
      <c r="BF135" s="227">
        <f>IF(N135="snížená",J135,0)</f>
        <v>0</v>
      </c>
      <c r="BG135" s="227">
        <f>IF(N135="zákl. přenesená",J135,0)</f>
        <v>0</v>
      </c>
      <c r="BH135" s="227">
        <f>IF(N135="sníž. přenesená",J135,0)</f>
        <v>0</v>
      </c>
      <c r="BI135" s="227">
        <f>IF(N135="nulová",J135,0)</f>
        <v>0</v>
      </c>
      <c r="BJ135" s="16" t="s">
        <v>81</v>
      </c>
      <c r="BK135" s="227">
        <f>ROUND(I135*H135,2)</f>
        <v>0</v>
      </c>
      <c r="BL135" s="16" t="s">
        <v>126</v>
      </c>
      <c r="BM135" s="226" t="s">
        <v>135</v>
      </c>
    </row>
    <row r="136" spans="1:65" s="2" customFormat="1" ht="24.15" customHeight="1">
      <c r="A136" s="37"/>
      <c r="B136" s="38"/>
      <c r="C136" s="214" t="s">
        <v>136</v>
      </c>
      <c r="D136" s="214" t="s">
        <v>122</v>
      </c>
      <c r="E136" s="215" t="s">
        <v>137</v>
      </c>
      <c r="F136" s="216" t="s">
        <v>138</v>
      </c>
      <c r="G136" s="217" t="s">
        <v>134</v>
      </c>
      <c r="H136" s="218">
        <v>1</v>
      </c>
      <c r="I136" s="219"/>
      <c r="J136" s="220">
        <f>ROUND(I136*H136,2)</f>
        <v>0</v>
      </c>
      <c r="K136" s="221"/>
      <c r="L136" s="43"/>
      <c r="M136" s="222" t="s">
        <v>1</v>
      </c>
      <c r="N136" s="223" t="s">
        <v>41</v>
      </c>
      <c r="O136" s="90"/>
      <c r="P136" s="224">
        <f>O136*H136</f>
        <v>0</v>
      </c>
      <c r="Q136" s="224">
        <v>0</v>
      </c>
      <c r="R136" s="224">
        <f>Q136*H136</f>
        <v>0</v>
      </c>
      <c r="S136" s="224">
        <v>0.1</v>
      </c>
      <c r="T136" s="225">
        <f>S136*H136</f>
        <v>0.1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26" t="s">
        <v>126</v>
      </c>
      <c r="AT136" s="226" t="s">
        <v>122</v>
      </c>
      <c r="AU136" s="226" t="s">
        <v>85</v>
      </c>
      <c r="AY136" s="16" t="s">
        <v>120</v>
      </c>
      <c r="BE136" s="227">
        <f>IF(N136="základní",J136,0)</f>
        <v>0</v>
      </c>
      <c r="BF136" s="227">
        <f>IF(N136="snížená",J136,0)</f>
        <v>0</v>
      </c>
      <c r="BG136" s="227">
        <f>IF(N136="zákl. přenesená",J136,0)</f>
        <v>0</v>
      </c>
      <c r="BH136" s="227">
        <f>IF(N136="sníž. přenesená",J136,0)</f>
        <v>0</v>
      </c>
      <c r="BI136" s="227">
        <f>IF(N136="nulová",J136,0)</f>
        <v>0</v>
      </c>
      <c r="BJ136" s="16" t="s">
        <v>81</v>
      </c>
      <c r="BK136" s="227">
        <f>ROUND(I136*H136,2)</f>
        <v>0</v>
      </c>
      <c r="BL136" s="16" t="s">
        <v>126</v>
      </c>
      <c r="BM136" s="226" t="s">
        <v>139</v>
      </c>
    </row>
    <row r="137" spans="1:65" s="2" customFormat="1" ht="33" customHeight="1">
      <c r="A137" s="37"/>
      <c r="B137" s="38"/>
      <c r="C137" s="214" t="s">
        <v>126</v>
      </c>
      <c r="D137" s="214" t="s">
        <v>122</v>
      </c>
      <c r="E137" s="215" t="s">
        <v>140</v>
      </c>
      <c r="F137" s="216" t="s">
        <v>141</v>
      </c>
      <c r="G137" s="217" t="s">
        <v>125</v>
      </c>
      <c r="H137" s="218">
        <v>4.828</v>
      </c>
      <c r="I137" s="219"/>
      <c r="J137" s="220">
        <f>ROUND(I137*H137,2)</f>
        <v>0</v>
      </c>
      <c r="K137" s="221"/>
      <c r="L137" s="43"/>
      <c r="M137" s="222" t="s">
        <v>1</v>
      </c>
      <c r="N137" s="223" t="s">
        <v>41</v>
      </c>
      <c r="O137" s="90"/>
      <c r="P137" s="224">
        <f>O137*H137</f>
        <v>0</v>
      </c>
      <c r="Q137" s="224">
        <v>0</v>
      </c>
      <c r="R137" s="224">
        <f>Q137*H137</f>
        <v>0</v>
      </c>
      <c r="S137" s="224">
        <v>0.6</v>
      </c>
      <c r="T137" s="225">
        <f>S137*H137</f>
        <v>2.8968000000000003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26" t="s">
        <v>126</v>
      </c>
      <c r="AT137" s="226" t="s">
        <v>122</v>
      </c>
      <c r="AU137" s="226" t="s">
        <v>85</v>
      </c>
      <c r="AY137" s="16" t="s">
        <v>120</v>
      </c>
      <c r="BE137" s="227">
        <f>IF(N137="základní",J137,0)</f>
        <v>0</v>
      </c>
      <c r="BF137" s="227">
        <f>IF(N137="snížená",J137,0)</f>
        <v>0</v>
      </c>
      <c r="BG137" s="227">
        <f>IF(N137="zákl. přenesená",J137,0)</f>
        <v>0</v>
      </c>
      <c r="BH137" s="227">
        <f>IF(N137="sníž. přenesená",J137,0)</f>
        <v>0</v>
      </c>
      <c r="BI137" s="227">
        <f>IF(N137="nulová",J137,0)</f>
        <v>0</v>
      </c>
      <c r="BJ137" s="16" t="s">
        <v>81</v>
      </c>
      <c r="BK137" s="227">
        <f>ROUND(I137*H137,2)</f>
        <v>0</v>
      </c>
      <c r="BL137" s="16" t="s">
        <v>126</v>
      </c>
      <c r="BM137" s="226" t="s">
        <v>142</v>
      </c>
    </row>
    <row r="138" spans="1:51" s="13" customFormat="1" ht="12">
      <c r="A138" s="13"/>
      <c r="B138" s="228"/>
      <c r="C138" s="229"/>
      <c r="D138" s="230" t="s">
        <v>128</v>
      </c>
      <c r="E138" s="231" t="s">
        <v>1</v>
      </c>
      <c r="F138" s="232" t="s">
        <v>143</v>
      </c>
      <c r="G138" s="229"/>
      <c r="H138" s="233">
        <v>4.828</v>
      </c>
      <c r="I138" s="234"/>
      <c r="J138" s="229"/>
      <c r="K138" s="229"/>
      <c r="L138" s="235"/>
      <c r="M138" s="236"/>
      <c r="N138" s="237"/>
      <c r="O138" s="237"/>
      <c r="P138" s="237"/>
      <c r="Q138" s="237"/>
      <c r="R138" s="237"/>
      <c r="S138" s="237"/>
      <c r="T138" s="23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9" t="s">
        <v>128</v>
      </c>
      <c r="AU138" s="239" t="s">
        <v>85</v>
      </c>
      <c r="AV138" s="13" t="s">
        <v>85</v>
      </c>
      <c r="AW138" s="13" t="s">
        <v>32</v>
      </c>
      <c r="AX138" s="13" t="s">
        <v>76</v>
      </c>
      <c r="AY138" s="239" t="s">
        <v>120</v>
      </c>
    </row>
    <row r="139" spans="1:65" s="2" customFormat="1" ht="33" customHeight="1">
      <c r="A139" s="37"/>
      <c r="B139" s="38"/>
      <c r="C139" s="214" t="s">
        <v>144</v>
      </c>
      <c r="D139" s="214" t="s">
        <v>122</v>
      </c>
      <c r="E139" s="215" t="s">
        <v>145</v>
      </c>
      <c r="F139" s="216" t="s">
        <v>146</v>
      </c>
      <c r="G139" s="217" t="s">
        <v>125</v>
      </c>
      <c r="H139" s="218">
        <v>0.358</v>
      </c>
      <c r="I139" s="219"/>
      <c r="J139" s="220">
        <f>ROUND(I139*H139,2)</f>
        <v>0</v>
      </c>
      <c r="K139" s="221"/>
      <c r="L139" s="43"/>
      <c r="M139" s="222" t="s">
        <v>1</v>
      </c>
      <c r="N139" s="223" t="s">
        <v>41</v>
      </c>
      <c r="O139" s="90"/>
      <c r="P139" s="224">
        <f>O139*H139</f>
        <v>0</v>
      </c>
      <c r="Q139" s="224">
        <v>0</v>
      </c>
      <c r="R139" s="224">
        <f>Q139*H139</f>
        <v>0</v>
      </c>
      <c r="S139" s="224">
        <v>1.76</v>
      </c>
      <c r="T139" s="225">
        <f>S139*H139</f>
        <v>0.63008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26" t="s">
        <v>126</v>
      </c>
      <c r="AT139" s="226" t="s">
        <v>122</v>
      </c>
      <c r="AU139" s="226" t="s">
        <v>85</v>
      </c>
      <c r="AY139" s="16" t="s">
        <v>120</v>
      </c>
      <c r="BE139" s="227">
        <f>IF(N139="základní",J139,0)</f>
        <v>0</v>
      </c>
      <c r="BF139" s="227">
        <f>IF(N139="snížená",J139,0)</f>
        <v>0</v>
      </c>
      <c r="BG139" s="227">
        <f>IF(N139="zákl. přenesená",J139,0)</f>
        <v>0</v>
      </c>
      <c r="BH139" s="227">
        <f>IF(N139="sníž. přenesená",J139,0)</f>
        <v>0</v>
      </c>
      <c r="BI139" s="227">
        <f>IF(N139="nulová",J139,0)</f>
        <v>0</v>
      </c>
      <c r="BJ139" s="16" t="s">
        <v>81</v>
      </c>
      <c r="BK139" s="227">
        <f>ROUND(I139*H139,2)</f>
        <v>0</v>
      </c>
      <c r="BL139" s="16" t="s">
        <v>126</v>
      </c>
      <c r="BM139" s="226" t="s">
        <v>147</v>
      </c>
    </row>
    <row r="140" spans="1:51" s="13" customFormat="1" ht="12">
      <c r="A140" s="13"/>
      <c r="B140" s="228"/>
      <c r="C140" s="229"/>
      <c r="D140" s="230" t="s">
        <v>128</v>
      </c>
      <c r="E140" s="231" t="s">
        <v>1</v>
      </c>
      <c r="F140" s="232" t="s">
        <v>148</v>
      </c>
      <c r="G140" s="229"/>
      <c r="H140" s="233">
        <v>0.358</v>
      </c>
      <c r="I140" s="234"/>
      <c r="J140" s="229"/>
      <c r="K140" s="229"/>
      <c r="L140" s="235"/>
      <c r="M140" s="236"/>
      <c r="N140" s="237"/>
      <c r="O140" s="237"/>
      <c r="P140" s="237"/>
      <c r="Q140" s="237"/>
      <c r="R140" s="237"/>
      <c r="S140" s="237"/>
      <c r="T140" s="23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9" t="s">
        <v>128</v>
      </c>
      <c r="AU140" s="239" t="s">
        <v>85</v>
      </c>
      <c r="AV140" s="13" t="s">
        <v>85</v>
      </c>
      <c r="AW140" s="13" t="s">
        <v>32</v>
      </c>
      <c r="AX140" s="13" t="s">
        <v>76</v>
      </c>
      <c r="AY140" s="239" t="s">
        <v>120</v>
      </c>
    </row>
    <row r="141" spans="1:63" s="12" customFormat="1" ht="22.8" customHeight="1">
      <c r="A141" s="12"/>
      <c r="B141" s="198"/>
      <c r="C141" s="199"/>
      <c r="D141" s="200" t="s">
        <v>75</v>
      </c>
      <c r="E141" s="212" t="s">
        <v>149</v>
      </c>
      <c r="F141" s="212" t="s">
        <v>150</v>
      </c>
      <c r="G141" s="199"/>
      <c r="H141" s="199"/>
      <c r="I141" s="202"/>
      <c r="J141" s="213">
        <f>BK141</f>
        <v>0</v>
      </c>
      <c r="K141" s="199"/>
      <c r="L141" s="204"/>
      <c r="M141" s="205"/>
      <c r="N141" s="206"/>
      <c r="O141" s="206"/>
      <c r="P141" s="207">
        <f>P142</f>
        <v>0</v>
      </c>
      <c r="Q141" s="206"/>
      <c r="R141" s="207">
        <f>R142</f>
        <v>0</v>
      </c>
      <c r="S141" s="206"/>
      <c r="T141" s="208">
        <f>T142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09" t="s">
        <v>81</v>
      </c>
      <c r="AT141" s="210" t="s">
        <v>75</v>
      </c>
      <c r="AU141" s="210" t="s">
        <v>81</v>
      </c>
      <c r="AY141" s="209" t="s">
        <v>120</v>
      </c>
      <c r="BK141" s="211">
        <f>BK142</f>
        <v>0</v>
      </c>
    </row>
    <row r="142" spans="1:65" s="2" customFormat="1" ht="16.5" customHeight="1">
      <c r="A142" s="37"/>
      <c r="B142" s="38"/>
      <c r="C142" s="214" t="s">
        <v>151</v>
      </c>
      <c r="D142" s="214" t="s">
        <v>122</v>
      </c>
      <c r="E142" s="215" t="s">
        <v>152</v>
      </c>
      <c r="F142" s="216" t="s">
        <v>153</v>
      </c>
      <c r="G142" s="217" t="s">
        <v>154</v>
      </c>
      <c r="H142" s="218">
        <v>1</v>
      </c>
      <c r="I142" s="219"/>
      <c r="J142" s="220">
        <f>ROUND(I142*H142,2)</f>
        <v>0</v>
      </c>
      <c r="K142" s="221"/>
      <c r="L142" s="43"/>
      <c r="M142" s="222" t="s">
        <v>1</v>
      </c>
      <c r="N142" s="223" t="s">
        <v>41</v>
      </c>
      <c r="O142" s="90"/>
      <c r="P142" s="224">
        <f>O142*H142</f>
        <v>0</v>
      </c>
      <c r="Q142" s="224">
        <v>0</v>
      </c>
      <c r="R142" s="224">
        <f>Q142*H142</f>
        <v>0</v>
      </c>
      <c r="S142" s="224">
        <v>0</v>
      </c>
      <c r="T142" s="225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26" t="s">
        <v>126</v>
      </c>
      <c r="AT142" s="226" t="s">
        <v>122</v>
      </c>
      <c r="AU142" s="226" t="s">
        <v>85</v>
      </c>
      <c r="AY142" s="16" t="s">
        <v>120</v>
      </c>
      <c r="BE142" s="227">
        <f>IF(N142="základní",J142,0)</f>
        <v>0</v>
      </c>
      <c r="BF142" s="227">
        <f>IF(N142="snížená",J142,0)</f>
        <v>0</v>
      </c>
      <c r="BG142" s="227">
        <f>IF(N142="zákl. přenesená",J142,0)</f>
        <v>0</v>
      </c>
      <c r="BH142" s="227">
        <f>IF(N142="sníž. přenesená",J142,0)</f>
        <v>0</v>
      </c>
      <c r="BI142" s="227">
        <f>IF(N142="nulová",J142,0)</f>
        <v>0</v>
      </c>
      <c r="BJ142" s="16" t="s">
        <v>81</v>
      </c>
      <c r="BK142" s="227">
        <f>ROUND(I142*H142,2)</f>
        <v>0</v>
      </c>
      <c r="BL142" s="16" t="s">
        <v>126</v>
      </c>
      <c r="BM142" s="226" t="s">
        <v>155</v>
      </c>
    </row>
    <row r="143" spans="1:63" s="12" customFormat="1" ht="22.8" customHeight="1">
      <c r="A143" s="12"/>
      <c r="B143" s="198"/>
      <c r="C143" s="199"/>
      <c r="D143" s="200" t="s">
        <v>75</v>
      </c>
      <c r="E143" s="212" t="s">
        <v>156</v>
      </c>
      <c r="F143" s="212" t="s">
        <v>157</v>
      </c>
      <c r="G143" s="199"/>
      <c r="H143" s="199"/>
      <c r="I143" s="202"/>
      <c r="J143" s="213">
        <f>BK143</f>
        <v>0</v>
      </c>
      <c r="K143" s="199"/>
      <c r="L143" s="204"/>
      <c r="M143" s="205"/>
      <c r="N143" s="206"/>
      <c r="O143" s="206"/>
      <c r="P143" s="207">
        <f>SUM(P144:P147)</f>
        <v>0</v>
      </c>
      <c r="Q143" s="206"/>
      <c r="R143" s="207">
        <f>SUM(R144:R147)</f>
        <v>0</v>
      </c>
      <c r="S143" s="206"/>
      <c r="T143" s="208">
        <f>SUM(T144:T147)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09" t="s">
        <v>81</v>
      </c>
      <c r="AT143" s="210" t="s">
        <v>75</v>
      </c>
      <c r="AU143" s="210" t="s">
        <v>81</v>
      </c>
      <c r="AY143" s="209" t="s">
        <v>120</v>
      </c>
      <c r="BK143" s="211">
        <f>SUM(BK144:BK147)</f>
        <v>0</v>
      </c>
    </row>
    <row r="144" spans="1:65" s="2" customFormat="1" ht="33" customHeight="1">
      <c r="A144" s="37"/>
      <c r="B144" s="38"/>
      <c r="C144" s="214" t="s">
        <v>158</v>
      </c>
      <c r="D144" s="214" t="s">
        <v>122</v>
      </c>
      <c r="E144" s="215" t="s">
        <v>159</v>
      </c>
      <c r="F144" s="216" t="s">
        <v>160</v>
      </c>
      <c r="G144" s="217" t="s">
        <v>161</v>
      </c>
      <c r="H144" s="218">
        <v>4.027</v>
      </c>
      <c r="I144" s="219"/>
      <c r="J144" s="220">
        <f>ROUND(I144*H144,2)</f>
        <v>0</v>
      </c>
      <c r="K144" s="221"/>
      <c r="L144" s="43"/>
      <c r="M144" s="222" t="s">
        <v>1</v>
      </c>
      <c r="N144" s="223" t="s">
        <v>41</v>
      </c>
      <c r="O144" s="90"/>
      <c r="P144" s="224">
        <f>O144*H144</f>
        <v>0</v>
      </c>
      <c r="Q144" s="224">
        <v>0</v>
      </c>
      <c r="R144" s="224">
        <f>Q144*H144</f>
        <v>0</v>
      </c>
      <c r="S144" s="224">
        <v>0</v>
      </c>
      <c r="T144" s="225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26" t="s">
        <v>126</v>
      </c>
      <c r="AT144" s="226" t="s">
        <v>122</v>
      </c>
      <c r="AU144" s="226" t="s">
        <v>85</v>
      </c>
      <c r="AY144" s="16" t="s">
        <v>120</v>
      </c>
      <c r="BE144" s="227">
        <f>IF(N144="základní",J144,0)</f>
        <v>0</v>
      </c>
      <c r="BF144" s="227">
        <f>IF(N144="snížená",J144,0)</f>
        <v>0</v>
      </c>
      <c r="BG144" s="227">
        <f>IF(N144="zákl. přenesená",J144,0)</f>
        <v>0</v>
      </c>
      <c r="BH144" s="227">
        <f>IF(N144="sníž. přenesená",J144,0)</f>
        <v>0</v>
      </c>
      <c r="BI144" s="227">
        <f>IF(N144="nulová",J144,0)</f>
        <v>0</v>
      </c>
      <c r="BJ144" s="16" t="s">
        <v>81</v>
      </c>
      <c r="BK144" s="227">
        <f>ROUND(I144*H144,2)</f>
        <v>0</v>
      </c>
      <c r="BL144" s="16" t="s">
        <v>126</v>
      </c>
      <c r="BM144" s="226" t="s">
        <v>162</v>
      </c>
    </row>
    <row r="145" spans="1:65" s="2" customFormat="1" ht="44.25" customHeight="1">
      <c r="A145" s="37"/>
      <c r="B145" s="38"/>
      <c r="C145" s="214" t="s">
        <v>163</v>
      </c>
      <c r="D145" s="214" t="s">
        <v>122</v>
      </c>
      <c r="E145" s="215" t="s">
        <v>164</v>
      </c>
      <c r="F145" s="216" t="s">
        <v>165</v>
      </c>
      <c r="G145" s="217" t="s">
        <v>161</v>
      </c>
      <c r="H145" s="218">
        <v>36.243</v>
      </c>
      <c r="I145" s="219"/>
      <c r="J145" s="220">
        <f>ROUND(I145*H145,2)</f>
        <v>0</v>
      </c>
      <c r="K145" s="221"/>
      <c r="L145" s="43"/>
      <c r="M145" s="222" t="s">
        <v>1</v>
      </c>
      <c r="N145" s="223" t="s">
        <v>41</v>
      </c>
      <c r="O145" s="90"/>
      <c r="P145" s="224">
        <f>O145*H145</f>
        <v>0</v>
      </c>
      <c r="Q145" s="224">
        <v>0</v>
      </c>
      <c r="R145" s="224">
        <f>Q145*H145</f>
        <v>0</v>
      </c>
      <c r="S145" s="224">
        <v>0</v>
      </c>
      <c r="T145" s="225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26" t="s">
        <v>126</v>
      </c>
      <c r="AT145" s="226" t="s">
        <v>122</v>
      </c>
      <c r="AU145" s="226" t="s">
        <v>85</v>
      </c>
      <c r="AY145" s="16" t="s">
        <v>120</v>
      </c>
      <c r="BE145" s="227">
        <f>IF(N145="základní",J145,0)</f>
        <v>0</v>
      </c>
      <c r="BF145" s="227">
        <f>IF(N145="snížená",J145,0)</f>
        <v>0</v>
      </c>
      <c r="BG145" s="227">
        <f>IF(N145="zákl. přenesená",J145,0)</f>
        <v>0</v>
      </c>
      <c r="BH145" s="227">
        <f>IF(N145="sníž. přenesená",J145,0)</f>
        <v>0</v>
      </c>
      <c r="BI145" s="227">
        <f>IF(N145="nulová",J145,0)</f>
        <v>0</v>
      </c>
      <c r="BJ145" s="16" t="s">
        <v>81</v>
      </c>
      <c r="BK145" s="227">
        <f>ROUND(I145*H145,2)</f>
        <v>0</v>
      </c>
      <c r="BL145" s="16" t="s">
        <v>126</v>
      </c>
      <c r="BM145" s="226" t="s">
        <v>166</v>
      </c>
    </row>
    <row r="146" spans="1:51" s="13" customFormat="1" ht="12">
      <c r="A146" s="13"/>
      <c r="B146" s="228"/>
      <c r="C146" s="229"/>
      <c r="D146" s="230" t="s">
        <v>128</v>
      </c>
      <c r="E146" s="229"/>
      <c r="F146" s="232" t="s">
        <v>167</v>
      </c>
      <c r="G146" s="229"/>
      <c r="H146" s="233">
        <v>36.243</v>
      </c>
      <c r="I146" s="234"/>
      <c r="J146" s="229"/>
      <c r="K146" s="229"/>
      <c r="L146" s="235"/>
      <c r="M146" s="236"/>
      <c r="N146" s="237"/>
      <c r="O146" s="237"/>
      <c r="P146" s="237"/>
      <c r="Q146" s="237"/>
      <c r="R146" s="237"/>
      <c r="S146" s="237"/>
      <c r="T146" s="23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9" t="s">
        <v>128</v>
      </c>
      <c r="AU146" s="239" t="s">
        <v>85</v>
      </c>
      <c r="AV146" s="13" t="s">
        <v>85</v>
      </c>
      <c r="AW146" s="13" t="s">
        <v>4</v>
      </c>
      <c r="AX146" s="13" t="s">
        <v>81</v>
      </c>
      <c r="AY146" s="239" t="s">
        <v>120</v>
      </c>
    </row>
    <row r="147" spans="1:65" s="2" customFormat="1" ht="44.25" customHeight="1">
      <c r="A147" s="37"/>
      <c r="B147" s="38"/>
      <c r="C147" s="214" t="s">
        <v>168</v>
      </c>
      <c r="D147" s="214" t="s">
        <v>122</v>
      </c>
      <c r="E147" s="215" t="s">
        <v>169</v>
      </c>
      <c r="F147" s="216" t="s">
        <v>170</v>
      </c>
      <c r="G147" s="217" t="s">
        <v>161</v>
      </c>
      <c r="H147" s="218">
        <v>4.027</v>
      </c>
      <c r="I147" s="219"/>
      <c r="J147" s="220">
        <f>ROUND(I147*H147,2)</f>
        <v>0</v>
      </c>
      <c r="K147" s="221"/>
      <c r="L147" s="43"/>
      <c r="M147" s="222" t="s">
        <v>1</v>
      </c>
      <c r="N147" s="223" t="s">
        <v>41</v>
      </c>
      <c r="O147" s="90"/>
      <c r="P147" s="224">
        <f>O147*H147</f>
        <v>0</v>
      </c>
      <c r="Q147" s="224">
        <v>0</v>
      </c>
      <c r="R147" s="224">
        <f>Q147*H147</f>
        <v>0</v>
      </c>
      <c r="S147" s="224">
        <v>0</v>
      </c>
      <c r="T147" s="225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26" t="s">
        <v>126</v>
      </c>
      <c r="AT147" s="226" t="s">
        <v>122</v>
      </c>
      <c r="AU147" s="226" t="s">
        <v>85</v>
      </c>
      <c r="AY147" s="16" t="s">
        <v>120</v>
      </c>
      <c r="BE147" s="227">
        <f>IF(N147="základní",J147,0)</f>
        <v>0</v>
      </c>
      <c r="BF147" s="227">
        <f>IF(N147="snížená",J147,0)</f>
        <v>0</v>
      </c>
      <c r="BG147" s="227">
        <f>IF(N147="zákl. přenesená",J147,0)</f>
        <v>0</v>
      </c>
      <c r="BH147" s="227">
        <f>IF(N147="sníž. přenesená",J147,0)</f>
        <v>0</v>
      </c>
      <c r="BI147" s="227">
        <f>IF(N147="nulová",J147,0)</f>
        <v>0</v>
      </c>
      <c r="BJ147" s="16" t="s">
        <v>81</v>
      </c>
      <c r="BK147" s="227">
        <f>ROUND(I147*H147,2)</f>
        <v>0</v>
      </c>
      <c r="BL147" s="16" t="s">
        <v>126</v>
      </c>
      <c r="BM147" s="226" t="s">
        <v>171</v>
      </c>
    </row>
    <row r="148" spans="1:63" s="12" customFormat="1" ht="25.9" customHeight="1">
      <c r="A148" s="12"/>
      <c r="B148" s="198"/>
      <c r="C148" s="199"/>
      <c r="D148" s="200" t="s">
        <v>75</v>
      </c>
      <c r="E148" s="201" t="s">
        <v>172</v>
      </c>
      <c r="F148" s="201" t="s">
        <v>173</v>
      </c>
      <c r="G148" s="199"/>
      <c r="H148" s="199"/>
      <c r="I148" s="202"/>
      <c r="J148" s="203">
        <f>BK148</f>
        <v>0</v>
      </c>
      <c r="K148" s="199"/>
      <c r="L148" s="204"/>
      <c r="M148" s="205"/>
      <c r="N148" s="206"/>
      <c r="O148" s="206"/>
      <c r="P148" s="207">
        <f>P149+P189+P192+P200+P205</f>
        <v>0</v>
      </c>
      <c r="Q148" s="206"/>
      <c r="R148" s="207">
        <f>R149+R189+R192+R200+R205</f>
        <v>0.27918948</v>
      </c>
      <c r="S148" s="206"/>
      <c r="T148" s="208">
        <f>T149+T189+T192+T200+T205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09" t="s">
        <v>81</v>
      </c>
      <c r="AT148" s="210" t="s">
        <v>75</v>
      </c>
      <c r="AU148" s="210" t="s">
        <v>76</v>
      </c>
      <c r="AY148" s="209" t="s">
        <v>120</v>
      </c>
      <c r="BK148" s="211">
        <f>BK149+BK189+BK192+BK200+BK205</f>
        <v>0</v>
      </c>
    </row>
    <row r="149" spans="1:63" s="12" customFormat="1" ht="22.8" customHeight="1">
      <c r="A149" s="12"/>
      <c r="B149" s="198"/>
      <c r="C149" s="199"/>
      <c r="D149" s="200" t="s">
        <v>75</v>
      </c>
      <c r="E149" s="212" t="s">
        <v>81</v>
      </c>
      <c r="F149" s="212" t="s">
        <v>121</v>
      </c>
      <c r="G149" s="199"/>
      <c r="H149" s="199"/>
      <c r="I149" s="202"/>
      <c r="J149" s="213">
        <f>BK149</f>
        <v>0</v>
      </c>
      <c r="K149" s="199"/>
      <c r="L149" s="204"/>
      <c r="M149" s="205"/>
      <c r="N149" s="206"/>
      <c r="O149" s="206"/>
      <c r="P149" s="207">
        <f>SUM(P150:P188)</f>
        <v>0</v>
      </c>
      <c r="Q149" s="206"/>
      <c r="R149" s="207">
        <f>SUM(R150:R188)</f>
        <v>0.05695908</v>
      </c>
      <c r="S149" s="206"/>
      <c r="T149" s="208">
        <f>SUM(T150:T188)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09" t="s">
        <v>81</v>
      </c>
      <c r="AT149" s="210" t="s">
        <v>75</v>
      </c>
      <c r="AU149" s="210" t="s">
        <v>81</v>
      </c>
      <c r="AY149" s="209" t="s">
        <v>120</v>
      </c>
      <c r="BK149" s="211">
        <f>SUM(BK150:BK188)</f>
        <v>0</v>
      </c>
    </row>
    <row r="150" spans="1:65" s="2" customFormat="1" ht="44.25" customHeight="1">
      <c r="A150" s="37"/>
      <c r="B150" s="38"/>
      <c r="C150" s="214" t="s">
        <v>174</v>
      </c>
      <c r="D150" s="214" t="s">
        <v>122</v>
      </c>
      <c r="E150" s="215" t="s">
        <v>175</v>
      </c>
      <c r="F150" s="216" t="s">
        <v>176</v>
      </c>
      <c r="G150" s="217" t="s">
        <v>125</v>
      </c>
      <c r="H150" s="218">
        <v>28.322</v>
      </c>
      <c r="I150" s="219"/>
      <c r="J150" s="220">
        <f>ROUND(I150*H150,2)</f>
        <v>0</v>
      </c>
      <c r="K150" s="221"/>
      <c r="L150" s="43"/>
      <c r="M150" s="222" t="s">
        <v>1</v>
      </c>
      <c r="N150" s="223" t="s">
        <v>41</v>
      </c>
      <c r="O150" s="90"/>
      <c r="P150" s="224">
        <f>O150*H150</f>
        <v>0</v>
      </c>
      <c r="Q150" s="224">
        <v>0</v>
      </c>
      <c r="R150" s="224">
        <f>Q150*H150</f>
        <v>0</v>
      </c>
      <c r="S150" s="224">
        <v>0</v>
      </c>
      <c r="T150" s="225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26" t="s">
        <v>126</v>
      </c>
      <c r="AT150" s="226" t="s">
        <v>122</v>
      </c>
      <c r="AU150" s="226" t="s">
        <v>85</v>
      </c>
      <c r="AY150" s="16" t="s">
        <v>120</v>
      </c>
      <c r="BE150" s="227">
        <f>IF(N150="základní",J150,0)</f>
        <v>0</v>
      </c>
      <c r="BF150" s="227">
        <f>IF(N150="snížená",J150,0)</f>
        <v>0</v>
      </c>
      <c r="BG150" s="227">
        <f>IF(N150="zákl. přenesená",J150,0)</f>
        <v>0</v>
      </c>
      <c r="BH150" s="227">
        <f>IF(N150="sníž. přenesená",J150,0)</f>
        <v>0</v>
      </c>
      <c r="BI150" s="227">
        <f>IF(N150="nulová",J150,0)</f>
        <v>0</v>
      </c>
      <c r="BJ150" s="16" t="s">
        <v>81</v>
      </c>
      <c r="BK150" s="227">
        <f>ROUND(I150*H150,2)</f>
        <v>0</v>
      </c>
      <c r="BL150" s="16" t="s">
        <v>126</v>
      </c>
      <c r="BM150" s="226" t="s">
        <v>177</v>
      </c>
    </row>
    <row r="151" spans="1:51" s="13" customFormat="1" ht="12">
      <c r="A151" s="13"/>
      <c r="B151" s="228"/>
      <c r="C151" s="229"/>
      <c r="D151" s="230" t="s">
        <v>128</v>
      </c>
      <c r="E151" s="231" t="s">
        <v>1</v>
      </c>
      <c r="F151" s="232" t="s">
        <v>178</v>
      </c>
      <c r="G151" s="229"/>
      <c r="H151" s="233">
        <v>28.322</v>
      </c>
      <c r="I151" s="234"/>
      <c r="J151" s="229"/>
      <c r="K151" s="229"/>
      <c r="L151" s="235"/>
      <c r="M151" s="236"/>
      <c r="N151" s="237"/>
      <c r="O151" s="237"/>
      <c r="P151" s="237"/>
      <c r="Q151" s="237"/>
      <c r="R151" s="237"/>
      <c r="S151" s="237"/>
      <c r="T151" s="238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9" t="s">
        <v>128</v>
      </c>
      <c r="AU151" s="239" t="s">
        <v>85</v>
      </c>
      <c r="AV151" s="13" t="s">
        <v>85</v>
      </c>
      <c r="AW151" s="13" t="s">
        <v>32</v>
      </c>
      <c r="AX151" s="13" t="s">
        <v>76</v>
      </c>
      <c r="AY151" s="239" t="s">
        <v>120</v>
      </c>
    </row>
    <row r="152" spans="1:65" s="2" customFormat="1" ht="44.25" customHeight="1">
      <c r="A152" s="37"/>
      <c r="B152" s="38"/>
      <c r="C152" s="214" t="s">
        <v>179</v>
      </c>
      <c r="D152" s="214" t="s">
        <v>122</v>
      </c>
      <c r="E152" s="215" t="s">
        <v>180</v>
      </c>
      <c r="F152" s="216" t="s">
        <v>181</v>
      </c>
      <c r="G152" s="217" t="s">
        <v>125</v>
      </c>
      <c r="H152" s="218">
        <v>1.874</v>
      </c>
      <c r="I152" s="219"/>
      <c r="J152" s="220">
        <f>ROUND(I152*H152,2)</f>
        <v>0</v>
      </c>
      <c r="K152" s="221"/>
      <c r="L152" s="43"/>
      <c r="M152" s="222" t="s">
        <v>1</v>
      </c>
      <c r="N152" s="223" t="s">
        <v>41</v>
      </c>
      <c r="O152" s="90"/>
      <c r="P152" s="224">
        <f>O152*H152</f>
        <v>0</v>
      </c>
      <c r="Q152" s="224">
        <v>0</v>
      </c>
      <c r="R152" s="224">
        <f>Q152*H152</f>
        <v>0</v>
      </c>
      <c r="S152" s="224">
        <v>0</v>
      </c>
      <c r="T152" s="225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26" t="s">
        <v>126</v>
      </c>
      <c r="AT152" s="226" t="s">
        <v>122</v>
      </c>
      <c r="AU152" s="226" t="s">
        <v>85</v>
      </c>
      <c r="AY152" s="16" t="s">
        <v>120</v>
      </c>
      <c r="BE152" s="227">
        <f>IF(N152="základní",J152,0)</f>
        <v>0</v>
      </c>
      <c r="BF152" s="227">
        <f>IF(N152="snížená",J152,0)</f>
        <v>0</v>
      </c>
      <c r="BG152" s="227">
        <f>IF(N152="zákl. přenesená",J152,0)</f>
        <v>0</v>
      </c>
      <c r="BH152" s="227">
        <f>IF(N152="sníž. přenesená",J152,0)</f>
        <v>0</v>
      </c>
      <c r="BI152" s="227">
        <f>IF(N152="nulová",J152,0)</f>
        <v>0</v>
      </c>
      <c r="BJ152" s="16" t="s">
        <v>81</v>
      </c>
      <c r="BK152" s="227">
        <f>ROUND(I152*H152,2)</f>
        <v>0</v>
      </c>
      <c r="BL152" s="16" t="s">
        <v>126</v>
      </c>
      <c r="BM152" s="226" t="s">
        <v>182</v>
      </c>
    </row>
    <row r="153" spans="1:51" s="13" customFormat="1" ht="12">
      <c r="A153" s="13"/>
      <c r="B153" s="228"/>
      <c r="C153" s="229"/>
      <c r="D153" s="230" t="s">
        <v>128</v>
      </c>
      <c r="E153" s="231" t="s">
        <v>1</v>
      </c>
      <c r="F153" s="232" t="s">
        <v>183</v>
      </c>
      <c r="G153" s="229"/>
      <c r="H153" s="233">
        <v>1.874</v>
      </c>
      <c r="I153" s="234"/>
      <c r="J153" s="229"/>
      <c r="K153" s="229"/>
      <c r="L153" s="235"/>
      <c r="M153" s="236"/>
      <c r="N153" s="237"/>
      <c r="O153" s="237"/>
      <c r="P153" s="237"/>
      <c r="Q153" s="237"/>
      <c r="R153" s="237"/>
      <c r="S153" s="237"/>
      <c r="T153" s="238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9" t="s">
        <v>128</v>
      </c>
      <c r="AU153" s="239" t="s">
        <v>85</v>
      </c>
      <c r="AV153" s="13" t="s">
        <v>85</v>
      </c>
      <c r="AW153" s="13" t="s">
        <v>32</v>
      </c>
      <c r="AX153" s="13" t="s">
        <v>76</v>
      </c>
      <c r="AY153" s="239" t="s">
        <v>120</v>
      </c>
    </row>
    <row r="154" spans="1:65" s="2" customFormat="1" ht="37.8" customHeight="1">
      <c r="A154" s="37"/>
      <c r="B154" s="38"/>
      <c r="C154" s="214" t="s">
        <v>8</v>
      </c>
      <c r="D154" s="214" t="s">
        <v>122</v>
      </c>
      <c r="E154" s="215" t="s">
        <v>184</v>
      </c>
      <c r="F154" s="216" t="s">
        <v>185</v>
      </c>
      <c r="G154" s="217" t="s">
        <v>186</v>
      </c>
      <c r="H154" s="218">
        <v>67.312</v>
      </c>
      <c r="I154" s="219"/>
      <c r="J154" s="220">
        <f>ROUND(I154*H154,2)</f>
        <v>0</v>
      </c>
      <c r="K154" s="221"/>
      <c r="L154" s="43"/>
      <c r="M154" s="222" t="s">
        <v>1</v>
      </c>
      <c r="N154" s="223" t="s">
        <v>41</v>
      </c>
      <c r="O154" s="90"/>
      <c r="P154" s="224">
        <f>O154*H154</f>
        <v>0</v>
      </c>
      <c r="Q154" s="224">
        <v>0.00084</v>
      </c>
      <c r="R154" s="224">
        <f>Q154*H154</f>
        <v>0.05654208</v>
      </c>
      <c r="S154" s="224">
        <v>0</v>
      </c>
      <c r="T154" s="225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26" t="s">
        <v>126</v>
      </c>
      <c r="AT154" s="226" t="s">
        <v>122</v>
      </c>
      <c r="AU154" s="226" t="s">
        <v>85</v>
      </c>
      <c r="AY154" s="16" t="s">
        <v>120</v>
      </c>
      <c r="BE154" s="227">
        <f>IF(N154="základní",J154,0)</f>
        <v>0</v>
      </c>
      <c r="BF154" s="227">
        <f>IF(N154="snížená",J154,0)</f>
        <v>0</v>
      </c>
      <c r="BG154" s="227">
        <f>IF(N154="zákl. přenesená",J154,0)</f>
        <v>0</v>
      </c>
      <c r="BH154" s="227">
        <f>IF(N154="sníž. přenesená",J154,0)</f>
        <v>0</v>
      </c>
      <c r="BI154" s="227">
        <f>IF(N154="nulová",J154,0)</f>
        <v>0</v>
      </c>
      <c r="BJ154" s="16" t="s">
        <v>81</v>
      </c>
      <c r="BK154" s="227">
        <f>ROUND(I154*H154,2)</f>
        <v>0</v>
      </c>
      <c r="BL154" s="16" t="s">
        <v>126</v>
      </c>
      <c r="BM154" s="226" t="s">
        <v>187</v>
      </c>
    </row>
    <row r="155" spans="1:51" s="13" customFormat="1" ht="12">
      <c r="A155" s="13"/>
      <c r="B155" s="228"/>
      <c r="C155" s="229"/>
      <c r="D155" s="230" t="s">
        <v>128</v>
      </c>
      <c r="E155" s="231" t="s">
        <v>1</v>
      </c>
      <c r="F155" s="232" t="s">
        <v>188</v>
      </c>
      <c r="G155" s="229"/>
      <c r="H155" s="233">
        <v>67.312</v>
      </c>
      <c r="I155" s="234"/>
      <c r="J155" s="229"/>
      <c r="K155" s="229"/>
      <c r="L155" s="235"/>
      <c r="M155" s="236"/>
      <c r="N155" s="237"/>
      <c r="O155" s="237"/>
      <c r="P155" s="237"/>
      <c r="Q155" s="237"/>
      <c r="R155" s="237"/>
      <c r="S155" s="237"/>
      <c r="T155" s="23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9" t="s">
        <v>128</v>
      </c>
      <c r="AU155" s="239" t="s">
        <v>85</v>
      </c>
      <c r="AV155" s="13" t="s">
        <v>85</v>
      </c>
      <c r="AW155" s="13" t="s">
        <v>32</v>
      </c>
      <c r="AX155" s="13" t="s">
        <v>76</v>
      </c>
      <c r="AY155" s="239" t="s">
        <v>120</v>
      </c>
    </row>
    <row r="156" spans="1:65" s="2" customFormat="1" ht="44.25" customHeight="1">
      <c r="A156" s="37"/>
      <c r="B156" s="38"/>
      <c r="C156" s="214" t="s">
        <v>189</v>
      </c>
      <c r="D156" s="214" t="s">
        <v>122</v>
      </c>
      <c r="E156" s="215" t="s">
        <v>190</v>
      </c>
      <c r="F156" s="216" t="s">
        <v>191</v>
      </c>
      <c r="G156" s="217" t="s">
        <v>186</v>
      </c>
      <c r="H156" s="218">
        <v>67.312</v>
      </c>
      <c r="I156" s="219"/>
      <c r="J156" s="220">
        <f>ROUND(I156*H156,2)</f>
        <v>0</v>
      </c>
      <c r="K156" s="221"/>
      <c r="L156" s="43"/>
      <c r="M156" s="222" t="s">
        <v>1</v>
      </c>
      <c r="N156" s="223" t="s">
        <v>41</v>
      </c>
      <c r="O156" s="90"/>
      <c r="P156" s="224">
        <f>O156*H156</f>
        <v>0</v>
      </c>
      <c r="Q156" s="224">
        <v>0</v>
      </c>
      <c r="R156" s="224">
        <f>Q156*H156</f>
        <v>0</v>
      </c>
      <c r="S156" s="224">
        <v>0</v>
      </c>
      <c r="T156" s="225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26" t="s">
        <v>126</v>
      </c>
      <c r="AT156" s="226" t="s">
        <v>122</v>
      </c>
      <c r="AU156" s="226" t="s">
        <v>85</v>
      </c>
      <c r="AY156" s="16" t="s">
        <v>120</v>
      </c>
      <c r="BE156" s="227">
        <f>IF(N156="základní",J156,0)</f>
        <v>0</v>
      </c>
      <c r="BF156" s="227">
        <f>IF(N156="snížená",J156,0)</f>
        <v>0</v>
      </c>
      <c r="BG156" s="227">
        <f>IF(N156="zákl. přenesená",J156,0)</f>
        <v>0</v>
      </c>
      <c r="BH156" s="227">
        <f>IF(N156="sníž. přenesená",J156,0)</f>
        <v>0</v>
      </c>
      <c r="BI156" s="227">
        <f>IF(N156="nulová",J156,0)</f>
        <v>0</v>
      </c>
      <c r="BJ156" s="16" t="s">
        <v>81</v>
      </c>
      <c r="BK156" s="227">
        <f>ROUND(I156*H156,2)</f>
        <v>0</v>
      </c>
      <c r="BL156" s="16" t="s">
        <v>126</v>
      </c>
      <c r="BM156" s="226" t="s">
        <v>192</v>
      </c>
    </row>
    <row r="157" spans="1:65" s="2" customFormat="1" ht="66.75" customHeight="1">
      <c r="A157" s="37"/>
      <c r="B157" s="38"/>
      <c r="C157" s="214" t="s">
        <v>193</v>
      </c>
      <c r="D157" s="214" t="s">
        <v>122</v>
      </c>
      <c r="E157" s="215" t="s">
        <v>194</v>
      </c>
      <c r="F157" s="216" t="s">
        <v>195</v>
      </c>
      <c r="G157" s="217" t="s">
        <v>125</v>
      </c>
      <c r="H157" s="218">
        <v>10.71</v>
      </c>
      <c r="I157" s="219"/>
      <c r="J157" s="220">
        <f>ROUND(I157*H157,2)</f>
        <v>0</v>
      </c>
      <c r="K157" s="221"/>
      <c r="L157" s="43"/>
      <c r="M157" s="222" t="s">
        <v>1</v>
      </c>
      <c r="N157" s="223" t="s">
        <v>41</v>
      </c>
      <c r="O157" s="90"/>
      <c r="P157" s="224">
        <f>O157*H157</f>
        <v>0</v>
      </c>
      <c r="Q157" s="224">
        <v>0</v>
      </c>
      <c r="R157" s="224">
        <f>Q157*H157</f>
        <v>0</v>
      </c>
      <c r="S157" s="224">
        <v>0</v>
      </c>
      <c r="T157" s="225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26" t="s">
        <v>126</v>
      </c>
      <c r="AT157" s="226" t="s">
        <v>122</v>
      </c>
      <c r="AU157" s="226" t="s">
        <v>85</v>
      </c>
      <c r="AY157" s="16" t="s">
        <v>120</v>
      </c>
      <c r="BE157" s="227">
        <f>IF(N157="základní",J157,0)</f>
        <v>0</v>
      </c>
      <c r="BF157" s="227">
        <f>IF(N157="snížená",J157,0)</f>
        <v>0</v>
      </c>
      <c r="BG157" s="227">
        <f>IF(N157="zákl. přenesená",J157,0)</f>
        <v>0</v>
      </c>
      <c r="BH157" s="227">
        <f>IF(N157="sníž. přenesená",J157,0)</f>
        <v>0</v>
      </c>
      <c r="BI157" s="227">
        <f>IF(N157="nulová",J157,0)</f>
        <v>0</v>
      </c>
      <c r="BJ157" s="16" t="s">
        <v>81</v>
      </c>
      <c r="BK157" s="227">
        <f>ROUND(I157*H157,2)</f>
        <v>0</v>
      </c>
      <c r="BL157" s="16" t="s">
        <v>126</v>
      </c>
      <c r="BM157" s="226" t="s">
        <v>196</v>
      </c>
    </row>
    <row r="158" spans="1:51" s="13" customFormat="1" ht="12">
      <c r="A158" s="13"/>
      <c r="B158" s="228"/>
      <c r="C158" s="229"/>
      <c r="D158" s="230" t="s">
        <v>128</v>
      </c>
      <c r="E158" s="231" t="s">
        <v>1</v>
      </c>
      <c r="F158" s="232" t="s">
        <v>197</v>
      </c>
      <c r="G158" s="229"/>
      <c r="H158" s="233">
        <v>10.71</v>
      </c>
      <c r="I158" s="234"/>
      <c r="J158" s="229"/>
      <c r="K158" s="229"/>
      <c r="L158" s="235"/>
      <c r="M158" s="236"/>
      <c r="N158" s="237"/>
      <c r="O158" s="237"/>
      <c r="P158" s="237"/>
      <c r="Q158" s="237"/>
      <c r="R158" s="237"/>
      <c r="S158" s="237"/>
      <c r="T158" s="23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9" t="s">
        <v>128</v>
      </c>
      <c r="AU158" s="239" t="s">
        <v>85</v>
      </c>
      <c r="AV158" s="13" t="s">
        <v>85</v>
      </c>
      <c r="AW158" s="13" t="s">
        <v>32</v>
      </c>
      <c r="AX158" s="13" t="s">
        <v>76</v>
      </c>
      <c r="AY158" s="239" t="s">
        <v>120</v>
      </c>
    </row>
    <row r="159" spans="1:65" s="2" customFormat="1" ht="16.5" customHeight="1">
      <c r="A159" s="37"/>
      <c r="B159" s="38"/>
      <c r="C159" s="240" t="s">
        <v>198</v>
      </c>
      <c r="D159" s="240" t="s">
        <v>199</v>
      </c>
      <c r="E159" s="241" t="s">
        <v>200</v>
      </c>
      <c r="F159" s="242" t="s">
        <v>201</v>
      </c>
      <c r="G159" s="243" t="s">
        <v>161</v>
      </c>
      <c r="H159" s="244">
        <v>21.42</v>
      </c>
      <c r="I159" s="245"/>
      <c r="J159" s="246">
        <f>ROUND(I159*H159,2)</f>
        <v>0</v>
      </c>
      <c r="K159" s="247"/>
      <c r="L159" s="248"/>
      <c r="M159" s="249" t="s">
        <v>1</v>
      </c>
      <c r="N159" s="250" t="s">
        <v>41</v>
      </c>
      <c r="O159" s="90"/>
      <c r="P159" s="224">
        <f>O159*H159</f>
        <v>0</v>
      </c>
      <c r="Q159" s="224">
        <v>0</v>
      </c>
      <c r="R159" s="224">
        <f>Q159*H159</f>
        <v>0</v>
      </c>
      <c r="S159" s="224">
        <v>0</v>
      </c>
      <c r="T159" s="225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26" t="s">
        <v>163</v>
      </c>
      <c r="AT159" s="226" t="s">
        <v>199</v>
      </c>
      <c r="AU159" s="226" t="s">
        <v>85</v>
      </c>
      <c r="AY159" s="16" t="s">
        <v>120</v>
      </c>
      <c r="BE159" s="227">
        <f>IF(N159="základní",J159,0)</f>
        <v>0</v>
      </c>
      <c r="BF159" s="227">
        <f>IF(N159="snížená",J159,0)</f>
        <v>0</v>
      </c>
      <c r="BG159" s="227">
        <f>IF(N159="zákl. přenesená",J159,0)</f>
        <v>0</v>
      </c>
      <c r="BH159" s="227">
        <f>IF(N159="sníž. přenesená",J159,0)</f>
        <v>0</v>
      </c>
      <c r="BI159" s="227">
        <f>IF(N159="nulová",J159,0)</f>
        <v>0</v>
      </c>
      <c r="BJ159" s="16" t="s">
        <v>81</v>
      </c>
      <c r="BK159" s="227">
        <f>ROUND(I159*H159,2)</f>
        <v>0</v>
      </c>
      <c r="BL159" s="16" t="s">
        <v>126</v>
      </c>
      <c r="BM159" s="226" t="s">
        <v>202</v>
      </c>
    </row>
    <row r="160" spans="1:51" s="13" customFormat="1" ht="12">
      <c r="A160" s="13"/>
      <c r="B160" s="228"/>
      <c r="C160" s="229"/>
      <c r="D160" s="230" t="s">
        <v>128</v>
      </c>
      <c r="E160" s="229"/>
      <c r="F160" s="232" t="s">
        <v>203</v>
      </c>
      <c r="G160" s="229"/>
      <c r="H160" s="233">
        <v>21.42</v>
      </c>
      <c r="I160" s="234"/>
      <c r="J160" s="229"/>
      <c r="K160" s="229"/>
      <c r="L160" s="235"/>
      <c r="M160" s="236"/>
      <c r="N160" s="237"/>
      <c r="O160" s="237"/>
      <c r="P160" s="237"/>
      <c r="Q160" s="237"/>
      <c r="R160" s="237"/>
      <c r="S160" s="237"/>
      <c r="T160" s="238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9" t="s">
        <v>128</v>
      </c>
      <c r="AU160" s="239" t="s">
        <v>85</v>
      </c>
      <c r="AV160" s="13" t="s">
        <v>85</v>
      </c>
      <c r="AW160" s="13" t="s">
        <v>4</v>
      </c>
      <c r="AX160" s="13" t="s">
        <v>81</v>
      </c>
      <c r="AY160" s="239" t="s">
        <v>120</v>
      </c>
    </row>
    <row r="161" spans="1:65" s="2" customFormat="1" ht="44.25" customHeight="1">
      <c r="A161" s="37"/>
      <c r="B161" s="38"/>
      <c r="C161" s="214" t="s">
        <v>204</v>
      </c>
      <c r="D161" s="214" t="s">
        <v>122</v>
      </c>
      <c r="E161" s="215" t="s">
        <v>205</v>
      </c>
      <c r="F161" s="216" t="s">
        <v>206</v>
      </c>
      <c r="G161" s="217" t="s">
        <v>125</v>
      </c>
      <c r="H161" s="218">
        <v>8.568</v>
      </c>
      <c r="I161" s="219"/>
      <c r="J161" s="220">
        <f>ROUND(I161*H161,2)</f>
        <v>0</v>
      </c>
      <c r="K161" s="221"/>
      <c r="L161" s="43"/>
      <c r="M161" s="222" t="s">
        <v>1</v>
      </c>
      <c r="N161" s="223" t="s">
        <v>41</v>
      </c>
      <c r="O161" s="90"/>
      <c r="P161" s="224">
        <f>O161*H161</f>
        <v>0</v>
      </c>
      <c r="Q161" s="224">
        <v>0</v>
      </c>
      <c r="R161" s="224">
        <f>Q161*H161</f>
        <v>0</v>
      </c>
      <c r="S161" s="224">
        <v>0</v>
      </c>
      <c r="T161" s="225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26" t="s">
        <v>126</v>
      </c>
      <c r="AT161" s="226" t="s">
        <v>122</v>
      </c>
      <c r="AU161" s="226" t="s">
        <v>85</v>
      </c>
      <c r="AY161" s="16" t="s">
        <v>120</v>
      </c>
      <c r="BE161" s="227">
        <f>IF(N161="základní",J161,0)</f>
        <v>0</v>
      </c>
      <c r="BF161" s="227">
        <f>IF(N161="snížená",J161,0)</f>
        <v>0</v>
      </c>
      <c r="BG161" s="227">
        <f>IF(N161="zákl. přenesená",J161,0)</f>
        <v>0</v>
      </c>
      <c r="BH161" s="227">
        <f>IF(N161="sníž. přenesená",J161,0)</f>
        <v>0</v>
      </c>
      <c r="BI161" s="227">
        <f>IF(N161="nulová",J161,0)</f>
        <v>0</v>
      </c>
      <c r="BJ161" s="16" t="s">
        <v>81</v>
      </c>
      <c r="BK161" s="227">
        <f>ROUND(I161*H161,2)</f>
        <v>0</v>
      </c>
      <c r="BL161" s="16" t="s">
        <v>126</v>
      </c>
      <c r="BM161" s="226" t="s">
        <v>207</v>
      </c>
    </row>
    <row r="162" spans="1:51" s="14" customFormat="1" ht="12">
      <c r="A162" s="14"/>
      <c r="B162" s="251"/>
      <c r="C162" s="252"/>
      <c r="D162" s="230" t="s">
        <v>128</v>
      </c>
      <c r="E162" s="253" t="s">
        <v>1</v>
      </c>
      <c r="F162" s="254" t="s">
        <v>208</v>
      </c>
      <c r="G162" s="252"/>
      <c r="H162" s="253" t="s">
        <v>1</v>
      </c>
      <c r="I162" s="255"/>
      <c r="J162" s="252"/>
      <c r="K162" s="252"/>
      <c r="L162" s="256"/>
      <c r="M162" s="257"/>
      <c r="N162" s="258"/>
      <c r="O162" s="258"/>
      <c r="P162" s="258"/>
      <c r="Q162" s="258"/>
      <c r="R162" s="258"/>
      <c r="S162" s="258"/>
      <c r="T162" s="259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60" t="s">
        <v>128</v>
      </c>
      <c r="AU162" s="260" t="s">
        <v>85</v>
      </c>
      <c r="AV162" s="14" t="s">
        <v>81</v>
      </c>
      <c r="AW162" s="14" t="s">
        <v>32</v>
      </c>
      <c r="AX162" s="14" t="s">
        <v>76</v>
      </c>
      <c r="AY162" s="260" t="s">
        <v>120</v>
      </c>
    </row>
    <row r="163" spans="1:51" s="13" customFormat="1" ht="12">
      <c r="A163" s="13"/>
      <c r="B163" s="228"/>
      <c r="C163" s="229"/>
      <c r="D163" s="230" t="s">
        <v>128</v>
      </c>
      <c r="E163" s="231" t="s">
        <v>1</v>
      </c>
      <c r="F163" s="232" t="s">
        <v>209</v>
      </c>
      <c r="G163" s="229"/>
      <c r="H163" s="233">
        <v>0.238</v>
      </c>
      <c r="I163" s="234"/>
      <c r="J163" s="229"/>
      <c r="K163" s="229"/>
      <c r="L163" s="235"/>
      <c r="M163" s="236"/>
      <c r="N163" s="237"/>
      <c r="O163" s="237"/>
      <c r="P163" s="237"/>
      <c r="Q163" s="237"/>
      <c r="R163" s="237"/>
      <c r="S163" s="237"/>
      <c r="T163" s="238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9" t="s">
        <v>128</v>
      </c>
      <c r="AU163" s="239" t="s">
        <v>85</v>
      </c>
      <c r="AV163" s="13" t="s">
        <v>85</v>
      </c>
      <c r="AW163" s="13" t="s">
        <v>32</v>
      </c>
      <c r="AX163" s="13" t="s">
        <v>76</v>
      </c>
      <c r="AY163" s="239" t="s">
        <v>120</v>
      </c>
    </row>
    <row r="164" spans="1:51" s="14" customFormat="1" ht="12">
      <c r="A164" s="14"/>
      <c r="B164" s="251"/>
      <c r="C164" s="252"/>
      <c r="D164" s="230" t="s">
        <v>128</v>
      </c>
      <c r="E164" s="253" t="s">
        <v>1</v>
      </c>
      <c r="F164" s="254" t="s">
        <v>210</v>
      </c>
      <c r="G164" s="252"/>
      <c r="H164" s="253" t="s">
        <v>1</v>
      </c>
      <c r="I164" s="255"/>
      <c r="J164" s="252"/>
      <c r="K164" s="252"/>
      <c r="L164" s="256"/>
      <c r="M164" s="257"/>
      <c r="N164" s="258"/>
      <c r="O164" s="258"/>
      <c r="P164" s="258"/>
      <c r="Q164" s="258"/>
      <c r="R164" s="258"/>
      <c r="S164" s="258"/>
      <c r="T164" s="259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60" t="s">
        <v>128</v>
      </c>
      <c r="AU164" s="260" t="s">
        <v>85</v>
      </c>
      <c r="AV164" s="14" t="s">
        <v>81</v>
      </c>
      <c r="AW164" s="14" t="s">
        <v>32</v>
      </c>
      <c r="AX164" s="14" t="s">
        <v>76</v>
      </c>
      <c r="AY164" s="260" t="s">
        <v>120</v>
      </c>
    </row>
    <row r="165" spans="1:51" s="13" customFormat="1" ht="12">
      <c r="A165" s="13"/>
      <c r="B165" s="228"/>
      <c r="C165" s="229"/>
      <c r="D165" s="230" t="s">
        <v>128</v>
      </c>
      <c r="E165" s="231" t="s">
        <v>1</v>
      </c>
      <c r="F165" s="232" t="s">
        <v>211</v>
      </c>
      <c r="G165" s="229"/>
      <c r="H165" s="233">
        <v>8.33</v>
      </c>
      <c r="I165" s="234"/>
      <c r="J165" s="229"/>
      <c r="K165" s="229"/>
      <c r="L165" s="235"/>
      <c r="M165" s="236"/>
      <c r="N165" s="237"/>
      <c r="O165" s="237"/>
      <c r="P165" s="237"/>
      <c r="Q165" s="237"/>
      <c r="R165" s="237"/>
      <c r="S165" s="237"/>
      <c r="T165" s="238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9" t="s">
        <v>128</v>
      </c>
      <c r="AU165" s="239" t="s">
        <v>85</v>
      </c>
      <c r="AV165" s="13" t="s">
        <v>85</v>
      </c>
      <c r="AW165" s="13" t="s">
        <v>32</v>
      </c>
      <c r="AX165" s="13" t="s">
        <v>76</v>
      </c>
      <c r="AY165" s="239" t="s">
        <v>120</v>
      </c>
    </row>
    <row r="166" spans="1:65" s="2" customFormat="1" ht="16.5" customHeight="1">
      <c r="A166" s="37"/>
      <c r="B166" s="38"/>
      <c r="C166" s="240" t="s">
        <v>212</v>
      </c>
      <c r="D166" s="240" t="s">
        <v>199</v>
      </c>
      <c r="E166" s="241" t="s">
        <v>213</v>
      </c>
      <c r="F166" s="242" t="s">
        <v>214</v>
      </c>
      <c r="G166" s="243" t="s">
        <v>161</v>
      </c>
      <c r="H166" s="244">
        <v>0.455</v>
      </c>
      <c r="I166" s="245"/>
      <c r="J166" s="246">
        <f>ROUND(I166*H166,2)</f>
        <v>0</v>
      </c>
      <c r="K166" s="247"/>
      <c r="L166" s="248"/>
      <c r="M166" s="249" t="s">
        <v>1</v>
      </c>
      <c r="N166" s="250" t="s">
        <v>41</v>
      </c>
      <c r="O166" s="90"/>
      <c r="P166" s="224">
        <f>O166*H166</f>
        <v>0</v>
      </c>
      <c r="Q166" s="224">
        <v>0</v>
      </c>
      <c r="R166" s="224">
        <f>Q166*H166</f>
        <v>0</v>
      </c>
      <c r="S166" s="224">
        <v>0</v>
      </c>
      <c r="T166" s="225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26" t="s">
        <v>163</v>
      </c>
      <c r="AT166" s="226" t="s">
        <v>199</v>
      </c>
      <c r="AU166" s="226" t="s">
        <v>85</v>
      </c>
      <c r="AY166" s="16" t="s">
        <v>120</v>
      </c>
      <c r="BE166" s="227">
        <f>IF(N166="základní",J166,0)</f>
        <v>0</v>
      </c>
      <c r="BF166" s="227">
        <f>IF(N166="snížená",J166,0)</f>
        <v>0</v>
      </c>
      <c r="BG166" s="227">
        <f>IF(N166="zákl. přenesená",J166,0)</f>
        <v>0</v>
      </c>
      <c r="BH166" s="227">
        <f>IF(N166="sníž. přenesená",J166,0)</f>
        <v>0</v>
      </c>
      <c r="BI166" s="227">
        <f>IF(N166="nulová",J166,0)</f>
        <v>0</v>
      </c>
      <c r="BJ166" s="16" t="s">
        <v>81</v>
      </c>
      <c r="BK166" s="227">
        <f>ROUND(I166*H166,2)</f>
        <v>0</v>
      </c>
      <c r="BL166" s="16" t="s">
        <v>126</v>
      </c>
      <c r="BM166" s="226" t="s">
        <v>215</v>
      </c>
    </row>
    <row r="167" spans="1:51" s="13" customFormat="1" ht="12">
      <c r="A167" s="13"/>
      <c r="B167" s="228"/>
      <c r="C167" s="229"/>
      <c r="D167" s="230" t="s">
        <v>128</v>
      </c>
      <c r="E167" s="229"/>
      <c r="F167" s="232" t="s">
        <v>216</v>
      </c>
      <c r="G167" s="229"/>
      <c r="H167" s="233">
        <v>0.455</v>
      </c>
      <c r="I167" s="234"/>
      <c r="J167" s="229"/>
      <c r="K167" s="229"/>
      <c r="L167" s="235"/>
      <c r="M167" s="236"/>
      <c r="N167" s="237"/>
      <c r="O167" s="237"/>
      <c r="P167" s="237"/>
      <c r="Q167" s="237"/>
      <c r="R167" s="237"/>
      <c r="S167" s="237"/>
      <c r="T167" s="238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9" t="s">
        <v>128</v>
      </c>
      <c r="AU167" s="239" t="s">
        <v>85</v>
      </c>
      <c r="AV167" s="13" t="s">
        <v>85</v>
      </c>
      <c r="AW167" s="13" t="s">
        <v>4</v>
      </c>
      <c r="AX167" s="13" t="s">
        <v>81</v>
      </c>
      <c r="AY167" s="239" t="s">
        <v>120</v>
      </c>
    </row>
    <row r="168" spans="1:65" s="2" customFormat="1" ht="55.5" customHeight="1">
      <c r="A168" s="37"/>
      <c r="B168" s="38"/>
      <c r="C168" s="214" t="s">
        <v>217</v>
      </c>
      <c r="D168" s="214" t="s">
        <v>122</v>
      </c>
      <c r="E168" s="215" t="s">
        <v>218</v>
      </c>
      <c r="F168" s="216" t="s">
        <v>219</v>
      </c>
      <c r="G168" s="217" t="s">
        <v>125</v>
      </c>
      <c r="H168" s="218">
        <v>19.992</v>
      </c>
      <c r="I168" s="219"/>
      <c r="J168" s="220">
        <f>ROUND(I168*H168,2)</f>
        <v>0</v>
      </c>
      <c r="K168" s="221"/>
      <c r="L168" s="43"/>
      <c r="M168" s="222" t="s">
        <v>1</v>
      </c>
      <c r="N168" s="223" t="s">
        <v>41</v>
      </c>
      <c r="O168" s="90"/>
      <c r="P168" s="224">
        <f>O168*H168</f>
        <v>0</v>
      </c>
      <c r="Q168" s="224">
        <v>0</v>
      </c>
      <c r="R168" s="224">
        <f>Q168*H168</f>
        <v>0</v>
      </c>
      <c r="S168" s="224">
        <v>0</v>
      </c>
      <c r="T168" s="225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26" t="s">
        <v>126</v>
      </c>
      <c r="AT168" s="226" t="s">
        <v>122</v>
      </c>
      <c r="AU168" s="226" t="s">
        <v>85</v>
      </c>
      <c r="AY168" s="16" t="s">
        <v>120</v>
      </c>
      <c r="BE168" s="227">
        <f>IF(N168="základní",J168,0)</f>
        <v>0</v>
      </c>
      <c r="BF168" s="227">
        <f>IF(N168="snížená",J168,0)</f>
        <v>0</v>
      </c>
      <c r="BG168" s="227">
        <f>IF(N168="zákl. přenesená",J168,0)</f>
        <v>0</v>
      </c>
      <c r="BH168" s="227">
        <f>IF(N168="sníž. přenesená",J168,0)</f>
        <v>0</v>
      </c>
      <c r="BI168" s="227">
        <f>IF(N168="nulová",J168,0)</f>
        <v>0</v>
      </c>
      <c r="BJ168" s="16" t="s">
        <v>81</v>
      </c>
      <c r="BK168" s="227">
        <f>ROUND(I168*H168,2)</f>
        <v>0</v>
      </c>
      <c r="BL168" s="16" t="s">
        <v>126</v>
      </c>
      <c r="BM168" s="226" t="s">
        <v>220</v>
      </c>
    </row>
    <row r="169" spans="1:51" s="13" customFormat="1" ht="12">
      <c r="A169" s="13"/>
      <c r="B169" s="228"/>
      <c r="C169" s="229"/>
      <c r="D169" s="230" t="s">
        <v>128</v>
      </c>
      <c r="E169" s="231" t="s">
        <v>1</v>
      </c>
      <c r="F169" s="232" t="s">
        <v>221</v>
      </c>
      <c r="G169" s="229"/>
      <c r="H169" s="233">
        <v>19.992</v>
      </c>
      <c r="I169" s="234"/>
      <c r="J169" s="229"/>
      <c r="K169" s="229"/>
      <c r="L169" s="235"/>
      <c r="M169" s="236"/>
      <c r="N169" s="237"/>
      <c r="O169" s="237"/>
      <c r="P169" s="237"/>
      <c r="Q169" s="237"/>
      <c r="R169" s="237"/>
      <c r="S169" s="237"/>
      <c r="T169" s="238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9" t="s">
        <v>128</v>
      </c>
      <c r="AU169" s="239" t="s">
        <v>85</v>
      </c>
      <c r="AV169" s="13" t="s">
        <v>85</v>
      </c>
      <c r="AW169" s="13" t="s">
        <v>32</v>
      </c>
      <c r="AX169" s="13" t="s">
        <v>76</v>
      </c>
      <c r="AY169" s="239" t="s">
        <v>120</v>
      </c>
    </row>
    <row r="170" spans="1:65" s="2" customFormat="1" ht="62.7" customHeight="1">
      <c r="A170" s="37"/>
      <c r="B170" s="38"/>
      <c r="C170" s="214" t="s">
        <v>222</v>
      </c>
      <c r="D170" s="214" t="s">
        <v>122</v>
      </c>
      <c r="E170" s="215" t="s">
        <v>223</v>
      </c>
      <c r="F170" s="216" t="s">
        <v>224</v>
      </c>
      <c r="G170" s="217" t="s">
        <v>125</v>
      </c>
      <c r="H170" s="218">
        <v>79.968</v>
      </c>
      <c r="I170" s="219"/>
      <c r="J170" s="220">
        <f>ROUND(I170*H170,2)</f>
        <v>0</v>
      </c>
      <c r="K170" s="221"/>
      <c r="L170" s="43"/>
      <c r="M170" s="222" t="s">
        <v>1</v>
      </c>
      <c r="N170" s="223" t="s">
        <v>41</v>
      </c>
      <c r="O170" s="90"/>
      <c r="P170" s="224">
        <f>O170*H170</f>
        <v>0</v>
      </c>
      <c r="Q170" s="224">
        <v>0</v>
      </c>
      <c r="R170" s="224">
        <f>Q170*H170</f>
        <v>0</v>
      </c>
      <c r="S170" s="224">
        <v>0</v>
      </c>
      <c r="T170" s="225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26" t="s">
        <v>126</v>
      </c>
      <c r="AT170" s="226" t="s">
        <v>122</v>
      </c>
      <c r="AU170" s="226" t="s">
        <v>85</v>
      </c>
      <c r="AY170" s="16" t="s">
        <v>120</v>
      </c>
      <c r="BE170" s="227">
        <f>IF(N170="základní",J170,0)</f>
        <v>0</v>
      </c>
      <c r="BF170" s="227">
        <f>IF(N170="snížená",J170,0)</f>
        <v>0</v>
      </c>
      <c r="BG170" s="227">
        <f>IF(N170="zákl. přenesená",J170,0)</f>
        <v>0</v>
      </c>
      <c r="BH170" s="227">
        <f>IF(N170="sníž. přenesená",J170,0)</f>
        <v>0</v>
      </c>
      <c r="BI170" s="227">
        <f>IF(N170="nulová",J170,0)</f>
        <v>0</v>
      </c>
      <c r="BJ170" s="16" t="s">
        <v>81</v>
      </c>
      <c r="BK170" s="227">
        <f>ROUND(I170*H170,2)</f>
        <v>0</v>
      </c>
      <c r="BL170" s="16" t="s">
        <v>126</v>
      </c>
      <c r="BM170" s="226" t="s">
        <v>225</v>
      </c>
    </row>
    <row r="171" spans="1:51" s="13" customFormat="1" ht="12">
      <c r="A171" s="13"/>
      <c r="B171" s="228"/>
      <c r="C171" s="229"/>
      <c r="D171" s="230" t="s">
        <v>128</v>
      </c>
      <c r="E171" s="229"/>
      <c r="F171" s="232" t="s">
        <v>226</v>
      </c>
      <c r="G171" s="229"/>
      <c r="H171" s="233">
        <v>79.968</v>
      </c>
      <c r="I171" s="234"/>
      <c r="J171" s="229"/>
      <c r="K171" s="229"/>
      <c r="L171" s="235"/>
      <c r="M171" s="236"/>
      <c r="N171" s="237"/>
      <c r="O171" s="237"/>
      <c r="P171" s="237"/>
      <c r="Q171" s="237"/>
      <c r="R171" s="237"/>
      <c r="S171" s="237"/>
      <c r="T171" s="238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9" t="s">
        <v>128</v>
      </c>
      <c r="AU171" s="239" t="s">
        <v>85</v>
      </c>
      <c r="AV171" s="13" t="s">
        <v>85</v>
      </c>
      <c r="AW171" s="13" t="s">
        <v>4</v>
      </c>
      <c r="AX171" s="13" t="s">
        <v>81</v>
      </c>
      <c r="AY171" s="239" t="s">
        <v>120</v>
      </c>
    </row>
    <row r="172" spans="1:65" s="2" customFormat="1" ht="55.5" customHeight="1">
      <c r="A172" s="37"/>
      <c r="B172" s="38"/>
      <c r="C172" s="214" t="s">
        <v>227</v>
      </c>
      <c r="D172" s="214" t="s">
        <v>122</v>
      </c>
      <c r="E172" s="215" t="s">
        <v>228</v>
      </c>
      <c r="F172" s="216" t="s">
        <v>229</v>
      </c>
      <c r="G172" s="217" t="s">
        <v>125</v>
      </c>
      <c r="H172" s="218">
        <v>1.874</v>
      </c>
      <c r="I172" s="219"/>
      <c r="J172" s="220">
        <f>ROUND(I172*H172,2)</f>
        <v>0</v>
      </c>
      <c r="K172" s="221"/>
      <c r="L172" s="43"/>
      <c r="M172" s="222" t="s">
        <v>1</v>
      </c>
      <c r="N172" s="223" t="s">
        <v>41</v>
      </c>
      <c r="O172" s="90"/>
      <c r="P172" s="224">
        <f>O172*H172</f>
        <v>0</v>
      </c>
      <c r="Q172" s="224">
        <v>0</v>
      </c>
      <c r="R172" s="224">
        <f>Q172*H172</f>
        <v>0</v>
      </c>
      <c r="S172" s="224">
        <v>0</v>
      </c>
      <c r="T172" s="225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26" t="s">
        <v>126</v>
      </c>
      <c r="AT172" s="226" t="s">
        <v>122</v>
      </c>
      <c r="AU172" s="226" t="s">
        <v>85</v>
      </c>
      <c r="AY172" s="16" t="s">
        <v>120</v>
      </c>
      <c r="BE172" s="227">
        <f>IF(N172="základní",J172,0)</f>
        <v>0</v>
      </c>
      <c r="BF172" s="227">
        <f>IF(N172="snížená",J172,0)</f>
        <v>0</v>
      </c>
      <c r="BG172" s="227">
        <f>IF(N172="zákl. přenesená",J172,0)</f>
        <v>0</v>
      </c>
      <c r="BH172" s="227">
        <f>IF(N172="sníž. přenesená",J172,0)</f>
        <v>0</v>
      </c>
      <c r="BI172" s="227">
        <f>IF(N172="nulová",J172,0)</f>
        <v>0</v>
      </c>
      <c r="BJ172" s="16" t="s">
        <v>81</v>
      </c>
      <c r="BK172" s="227">
        <f>ROUND(I172*H172,2)</f>
        <v>0</v>
      </c>
      <c r="BL172" s="16" t="s">
        <v>126</v>
      </c>
      <c r="BM172" s="226" t="s">
        <v>230</v>
      </c>
    </row>
    <row r="173" spans="1:65" s="2" customFormat="1" ht="62.7" customHeight="1">
      <c r="A173" s="37"/>
      <c r="B173" s="38"/>
      <c r="C173" s="214" t="s">
        <v>7</v>
      </c>
      <c r="D173" s="214" t="s">
        <v>122</v>
      </c>
      <c r="E173" s="215" t="s">
        <v>231</v>
      </c>
      <c r="F173" s="216" t="s">
        <v>232</v>
      </c>
      <c r="G173" s="217" t="s">
        <v>125</v>
      </c>
      <c r="H173" s="218">
        <v>7.496</v>
      </c>
      <c r="I173" s="219"/>
      <c r="J173" s="220">
        <f>ROUND(I173*H173,2)</f>
        <v>0</v>
      </c>
      <c r="K173" s="221"/>
      <c r="L173" s="43"/>
      <c r="M173" s="222" t="s">
        <v>1</v>
      </c>
      <c r="N173" s="223" t="s">
        <v>41</v>
      </c>
      <c r="O173" s="90"/>
      <c r="P173" s="224">
        <f>O173*H173</f>
        <v>0</v>
      </c>
      <c r="Q173" s="224">
        <v>0</v>
      </c>
      <c r="R173" s="224">
        <f>Q173*H173</f>
        <v>0</v>
      </c>
      <c r="S173" s="224">
        <v>0</v>
      </c>
      <c r="T173" s="225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26" t="s">
        <v>126</v>
      </c>
      <c r="AT173" s="226" t="s">
        <v>122</v>
      </c>
      <c r="AU173" s="226" t="s">
        <v>85</v>
      </c>
      <c r="AY173" s="16" t="s">
        <v>120</v>
      </c>
      <c r="BE173" s="227">
        <f>IF(N173="základní",J173,0)</f>
        <v>0</v>
      </c>
      <c r="BF173" s="227">
        <f>IF(N173="snížená",J173,0)</f>
        <v>0</v>
      </c>
      <c r="BG173" s="227">
        <f>IF(N173="zákl. přenesená",J173,0)</f>
        <v>0</v>
      </c>
      <c r="BH173" s="227">
        <f>IF(N173="sníž. přenesená",J173,0)</f>
        <v>0</v>
      </c>
      <c r="BI173" s="227">
        <f>IF(N173="nulová",J173,0)</f>
        <v>0</v>
      </c>
      <c r="BJ173" s="16" t="s">
        <v>81</v>
      </c>
      <c r="BK173" s="227">
        <f>ROUND(I173*H173,2)</f>
        <v>0</v>
      </c>
      <c r="BL173" s="16" t="s">
        <v>126</v>
      </c>
      <c r="BM173" s="226" t="s">
        <v>233</v>
      </c>
    </row>
    <row r="174" spans="1:51" s="13" customFormat="1" ht="12">
      <c r="A174" s="13"/>
      <c r="B174" s="228"/>
      <c r="C174" s="229"/>
      <c r="D174" s="230" t="s">
        <v>128</v>
      </c>
      <c r="E174" s="229"/>
      <c r="F174" s="232" t="s">
        <v>234</v>
      </c>
      <c r="G174" s="229"/>
      <c r="H174" s="233">
        <v>7.496</v>
      </c>
      <c r="I174" s="234"/>
      <c r="J174" s="229"/>
      <c r="K174" s="229"/>
      <c r="L174" s="235"/>
      <c r="M174" s="236"/>
      <c r="N174" s="237"/>
      <c r="O174" s="237"/>
      <c r="P174" s="237"/>
      <c r="Q174" s="237"/>
      <c r="R174" s="237"/>
      <c r="S174" s="237"/>
      <c r="T174" s="238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9" t="s">
        <v>128</v>
      </c>
      <c r="AU174" s="239" t="s">
        <v>85</v>
      </c>
      <c r="AV174" s="13" t="s">
        <v>85</v>
      </c>
      <c r="AW174" s="13" t="s">
        <v>4</v>
      </c>
      <c r="AX174" s="13" t="s">
        <v>81</v>
      </c>
      <c r="AY174" s="239" t="s">
        <v>120</v>
      </c>
    </row>
    <row r="175" spans="1:65" s="2" customFormat="1" ht="44.25" customHeight="1">
      <c r="A175" s="37"/>
      <c r="B175" s="38"/>
      <c r="C175" s="214" t="s">
        <v>235</v>
      </c>
      <c r="D175" s="214" t="s">
        <v>122</v>
      </c>
      <c r="E175" s="215" t="s">
        <v>236</v>
      </c>
      <c r="F175" s="216" t="s">
        <v>237</v>
      </c>
      <c r="G175" s="217" t="s">
        <v>125</v>
      </c>
      <c r="H175" s="218">
        <v>19.992</v>
      </c>
      <c r="I175" s="219"/>
      <c r="J175" s="220">
        <f>ROUND(I175*H175,2)</f>
        <v>0</v>
      </c>
      <c r="K175" s="221"/>
      <c r="L175" s="43"/>
      <c r="M175" s="222" t="s">
        <v>1</v>
      </c>
      <c r="N175" s="223" t="s">
        <v>41</v>
      </c>
      <c r="O175" s="90"/>
      <c r="P175" s="224">
        <f>O175*H175</f>
        <v>0</v>
      </c>
      <c r="Q175" s="224">
        <v>0</v>
      </c>
      <c r="R175" s="224">
        <f>Q175*H175</f>
        <v>0</v>
      </c>
      <c r="S175" s="224">
        <v>0</v>
      </c>
      <c r="T175" s="225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26" t="s">
        <v>126</v>
      </c>
      <c r="AT175" s="226" t="s">
        <v>122</v>
      </c>
      <c r="AU175" s="226" t="s">
        <v>85</v>
      </c>
      <c r="AY175" s="16" t="s">
        <v>120</v>
      </c>
      <c r="BE175" s="227">
        <f>IF(N175="základní",J175,0)</f>
        <v>0</v>
      </c>
      <c r="BF175" s="227">
        <f>IF(N175="snížená",J175,0)</f>
        <v>0</v>
      </c>
      <c r="BG175" s="227">
        <f>IF(N175="zákl. přenesená",J175,0)</f>
        <v>0</v>
      </c>
      <c r="BH175" s="227">
        <f>IF(N175="sníž. přenesená",J175,0)</f>
        <v>0</v>
      </c>
      <c r="BI175" s="227">
        <f>IF(N175="nulová",J175,0)</f>
        <v>0</v>
      </c>
      <c r="BJ175" s="16" t="s">
        <v>81</v>
      </c>
      <c r="BK175" s="227">
        <f>ROUND(I175*H175,2)</f>
        <v>0</v>
      </c>
      <c r="BL175" s="16" t="s">
        <v>126</v>
      </c>
      <c r="BM175" s="226" t="s">
        <v>238</v>
      </c>
    </row>
    <row r="176" spans="1:51" s="13" customFormat="1" ht="12">
      <c r="A176" s="13"/>
      <c r="B176" s="228"/>
      <c r="C176" s="229"/>
      <c r="D176" s="230" t="s">
        <v>128</v>
      </c>
      <c r="E176" s="231" t="s">
        <v>1</v>
      </c>
      <c r="F176" s="232" t="s">
        <v>239</v>
      </c>
      <c r="G176" s="229"/>
      <c r="H176" s="233">
        <v>19.992</v>
      </c>
      <c r="I176" s="234"/>
      <c r="J176" s="229"/>
      <c r="K176" s="229"/>
      <c r="L176" s="235"/>
      <c r="M176" s="236"/>
      <c r="N176" s="237"/>
      <c r="O176" s="237"/>
      <c r="P176" s="237"/>
      <c r="Q176" s="237"/>
      <c r="R176" s="237"/>
      <c r="S176" s="237"/>
      <c r="T176" s="238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9" t="s">
        <v>128</v>
      </c>
      <c r="AU176" s="239" t="s">
        <v>85</v>
      </c>
      <c r="AV176" s="13" t="s">
        <v>85</v>
      </c>
      <c r="AW176" s="13" t="s">
        <v>32</v>
      </c>
      <c r="AX176" s="13" t="s">
        <v>76</v>
      </c>
      <c r="AY176" s="239" t="s">
        <v>120</v>
      </c>
    </row>
    <row r="177" spans="1:65" s="2" customFormat="1" ht="44.25" customHeight="1">
      <c r="A177" s="37"/>
      <c r="B177" s="38"/>
      <c r="C177" s="214" t="s">
        <v>240</v>
      </c>
      <c r="D177" s="214" t="s">
        <v>122</v>
      </c>
      <c r="E177" s="215" t="s">
        <v>241</v>
      </c>
      <c r="F177" s="216" t="s">
        <v>242</v>
      </c>
      <c r="G177" s="217" t="s">
        <v>125</v>
      </c>
      <c r="H177" s="218">
        <v>1.874</v>
      </c>
      <c r="I177" s="219"/>
      <c r="J177" s="220">
        <f>ROUND(I177*H177,2)</f>
        <v>0</v>
      </c>
      <c r="K177" s="221"/>
      <c r="L177" s="43"/>
      <c r="M177" s="222" t="s">
        <v>1</v>
      </c>
      <c r="N177" s="223" t="s">
        <v>41</v>
      </c>
      <c r="O177" s="90"/>
      <c r="P177" s="224">
        <f>O177*H177</f>
        <v>0</v>
      </c>
      <c r="Q177" s="224">
        <v>0</v>
      </c>
      <c r="R177" s="224">
        <f>Q177*H177</f>
        <v>0</v>
      </c>
      <c r="S177" s="224">
        <v>0</v>
      </c>
      <c r="T177" s="225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26" t="s">
        <v>126</v>
      </c>
      <c r="AT177" s="226" t="s">
        <v>122</v>
      </c>
      <c r="AU177" s="226" t="s">
        <v>85</v>
      </c>
      <c r="AY177" s="16" t="s">
        <v>120</v>
      </c>
      <c r="BE177" s="227">
        <f>IF(N177="základní",J177,0)</f>
        <v>0</v>
      </c>
      <c r="BF177" s="227">
        <f>IF(N177="snížená",J177,0)</f>
        <v>0</v>
      </c>
      <c r="BG177" s="227">
        <f>IF(N177="zákl. přenesená",J177,0)</f>
        <v>0</v>
      </c>
      <c r="BH177" s="227">
        <f>IF(N177="sníž. přenesená",J177,0)</f>
        <v>0</v>
      </c>
      <c r="BI177" s="227">
        <f>IF(N177="nulová",J177,0)</f>
        <v>0</v>
      </c>
      <c r="BJ177" s="16" t="s">
        <v>81</v>
      </c>
      <c r="BK177" s="227">
        <f>ROUND(I177*H177,2)</f>
        <v>0</v>
      </c>
      <c r="BL177" s="16" t="s">
        <v>126</v>
      </c>
      <c r="BM177" s="226" t="s">
        <v>243</v>
      </c>
    </row>
    <row r="178" spans="1:65" s="2" customFormat="1" ht="62.7" customHeight="1">
      <c r="A178" s="37"/>
      <c r="B178" s="38"/>
      <c r="C178" s="214" t="s">
        <v>244</v>
      </c>
      <c r="D178" s="214" t="s">
        <v>122</v>
      </c>
      <c r="E178" s="215" t="s">
        <v>245</v>
      </c>
      <c r="F178" s="216" t="s">
        <v>246</v>
      </c>
      <c r="G178" s="217" t="s">
        <v>125</v>
      </c>
      <c r="H178" s="218">
        <v>19.992</v>
      </c>
      <c r="I178" s="219"/>
      <c r="J178" s="220">
        <f>ROUND(I178*H178,2)</f>
        <v>0</v>
      </c>
      <c r="K178" s="221"/>
      <c r="L178" s="43"/>
      <c r="M178" s="222" t="s">
        <v>1</v>
      </c>
      <c r="N178" s="223" t="s">
        <v>41</v>
      </c>
      <c r="O178" s="90"/>
      <c r="P178" s="224">
        <f>O178*H178</f>
        <v>0</v>
      </c>
      <c r="Q178" s="224">
        <v>0</v>
      </c>
      <c r="R178" s="224">
        <f>Q178*H178</f>
        <v>0</v>
      </c>
      <c r="S178" s="224">
        <v>0</v>
      </c>
      <c r="T178" s="225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26" t="s">
        <v>126</v>
      </c>
      <c r="AT178" s="226" t="s">
        <v>122</v>
      </c>
      <c r="AU178" s="226" t="s">
        <v>85</v>
      </c>
      <c r="AY178" s="16" t="s">
        <v>120</v>
      </c>
      <c r="BE178" s="227">
        <f>IF(N178="základní",J178,0)</f>
        <v>0</v>
      </c>
      <c r="BF178" s="227">
        <f>IF(N178="snížená",J178,0)</f>
        <v>0</v>
      </c>
      <c r="BG178" s="227">
        <f>IF(N178="zákl. přenesená",J178,0)</f>
        <v>0</v>
      </c>
      <c r="BH178" s="227">
        <f>IF(N178="sníž. přenesená",J178,0)</f>
        <v>0</v>
      </c>
      <c r="BI178" s="227">
        <f>IF(N178="nulová",J178,0)</f>
        <v>0</v>
      </c>
      <c r="BJ178" s="16" t="s">
        <v>81</v>
      </c>
      <c r="BK178" s="227">
        <f>ROUND(I178*H178,2)</f>
        <v>0</v>
      </c>
      <c r="BL178" s="16" t="s">
        <v>126</v>
      </c>
      <c r="BM178" s="226" t="s">
        <v>247</v>
      </c>
    </row>
    <row r="179" spans="1:65" s="2" customFormat="1" ht="62.7" customHeight="1">
      <c r="A179" s="37"/>
      <c r="B179" s="38"/>
      <c r="C179" s="214" t="s">
        <v>248</v>
      </c>
      <c r="D179" s="214" t="s">
        <v>122</v>
      </c>
      <c r="E179" s="215" t="s">
        <v>249</v>
      </c>
      <c r="F179" s="216" t="s">
        <v>250</v>
      </c>
      <c r="G179" s="217" t="s">
        <v>125</v>
      </c>
      <c r="H179" s="218">
        <v>1.874</v>
      </c>
      <c r="I179" s="219"/>
      <c r="J179" s="220">
        <f>ROUND(I179*H179,2)</f>
        <v>0</v>
      </c>
      <c r="K179" s="221"/>
      <c r="L179" s="43"/>
      <c r="M179" s="222" t="s">
        <v>1</v>
      </c>
      <c r="N179" s="223" t="s">
        <v>41</v>
      </c>
      <c r="O179" s="90"/>
      <c r="P179" s="224">
        <f>O179*H179</f>
        <v>0</v>
      </c>
      <c r="Q179" s="224">
        <v>0</v>
      </c>
      <c r="R179" s="224">
        <f>Q179*H179</f>
        <v>0</v>
      </c>
      <c r="S179" s="224">
        <v>0</v>
      </c>
      <c r="T179" s="225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26" t="s">
        <v>126</v>
      </c>
      <c r="AT179" s="226" t="s">
        <v>122</v>
      </c>
      <c r="AU179" s="226" t="s">
        <v>85</v>
      </c>
      <c r="AY179" s="16" t="s">
        <v>120</v>
      </c>
      <c r="BE179" s="227">
        <f>IF(N179="základní",J179,0)</f>
        <v>0</v>
      </c>
      <c r="BF179" s="227">
        <f>IF(N179="snížená",J179,0)</f>
        <v>0</v>
      </c>
      <c r="BG179" s="227">
        <f>IF(N179="zákl. přenesená",J179,0)</f>
        <v>0</v>
      </c>
      <c r="BH179" s="227">
        <f>IF(N179="sníž. přenesená",J179,0)</f>
        <v>0</v>
      </c>
      <c r="BI179" s="227">
        <f>IF(N179="nulová",J179,0)</f>
        <v>0</v>
      </c>
      <c r="BJ179" s="16" t="s">
        <v>81</v>
      </c>
      <c r="BK179" s="227">
        <f>ROUND(I179*H179,2)</f>
        <v>0</v>
      </c>
      <c r="BL179" s="16" t="s">
        <v>126</v>
      </c>
      <c r="BM179" s="226" t="s">
        <v>251</v>
      </c>
    </row>
    <row r="180" spans="1:65" s="2" customFormat="1" ht="37.8" customHeight="1">
      <c r="A180" s="37"/>
      <c r="B180" s="38"/>
      <c r="C180" s="214" t="s">
        <v>252</v>
      </c>
      <c r="D180" s="214" t="s">
        <v>122</v>
      </c>
      <c r="E180" s="215" t="s">
        <v>253</v>
      </c>
      <c r="F180" s="216" t="s">
        <v>254</v>
      </c>
      <c r="G180" s="217" t="s">
        <v>125</v>
      </c>
      <c r="H180" s="218">
        <v>21.866</v>
      </c>
      <c r="I180" s="219"/>
      <c r="J180" s="220">
        <f>ROUND(I180*H180,2)</f>
        <v>0</v>
      </c>
      <c r="K180" s="221"/>
      <c r="L180" s="43"/>
      <c r="M180" s="222" t="s">
        <v>1</v>
      </c>
      <c r="N180" s="223" t="s">
        <v>41</v>
      </c>
      <c r="O180" s="90"/>
      <c r="P180" s="224">
        <f>O180*H180</f>
        <v>0</v>
      </c>
      <c r="Q180" s="224">
        <v>0</v>
      </c>
      <c r="R180" s="224">
        <f>Q180*H180</f>
        <v>0</v>
      </c>
      <c r="S180" s="224">
        <v>0</v>
      </c>
      <c r="T180" s="225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26" t="s">
        <v>126</v>
      </c>
      <c r="AT180" s="226" t="s">
        <v>122</v>
      </c>
      <c r="AU180" s="226" t="s">
        <v>85</v>
      </c>
      <c r="AY180" s="16" t="s">
        <v>120</v>
      </c>
      <c r="BE180" s="227">
        <f>IF(N180="základní",J180,0)</f>
        <v>0</v>
      </c>
      <c r="BF180" s="227">
        <f>IF(N180="snížená",J180,0)</f>
        <v>0</v>
      </c>
      <c r="BG180" s="227">
        <f>IF(N180="zákl. přenesená",J180,0)</f>
        <v>0</v>
      </c>
      <c r="BH180" s="227">
        <f>IF(N180="sníž. přenesená",J180,0)</f>
        <v>0</v>
      </c>
      <c r="BI180" s="227">
        <f>IF(N180="nulová",J180,0)</f>
        <v>0</v>
      </c>
      <c r="BJ180" s="16" t="s">
        <v>81</v>
      </c>
      <c r="BK180" s="227">
        <f>ROUND(I180*H180,2)</f>
        <v>0</v>
      </c>
      <c r="BL180" s="16" t="s">
        <v>126</v>
      </c>
      <c r="BM180" s="226" t="s">
        <v>255</v>
      </c>
    </row>
    <row r="181" spans="1:51" s="13" customFormat="1" ht="12">
      <c r="A181" s="13"/>
      <c r="B181" s="228"/>
      <c r="C181" s="229"/>
      <c r="D181" s="230" t="s">
        <v>128</v>
      </c>
      <c r="E181" s="231" t="s">
        <v>1</v>
      </c>
      <c r="F181" s="232" t="s">
        <v>256</v>
      </c>
      <c r="G181" s="229"/>
      <c r="H181" s="233">
        <v>21.866</v>
      </c>
      <c r="I181" s="234"/>
      <c r="J181" s="229"/>
      <c r="K181" s="229"/>
      <c r="L181" s="235"/>
      <c r="M181" s="236"/>
      <c r="N181" s="237"/>
      <c r="O181" s="237"/>
      <c r="P181" s="237"/>
      <c r="Q181" s="237"/>
      <c r="R181" s="237"/>
      <c r="S181" s="237"/>
      <c r="T181" s="238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9" t="s">
        <v>128</v>
      </c>
      <c r="AU181" s="239" t="s">
        <v>85</v>
      </c>
      <c r="AV181" s="13" t="s">
        <v>85</v>
      </c>
      <c r="AW181" s="13" t="s">
        <v>32</v>
      </c>
      <c r="AX181" s="13" t="s">
        <v>76</v>
      </c>
      <c r="AY181" s="239" t="s">
        <v>120</v>
      </c>
    </row>
    <row r="182" spans="1:65" s="2" customFormat="1" ht="44.25" customHeight="1">
      <c r="A182" s="37"/>
      <c r="B182" s="38"/>
      <c r="C182" s="214" t="s">
        <v>257</v>
      </c>
      <c r="D182" s="214" t="s">
        <v>122</v>
      </c>
      <c r="E182" s="215" t="s">
        <v>258</v>
      </c>
      <c r="F182" s="216" t="s">
        <v>259</v>
      </c>
      <c r="G182" s="217" t="s">
        <v>161</v>
      </c>
      <c r="H182" s="218">
        <v>34.986</v>
      </c>
      <c r="I182" s="219"/>
      <c r="J182" s="220">
        <f>ROUND(I182*H182,2)</f>
        <v>0</v>
      </c>
      <c r="K182" s="221"/>
      <c r="L182" s="43"/>
      <c r="M182" s="222" t="s">
        <v>1</v>
      </c>
      <c r="N182" s="223" t="s">
        <v>41</v>
      </c>
      <c r="O182" s="90"/>
      <c r="P182" s="224">
        <f>O182*H182</f>
        <v>0</v>
      </c>
      <c r="Q182" s="224">
        <v>0</v>
      </c>
      <c r="R182" s="224">
        <f>Q182*H182</f>
        <v>0</v>
      </c>
      <c r="S182" s="224">
        <v>0</v>
      </c>
      <c r="T182" s="225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26" t="s">
        <v>126</v>
      </c>
      <c r="AT182" s="226" t="s">
        <v>122</v>
      </c>
      <c r="AU182" s="226" t="s">
        <v>85</v>
      </c>
      <c r="AY182" s="16" t="s">
        <v>120</v>
      </c>
      <c r="BE182" s="227">
        <f>IF(N182="základní",J182,0)</f>
        <v>0</v>
      </c>
      <c r="BF182" s="227">
        <f>IF(N182="snížená",J182,0)</f>
        <v>0</v>
      </c>
      <c r="BG182" s="227">
        <f>IF(N182="zákl. přenesená",J182,0)</f>
        <v>0</v>
      </c>
      <c r="BH182" s="227">
        <f>IF(N182="sníž. přenesená",J182,0)</f>
        <v>0</v>
      </c>
      <c r="BI182" s="227">
        <f>IF(N182="nulová",J182,0)</f>
        <v>0</v>
      </c>
      <c r="BJ182" s="16" t="s">
        <v>81</v>
      </c>
      <c r="BK182" s="227">
        <f>ROUND(I182*H182,2)</f>
        <v>0</v>
      </c>
      <c r="BL182" s="16" t="s">
        <v>126</v>
      </c>
      <c r="BM182" s="226" t="s">
        <v>260</v>
      </c>
    </row>
    <row r="183" spans="1:51" s="13" customFormat="1" ht="12">
      <c r="A183" s="13"/>
      <c r="B183" s="228"/>
      <c r="C183" s="229"/>
      <c r="D183" s="230" t="s">
        <v>128</v>
      </c>
      <c r="E183" s="229"/>
      <c r="F183" s="232" t="s">
        <v>261</v>
      </c>
      <c r="G183" s="229"/>
      <c r="H183" s="233">
        <v>34.986</v>
      </c>
      <c r="I183" s="234"/>
      <c r="J183" s="229"/>
      <c r="K183" s="229"/>
      <c r="L183" s="235"/>
      <c r="M183" s="236"/>
      <c r="N183" s="237"/>
      <c r="O183" s="237"/>
      <c r="P183" s="237"/>
      <c r="Q183" s="237"/>
      <c r="R183" s="237"/>
      <c r="S183" s="237"/>
      <c r="T183" s="238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9" t="s">
        <v>128</v>
      </c>
      <c r="AU183" s="239" t="s">
        <v>85</v>
      </c>
      <c r="AV183" s="13" t="s">
        <v>85</v>
      </c>
      <c r="AW183" s="13" t="s">
        <v>4</v>
      </c>
      <c r="AX183" s="13" t="s">
        <v>81</v>
      </c>
      <c r="AY183" s="239" t="s">
        <v>120</v>
      </c>
    </row>
    <row r="184" spans="1:65" s="2" customFormat="1" ht="55.5" customHeight="1">
      <c r="A184" s="37"/>
      <c r="B184" s="38"/>
      <c r="C184" s="214" t="s">
        <v>262</v>
      </c>
      <c r="D184" s="214" t="s">
        <v>122</v>
      </c>
      <c r="E184" s="215" t="s">
        <v>263</v>
      </c>
      <c r="F184" s="216" t="s">
        <v>264</v>
      </c>
      <c r="G184" s="217" t="s">
        <v>186</v>
      </c>
      <c r="H184" s="218">
        <v>20.825</v>
      </c>
      <c r="I184" s="219"/>
      <c r="J184" s="220">
        <f>ROUND(I184*H184,2)</f>
        <v>0</v>
      </c>
      <c r="K184" s="221"/>
      <c r="L184" s="43"/>
      <c r="M184" s="222" t="s">
        <v>1</v>
      </c>
      <c r="N184" s="223" t="s">
        <v>41</v>
      </c>
      <c r="O184" s="90"/>
      <c r="P184" s="224">
        <f>O184*H184</f>
        <v>0</v>
      </c>
      <c r="Q184" s="224">
        <v>0</v>
      </c>
      <c r="R184" s="224">
        <f>Q184*H184</f>
        <v>0</v>
      </c>
      <c r="S184" s="224">
        <v>0</v>
      </c>
      <c r="T184" s="225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26" t="s">
        <v>126</v>
      </c>
      <c r="AT184" s="226" t="s">
        <v>122</v>
      </c>
      <c r="AU184" s="226" t="s">
        <v>85</v>
      </c>
      <c r="AY184" s="16" t="s">
        <v>120</v>
      </c>
      <c r="BE184" s="227">
        <f>IF(N184="základní",J184,0)</f>
        <v>0</v>
      </c>
      <c r="BF184" s="227">
        <f>IF(N184="snížená",J184,0)</f>
        <v>0</v>
      </c>
      <c r="BG184" s="227">
        <f>IF(N184="zákl. přenesená",J184,0)</f>
        <v>0</v>
      </c>
      <c r="BH184" s="227">
        <f>IF(N184="sníž. přenesená",J184,0)</f>
        <v>0</v>
      </c>
      <c r="BI184" s="227">
        <f>IF(N184="nulová",J184,0)</f>
        <v>0</v>
      </c>
      <c r="BJ184" s="16" t="s">
        <v>81</v>
      </c>
      <c r="BK184" s="227">
        <f>ROUND(I184*H184,2)</f>
        <v>0</v>
      </c>
      <c r="BL184" s="16" t="s">
        <v>126</v>
      </c>
      <c r="BM184" s="226" t="s">
        <v>265</v>
      </c>
    </row>
    <row r="185" spans="1:51" s="13" customFormat="1" ht="12">
      <c r="A185" s="13"/>
      <c r="B185" s="228"/>
      <c r="C185" s="229"/>
      <c r="D185" s="230" t="s">
        <v>128</v>
      </c>
      <c r="E185" s="231" t="s">
        <v>1</v>
      </c>
      <c r="F185" s="232" t="s">
        <v>266</v>
      </c>
      <c r="G185" s="229"/>
      <c r="H185" s="233">
        <v>20.825</v>
      </c>
      <c r="I185" s="234"/>
      <c r="J185" s="229"/>
      <c r="K185" s="229"/>
      <c r="L185" s="235"/>
      <c r="M185" s="236"/>
      <c r="N185" s="237"/>
      <c r="O185" s="237"/>
      <c r="P185" s="237"/>
      <c r="Q185" s="237"/>
      <c r="R185" s="237"/>
      <c r="S185" s="237"/>
      <c r="T185" s="238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9" t="s">
        <v>128</v>
      </c>
      <c r="AU185" s="239" t="s">
        <v>85</v>
      </c>
      <c r="AV185" s="13" t="s">
        <v>85</v>
      </c>
      <c r="AW185" s="13" t="s">
        <v>32</v>
      </c>
      <c r="AX185" s="13" t="s">
        <v>76</v>
      </c>
      <c r="AY185" s="239" t="s">
        <v>120</v>
      </c>
    </row>
    <row r="186" spans="1:65" s="2" customFormat="1" ht="37.8" customHeight="1">
      <c r="A186" s="37"/>
      <c r="B186" s="38"/>
      <c r="C186" s="214" t="s">
        <v>267</v>
      </c>
      <c r="D186" s="214" t="s">
        <v>122</v>
      </c>
      <c r="E186" s="215" t="s">
        <v>268</v>
      </c>
      <c r="F186" s="216" t="s">
        <v>269</v>
      </c>
      <c r="G186" s="217" t="s">
        <v>186</v>
      </c>
      <c r="H186" s="218">
        <v>20.825</v>
      </c>
      <c r="I186" s="219"/>
      <c r="J186" s="220">
        <f>ROUND(I186*H186,2)</f>
        <v>0</v>
      </c>
      <c r="K186" s="221"/>
      <c r="L186" s="43"/>
      <c r="M186" s="222" t="s">
        <v>1</v>
      </c>
      <c r="N186" s="223" t="s">
        <v>41</v>
      </c>
      <c r="O186" s="90"/>
      <c r="P186" s="224">
        <f>O186*H186</f>
        <v>0</v>
      </c>
      <c r="Q186" s="224">
        <v>0</v>
      </c>
      <c r="R186" s="224">
        <f>Q186*H186</f>
        <v>0</v>
      </c>
      <c r="S186" s="224">
        <v>0</v>
      </c>
      <c r="T186" s="225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26" t="s">
        <v>126</v>
      </c>
      <c r="AT186" s="226" t="s">
        <v>122</v>
      </c>
      <c r="AU186" s="226" t="s">
        <v>85</v>
      </c>
      <c r="AY186" s="16" t="s">
        <v>120</v>
      </c>
      <c r="BE186" s="227">
        <f>IF(N186="základní",J186,0)</f>
        <v>0</v>
      </c>
      <c r="BF186" s="227">
        <f>IF(N186="snížená",J186,0)</f>
        <v>0</v>
      </c>
      <c r="BG186" s="227">
        <f>IF(N186="zákl. přenesená",J186,0)</f>
        <v>0</v>
      </c>
      <c r="BH186" s="227">
        <f>IF(N186="sníž. přenesená",J186,0)</f>
        <v>0</v>
      </c>
      <c r="BI186" s="227">
        <f>IF(N186="nulová",J186,0)</f>
        <v>0</v>
      </c>
      <c r="BJ186" s="16" t="s">
        <v>81</v>
      </c>
      <c r="BK186" s="227">
        <f>ROUND(I186*H186,2)</f>
        <v>0</v>
      </c>
      <c r="BL186" s="16" t="s">
        <v>126</v>
      </c>
      <c r="BM186" s="226" t="s">
        <v>270</v>
      </c>
    </row>
    <row r="187" spans="1:65" s="2" customFormat="1" ht="16.5" customHeight="1">
      <c r="A187" s="37"/>
      <c r="B187" s="38"/>
      <c r="C187" s="240" t="s">
        <v>271</v>
      </c>
      <c r="D187" s="240" t="s">
        <v>199</v>
      </c>
      <c r="E187" s="241" t="s">
        <v>272</v>
      </c>
      <c r="F187" s="242" t="s">
        <v>273</v>
      </c>
      <c r="G187" s="243" t="s">
        <v>274</v>
      </c>
      <c r="H187" s="244">
        <v>0.417</v>
      </c>
      <c r="I187" s="245"/>
      <c r="J187" s="246">
        <f>ROUND(I187*H187,2)</f>
        <v>0</v>
      </c>
      <c r="K187" s="247"/>
      <c r="L187" s="248"/>
      <c r="M187" s="249" t="s">
        <v>1</v>
      </c>
      <c r="N187" s="250" t="s">
        <v>41</v>
      </c>
      <c r="O187" s="90"/>
      <c r="P187" s="224">
        <f>O187*H187</f>
        <v>0</v>
      </c>
      <c r="Q187" s="224">
        <v>0.001</v>
      </c>
      <c r="R187" s="224">
        <f>Q187*H187</f>
        <v>0.000417</v>
      </c>
      <c r="S187" s="224">
        <v>0</v>
      </c>
      <c r="T187" s="225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26" t="s">
        <v>163</v>
      </c>
      <c r="AT187" s="226" t="s">
        <v>199</v>
      </c>
      <c r="AU187" s="226" t="s">
        <v>85</v>
      </c>
      <c r="AY187" s="16" t="s">
        <v>120</v>
      </c>
      <c r="BE187" s="227">
        <f>IF(N187="základní",J187,0)</f>
        <v>0</v>
      </c>
      <c r="BF187" s="227">
        <f>IF(N187="snížená",J187,0)</f>
        <v>0</v>
      </c>
      <c r="BG187" s="227">
        <f>IF(N187="zákl. přenesená",J187,0)</f>
        <v>0</v>
      </c>
      <c r="BH187" s="227">
        <f>IF(N187="sníž. přenesená",J187,0)</f>
        <v>0</v>
      </c>
      <c r="BI187" s="227">
        <f>IF(N187="nulová",J187,0)</f>
        <v>0</v>
      </c>
      <c r="BJ187" s="16" t="s">
        <v>81</v>
      </c>
      <c r="BK187" s="227">
        <f>ROUND(I187*H187,2)</f>
        <v>0</v>
      </c>
      <c r="BL187" s="16" t="s">
        <v>126</v>
      </c>
      <c r="BM187" s="226" t="s">
        <v>275</v>
      </c>
    </row>
    <row r="188" spans="1:51" s="13" customFormat="1" ht="12">
      <c r="A188" s="13"/>
      <c r="B188" s="228"/>
      <c r="C188" s="229"/>
      <c r="D188" s="230" t="s">
        <v>128</v>
      </c>
      <c r="E188" s="229"/>
      <c r="F188" s="232" t="s">
        <v>276</v>
      </c>
      <c r="G188" s="229"/>
      <c r="H188" s="233">
        <v>0.417</v>
      </c>
      <c r="I188" s="234"/>
      <c r="J188" s="229"/>
      <c r="K188" s="229"/>
      <c r="L188" s="235"/>
      <c r="M188" s="236"/>
      <c r="N188" s="237"/>
      <c r="O188" s="237"/>
      <c r="P188" s="237"/>
      <c r="Q188" s="237"/>
      <c r="R188" s="237"/>
      <c r="S188" s="237"/>
      <c r="T188" s="238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9" t="s">
        <v>128</v>
      </c>
      <c r="AU188" s="239" t="s">
        <v>85</v>
      </c>
      <c r="AV188" s="13" t="s">
        <v>85</v>
      </c>
      <c r="AW188" s="13" t="s">
        <v>4</v>
      </c>
      <c r="AX188" s="13" t="s">
        <v>81</v>
      </c>
      <c r="AY188" s="239" t="s">
        <v>120</v>
      </c>
    </row>
    <row r="189" spans="1:63" s="12" customFormat="1" ht="22.8" customHeight="1">
      <c r="A189" s="12"/>
      <c r="B189" s="198"/>
      <c r="C189" s="199"/>
      <c r="D189" s="200" t="s">
        <v>75</v>
      </c>
      <c r="E189" s="212" t="s">
        <v>277</v>
      </c>
      <c r="F189" s="212" t="s">
        <v>278</v>
      </c>
      <c r="G189" s="199"/>
      <c r="H189" s="199"/>
      <c r="I189" s="202"/>
      <c r="J189" s="213">
        <f>BK189</f>
        <v>0</v>
      </c>
      <c r="K189" s="199"/>
      <c r="L189" s="204"/>
      <c r="M189" s="205"/>
      <c r="N189" s="206"/>
      <c r="O189" s="206"/>
      <c r="P189" s="207">
        <f>SUM(P190:P191)</f>
        <v>0</v>
      </c>
      <c r="Q189" s="206"/>
      <c r="R189" s="207">
        <f>SUM(R190:R191)</f>
        <v>0</v>
      </c>
      <c r="S189" s="206"/>
      <c r="T189" s="208">
        <f>SUM(T190:T191)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09" t="s">
        <v>81</v>
      </c>
      <c r="AT189" s="210" t="s">
        <v>75</v>
      </c>
      <c r="AU189" s="210" t="s">
        <v>81</v>
      </c>
      <c r="AY189" s="209" t="s">
        <v>120</v>
      </c>
      <c r="BK189" s="211">
        <f>SUM(BK190:BK191)</f>
        <v>0</v>
      </c>
    </row>
    <row r="190" spans="1:65" s="2" customFormat="1" ht="33" customHeight="1">
      <c r="A190" s="37"/>
      <c r="B190" s="38"/>
      <c r="C190" s="214" t="s">
        <v>279</v>
      </c>
      <c r="D190" s="214" t="s">
        <v>122</v>
      </c>
      <c r="E190" s="215" t="s">
        <v>280</v>
      </c>
      <c r="F190" s="216" t="s">
        <v>281</v>
      </c>
      <c r="G190" s="217" t="s">
        <v>125</v>
      </c>
      <c r="H190" s="218">
        <v>2.38</v>
      </c>
      <c r="I190" s="219"/>
      <c r="J190" s="220">
        <f>ROUND(I190*H190,2)</f>
        <v>0</v>
      </c>
      <c r="K190" s="221"/>
      <c r="L190" s="43"/>
      <c r="M190" s="222" t="s">
        <v>1</v>
      </c>
      <c r="N190" s="223" t="s">
        <v>41</v>
      </c>
      <c r="O190" s="90"/>
      <c r="P190" s="224">
        <f>O190*H190</f>
        <v>0</v>
      </c>
      <c r="Q190" s="224">
        <v>0</v>
      </c>
      <c r="R190" s="224">
        <f>Q190*H190</f>
        <v>0</v>
      </c>
      <c r="S190" s="224">
        <v>0</v>
      </c>
      <c r="T190" s="225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26" t="s">
        <v>126</v>
      </c>
      <c r="AT190" s="226" t="s">
        <v>122</v>
      </c>
      <c r="AU190" s="226" t="s">
        <v>85</v>
      </c>
      <c r="AY190" s="16" t="s">
        <v>120</v>
      </c>
      <c r="BE190" s="227">
        <f>IF(N190="základní",J190,0)</f>
        <v>0</v>
      </c>
      <c r="BF190" s="227">
        <f>IF(N190="snížená",J190,0)</f>
        <v>0</v>
      </c>
      <c r="BG190" s="227">
        <f>IF(N190="zákl. přenesená",J190,0)</f>
        <v>0</v>
      </c>
      <c r="BH190" s="227">
        <f>IF(N190="sníž. přenesená",J190,0)</f>
        <v>0</v>
      </c>
      <c r="BI190" s="227">
        <f>IF(N190="nulová",J190,0)</f>
        <v>0</v>
      </c>
      <c r="BJ190" s="16" t="s">
        <v>81</v>
      </c>
      <c r="BK190" s="227">
        <f>ROUND(I190*H190,2)</f>
        <v>0</v>
      </c>
      <c r="BL190" s="16" t="s">
        <v>126</v>
      </c>
      <c r="BM190" s="226" t="s">
        <v>282</v>
      </c>
    </row>
    <row r="191" spans="1:51" s="13" customFormat="1" ht="12">
      <c r="A191" s="13"/>
      <c r="B191" s="228"/>
      <c r="C191" s="229"/>
      <c r="D191" s="230" t="s">
        <v>128</v>
      </c>
      <c r="E191" s="231" t="s">
        <v>1</v>
      </c>
      <c r="F191" s="232" t="s">
        <v>283</v>
      </c>
      <c r="G191" s="229"/>
      <c r="H191" s="233">
        <v>2.38</v>
      </c>
      <c r="I191" s="234"/>
      <c r="J191" s="229"/>
      <c r="K191" s="229"/>
      <c r="L191" s="235"/>
      <c r="M191" s="236"/>
      <c r="N191" s="237"/>
      <c r="O191" s="237"/>
      <c r="P191" s="237"/>
      <c r="Q191" s="237"/>
      <c r="R191" s="237"/>
      <c r="S191" s="237"/>
      <c r="T191" s="238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9" t="s">
        <v>128</v>
      </c>
      <c r="AU191" s="239" t="s">
        <v>85</v>
      </c>
      <c r="AV191" s="13" t="s">
        <v>85</v>
      </c>
      <c r="AW191" s="13" t="s">
        <v>32</v>
      </c>
      <c r="AX191" s="13" t="s">
        <v>76</v>
      </c>
      <c r="AY191" s="239" t="s">
        <v>120</v>
      </c>
    </row>
    <row r="192" spans="1:63" s="12" customFormat="1" ht="22.8" customHeight="1">
      <c r="A192" s="12"/>
      <c r="B192" s="198"/>
      <c r="C192" s="199"/>
      <c r="D192" s="200" t="s">
        <v>75</v>
      </c>
      <c r="E192" s="212" t="s">
        <v>284</v>
      </c>
      <c r="F192" s="212" t="s">
        <v>285</v>
      </c>
      <c r="G192" s="199"/>
      <c r="H192" s="199"/>
      <c r="I192" s="202"/>
      <c r="J192" s="213">
        <f>BK192</f>
        <v>0</v>
      </c>
      <c r="K192" s="199"/>
      <c r="L192" s="204"/>
      <c r="M192" s="205"/>
      <c r="N192" s="206"/>
      <c r="O192" s="206"/>
      <c r="P192" s="207">
        <f>SUM(P193:P199)</f>
        <v>0</v>
      </c>
      <c r="Q192" s="206"/>
      <c r="R192" s="207">
        <f>SUM(R193:R199)</f>
        <v>0.0983004</v>
      </c>
      <c r="S192" s="206"/>
      <c r="T192" s="208">
        <f>SUM(T193:T199)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09" t="s">
        <v>81</v>
      </c>
      <c r="AT192" s="210" t="s">
        <v>75</v>
      </c>
      <c r="AU192" s="210" t="s">
        <v>81</v>
      </c>
      <c r="AY192" s="209" t="s">
        <v>120</v>
      </c>
      <c r="BK192" s="211">
        <f>SUM(BK193:BK199)</f>
        <v>0</v>
      </c>
    </row>
    <row r="193" spans="1:65" s="2" customFormat="1" ht="24.15" customHeight="1">
      <c r="A193" s="37"/>
      <c r="B193" s="38"/>
      <c r="C193" s="214" t="s">
        <v>286</v>
      </c>
      <c r="D193" s="214" t="s">
        <v>122</v>
      </c>
      <c r="E193" s="215" t="s">
        <v>287</v>
      </c>
      <c r="F193" s="216" t="s">
        <v>288</v>
      </c>
      <c r="G193" s="217" t="s">
        <v>289</v>
      </c>
      <c r="H193" s="218">
        <v>28</v>
      </c>
      <c r="I193" s="219"/>
      <c r="J193" s="220">
        <f>ROUND(I193*H193,2)</f>
        <v>0</v>
      </c>
      <c r="K193" s="221"/>
      <c r="L193" s="43"/>
      <c r="M193" s="222" t="s">
        <v>1</v>
      </c>
      <c r="N193" s="223" t="s">
        <v>41</v>
      </c>
      <c r="O193" s="90"/>
      <c r="P193" s="224">
        <f>O193*H193</f>
        <v>0</v>
      </c>
      <c r="Q193" s="224">
        <v>1E-05</v>
      </c>
      <c r="R193" s="224">
        <f>Q193*H193</f>
        <v>0.00028000000000000003</v>
      </c>
      <c r="S193" s="224">
        <v>0</v>
      </c>
      <c r="T193" s="225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26" t="s">
        <v>126</v>
      </c>
      <c r="AT193" s="226" t="s">
        <v>122</v>
      </c>
      <c r="AU193" s="226" t="s">
        <v>85</v>
      </c>
      <c r="AY193" s="16" t="s">
        <v>120</v>
      </c>
      <c r="BE193" s="227">
        <f>IF(N193="základní",J193,0)</f>
        <v>0</v>
      </c>
      <c r="BF193" s="227">
        <f>IF(N193="snížená",J193,0)</f>
        <v>0</v>
      </c>
      <c r="BG193" s="227">
        <f>IF(N193="zákl. přenesená",J193,0)</f>
        <v>0</v>
      </c>
      <c r="BH193" s="227">
        <f>IF(N193="sníž. přenesená",J193,0)</f>
        <v>0</v>
      </c>
      <c r="BI193" s="227">
        <f>IF(N193="nulová",J193,0)</f>
        <v>0</v>
      </c>
      <c r="BJ193" s="16" t="s">
        <v>81</v>
      </c>
      <c r="BK193" s="227">
        <f>ROUND(I193*H193,2)</f>
        <v>0</v>
      </c>
      <c r="BL193" s="16" t="s">
        <v>126</v>
      </c>
      <c r="BM193" s="226" t="s">
        <v>290</v>
      </c>
    </row>
    <row r="194" spans="1:65" s="2" customFormat="1" ht="24.15" customHeight="1">
      <c r="A194" s="37"/>
      <c r="B194" s="38"/>
      <c r="C194" s="240" t="s">
        <v>291</v>
      </c>
      <c r="D194" s="240" t="s">
        <v>199</v>
      </c>
      <c r="E194" s="241" t="s">
        <v>292</v>
      </c>
      <c r="F194" s="242" t="s">
        <v>293</v>
      </c>
      <c r="G194" s="243" t="s">
        <v>289</v>
      </c>
      <c r="H194" s="244">
        <v>4.12</v>
      </c>
      <c r="I194" s="245"/>
      <c r="J194" s="246">
        <f>ROUND(I194*H194,2)</f>
        <v>0</v>
      </c>
      <c r="K194" s="247"/>
      <c r="L194" s="248"/>
      <c r="M194" s="249" t="s">
        <v>1</v>
      </c>
      <c r="N194" s="250" t="s">
        <v>41</v>
      </c>
      <c r="O194" s="90"/>
      <c r="P194" s="224">
        <f>O194*H194</f>
        <v>0</v>
      </c>
      <c r="Q194" s="224">
        <v>0.00267</v>
      </c>
      <c r="R194" s="224">
        <f>Q194*H194</f>
        <v>0.0110004</v>
      </c>
      <c r="S194" s="224">
        <v>0</v>
      </c>
      <c r="T194" s="225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26" t="s">
        <v>163</v>
      </c>
      <c r="AT194" s="226" t="s">
        <v>199</v>
      </c>
      <c r="AU194" s="226" t="s">
        <v>85</v>
      </c>
      <c r="AY194" s="16" t="s">
        <v>120</v>
      </c>
      <c r="BE194" s="227">
        <f>IF(N194="základní",J194,0)</f>
        <v>0</v>
      </c>
      <c r="BF194" s="227">
        <f>IF(N194="snížená",J194,0)</f>
        <v>0</v>
      </c>
      <c r="BG194" s="227">
        <f>IF(N194="zákl. přenesená",J194,0)</f>
        <v>0</v>
      </c>
      <c r="BH194" s="227">
        <f>IF(N194="sníž. přenesená",J194,0)</f>
        <v>0</v>
      </c>
      <c r="BI194" s="227">
        <f>IF(N194="nulová",J194,0)</f>
        <v>0</v>
      </c>
      <c r="BJ194" s="16" t="s">
        <v>81</v>
      </c>
      <c r="BK194" s="227">
        <f>ROUND(I194*H194,2)</f>
        <v>0</v>
      </c>
      <c r="BL194" s="16" t="s">
        <v>126</v>
      </c>
      <c r="BM194" s="226" t="s">
        <v>294</v>
      </c>
    </row>
    <row r="195" spans="1:51" s="13" customFormat="1" ht="12">
      <c r="A195" s="13"/>
      <c r="B195" s="228"/>
      <c r="C195" s="229"/>
      <c r="D195" s="230" t="s">
        <v>128</v>
      </c>
      <c r="E195" s="229"/>
      <c r="F195" s="232" t="s">
        <v>295</v>
      </c>
      <c r="G195" s="229"/>
      <c r="H195" s="233">
        <v>4.12</v>
      </c>
      <c r="I195" s="234"/>
      <c r="J195" s="229"/>
      <c r="K195" s="229"/>
      <c r="L195" s="235"/>
      <c r="M195" s="236"/>
      <c r="N195" s="237"/>
      <c r="O195" s="237"/>
      <c r="P195" s="237"/>
      <c r="Q195" s="237"/>
      <c r="R195" s="237"/>
      <c r="S195" s="237"/>
      <c r="T195" s="238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9" t="s">
        <v>128</v>
      </c>
      <c r="AU195" s="239" t="s">
        <v>85</v>
      </c>
      <c r="AV195" s="13" t="s">
        <v>85</v>
      </c>
      <c r="AW195" s="13" t="s">
        <v>4</v>
      </c>
      <c r="AX195" s="13" t="s">
        <v>81</v>
      </c>
      <c r="AY195" s="239" t="s">
        <v>120</v>
      </c>
    </row>
    <row r="196" spans="1:65" s="2" customFormat="1" ht="24.15" customHeight="1">
      <c r="A196" s="37"/>
      <c r="B196" s="38"/>
      <c r="C196" s="240" t="s">
        <v>296</v>
      </c>
      <c r="D196" s="240" t="s">
        <v>199</v>
      </c>
      <c r="E196" s="241" t="s">
        <v>297</v>
      </c>
      <c r="F196" s="242" t="s">
        <v>298</v>
      </c>
      <c r="G196" s="243" t="s">
        <v>289</v>
      </c>
      <c r="H196" s="244">
        <v>24.72</v>
      </c>
      <c r="I196" s="245"/>
      <c r="J196" s="246">
        <f>ROUND(I196*H196,2)</f>
        <v>0</v>
      </c>
      <c r="K196" s="247"/>
      <c r="L196" s="248"/>
      <c r="M196" s="249" t="s">
        <v>1</v>
      </c>
      <c r="N196" s="250" t="s">
        <v>41</v>
      </c>
      <c r="O196" s="90"/>
      <c r="P196" s="224">
        <f>O196*H196</f>
        <v>0</v>
      </c>
      <c r="Q196" s="224">
        <v>0.0035</v>
      </c>
      <c r="R196" s="224">
        <f>Q196*H196</f>
        <v>0.08652</v>
      </c>
      <c r="S196" s="224">
        <v>0</v>
      </c>
      <c r="T196" s="225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26" t="s">
        <v>163</v>
      </c>
      <c r="AT196" s="226" t="s">
        <v>199</v>
      </c>
      <c r="AU196" s="226" t="s">
        <v>85</v>
      </c>
      <c r="AY196" s="16" t="s">
        <v>120</v>
      </c>
      <c r="BE196" s="227">
        <f>IF(N196="základní",J196,0)</f>
        <v>0</v>
      </c>
      <c r="BF196" s="227">
        <f>IF(N196="snížená",J196,0)</f>
        <v>0</v>
      </c>
      <c r="BG196" s="227">
        <f>IF(N196="zákl. přenesená",J196,0)</f>
        <v>0</v>
      </c>
      <c r="BH196" s="227">
        <f>IF(N196="sníž. přenesená",J196,0)</f>
        <v>0</v>
      </c>
      <c r="BI196" s="227">
        <f>IF(N196="nulová",J196,0)</f>
        <v>0</v>
      </c>
      <c r="BJ196" s="16" t="s">
        <v>81</v>
      </c>
      <c r="BK196" s="227">
        <f>ROUND(I196*H196,2)</f>
        <v>0</v>
      </c>
      <c r="BL196" s="16" t="s">
        <v>126</v>
      </c>
      <c r="BM196" s="226" t="s">
        <v>299</v>
      </c>
    </row>
    <row r="197" spans="1:51" s="13" customFormat="1" ht="12">
      <c r="A197" s="13"/>
      <c r="B197" s="228"/>
      <c r="C197" s="229"/>
      <c r="D197" s="230" t="s">
        <v>128</v>
      </c>
      <c r="E197" s="229"/>
      <c r="F197" s="232" t="s">
        <v>300</v>
      </c>
      <c r="G197" s="229"/>
      <c r="H197" s="233">
        <v>24.72</v>
      </c>
      <c r="I197" s="234"/>
      <c r="J197" s="229"/>
      <c r="K197" s="229"/>
      <c r="L197" s="235"/>
      <c r="M197" s="236"/>
      <c r="N197" s="237"/>
      <c r="O197" s="237"/>
      <c r="P197" s="237"/>
      <c r="Q197" s="237"/>
      <c r="R197" s="237"/>
      <c r="S197" s="237"/>
      <c r="T197" s="238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9" t="s">
        <v>128</v>
      </c>
      <c r="AU197" s="239" t="s">
        <v>85</v>
      </c>
      <c r="AV197" s="13" t="s">
        <v>85</v>
      </c>
      <c r="AW197" s="13" t="s">
        <v>4</v>
      </c>
      <c r="AX197" s="13" t="s">
        <v>81</v>
      </c>
      <c r="AY197" s="239" t="s">
        <v>120</v>
      </c>
    </row>
    <row r="198" spans="1:65" s="2" customFormat="1" ht="37.8" customHeight="1">
      <c r="A198" s="37"/>
      <c r="B198" s="38"/>
      <c r="C198" s="214" t="s">
        <v>301</v>
      </c>
      <c r="D198" s="214" t="s">
        <v>122</v>
      </c>
      <c r="E198" s="215" t="s">
        <v>302</v>
      </c>
      <c r="F198" s="216" t="s">
        <v>303</v>
      </c>
      <c r="G198" s="217" t="s">
        <v>134</v>
      </c>
      <c r="H198" s="218">
        <v>1</v>
      </c>
      <c r="I198" s="219"/>
      <c r="J198" s="220">
        <f>ROUND(I198*H198,2)</f>
        <v>0</v>
      </c>
      <c r="K198" s="221"/>
      <c r="L198" s="43"/>
      <c r="M198" s="222" t="s">
        <v>1</v>
      </c>
      <c r="N198" s="223" t="s">
        <v>41</v>
      </c>
      <c r="O198" s="90"/>
      <c r="P198" s="224">
        <f>O198*H198</f>
        <v>0</v>
      </c>
      <c r="Q198" s="224">
        <v>0</v>
      </c>
      <c r="R198" s="224">
        <f>Q198*H198</f>
        <v>0</v>
      </c>
      <c r="S198" s="224">
        <v>0</v>
      </c>
      <c r="T198" s="225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26" t="s">
        <v>126</v>
      </c>
      <c r="AT198" s="226" t="s">
        <v>122</v>
      </c>
      <c r="AU198" s="226" t="s">
        <v>85</v>
      </c>
      <c r="AY198" s="16" t="s">
        <v>120</v>
      </c>
      <c r="BE198" s="227">
        <f>IF(N198="základní",J198,0)</f>
        <v>0</v>
      </c>
      <c r="BF198" s="227">
        <f>IF(N198="snížená",J198,0)</f>
        <v>0</v>
      </c>
      <c r="BG198" s="227">
        <f>IF(N198="zákl. přenesená",J198,0)</f>
        <v>0</v>
      </c>
      <c r="BH198" s="227">
        <f>IF(N198="sníž. přenesená",J198,0)</f>
        <v>0</v>
      </c>
      <c r="BI198" s="227">
        <f>IF(N198="nulová",J198,0)</f>
        <v>0</v>
      </c>
      <c r="BJ198" s="16" t="s">
        <v>81</v>
      </c>
      <c r="BK198" s="227">
        <f>ROUND(I198*H198,2)</f>
        <v>0</v>
      </c>
      <c r="BL198" s="16" t="s">
        <v>126</v>
      </c>
      <c r="BM198" s="226" t="s">
        <v>304</v>
      </c>
    </row>
    <row r="199" spans="1:65" s="2" customFormat="1" ht="16.5" customHeight="1">
      <c r="A199" s="37"/>
      <c r="B199" s="38"/>
      <c r="C199" s="240" t="s">
        <v>305</v>
      </c>
      <c r="D199" s="240" t="s">
        <v>199</v>
      </c>
      <c r="E199" s="241" t="s">
        <v>306</v>
      </c>
      <c r="F199" s="242" t="s">
        <v>307</v>
      </c>
      <c r="G199" s="243" t="s">
        <v>134</v>
      </c>
      <c r="H199" s="244">
        <v>1</v>
      </c>
      <c r="I199" s="245"/>
      <c r="J199" s="246">
        <f>ROUND(I199*H199,2)</f>
        <v>0</v>
      </c>
      <c r="K199" s="247"/>
      <c r="L199" s="248"/>
      <c r="M199" s="249" t="s">
        <v>1</v>
      </c>
      <c r="N199" s="250" t="s">
        <v>41</v>
      </c>
      <c r="O199" s="90"/>
      <c r="P199" s="224">
        <f>O199*H199</f>
        <v>0</v>
      </c>
      <c r="Q199" s="224">
        <v>0.0005</v>
      </c>
      <c r="R199" s="224">
        <f>Q199*H199</f>
        <v>0.0005</v>
      </c>
      <c r="S199" s="224">
        <v>0</v>
      </c>
      <c r="T199" s="225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26" t="s">
        <v>163</v>
      </c>
      <c r="AT199" s="226" t="s">
        <v>199</v>
      </c>
      <c r="AU199" s="226" t="s">
        <v>85</v>
      </c>
      <c r="AY199" s="16" t="s">
        <v>120</v>
      </c>
      <c r="BE199" s="227">
        <f>IF(N199="základní",J199,0)</f>
        <v>0</v>
      </c>
      <c r="BF199" s="227">
        <f>IF(N199="snížená",J199,0)</f>
        <v>0</v>
      </c>
      <c r="BG199" s="227">
        <f>IF(N199="zákl. přenesená",J199,0)</f>
        <v>0</v>
      </c>
      <c r="BH199" s="227">
        <f>IF(N199="sníž. přenesená",J199,0)</f>
        <v>0</v>
      </c>
      <c r="BI199" s="227">
        <f>IF(N199="nulová",J199,0)</f>
        <v>0</v>
      </c>
      <c r="BJ199" s="16" t="s">
        <v>81</v>
      </c>
      <c r="BK199" s="227">
        <f>ROUND(I199*H199,2)</f>
        <v>0</v>
      </c>
      <c r="BL199" s="16" t="s">
        <v>126</v>
      </c>
      <c r="BM199" s="226" t="s">
        <v>308</v>
      </c>
    </row>
    <row r="200" spans="1:63" s="12" customFormat="1" ht="22.8" customHeight="1">
      <c r="A200" s="12"/>
      <c r="B200" s="198"/>
      <c r="C200" s="199"/>
      <c r="D200" s="200" t="s">
        <v>75</v>
      </c>
      <c r="E200" s="212" t="s">
        <v>130</v>
      </c>
      <c r="F200" s="212" t="s">
        <v>131</v>
      </c>
      <c r="G200" s="199"/>
      <c r="H200" s="199"/>
      <c r="I200" s="202"/>
      <c r="J200" s="213">
        <f>BK200</f>
        <v>0</v>
      </c>
      <c r="K200" s="199"/>
      <c r="L200" s="204"/>
      <c r="M200" s="205"/>
      <c r="N200" s="206"/>
      <c r="O200" s="206"/>
      <c r="P200" s="207">
        <f>SUM(P201:P204)</f>
        <v>0</v>
      </c>
      <c r="Q200" s="206"/>
      <c r="R200" s="207">
        <f>SUM(R201:R204)</f>
        <v>0.12392999999999998</v>
      </c>
      <c r="S200" s="206"/>
      <c r="T200" s="208">
        <f>SUM(T201:T204)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09" t="s">
        <v>81</v>
      </c>
      <c r="AT200" s="210" t="s">
        <v>75</v>
      </c>
      <c r="AU200" s="210" t="s">
        <v>81</v>
      </c>
      <c r="AY200" s="209" t="s">
        <v>120</v>
      </c>
      <c r="BK200" s="211">
        <f>SUM(BK201:BK204)</f>
        <v>0</v>
      </c>
    </row>
    <row r="201" spans="1:65" s="2" customFormat="1" ht="37.8" customHeight="1">
      <c r="A201" s="37"/>
      <c r="B201" s="38"/>
      <c r="C201" s="214" t="s">
        <v>309</v>
      </c>
      <c r="D201" s="214" t="s">
        <v>122</v>
      </c>
      <c r="E201" s="215" t="s">
        <v>310</v>
      </c>
      <c r="F201" s="216" t="s">
        <v>311</v>
      </c>
      <c r="G201" s="217" t="s">
        <v>134</v>
      </c>
      <c r="H201" s="218">
        <v>1</v>
      </c>
      <c r="I201" s="219"/>
      <c r="J201" s="220">
        <f>ROUND(I201*H201,2)</f>
        <v>0</v>
      </c>
      <c r="K201" s="221"/>
      <c r="L201" s="43"/>
      <c r="M201" s="222" t="s">
        <v>1</v>
      </c>
      <c r="N201" s="223" t="s">
        <v>41</v>
      </c>
      <c r="O201" s="90"/>
      <c r="P201" s="224">
        <f>O201*H201</f>
        <v>0</v>
      </c>
      <c r="Q201" s="224">
        <v>0.05803</v>
      </c>
      <c r="R201" s="224">
        <f>Q201*H201</f>
        <v>0.05803</v>
      </c>
      <c r="S201" s="224">
        <v>0</v>
      </c>
      <c r="T201" s="225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26" t="s">
        <v>126</v>
      </c>
      <c r="AT201" s="226" t="s">
        <v>122</v>
      </c>
      <c r="AU201" s="226" t="s">
        <v>85</v>
      </c>
      <c r="AY201" s="16" t="s">
        <v>120</v>
      </c>
      <c r="BE201" s="227">
        <f>IF(N201="základní",J201,0)</f>
        <v>0</v>
      </c>
      <c r="BF201" s="227">
        <f>IF(N201="snížená",J201,0)</f>
        <v>0</v>
      </c>
      <c r="BG201" s="227">
        <f>IF(N201="zákl. přenesená",J201,0)</f>
        <v>0</v>
      </c>
      <c r="BH201" s="227">
        <f>IF(N201="sníž. přenesená",J201,0)</f>
        <v>0</v>
      </c>
      <c r="BI201" s="227">
        <f>IF(N201="nulová",J201,0)</f>
        <v>0</v>
      </c>
      <c r="BJ201" s="16" t="s">
        <v>81</v>
      </c>
      <c r="BK201" s="227">
        <f>ROUND(I201*H201,2)</f>
        <v>0</v>
      </c>
      <c r="BL201" s="16" t="s">
        <v>126</v>
      </c>
      <c r="BM201" s="226" t="s">
        <v>312</v>
      </c>
    </row>
    <row r="202" spans="1:65" s="2" customFormat="1" ht="37.8" customHeight="1">
      <c r="A202" s="37"/>
      <c r="B202" s="38"/>
      <c r="C202" s="214" t="s">
        <v>313</v>
      </c>
      <c r="D202" s="214" t="s">
        <v>122</v>
      </c>
      <c r="E202" s="215" t="s">
        <v>314</v>
      </c>
      <c r="F202" s="216" t="s">
        <v>315</v>
      </c>
      <c r="G202" s="217" t="s">
        <v>134</v>
      </c>
      <c r="H202" s="218">
        <v>1</v>
      </c>
      <c r="I202" s="219"/>
      <c r="J202" s="220">
        <f>ROUND(I202*H202,2)</f>
        <v>0</v>
      </c>
      <c r="K202" s="221"/>
      <c r="L202" s="43"/>
      <c r="M202" s="222" t="s">
        <v>1</v>
      </c>
      <c r="N202" s="223" t="s">
        <v>41</v>
      </c>
      <c r="O202" s="90"/>
      <c r="P202" s="224">
        <f>O202*H202</f>
        <v>0</v>
      </c>
      <c r="Q202" s="224">
        <v>0.01136</v>
      </c>
      <c r="R202" s="224">
        <f>Q202*H202</f>
        <v>0.01136</v>
      </c>
      <c r="S202" s="224">
        <v>0</v>
      </c>
      <c r="T202" s="225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26" t="s">
        <v>126</v>
      </c>
      <c r="AT202" s="226" t="s">
        <v>122</v>
      </c>
      <c r="AU202" s="226" t="s">
        <v>85</v>
      </c>
      <c r="AY202" s="16" t="s">
        <v>120</v>
      </c>
      <c r="BE202" s="227">
        <f>IF(N202="základní",J202,0)</f>
        <v>0</v>
      </c>
      <c r="BF202" s="227">
        <f>IF(N202="snížená",J202,0)</f>
        <v>0</v>
      </c>
      <c r="BG202" s="227">
        <f>IF(N202="zákl. přenesená",J202,0)</f>
        <v>0</v>
      </c>
      <c r="BH202" s="227">
        <f>IF(N202="sníž. přenesená",J202,0)</f>
        <v>0</v>
      </c>
      <c r="BI202" s="227">
        <f>IF(N202="nulová",J202,0)</f>
        <v>0</v>
      </c>
      <c r="BJ202" s="16" t="s">
        <v>81</v>
      </c>
      <c r="BK202" s="227">
        <f>ROUND(I202*H202,2)</f>
        <v>0</v>
      </c>
      <c r="BL202" s="16" t="s">
        <v>126</v>
      </c>
      <c r="BM202" s="226" t="s">
        <v>316</v>
      </c>
    </row>
    <row r="203" spans="1:65" s="2" customFormat="1" ht="44.25" customHeight="1">
      <c r="A203" s="37"/>
      <c r="B203" s="38"/>
      <c r="C203" s="214" t="s">
        <v>317</v>
      </c>
      <c r="D203" s="214" t="s">
        <v>122</v>
      </c>
      <c r="E203" s="215" t="s">
        <v>318</v>
      </c>
      <c r="F203" s="216" t="s">
        <v>319</v>
      </c>
      <c r="G203" s="217" t="s">
        <v>134</v>
      </c>
      <c r="H203" s="218">
        <v>1</v>
      </c>
      <c r="I203" s="219"/>
      <c r="J203" s="220">
        <f>ROUND(I203*H203,2)</f>
        <v>0</v>
      </c>
      <c r="K203" s="221"/>
      <c r="L203" s="43"/>
      <c r="M203" s="222" t="s">
        <v>1</v>
      </c>
      <c r="N203" s="223" t="s">
        <v>41</v>
      </c>
      <c r="O203" s="90"/>
      <c r="P203" s="224">
        <f>O203*H203</f>
        <v>0</v>
      </c>
      <c r="Q203" s="224">
        <v>0</v>
      </c>
      <c r="R203" s="224">
        <f>Q203*H203</f>
        <v>0</v>
      </c>
      <c r="S203" s="224">
        <v>0</v>
      </c>
      <c r="T203" s="225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26" t="s">
        <v>126</v>
      </c>
      <c r="AT203" s="226" t="s">
        <v>122</v>
      </c>
      <c r="AU203" s="226" t="s">
        <v>85</v>
      </c>
      <c r="AY203" s="16" t="s">
        <v>120</v>
      </c>
      <c r="BE203" s="227">
        <f>IF(N203="základní",J203,0)</f>
        <v>0</v>
      </c>
      <c r="BF203" s="227">
        <f>IF(N203="snížená",J203,0)</f>
        <v>0</v>
      </c>
      <c r="BG203" s="227">
        <f>IF(N203="zákl. přenesená",J203,0)</f>
        <v>0</v>
      </c>
      <c r="BH203" s="227">
        <f>IF(N203="sníž. přenesená",J203,0)</f>
        <v>0</v>
      </c>
      <c r="BI203" s="227">
        <f>IF(N203="nulová",J203,0)</f>
        <v>0</v>
      </c>
      <c r="BJ203" s="16" t="s">
        <v>81</v>
      </c>
      <c r="BK203" s="227">
        <f>ROUND(I203*H203,2)</f>
        <v>0</v>
      </c>
      <c r="BL203" s="16" t="s">
        <v>126</v>
      </c>
      <c r="BM203" s="226" t="s">
        <v>320</v>
      </c>
    </row>
    <row r="204" spans="1:65" s="2" customFormat="1" ht="37.8" customHeight="1">
      <c r="A204" s="37"/>
      <c r="B204" s="38"/>
      <c r="C204" s="214" t="s">
        <v>321</v>
      </c>
      <c r="D204" s="214" t="s">
        <v>122</v>
      </c>
      <c r="E204" s="215" t="s">
        <v>322</v>
      </c>
      <c r="F204" s="216" t="s">
        <v>323</v>
      </c>
      <c r="G204" s="217" t="s">
        <v>134</v>
      </c>
      <c r="H204" s="218">
        <v>1</v>
      </c>
      <c r="I204" s="219"/>
      <c r="J204" s="220">
        <f>ROUND(I204*H204,2)</f>
        <v>0</v>
      </c>
      <c r="K204" s="221"/>
      <c r="L204" s="43"/>
      <c r="M204" s="222" t="s">
        <v>1</v>
      </c>
      <c r="N204" s="223" t="s">
        <v>41</v>
      </c>
      <c r="O204" s="90"/>
      <c r="P204" s="224">
        <f>O204*H204</f>
        <v>0</v>
      </c>
      <c r="Q204" s="224">
        <v>0.05454</v>
      </c>
      <c r="R204" s="224">
        <f>Q204*H204</f>
        <v>0.05454</v>
      </c>
      <c r="S204" s="224">
        <v>0</v>
      </c>
      <c r="T204" s="225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226" t="s">
        <v>126</v>
      </c>
      <c r="AT204" s="226" t="s">
        <v>122</v>
      </c>
      <c r="AU204" s="226" t="s">
        <v>85</v>
      </c>
      <c r="AY204" s="16" t="s">
        <v>120</v>
      </c>
      <c r="BE204" s="227">
        <f>IF(N204="základní",J204,0)</f>
        <v>0</v>
      </c>
      <c r="BF204" s="227">
        <f>IF(N204="snížená",J204,0)</f>
        <v>0</v>
      </c>
      <c r="BG204" s="227">
        <f>IF(N204="zákl. přenesená",J204,0)</f>
        <v>0</v>
      </c>
      <c r="BH204" s="227">
        <f>IF(N204="sníž. přenesená",J204,0)</f>
        <v>0</v>
      </c>
      <c r="BI204" s="227">
        <f>IF(N204="nulová",J204,0)</f>
        <v>0</v>
      </c>
      <c r="BJ204" s="16" t="s">
        <v>81</v>
      </c>
      <c r="BK204" s="227">
        <f>ROUND(I204*H204,2)</f>
        <v>0</v>
      </c>
      <c r="BL204" s="16" t="s">
        <v>126</v>
      </c>
      <c r="BM204" s="226" t="s">
        <v>324</v>
      </c>
    </row>
    <row r="205" spans="1:63" s="12" customFormat="1" ht="22.8" customHeight="1">
      <c r="A205" s="12"/>
      <c r="B205" s="198"/>
      <c r="C205" s="199"/>
      <c r="D205" s="200" t="s">
        <v>75</v>
      </c>
      <c r="E205" s="212" t="s">
        <v>325</v>
      </c>
      <c r="F205" s="212" t="s">
        <v>326</v>
      </c>
      <c r="G205" s="199"/>
      <c r="H205" s="199"/>
      <c r="I205" s="202"/>
      <c r="J205" s="213">
        <f>BK205</f>
        <v>0</v>
      </c>
      <c r="K205" s="199"/>
      <c r="L205" s="204"/>
      <c r="M205" s="205"/>
      <c r="N205" s="206"/>
      <c r="O205" s="206"/>
      <c r="P205" s="207">
        <f>P206</f>
        <v>0</v>
      </c>
      <c r="Q205" s="206"/>
      <c r="R205" s="207">
        <f>R206</f>
        <v>0</v>
      </c>
      <c r="S205" s="206"/>
      <c r="T205" s="208">
        <f>T206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09" t="s">
        <v>81</v>
      </c>
      <c r="AT205" s="210" t="s">
        <v>75</v>
      </c>
      <c r="AU205" s="210" t="s">
        <v>81</v>
      </c>
      <c r="AY205" s="209" t="s">
        <v>120</v>
      </c>
      <c r="BK205" s="211">
        <f>BK206</f>
        <v>0</v>
      </c>
    </row>
    <row r="206" spans="1:65" s="2" customFormat="1" ht="49.05" customHeight="1">
      <c r="A206" s="37"/>
      <c r="B206" s="38"/>
      <c r="C206" s="214" t="s">
        <v>327</v>
      </c>
      <c r="D206" s="214" t="s">
        <v>122</v>
      </c>
      <c r="E206" s="215" t="s">
        <v>328</v>
      </c>
      <c r="F206" s="216" t="s">
        <v>329</v>
      </c>
      <c r="G206" s="217" t="s">
        <v>161</v>
      </c>
      <c r="H206" s="218">
        <v>0.279</v>
      </c>
      <c r="I206" s="219"/>
      <c r="J206" s="220">
        <f>ROUND(I206*H206,2)</f>
        <v>0</v>
      </c>
      <c r="K206" s="221"/>
      <c r="L206" s="43"/>
      <c r="M206" s="222" t="s">
        <v>1</v>
      </c>
      <c r="N206" s="223" t="s">
        <v>41</v>
      </c>
      <c r="O206" s="90"/>
      <c r="P206" s="224">
        <f>O206*H206</f>
        <v>0</v>
      </c>
      <c r="Q206" s="224">
        <v>0</v>
      </c>
      <c r="R206" s="224">
        <f>Q206*H206</f>
        <v>0</v>
      </c>
      <c r="S206" s="224">
        <v>0</v>
      </c>
      <c r="T206" s="225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26" t="s">
        <v>126</v>
      </c>
      <c r="AT206" s="226" t="s">
        <v>122</v>
      </c>
      <c r="AU206" s="226" t="s">
        <v>85</v>
      </c>
      <c r="AY206" s="16" t="s">
        <v>120</v>
      </c>
      <c r="BE206" s="227">
        <f>IF(N206="základní",J206,0)</f>
        <v>0</v>
      </c>
      <c r="BF206" s="227">
        <f>IF(N206="snížená",J206,0)</f>
        <v>0</v>
      </c>
      <c r="BG206" s="227">
        <f>IF(N206="zákl. přenesená",J206,0)</f>
        <v>0</v>
      </c>
      <c r="BH206" s="227">
        <f>IF(N206="sníž. přenesená",J206,0)</f>
        <v>0</v>
      </c>
      <c r="BI206" s="227">
        <f>IF(N206="nulová",J206,0)</f>
        <v>0</v>
      </c>
      <c r="BJ206" s="16" t="s">
        <v>81</v>
      </c>
      <c r="BK206" s="227">
        <f>ROUND(I206*H206,2)</f>
        <v>0</v>
      </c>
      <c r="BL206" s="16" t="s">
        <v>126</v>
      </c>
      <c r="BM206" s="226" t="s">
        <v>330</v>
      </c>
    </row>
    <row r="207" spans="1:63" s="12" customFormat="1" ht="25.9" customHeight="1">
      <c r="A207" s="12"/>
      <c r="B207" s="198"/>
      <c r="C207" s="199"/>
      <c r="D207" s="200" t="s">
        <v>75</v>
      </c>
      <c r="E207" s="201" t="s">
        <v>331</v>
      </c>
      <c r="F207" s="201" t="s">
        <v>332</v>
      </c>
      <c r="G207" s="199"/>
      <c r="H207" s="199"/>
      <c r="I207" s="202"/>
      <c r="J207" s="203">
        <f>BK207</f>
        <v>0</v>
      </c>
      <c r="K207" s="199"/>
      <c r="L207" s="204"/>
      <c r="M207" s="205"/>
      <c r="N207" s="206"/>
      <c r="O207" s="206"/>
      <c r="P207" s="207">
        <f>P208</f>
        <v>0</v>
      </c>
      <c r="Q207" s="206"/>
      <c r="R207" s="207">
        <f>R208</f>
        <v>0</v>
      </c>
      <c r="S207" s="206"/>
      <c r="T207" s="208">
        <f>T208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09" t="s">
        <v>81</v>
      </c>
      <c r="AT207" s="210" t="s">
        <v>75</v>
      </c>
      <c r="AU207" s="210" t="s">
        <v>76</v>
      </c>
      <c r="AY207" s="209" t="s">
        <v>120</v>
      </c>
      <c r="BK207" s="211">
        <f>BK208</f>
        <v>0</v>
      </c>
    </row>
    <row r="208" spans="1:63" s="12" customFormat="1" ht="22.8" customHeight="1">
      <c r="A208" s="12"/>
      <c r="B208" s="198"/>
      <c r="C208" s="199"/>
      <c r="D208" s="200" t="s">
        <v>75</v>
      </c>
      <c r="E208" s="212" t="s">
        <v>332</v>
      </c>
      <c r="F208" s="212" t="s">
        <v>333</v>
      </c>
      <c r="G208" s="199"/>
      <c r="H208" s="199"/>
      <c r="I208" s="202"/>
      <c r="J208" s="213">
        <f>BK208</f>
        <v>0</v>
      </c>
      <c r="K208" s="199"/>
      <c r="L208" s="204"/>
      <c r="M208" s="205"/>
      <c r="N208" s="206"/>
      <c r="O208" s="206"/>
      <c r="P208" s="207">
        <f>SUM(P209:P211)</f>
        <v>0</v>
      </c>
      <c r="Q208" s="206"/>
      <c r="R208" s="207">
        <f>SUM(R209:R211)</f>
        <v>0</v>
      </c>
      <c r="S208" s="206"/>
      <c r="T208" s="208">
        <f>SUM(T209:T211)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09" t="s">
        <v>144</v>
      </c>
      <c r="AT208" s="210" t="s">
        <v>75</v>
      </c>
      <c r="AU208" s="210" t="s">
        <v>81</v>
      </c>
      <c r="AY208" s="209" t="s">
        <v>120</v>
      </c>
      <c r="BK208" s="211">
        <f>SUM(BK209:BK211)</f>
        <v>0</v>
      </c>
    </row>
    <row r="209" spans="1:65" s="2" customFormat="1" ht="16.5" customHeight="1">
      <c r="A209" s="37"/>
      <c r="B209" s="38"/>
      <c r="C209" s="214" t="s">
        <v>334</v>
      </c>
      <c r="D209" s="214" t="s">
        <v>122</v>
      </c>
      <c r="E209" s="215" t="s">
        <v>81</v>
      </c>
      <c r="F209" s="216" t="s">
        <v>335</v>
      </c>
      <c r="G209" s="217" t="s">
        <v>154</v>
      </c>
      <c r="H209" s="218">
        <v>1</v>
      </c>
      <c r="I209" s="219"/>
      <c r="J209" s="220">
        <f>ROUND(I209*H209,2)</f>
        <v>0</v>
      </c>
      <c r="K209" s="221"/>
      <c r="L209" s="43"/>
      <c r="M209" s="222" t="s">
        <v>1</v>
      </c>
      <c r="N209" s="223" t="s">
        <v>41</v>
      </c>
      <c r="O209" s="90"/>
      <c r="P209" s="224">
        <f>O209*H209</f>
        <v>0</v>
      </c>
      <c r="Q209" s="224">
        <v>0</v>
      </c>
      <c r="R209" s="224">
        <f>Q209*H209</f>
        <v>0</v>
      </c>
      <c r="S209" s="224">
        <v>0</v>
      </c>
      <c r="T209" s="225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26" t="s">
        <v>126</v>
      </c>
      <c r="AT209" s="226" t="s">
        <v>122</v>
      </c>
      <c r="AU209" s="226" t="s">
        <v>85</v>
      </c>
      <c r="AY209" s="16" t="s">
        <v>120</v>
      </c>
      <c r="BE209" s="227">
        <f>IF(N209="základní",J209,0)</f>
        <v>0</v>
      </c>
      <c r="BF209" s="227">
        <f>IF(N209="snížená",J209,0)</f>
        <v>0</v>
      </c>
      <c r="BG209" s="227">
        <f>IF(N209="zákl. přenesená",J209,0)</f>
        <v>0</v>
      </c>
      <c r="BH209" s="227">
        <f>IF(N209="sníž. přenesená",J209,0)</f>
        <v>0</v>
      </c>
      <c r="BI209" s="227">
        <f>IF(N209="nulová",J209,0)</f>
        <v>0</v>
      </c>
      <c r="BJ209" s="16" t="s">
        <v>81</v>
      </c>
      <c r="BK209" s="227">
        <f>ROUND(I209*H209,2)</f>
        <v>0</v>
      </c>
      <c r="BL209" s="16" t="s">
        <v>126</v>
      </c>
      <c r="BM209" s="226" t="s">
        <v>336</v>
      </c>
    </row>
    <row r="210" spans="1:65" s="2" customFormat="1" ht="16.5" customHeight="1">
      <c r="A210" s="37"/>
      <c r="B210" s="38"/>
      <c r="C210" s="214" t="s">
        <v>337</v>
      </c>
      <c r="D210" s="214" t="s">
        <v>122</v>
      </c>
      <c r="E210" s="215" t="s">
        <v>85</v>
      </c>
      <c r="F210" s="216" t="s">
        <v>338</v>
      </c>
      <c r="G210" s="217" t="s">
        <v>154</v>
      </c>
      <c r="H210" s="218">
        <v>1</v>
      </c>
      <c r="I210" s="219"/>
      <c r="J210" s="220">
        <f>ROUND(I210*H210,2)</f>
        <v>0</v>
      </c>
      <c r="K210" s="221"/>
      <c r="L210" s="43"/>
      <c r="M210" s="222" t="s">
        <v>1</v>
      </c>
      <c r="N210" s="223" t="s">
        <v>41</v>
      </c>
      <c r="O210" s="90"/>
      <c r="P210" s="224">
        <f>O210*H210</f>
        <v>0</v>
      </c>
      <c r="Q210" s="224">
        <v>0</v>
      </c>
      <c r="R210" s="224">
        <f>Q210*H210</f>
        <v>0</v>
      </c>
      <c r="S210" s="224">
        <v>0</v>
      </c>
      <c r="T210" s="225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226" t="s">
        <v>126</v>
      </c>
      <c r="AT210" s="226" t="s">
        <v>122</v>
      </c>
      <c r="AU210" s="226" t="s">
        <v>85</v>
      </c>
      <c r="AY210" s="16" t="s">
        <v>120</v>
      </c>
      <c r="BE210" s="227">
        <f>IF(N210="základní",J210,0)</f>
        <v>0</v>
      </c>
      <c r="BF210" s="227">
        <f>IF(N210="snížená",J210,0)</f>
        <v>0</v>
      </c>
      <c r="BG210" s="227">
        <f>IF(N210="zákl. přenesená",J210,0)</f>
        <v>0</v>
      </c>
      <c r="BH210" s="227">
        <f>IF(N210="sníž. přenesená",J210,0)</f>
        <v>0</v>
      </c>
      <c r="BI210" s="227">
        <f>IF(N210="nulová",J210,0)</f>
        <v>0</v>
      </c>
      <c r="BJ210" s="16" t="s">
        <v>81</v>
      </c>
      <c r="BK210" s="227">
        <f>ROUND(I210*H210,2)</f>
        <v>0</v>
      </c>
      <c r="BL210" s="16" t="s">
        <v>126</v>
      </c>
      <c r="BM210" s="226" t="s">
        <v>339</v>
      </c>
    </row>
    <row r="211" spans="1:65" s="2" customFormat="1" ht="16.5" customHeight="1">
      <c r="A211" s="37"/>
      <c r="B211" s="38"/>
      <c r="C211" s="214" t="s">
        <v>277</v>
      </c>
      <c r="D211" s="214" t="s">
        <v>122</v>
      </c>
      <c r="E211" s="215" t="s">
        <v>136</v>
      </c>
      <c r="F211" s="216" t="s">
        <v>340</v>
      </c>
      <c r="G211" s="217" t="s">
        <v>154</v>
      </c>
      <c r="H211" s="218">
        <v>1</v>
      </c>
      <c r="I211" s="219"/>
      <c r="J211" s="220">
        <f>ROUND(I211*H211,2)</f>
        <v>0</v>
      </c>
      <c r="K211" s="221"/>
      <c r="L211" s="43"/>
      <c r="M211" s="261" t="s">
        <v>1</v>
      </c>
      <c r="N211" s="262" t="s">
        <v>41</v>
      </c>
      <c r="O211" s="263"/>
      <c r="P211" s="264">
        <f>O211*H211</f>
        <v>0</v>
      </c>
      <c r="Q211" s="264">
        <v>0</v>
      </c>
      <c r="R211" s="264">
        <f>Q211*H211</f>
        <v>0</v>
      </c>
      <c r="S211" s="264">
        <v>0</v>
      </c>
      <c r="T211" s="265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226" t="s">
        <v>126</v>
      </c>
      <c r="AT211" s="226" t="s">
        <v>122</v>
      </c>
      <c r="AU211" s="226" t="s">
        <v>85</v>
      </c>
      <c r="AY211" s="16" t="s">
        <v>120</v>
      </c>
      <c r="BE211" s="227">
        <f>IF(N211="základní",J211,0)</f>
        <v>0</v>
      </c>
      <c r="BF211" s="227">
        <f>IF(N211="snížená",J211,0)</f>
        <v>0</v>
      </c>
      <c r="BG211" s="227">
        <f>IF(N211="zákl. přenesená",J211,0)</f>
        <v>0</v>
      </c>
      <c r="BH211" s="227">
        <f>IF(N211="sníž. přenesená",J211,0)</f>
        <v>0</v>
      </c>
      <c r="BI211" s="227">
        <f>IF(N211="nulová",J211,0)</f>
        <v>0</v>
      </c>
      <c r="BJ211" s="16" t="s">
        <v>81</v>
      </c>
      <c r="BK211" s="227">
        <f>ROUND(I211*H211,2)</f>
        <v>0</v>
      </c>
      <c r="BL211" s="16" t="s">
        <v>126</v>
      </c>
      <c r="BM211" s="226" t="s">
        <v>341</v>
      </c>
    </row>
    <row r="212" spans="1:31" s="2" customFormat="1" ht="6.95" customHeight="1">
      <c r="A212" s="37"/>
      <c r="B212" s="65"/>
      <c r="C212" s="66"/>
      <c r="D212" s="66"/>
      <c r="E212" s="66"/>
      <c r="F212" s="66"/>
      <c r="G212" s="66"/>
      <c r="H212" s="66"/>
      <c r="I212" s="66"/>
      <c r="J212" s="66"/>
      <c r="K212" s="66"/>
      <c r="L212" s="43"/>
      <c r="M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</row>
  </sheetData>
  <sheetProtection password="CC35" sheet="1" objects="1" scenarios="1" formatColumns="0" formatRows="0" autoFilter="0"/>
  <autoFilter ref="C128:K211"/>
  <mergeCells count="9">
    <mergeCell ref="E7:H7"/>
    <mergeCell ref="E9:H9"/>
    <mergeCell ref="E18:H18"/>
    <mergeCell ref="E27:H27"/>
    <mergeCell ref="E85:H85"/>
    <mergeCell ref="E87:H87"/>
    <mergeCell ref="E119:H119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PC-VLADKA\Uzivatel</dc:creator>
  <cp:keywords/>
  <dc:description/>
  <cp:lastModifiedBy>PC-VLADKA\Uzivatel</cp:lastModifiedBy>
  <dcterms:created xsi:type="dcterms:W3CDTF">2024-03-19T16:28:21Z</dcterms:created>
  <dcterms:modified xsi:type="dcterms:W3CDTF">2024-03-19T16:28:23Z</dcterms:modified>
  <cp:category/>
  <cp:version/>
  <cp:contentType/>
  <cp:contentStatus/>
</cp:coreProperties>
</file>