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9"/>
  <workbookPr/>
  <bookViews>
    <workbookView xWindow="0" yWindow="0" windowWidth="21570" windowHeight="7980" activeTab="0"/>
  </bookViews>
  <sheets>
    <sheet name="Rekapitulace stavby" sheetId="1" r:id="rId1"/>
    <sheet name="1 - Stavební úpravy sociá..." sheetId="2" r:id="rId2"/>
    <sheet name="2 - Stavební úpravy sociá..." sheetId="3" r:id="rId3"/>
    <sheet name="Pokyny pro vyplnění" sheetId="4" r:id="rId4"/>
  </sheets>
  <definedNames>
    <definedName name="_xlnm._FilterDatabase" localSheetId="1" hidden="1">'1 - Stavební úpravy sociá...'!$C$99:$K$519</definedName>
    <definedName name="_xlnm._FilterDatabase" localSheetId="2" hidden="1">'2 - Stavební úpravy sociá...'!$C$83:$K$214</definedName>
    <definedName name="_xlnm.Print_Area" localSheetId="1">'1 - Stavební úpravy sociá...'!$C$4:$J$39,'1 - Stavební úpravy sociá...'!$C$45:$J$81,'1 - Stavební úpravy sociá...'!$C$87:$J$519</definedName>
    <definedName name="_xlnm.Print_Area" localSheetId="2">'2 - Stavební úpravy sociá...'!$C$4:$J$39,'2 - Stavební úpravy sociá...'!$C$45:$J$65,'2 - Stavební úpravy sociá...'!$C$71:$J$214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'1 - Stavební úpravy sociá...'!$99:$99</definedName>
    <definedName name="_xlnm.Print_Titles" localSheetId="2">'2 - Stavební úpravy sociá...'!$83:$83</definedName>
  </definedNames>
  <calcPr calcId="191029"/>
  <extLst/>
</workbook>
</file>

<file path=xl/sharedStrings.xml><?xml version="1.0" encoding="utf-8"?>
<sst xmlns="http://schemas.openxmlformats.org/spreadsheetml/2006/main" count="5075" uniqueCount="1261">
  <si>
    <t>Export Komplet</t>
  </si>
  <si>
    <t>VZ</t>
  </si>
  <si>
    <t>2.0</t>
  </si>
  <si>
    <t/>
  </si>
  <si>
    <t>False</t>
  </si>
  <si>
    <t>{4ad94731-5de2-49dc-8403-2430c4042c57}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</si>
  <si>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</si>
  <si>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</si>
  <si>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</si>
  <si>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</si>
  <si>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</si>
  <si>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</si>
  <si>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</si>
  <si>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</si>
  <si>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</si>
  <si>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06102020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</si>
  <si>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</si>
  <si>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</si>
  <si>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Výzva PD-Čp. 3276, ul. Horní, sportovní areál Stovky-stavební úpravy sociálních zařízení</t>
  </si>
  <si>
    <t>KSO:</t>
  </si>
  <si>
    <t>CC-CZ:</t>
  </si>
  <si>
    <t>Místo:</t>
  </si>
  <si>
    <t>areál Stovky</t>
  </si>
  <si>
    <t>Datum:</t>
  </si>
  <si>
    <t>30. 12. 2022</t>
  </si>
  <si>
    <t>Zadavatel:</t>
  </si>
  <si>
    <t>IČ:</t>
  </si>
  <si>
    <t>Statutární město Frýdek-Místek</t>
  </si>
  <si>
    <t>DIČ:</t>
  </si>
  <si>
    <t>Uchazeč:</t>
  </si>
  <si>
    <t>Vyplň údaj</t>
  </si>
  <si>
    <t>Projektant:</t>
  </si>
  <si>
    <t>Made 4 BIM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</si>
  <si>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</si>
  <si>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</si>
  <si>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</si>
  <si>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</si>
  <si>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</si>
  <si>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</si>
  <si>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</si>
  <si>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</si>
  <si>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</si>
  <si>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</si>
  <si>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</si>
  <si>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</si>
  <si>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</si>
  <si>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</si>
  <si>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</si>
  <si>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</si>
  <si>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</si>
  <si>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</si>
  <si>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</si>
  <si>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</si>
  <si>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</si>
  <si>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</si>
  <si>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</si>
  <si>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</si>
  <si>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</si>
  <si>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</si>
  <si>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</si>
  <si>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</si>
  <si>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</si>
  <si>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</si>
  <si>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</si>
  <si>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</si>
  <si>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</si>
  <si>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</si>
  <si>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</si>
  <si>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</si>
  <si>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</si>
  <si>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</si>
  <si>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</si>
  <si>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</si>
  <si>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</si>
  <si>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</si>
  <si>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</si>
  <si>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</si>
  <si>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Stavební úpravy sociálních zařízení</t>
  </si>
  <si>
    <t>STA</t>
  </si>
  <si>
    <t>{64572a4b-3aad-48d8-94f8-b14228dd5a86}</t>
  </si>
  <si>
    <t>2</t>
  </si>
  <si>
    <t>Stavební úpravy sociálních zařízení - část ZTI</t>
  </si>
  <si>
    <t>{2fced7d8-7cec-4412-ab24-cb626f11ad0f}</t>
  </si>
  <si>
    <t>KRYCÍ LIST SOUPISU PRACÍ</t>
  </si>
  <si>
    <t>Objekt:</t>
  </si>
  <si>
    <t>1 - Stavební úpravy sociálních zařízení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</si>
  <si>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</si>
  <si>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</si>
  <si>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</si>
  <si>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</si>
  <si>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</si>
  <si>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</si>
  <si>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</si>
  <si>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</si>
  <si>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</si>
  <si>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</si>
  <si>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</si>
  <si>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</si>
  <si>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</si>
  <si>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</si>
  <si>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741 - Elektroinstalace - silnoproud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</si>
  <si>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</si>
  <si>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</si>
  <si>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</si>
  <si>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</si>
  <si>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</si>
  <si>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</si>
  <si>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</si>
  <si>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</si>
  <si>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</si>
  <si>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</si>
  <si>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</si>
  <si>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</si>
  <si>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</si>
  <si>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</si>
  <si>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</si>
  <si>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</si>
  <si>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</si>
  <si>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</si>
  <si>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</si>
  <si>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</si>
  <si>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</si>
  <si>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</si>
  <si>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</si>
  <si>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</si>
  <si>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</si>
  <si>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</si>
  <si>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</si>
  <si>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</si>
  <si>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</si>
  <si>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310239211</t>
  </si>
  <si>
    <t>Zazdívka otvorů pl přes 1 do 4 m2 ve zdivu nadzákladovém cihlami pálenými na MVC</t>
  </si>
  <si>
    <t>m3</t>
  </si>
  <si>
    <t>4</t>
  </si>
  <si>
    <t>-1781476846</t>
  </si>
  <si>
    <t>PP</t>
  </si>
  <si>
    <t>Zazdívka otvorů ve zdivu nadzákladovém cihlami pálenými plochy přes 1 m2 do 4 m2 na maltu vápenocementovou</t>
  </si>
  <si>
    <t>Online PSC</t>
  </si>
  <si>
    <t>https://podminky.urs.cz/item/CS_URS_2022_02/310239211</t>
  </si>
  <si>
    <t>VV</t>
  </si>
  <si>
    <t>0,9*2,5*0,3</t>
  </si>
  <si>
    <t>342272225</t>
  </si>
  <si>
    <t>Příčka z pórobetonových hladkých tvárnic na tenkovrstvou maltu tl 100 mm</t>
  </si>
  <si>
    <t>m2</t>
  </si>
  <si>
    <t>1852521</t>
  </si>
  <si>
    <t>Příčky z pórobetonových tvárnic hladkých na tenké maltové lože objemová hmotnost do 500 kg/m3, tloušťka příčky 100 mm</t>
  </si>
  <si>
    <t>https://podminky.urs.cz/item/CS_URS_2022_02/342272225</t>
  </si>
  <si>
    <t>3,7*2,1</t>
  </si>
  <si>
    <t>1,4*2,1*3</t>
  </si>
  <si>
    <t>-0,6*2*4</t>
  </si>
  <si>
    <t>Součet</t>
  </si>
  <si>
    <t>342291121</t>
  </si>
  <si>
    <t>Ukotvení příček k cihelným konstrukcím plochými kotvami</t>
  </si>
  <si>
    <t>m</t>
  </si>
  <si>
    <t>545475571</t>
  </si>
  <si>
    <t>Ukotvení příček plochými kotvami, do konstrukce cihelné</t>
  </si>
  <si>
    <t>https://podminky.urs.cz/item/CS_URS_2022_02/342291121</t>
  </si>
  <si>
    <t>5*2,1</t>
  </si>
  <si>
    <t>6</t>
  </si>
  <si>
    <t>Úpravy povrchů, podlahy a osazování výplní</t>
  </si>
  <si>
    <t>611325422</t>
  </si>
  <si>
    <t>Oprava vnitřní vápenocementové štukové omítky stropů v rozsahu plochy přes 10 do 30 %</t>
  </si>
  <si>
    <t>378770260</t>
  </si>
  <si>
    <t>Oprava vápenocementové omítky vnitřních ploch štukové dvouvrstvé, tloušťky do 20 mm a tloušťky štuku do 3 mm stropů, v rozsahu opravované plochy přes 10 do 30%</t>
  </si>
  <si>
    <t>https://podminky.urs.cz/item/CS_URS_2022_02/611325422</t>
  </si>
  <si>
    <t>5</t>
  </si>
  <si>
    <t>612311141</t>
  </si>
  <si>
    <t>Vápenná omítka štuková dvouvrstvá vnitřních stěn nanášená ručně</t>
  </si>
  <si>
    <t>1077540376</t>
  </si>
  <si>
    <t>Omítka vápenná vnitřních ploch nanášená ručně dvouvrstvá štuková, tloušťky jádrové omítky do 10 mm a tloušťky štuku do 3 mm svislých konstrukcí stěn</t>
  </si>
  <si>
    <t>https://podminky.urs.cz/item/CS_URS_2022_02/612311141</t>
  </si>
  <si>
    <t>95,5*1</t>
  </si>
  <si>
    <t>612325225</t>
  </si>
  <si>
    <t>Vápenocementová štuková omítka malých ploch přes 1 do 4 m2 na stěnách</t>
  </si>
  <si>
    <t>kus</t>
  </si>
  <si>
    <t>-1975203195</t>
  </si>
  <si>
    <t>Vápenocementová omítka jednotlivých malých ploch štuková na stěnách, plochy jednotlivě přes 1,0 do 4 m2</t>
  </si>
  <si>
    <t>https://podminky.urs.cz/item/CS_URS_2022_02/612325225</t>
  </si>
  <si>
    <t>7</t>
  </si>
  <si>
    <t>612325302</t>
  </si>
  <si>
    <t>Vápenocementová štuková omítka ostění nebo nadpraží</t>
  </si>
  <si>
    <t>-2135644320</t>
  </si>
  <si>
    <t>Vápenocementová omítka ostění nebo nadpraží štuková</t>
  </si>
  <si>
    <t>https://podminky.urs.cz/item/CS_URS_2022_02/612325302</t>
  </si>
  <si>
    <t>(0,9+1,5+0,9)*8*0,4</t>
  </si>
  <si>
    <t>(0,9+1,2+0,9)*0,4</t>
  </si>
  <si>
    <t>8</t>
  </si>
  <si>
    <t>612325422</t>
  </si>
  <si>
    <t>Oprava vnitřní vápenocementové štukové omítky stěn v rozsahu plochy přes 10 do 30 %</t>
  </si>
  <si>
    <t>-162729010</t>
  </si>
  <si>
    <t>Oprava vápenocementové omítky vnitřních ploch štukové dvouvrstvé, tloušťky do 20 mm a tloušťky štuku do 3 mm stěn, v rozsahu opravované plochy přes 10 do 30%</t>
  </si>
  <si>
    <t>https://podminky.urs.cz/item/CS_URS_2022_02/612325422</t>
  </si>
  <si>
    <t>95,5*3</t>
  </si>
  <si>
    <t>9</t>
  </si>
  <si>
    <t>622143004</t>
  </si>
  <si>
    <t>Montáž omítkových samolepících začišťovacích profilů pro spojení s okenním rámem</t>
  </si>
  <si>
    <t>277011127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</si>
  <si>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</si>
  <si>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https://podminky.urs.cz/item/CS_URS_2022_02/622143004</t>
  </si>
  <si>
    <t>(0,9+1,5+0,9+1,5)*8</t>
  </si>
  <si>
    <t>(0,9+1,2+0,9+1,2)</t>
  </si>
  <si>
    <t>10</t>
  </si>
  <si>
    <t>M</t>
  </si>
  <si>
    <t>59051516</t>
  </si>
  <si>
    <t>profil začišťovací PVC pro ostění vnitřních omítek</t>
  </si>
  <si>
    <t>1949427370</t>
  </si>
  <si>
    <t>42,6*1,1 'Přepočtené koeficientem množství</t>
  </si>
  <si>
    <t>11</t>
  </si>
  <si>
    <t>622325212</t>
  </si>
  <si>
    <t>Oprava vnější vápenné štukové omítky členitosti 1 stěn v rozsahu přes 10 do 30 %</t>
  </si>
  <si>
    <t>-801961387</t>
  </si>
  <si>
    <t>Oprava vápenné omítky vnějších ploch stupně členitosti 1 štukové stěn, v rozsahu opravované plochy přes 10 do 30%</t>
  </si>
  <si>
    <t>https://podminky.urs.cz/item/CS_URS_2022_02/622325212</t>
  </si>
  <si>
    <t>31,6*4</t>
  </si>
  <si>
    <t>12</t>
  </si>
  <si>
    <t>622525105</t>
  </si>
  <si>
    <t>Tenkovrstvá omítka malých ploch přes 1 do 4 m2 na stěnách</t>
  </si>
  <si>
    <t>2040870145</t>
  </si>
  <si>
    <t>Omítka tenkovrstvá jednotlivých malých ploch silikátová, akrylátová, silikonová nebo silikonsilikátová stěn, plochy jednotlivě přes 1,0 do 4,0 m2</t>
  </si>
  <si>
    <t>https://podminky.urs.cz/item/CS_URS_2022_02/622525105</t>
  </si>
  <si>
    <t>13</t>
  </si>
  <si>
    <t>629991011</t>
  </si>
  <si>
    <t>Zakrytí výplní otvorů a svislých ploch fólií přilepenou lepící páskou</t>
  </si>
  <si>
    <t>2091857256</t>
  </si>
  <si>
    <t>Zakrytí vnějších ploch před znečištěním včetně pozdějšího odkrytí výplní otvorů a svislých ploch fólií přilepenou lepící páskou</t>
  </si>
  <si>
    <t>https://podminky.urs.cz/item/CS_URS_2022_02/629991011</t>
  </si>
  <si>
    <t>1,5*0,9*8</t>
  </si>
  <si>
    <t>1,2*0,9</t>
  </si>
  <si>
    <t>14</t>
  </si>
  <si>
    <t>631311214</t>
  </si>
  <si>
    <t>Mazanina tl přes 50 do 80 mm z betonu prostého se zvýšenými nároky na prostředí tř. C 25/30</t>
  </si>
  <si>
    <t>-841961201</t>
  </si>
  <si>
    <t>Mazanina z betonu prostého se zvýšenými nároky na prostředí tl. přes 50 do 80 mm tř. C 25/30</t>
  </si>
  <si>
    <t>https://podminky.urs.cz/item/CS_URS_2022_02/631311214</t>
  </si>
  <si>
    <t>(2,31+1,96+21,19+9,79+3,65)*0,05</t>
  </si>
  <si>
    <t>631311224</t>
  </si>
  <si>
    <t>Mazanina tl přes 80 do 120 mm z betonu prostého se zvýšenými nároky na prostředí tř. C 25/30</t>
  </si>
  <si>
    <t>988765098</t>
  </si>
  <si>
    <t>Mazanina z betonu prostého se zvýšenými nároky na prostředí tl. přes 80 do 120 mm tř. C 25/30</t>
  </si>
  <si>
    <t>https://podminky.urs.cz/item/CS_URS_2022_02/631311224</t>
  </si>
  <si>
    <t>(2,31+1,96+21,19+9,79+3,65)*0,1</t>
  </si>
  <si>
    <t>16</t>
  </si>
  <si>
    <t>631362021</t>
  </si>
  <si>
    <t>Výztuž mazanin svařovanými sítěmi Kari</t>
  </si>
  <si>
    <t>t</t>
  </si>
  <si>
    <t>-983537269</t>
  </si>
  <si>
    <t>Výztuž mazanin ze svařovaných sítí z drátů typu KARI</t>
  </si>
  <si>
    <t>https://podminky.urs.cz/item/CS_URS_2022_02/631362021</t>
  </si>
  <si>
    <t>38,9*0,0079*1,1</t>
  </si>
  <si>
    <t>17</t>
  </si>
  <si>
    <t>642944121</t>
  </si>
  <si>
    <t>Osazování ocelových zárubní dodatečné pl do 2,5 m2</t>
  </si>
  <si>
    <t>1715987234</t>
  </si>
  <si>
    <t>Osazení ocelových dveřních zárubní lisovaných nebo z úhelníků dodatečně s vybetonováním prahu, plochy do 2,5 m2</t>
  </si>
  <si>
    <t>https://podminky.urs.cz/item/CS_URS_2022_02/642944121</t>
  </si>
  <si>
    <t>18</t>
  </si>
  <si>
    <t>55331480</t>
  </si>
  <si>
    <t>zárubeň jednokřídlá ocelová pro zdění tl stěny 75-100mm rozměru 600/1970, 2100mm</t>
  </si>
  <si>
    <t>-850180769</t>
  </si>
  <si>
    <t>Ostatní konstrukce a práce, bourání</t>
  </si>
  <si>
    <t>19</t>
  </si>
  <si>
    <t>949101112</t>
  </si>
  <si>
    <t>Lešení pomocné pro objekty pozemních staveb s lešeňovou podlahou v přes 1,9 do 3,5 m zatížení do 150 kg/m2</t>
  </si>
  <si>
    <t>1506236292</t>
  </si>
  <si>
    <t>Lešení pomocné pracovní pro objekty pozemních staveb pro zatížení do 150 kg/m2, o výšce lešeňové podlahy přes 1,9 do 3,5 m</t>
  </si>
  <si>
    <t>https://podminky.urs.cz/item/CS_URS_2022_02/949101112</t>
  </si>
  <si>
    <t>20</t>
  </si>
  <si>
    <t>962031133</t>
  </si>
  <si>
    <t>Bourání příček z cihel pálených na MVC tl do 150 mm</t>
  </si>
  <si>
    <t>1424607354</t>
  </si>
  <si>
    <t>Bourání příček z cihel, tvárnic nebo příčkovek z cihel pálených, plných nebo dutých na maltu vápennou nebo vápenocementovou, tl. do 150 mm</t>
  </si>
  <si>
    <t>https://podminky.urs.cz/item/CS_URS_2022_02/962031133</t>
  </si>
  <si>
    <t>965042141</t>
  </si>
  <si>
    <t>Bourání podkladů pod dlažby nebo mazanin betonových nebo z litého asfaltu tl do 100 mm pl přes 4 m2</t>
  </si>
  <si>
    <t>-1402430087</t>
  </si>
  <si>
    <t>Bourání mazanin betonových nebo z litého asfaltu tl. do 100 mm, plochy přes 4 m2</t>
  </si>
  <si>
    <t>https://podminky.urs.cz/item/CS_URS_2022_02/965042141</t>
  </si>
  <si>
    <t>22</t>
  </si>
  <si>
    <t>968062455</t>
  </si>
  <si>
    <t>Vybourání dřevěných dveřních zárubní pl do 2 m2</t>
  </si>
  <si>
    <t>-1963209713</t>
  </si>
  <si>
    <t>Vybourání dřevěných rámů oken s křídly, dveřních zárubní, vrat, stěn, ostění nebo obkladů dveřních zárubní, plochy do 2 m2</t>
  </si>
  <si>
    <t>https://podminky.urs.cz/item/CS_URS_2022_02/968062455</t>
  </si>
  <si>
    <t>0,8*2*2</t>
  </si>
  <si>
    <t>0,8*2,5*2</t>
  </si>
  <si>
    <t>0,6*2*4</t>
  </si>
  <si>
    <t>23</t>
  </si>
  <si>
    <t>968062375</t>
  </si>
  <si>
    <t>Vybourání dřevěných rámů oken zdvojených včetně křídel pl do 2 m2</t>
  </si>
  <si>
    <t>2106596717</t>
  </si>
  <si>
    <t>Vybourání dřevěných rámů oken s křídly, dveřních zárubní, vrat, stěn, ostění nebo obkladů rámů oken s křídly zdvojených, plochy do 2 m2</t>
  </si>
  <si>
    <t>https://podminky.urs.cz/item/CS_URS_2022_02/968062375</t>
  </si>
  <si>
    <t>24</t>
  </si>
  <si>
    <t>974031133</t>
  </si>
  <si>
    <t>Vysekání rýh ve zdivu cihelném hl do 50 mm š do 100 mm</t>
  </si>
  <si>
    <t>-1977243200</t>
  </si>
  <si>
    <t>Vysekání rýh ve zdivu cihelném na maltu vápennou nebo vápenocementovou do hl. 50 mm a šířky do 100 mm</t>
  </si>
  <si>
    <t>https://podminky.urs.cz/item/CS_URS_2022_02/974031133</t>
  </si>
  <si>
    <t>25</t>
  </si>
  <si>
    <t>977332122</t>
  </si>
  <si>
    <t>Frézování drážek ve stěnách z cihel včetně omítky do 50x50 mm</t>
  </si>
  <si>
    <t>2024645356</t>
  </si>
  <si>
    <t>Frézování drážek pro vodiče ve stěnách z cihel včetně omítky, rozměru do 50x50 mm</t>
  </si>
  <si>
    <t>https://podminky.urs.cz/item/CS_URS_2023_01/977332122</t>
  </si>
  <si>
    <t>pro potrubí ZTI</t>
  </si>
  <si>
    <t>55</t>
  </si>
  <si>
    <t>26</t>
  </si>
  <si>
    <t>985331212</t>
  </si>
  <si>
    <t>Dodatečné vlepování betonářské výztuže D 10 mm do chemické malty včetně vyvrtání otvoru</t>
  </si>
  <si>
    <t>-2128500110</t>
  </si>
  <si>
    <t>Dodatečné vlepování betonářské výztuže včetně vyvrtání a vyčištění otvoru chemickou maltou průměr výztuže 10 mm</t>
  </si>
  <si>
    <t>https://podminky.urs.cz/item/CS_URS_2022_02/985331212</t>
  </si>
  <si>
    <t>1*5</t>
  </si>
  <si>
    <t>27</t>
  </si>
  <si>
    <t>ULS.0018659.URS</t>
  </si>
  <si>
    <t>Helikální nerezová výztuž HB 10mm</t>
  </si>
  <si>
    <t>-840122681</t>
  </si>
  <si>
    <t>997</t>
  </si>
  <si>
    <t>Přesun sutě</t>
  </si>
  <si>
    <t>28</t>
  </si>
  <si>
    <t>997013111</t>
  </si>
  <si>
    <t>Vnitrostaveništní doprava suti a vybouraných hmot pro budovy v do 6 m s použitím mechanizace</t>
  </si>
  <si>
    <t>-1101620485</t>
  </si>
  <si>
    <t>Vnitrostaveništní doprava suti a vybouraných hmot vodorovně do 50 m svisle s použitím mechanizace pro budovy a haly výšky do 6 m</t>
  </si>
  <si>
    <t>https://podminky.urs.cz/item/CS_URS_2023_01/997013111</t>
  </si>
  <si>
    <t>29</t>
  </si>
  <si>
    <t>997013501</t>
  </si>
  <si>
    <t>Odvoz suti a vybouraných hmot na skládku nebo meziskládku do 1 km se složením</t>
  </si>
  <si>
    <t>-113277977</t>
  </si>
  <si>
    <t>Odvoz suti a vybouraných hmot na skládku nebo meziskládku se složením, na vzdálenost do 1 km</t>
  </si>
  <si>
    <t>https://podminky.urs.cz/item/CS_URS_2022_02/997013501</t>
  </si>
  <si>
    <t>30</t>
  </si>
  <si>
    <t>997013509</t>
  </si>
  <si>
    <t>Příplatek k odvozu suti a vybouraných hmot na skládku ZKD 1 km přes 1 km</t>
  </si>
  <si>
    <t>-826078194</t>
  </si>
  <si>
    <t>Odvoz suti a vybouraných hmot na skládku nebo meziskládku se složením, na vzdálenost Příplatek k ceně za každý další i započatý 1 km přes 1 km</t>
  </si>
  <si>
    <t>https://podminky.urs.cz/item/CS_URS_2022_02/997013509</t>
  </si>
  <si>
    <t>30,567*9 'Přepočtené koeficientem množství</t>
  </si>
  <si>
    <t>31</t>
  </si>
  <si>
    <t>997013871</t>
  </si>
  <si>
    <t>Poplatek za uložení stavebního odpadu na recyklační skládce (skládkovné) směsného stavebního a demoličního kód odpadu 17 09 04</t>
  </si>
  <si>
    <t>1854079568</t>
  </si>
  <si>
    <t>Poplatek za uložení stavebního odpadu na recyklační skládce (skládkovné) směsného stavebního a demoličního zatříděného do Katalogu odpadů pod kódem 17 09 04</t>
  </si>
  <si>
    <t>https://podminky.urs.cz/item/CS_URS_2023_01/997013871</t>
  </si>
  <si>
    <t>998</t>
  </si>
  <si>
    <t>Přesun hmot</t>
  </si>
  <si>
    <t>32</t>
  </si>
  <si>
    <t>998011001</t>
  </si>
  <si>
    <t>Přesun hmot pro budovy zděné v do 6 m</t>
  </si>
  <si>
    <t>1022075370</t>
  </si>
  <si>
    <t>Přesun hmot pro budovy občanské výstavby, bydlení, výrobu a služby s nosnou svislou konstrukcí zděnou z cihel, tvárnic nebo kamene vodorovná dopravní vzdálenost do 100 m pro budovy výšky do 6 m</t>
  </si>
  <si>
    <t>https://podminky.urs.cz/item/CS_URS_2023_01/998011001</t>
  </si>
  <si>
    <t>PSV</t>
  </si>
  <si>
    <t>Práce a dodávky PSV</t>
  </si>
  <si>
    <t>711</t>
  </si>
  <si>
    <t>Izolace proti vodě, vlhkosti a plynům</t>
  </si>
  <si>
    <t>33</t>
  </si>
  <si>
    <t>711111001</t>
  </si>
  <si>
    <t>Provedení izolace proti zemní vlhkosti vodorovné za studena nátěrem penetračním</t>
  </si>
  <si>
    <t>452849315</t>
  </si>
  <si>
    <t>Provedení izolace proti zemní vlhkosti natěradly a tmely za studena na ploše vodorovné V nátěrem penetračním</t>
  </si>
  <si>
    <t>https://podminky.urs.cz/item/CS_URS_2022_02/711111001</t>
  </si>
  <si>
    <t>(2,31+1,96+21,19+9,79+3,65)</t>
  </si>
  <si>
    <t>34</t>
  </si>
  <si>
    <t>11163153</t>
  </si>
  <si>
    <t>emulze asfaltová penetrační</t>
  </si>
  <si>
    <t>litr</t>
  </si>
  <si>
    <t>-1243734043</t>
  </si>
  <si>
    <t>38,9*0,3 'Přepočtené koeficientem množství</t>
  </si>
  <si>
    <t>35</t>
  </si>
  <si>
    <t>711141559</t>
  </si>
  <si>
    <t>Provedení izolace proti zemní vlhkosti pásy přitavením vodorovné NAIP</t>
  </si>
  <si>
    <t>-1684578810</t>
  </si>
  <si>
    <t>Provedení izolace proti zemní vlhkosti pásy přitavením NAIP na ploše vodorovné V</t>
  </si>
  <si>
    <t>https://podminky.urs.cz/item/CS_URS_2022_02/711141559</t>
  </si>
  <si>
    <t>36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</si>
  <si>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</si>
  <si>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</si>
  <si>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-1484770053</t>
  </si>
  <si>
    <t>38,9*1,15 'Přepočtené koeficientem množství</t>
  </si>
  <si>
    <t>37</t>
  </si>
  <si>
    <t>998711101</t>
  </si>
  <si>
    <t>Přesun hmot tonážní pro izolace proti vodě, vlhkosti a plynům v objektech v do 6 m</t>
  </si>
  <si>
    <t>-2140096081</t>
  </si>
  <si>
    <t>Přesun hmot pro izolace proti vodě, vlhkosti a plynům stanovený z hmotnosti přesunovaného materiálu vodorovná dopravní vzdálenost do 50 m v objektech výšky do 6 m</t>
  </si>
  <si>
    <t>https://podminky.urs.cz/item/CS_URS_2022_02/998711101</t>
  </si>
  <si>
    <t>713</t>
  </si>
  <si>
    <t>Izolace tepelné</t>
  </si>
  <si>
    <t>38</t>
  </si>
  <si>
    <t>713121111</t>
  </si>
  <si>
    <t>Montáž izolace tepelné podlah volně kladenými rohožemi, pásy, dílci, deskami 1 vrstva</t>
  </si>
  <si>
    <t>-1401800590</t>
  </si>
  <si>
    <t>Montáž tepelné izolace podlah rohožemi, pásy, deskami, dílci, bloky (izolační materiál ve specifikaci) kladenými volně jednovrstvá</t>
  </si>
  <si>
    <t>https://podminky.urs.cz/item/CS_URS_2022_02/713121111</t>
  </si>
  <si>
    <t>39</t>
  </si>
  <si>
    <t>28375907</t>
  </si>
  <si>
    <t>deska EPS 150 pro konstrukce s vysokým zatížením λ=0,035 tl 30mm</t>
  </si>
  <si>
    <t>-1569090657</t>
  </si>
  <si>
    <t>38,9*1,02 'Přepočtené koeficientem množství</t>
  </si>
  <si>
    <t>40</t>
  </si>
  <si>
    <t>713191132</t>
  </si>
  <si>
    <t>Montáž izolace tepelné podlah, stropů vrchem nebo střech překrytí separační fólií z PE</t>
  </si>
  <si>
    <t>-1124488226</t>
  </si>
  <si>
    <t>Montáž tepelné izolace stavebních konstrukcí - doplňky a konstrukční součásti podlah, stropů vrchem nebo střech překrytím fólií separační z PE</t>
  </si>
  <si>
    <t>https://podminky.urs.cz/item/CS_URS_2022_02/713191132</t>
  </si>
  <si>
    <t>41</t>
  </si>
  <si>
    <t>28329042</t>
  </si>
  <si>
    <t>fólie PE separační či ochranná tl 0,2mm</t>
  </si>
  <si>
    <t>-42814369</t>
  </si>
  <si>
    <t>38,9*1,1 'Přepočtené koeficientem množství</t>
  </si>
  <si>
    <t>42</t>
  </si>
  <si>
    <t>998713101</t>
  </si>
  <si>
    <t>Přesun hmot tonážní pro izolace tepelné v objektech v do 6 m</t>
  </si>
  <si>
    <t>2022677695</t>
  </si>
  <si>
    <t>Přesun hmot pro izolace tepelné stanovený z hmotnosti přesunovaného materiálu vodorovná dopravní vzdálenost do 50 m v objektech výšky do 6 m</t>
  </si>
  <si>
    <t>https://podminky.urs.cz/item/CS_URS_2022_02/998713101</t>
  </si>
  <si>
    <t>725</t>
  </si>
  <si>
    <t>Zdravotechnika - zařizovací předměty</t>
  </si>
  <si>
    <t>43</t>
  </si>
  <si>
    <t>725110811</t>
  </si>
  <si>
    <t>Demontáž klozetů splachovací s nádrží</t>
  </si>
  <si>
    <t>soubor</t>
  </si>
  <si>
    <t>450420565</t>
  </si>
  <si>
    <t>Demontáž klozetů splachovacích s nádrží nebo tlakovým splachovačem</t>
  </si>
  <si>
    <t>https://podminky.urs.cz/item/CS_URS_2022_02/725110811</t>
  </si>
  <si>
    <t>44</t>
  </si>
  <si>
    <t>725122816</t>
  </si>
  <si>
    <t>Demontáž pisoárových stání s nádrží a čtyřmi záchodky</t>
  </si>
  <si>
    <t>-226309695</t>
  </si>
  <si>
    <t>Demontáž pisoárů s nádrží a 4 záchodky</t>
  </si>
  <si>
    <t>https://podminky.urs.cz/item/CS_URS_2022_02/725122816</t>
  </si>
  <si>
    <t>45</t>
  </si>
  <si>
    <t>725210821</t>
  </si>
  <si>
    <t>Demontáž umyvadel bez výtokových armatur</t>
  </si>
  <si>
    <t>784165474</t>
  </si>
  <si>
    <t>Demontáž umyvadel bez výtokových armatur umyvadel</t>
  </si>
  <si>
    <t>https://podminky.urs.cz/item/CS_URS_2022_02/725210821</t>
  </si>
  <si>
    <t>46</t>
  </si>
  <si>
    <t>725820802</t>
  </si>
  <si>
    <t>Demontáž baterie stojánkové do jednoho otvoru</t>
  </si>
  <si>
    <t>1011223418</t>
  </si>
  <si>
    <t>Demontáž baterií stojánkových do 1 otvoru</t>
  </si>
  <si>
    <t>https://podminky.urs.cz/item/CS_URS_2022_02/725820802</t>
  </si>
  <si>
    <t>47</t>
  </si>
  <si>
    <t>725860811</t>
  </si>
  <si>
    <t>Demontáž uzávěrů zápachu jednoduchých</t>
  </si>
  <si>
    <t>416551711</t>
  </si>
  <si>
    <t>Demontáž zápachových uzávěrek pro zařizovací předměty jednoduchých</t>
  </si>
  <si>
    <t>https://podminky.urs.cz/item/CS_URS_2022_02/725860811</t>
  </si>
  <si>
    <t>741</t>
  </si>
  <si>
    <t>Elektroinstalace - silnoproud</t>
  </si>
  <si>
    <t>48</t>
  </si>
  <si>
    <t>74101</t>
  </si>
  <si>
    <t xml:space="preserve">Přívod el. k průtokovým ohřívačům </t>
  </si>
  <si>
    <t>-1606169831</t>
  </si>
  <si>
    <t>P</t>
  </si>
  <si>
    <t>Poznámka k položce:
CYKY J 3x2,5mm, jistič P16A
napojeno z místnosti skladů 002 a 004
délka napojení cca 20 bm</t>
  </si>
  <si>
    <t>764</t>
  </si>
  <si>
    <t>Konstrukce klempířské</t>
  </si>
  <si>
    <t>49</t>
  </si>
  <si>
    <t>764216603</t>
  </si>
  <si>
    <t>Oplechování rovných parapetů mechanicky kotvené z Pz s povrchovou úpravou rš 250 mm</t>
  </si>
  <si>
    <t>-1255428591</t>
  </si>
  <si>
    <t>Oplechování parapetů z pozinkovaného plechu s povrchovou úpravou rovných mechanicky kotvené, bez rohů rš 250 mm</t>
  </si>
  <si>
    <t>https://podminky.urs.cz/item/CS_URS_2022_02/764216603</t>
  </si>
  <si>
    <t>1,5*8</t>
  </si>
  <si>
    <t>1,2</t>
  </si>
  <si>
    <t>50</t>
  </si>
  <si>
    <t>998764101</t>
  </si>
  <si>
    <t>Přesun hmot tonážní pro konstrukce klempířské v objektech v do 6 m</t>
  </si>
  <si>
    <t>-1713502362</t>
  </si>
  <si>
    <t>Přesun hmot pro konstrukce klempířské stanovený z hmotnosti přesunovaného materiálu vodorovná dopravní vzdálenost do 50 m v objektech výšky do 6 m</t>
  </si>
  <si>
    <t>https://podminky.urs.cz/item/CS_URS_2022_02/998764101</t>
  </si>
  <si>
    <t>766</t>
  </si>
  <si>
    <t>Konstrukce truhlářské</t>
  </si>
  <si>
    <t>51</t>
  </si>
  <si>
    <t>766622131</t>
  </si>
  <si>
    <t>Montáž plastových oken plochy přes 1 m2 otevíravých v do 1,5 m s rámem do zdiva</t>
  </si>
  <si>
    <t>1385536814</t>
  </si>
  <si>
    <t>Montáž oken plastových včetně montáže rámu plochy přes 1 m2 otevíravých do zdiva, výšky do 1,5 m</t>
  </si>
  <si>
    <t>https://podminky.urs.cz/item/CS_URS_2022_02/766622131</t>
  </si>
  <si>
    <t>52</t>
  </si>
  <si>
    <t>61140051</t>
  </si>
  <si>
    <t>okno plastové otevíravé/sklopné dvojsklo přes plochu 1m2 do v 1,5m</t>
  </si>
  <si>
    <t>-1983278242</t>
  </si>
  <si>
    <t>53</t>
  </si>
  <si>
    <t>766660001</t>
  </si>
  <si>
    <t>Montáž dveřních křídel otvíravých jednokřídlových š do 0,8 m do ocelové zárubně</t>
  </si>
  <si>
    <t>-1160881062</t>
  </si>
  <si>
    <t>Montáž dveřních křídel dřevěných nebo plastových otevíravých do ocelové zárubně povrchově upravených jednokřídlových, šířky do 800 mm</t>
  </si>
  <si>
    <t>https://podminky.urs.cz/item/CS_URS_2022_02/766660001</t>
  </si>
  <si>
    <t>54</t>
  </si>
  <si>
    <t>61162086</t>
  </si>
  <si>
    <t>dveře jednokřídlé dřevotřískové povrch laminátový plné 800x1970-2100mm</t>
  </si>
  <si>
    <t>-1353911714</t>
  </si>
  <si>
    <t>61162084</t>
  </si>
  <si>
    <t>dveře jednokřídlé dřevotřískové povrch laminátový plné 600x1970-2100mm</t>
  </si>
  <si>
    <t>-937026301</t>
  </si>
  <si>
    <t>56</t>
  </si>
  <si>
    <t>766660411</t>
  </si>
  <si>
    <t>Montáž vchodových dveří jednokřídlových bez nadsvětlíku do zdiva</t>
  </si>
  <si>
    <t>-454776282</t>
  </si>
  <si>
    <t>Montáž dveřních křídel dřevěných nebo plastových vchodových dveří včetně rámu do zdiva jednokřídlových bez nadsvětlíku</t>
  </si>
  <si>
    <t>https://podminky.urs.cz/item/CS_URS_2022_02/766660411</t>
  </si>
  <si>
    <t>57</t>
  </si>
  <si>
    <t>61173120</t>
  </si>
  <si>
    <t>dveře dřevěné vchodové palubkové skládané šikmo 800x1970mm</t>
  </si>
  <si>
    <t>-738801282</t>
  </si>
  <si>
    <t>58</t>
  </si>
  <si>
    <t>61173576</t>
  </si>
  <si>
    <t>dveře celodřevěné vchodové palubkové smrkové komplet plné+sklo 800x1970mm</t>
  </si>
  <si>
    <t>-1871889717</t>
  </si>
  <si>
    <t>59</t>
  </si>
  <si>
    <t>766660729</t>
  </si>
  <si>
    <t>Montáž dveřního interiérového kování - štítku s klikou</t>
  </si>
  <si>
    <t>-2024779365</t>
  </si>
  <si>
    <t>Montáž dveřních doplňků dveřního kování interiérového štítku s klikou</t>
  </si>
  <si>
    <t>https://podminky.urs.cz/item/CS_URS_2022_02/766660729</t>
  </si>
  <si>
    <t>60</t>
  </si>
  <si>
    <t>54914110</t>
  </si>
  <si>
    <t>kování bezpečnostní koule/klika R1</t>
  </si>
  <si>
    <t>726637767</t>
  </si>
  <si>
    <t>61</t>
  </si>
  <si>
    <t>54914610</t>
  </si>
  <si>
    <t>kování rozetové spodní pro dozický klíč</t>
  </si>
  <si>
    <t>-654866161</t>
  </si>
  <si>
    <t>62</t>
  </si>
  <si>
    <t>766660731</t>
  </si>
  <si>
    <t>Montáž dveřního bezpečnostního kování - zámku</t>
  </si>
  <si>
    <t>-1812897172</t>
  </si>
  <si>
    <t>Montáž dveřních doplňků dveřního kování bezpečnostního zámku</t>
  </si>
  <si>
    <t>https://podminky.urs.cz/item/CS_URS_2022_02/766660731</t>
  </si>
  <si>
    <t>63</t>
  </si>
  <si>
    <t>-1400032218</t>
  </si>
  <si>
    <t>64</t>
  </si>
  <si>
    <t>766691914</t>
  </si>
  <si>
    <t>Vyvěšení nebo zavěšení dřevěných křídel dveří pl do 2 m2</t>
  </si>
  <si>
    <t>1492205338</t>
  </si>
  <si>
    <t>Ostatní práce vyvěšení nebo zavěšení křídel dřevěných dveřních, plochy do 2 m2</t>
  </si>
  <si>
    <t>https://podminky.urs.cz/item/CS_URS_2022_02/766691914</t>
  </si>
  <si>
    <t>65</t>
  </si>
  <si>
    <t>766694112</t>
  </si>
  <si>
    <t>Montáž parapetních desek dřevěných nebo plastových š do 30 cm dl přes 1,0 do 1,6 m</t>
  </si>
  <si>
    <t>-2083902679</t>
  </si>
  <si>
    <t>Montáž ostatních truhlářských konstrukcí parapetních desek dřevěných nebo plastových šířky do 300 mm, délky přes 1000 do 1600 mm</t>
  </si>
  <si>
    <t>https://podminky.urs.cz/item/CS_URS_2022_02/766694112</t>
  </si>
  <si>
    <t>66</t>
  </si>
  <si>
    <t>60794102</t>
  </si>
  <si>
    <t>parapet dřevotřískový vnitřní povrch laminátový š 260mm</t>
  </si>
  <si>
    <t>1531761281</t>
  </si>
  <si>
    <t>8*1,5</t>
  </si>
  <si>
    <t>1,2*1</t>
  </si>
  <si>
    <t>67</t>
  </si>
  <si>
    <t>998766201</t>
  </si>
  <si>
    <t>Přesun hmot procentní pro kce truhlářské v objektech v do 6 m</t>
  </si>
  <si>
    <t>%</t>
  </si>
  <si>
    <t>463409621</t>
  </si>
  <si>
    <t>Přesun hmot pro konstrukce truhlářské stanovený procentní sazbou (%) z ceny vodorovná dopravní vzdálenost do 50 m v objektech výšky do 6 m</t>
  </si>
  <si>
    <t>https://podminky.urs.cz/item/CS_URS_2022_02/998766201</t>
  </si>
  <si>
    <t>771</t>
  </si>
  <si>
    <t>Podlahy z dlaždic</t>
  </si>
  <si>
    <t>68</t>
  </si>
  <si>
    <t>771111011</t>
  </si>
  <si>
    <t>Vysátí podkladu před pokládkou dlažby</t>
  </si>
  <si>
    <t>-1801356544</t>
  </si>
  <si>
    <t>Příprava podkladu před provedením dlažby vysátí podlah</t>
  </si>
  <si>
    <t>https://podminky.urs.cz/item/CS_URS_2022_02/771111011</t>
  </si>
  <si>
    <t>69</t>
  </si>
  <si>
    <t>771121011</t>
  </si>
  <si>
    <t>Nátěr penetrační na podlahu</t>
  </si>
  <si>
    <t>679320104</t>
  </si>
  <si>
    <t>Příprava podkladu před provedením dlažby nátěr penetrační na podlahu</t>
  </si>
  <si>
    <t>https://podminky.urs.cz/item/CS_URS_2022_02/771121011</t>
  </si>
  <si>
    <t>70</t>
  </si>
  <si>
    <t>771151022</t>
  </si>
  <si>
    <t>Samonivelační stěrka podlah pevnosti 30 MPa tl přes 3 do 5 mm</t>
  </si>
  <si>
    <t>302043509</t>
  </si>
  <si>
    <t>Příprava podkladu před provedením dlažby samonivelační stěrka min.pevnosti 30 MPa, tloušťky přes 3 do 5 mm</t>
  </si>
  <si>
    <t>https://podminky.urs.cz/item/CS_URS_2022_02/771151022</t>
  </si>
  <si>
    <t>71</t>
  </si>
  <si>
    <t>771571810</t>
  </si>
  <si>
    <t>Demontáž podlah z dlaždic keramických kladených do malty</t>
  </si>
  <si>
    <t>-1021277842</t>
  </si>
  <si>
    <t>https://podminky.urs.cz/item/CS_URS_2022_02/771571810</t>
  </si>
  <si>
    <t>5,63+2,31+1,96+21,19+9,79+3,65</t>
  </si>
  <si>
    <t>72</t>
  </si>
  <si>
    <t>771574263</t>
  </si>
  <si>
    <t>Montáž podlah keramických pro mechanické zatížení protiskluzných lepených flexibilním lepidlem přes 9 do 12 ks/m2</t>
  </si>
  <si>
    <t>-754644809</t>
  </si>
  <si>
    <t>Montáž podlah z dlaždic keramických lepených flexibilním lepidlem maloformátových pro vysoké mechanické zatížení protiskluzných nebo reliéfních (bezbariérových) přes 9 do 12 ks/m2</t>
  </si>
  <si>
    <t>https://podminky.urs.cz/item/CS_URS_2022_02/771574263</t>
  </si>
  <si>
    <t>73</t>
  </si>
  <si>
    <t>59761409</t>
  </si>
  <si>
    <t>dlažba keramická slinutá protiskluzná do interiéru i exteriéru pro vysoké mechanické namáhání přes 9 do 12ks/m2</t>
  </si>
  <si>
    <t>-2089094681</t>
  </si>
  <si>
    <t>44,53*1,1 'Přepočtené koeficientem množství</t>
  </si>
  <si>
    <t>74</t>
  </si>
  <si>
    <t>771577111</t>
  </si>
  <si>
    <t>Příplatek k montáži podlah keramických lepených flexibilním lepidlem za plochu do 5 m2</t>
  </si>
  <si>
    <t>-1643576902</t>
  </si>
  <si>
    <t>Montáž podlah z dlaždic keramických lepených flexibilním lepidlem Příplatek k cenám za plochu do 5 m2 jednotlivě</t>
  </si>
  <si>
    <t>https://podminky.urs.cz/item/CS_URS_2022_02/771577111</t>
  </si>
  <si>
    <t>75</t>
  </si>
  <si>
    <t>771577112</t>
  </si>
  <si>
    <t>Příplatek k montáži podlah keramických lepených flexibilním lepidlem za omezený prostor</t>
  </si>
  <si>
    <t>1422106842</t>
  </si>
  <si>
    <t>Montáž podlah z dlaždic keramických lepených flexibilním lepidlem Příplatek k cenám za podlahy v omezeném prostoru</t>
  </si>
  <si>
    <t>https://podminky.urs.cz/item/CS_URS_2022_02/771577112</t>
  </si>
  <si>
    <t>76</t>
  </si>
  <si>
    <t>771577114</t>
  </si>
  <si>
    <t>Příplatek k montáži podlah keramických lepených flexibilním lepidlem za spárování tmelem dvousložkovým</t>
  </si>
  <si>
    <t>858577745</t>
  </si>
  <si>
    <t>Montáž podlah z dlaždic keramických lepených flexibilním lepidlem Příplatek k cenám za dvousložkový spárovací tmel</t>
  </si>
  <si>
    <t>https://podminky.urs.cz/item/CS_URS_2022_02/771577114</t>
  </si>
  <si>
    <t>77</t>
  </si>
  <si>
    <t>771577115</t>
  </si>
  <si>
    <t>Příplatek k montáži podlah keramických lepených flexibilním lepidlem za lepení dvousložkovým lepidlem</t>
  </si>
  <si>
    <t>121722248</t>
  </si>
  <si>
    <t>Montáž podlah z dlaždic keramických lepených flexibilním lepidlem Příplatek k cenám za dvousložkové lepidlo</t>
  </si>
  <si>
    <t>https://podminky.urs.cz/item/CS_URS_2022_02/771577115</t>
  </si>
  <si>
    <t>78</t>
  </si>
  <si>
    <t>771591112</t>
  </si>
  <si>
    <t>Izolace pod dlažbu nátěrem nebo stěrkou ve dvou vrstvách</t>
  </si>
  <si>
    <t>-1055096389</t>
  </si>
  <si>
    <t>Izolace podlahy pod dlažbu nátěrem nebo stěrkou ve dvou vrstvách</t>
  </si>
  <si>
    <t>https://podminky.urs.cz/item/CS_URS_2022_02/771591112</t>
  </si>
  <si>
    <t>44,53*1,15 'Přepočtené koeficientem množství</t>
  </si>
  <si>
    <t>79</t>
  </si>
  <si>
    <t>771591115</t>
  </si>
  <si>
    <t>Podlahy spárování silikonem</t>
  </si>
  <si>
    <t>-672946435</t>
  </si>
  <si>
    <t>Podlahy - dokončovací práce spárování silikonem</t>
  </si>
  <si>
    <t>https://podminky.urs.cz/item/CS_URS_2022_02/771591115</t>
  </si>
  <si>
    <t>80</t>
  </si>
  <si>
    <t>771592011</t>
  </si>
  <si>
    <t>Čištění vnitřních ploch podlah nebo schodišť po položení dlažby chemickými prostředky</t>
  </si>
  <si>
    <t>853971064</t>
  </si>
  <si>
    <t>Čištění vnitřních ploch po položení dlažby podlah nebo schodišť chemickými prostředky</t>
  </si>
  <si>
    <t>https://podminky.urs.cz/item/CS_URS_2022_02/771592011</t>
  </si>
  <si>
    <t>81</t>
  </si>
  <si>
    <t>998771101</t>
  </si>
  <si>
    <t>Přesun hmot tonážní pro podlahy z dlaždic v objektech v do 6 m</t>
  </si>
  <si>
    <t>832896258</t>
  </si>
  <si>
    <t>Přesun hmot pro podlahy z dlaždic stanovený z hmotnosti přesunovaného materiálu vodorovná dopravní vzdálenost do 50 m v objektech výšky do 6 m</t>
  </si>
  <si>
    <t>https://podminky.urs.cz/item/CS_URS_2022_02/998771101</t>
  </si>
  <si>
    <t>776</t>
  </si>
  <si>
    <t>Podlahy povlakové</t>
  </si>
  <si>
    <t>82</t>
  </si>
  <si>
    <t>776111116</t>
  </si>
  <si>
    <t>Odstranění zbytků lepidla z podkladu povlakových podlah broušením</t>
  </si>
  <si>
    <t>786985245</t>
  </si>
  <si>
    <t>Příprava podkladu broušení podlah stávajícího podkladu pro odstranění lepidla (po starých krytinách)</t>
  </si>
  <si>
    <t>https://podminky.urs.cz/item/CS_URS_2022_02/776111116</t>
  </si>
  <si>
    <t>83</t>
  </si>
  <si>
    <t>776111311</t>
  </si>
  <si>
    <t>Vysátí podkladu povlakových podlah</t>
  </si>
  <si>
    <t>-1753108100</t>
  </si>
  <si>
    <t>Příprava podkladu vysátí podlah</t>
  </si>
  <si>
    <t>https://podminky.urs.cz/item/CS_URS_2022_02/776111311</t>
  </si>
  <si>
    <t>84</t>
  </si>
  <si>
    <t>776121111</t>
  </si>
  <si>
    <t>Vodou ředitelná penetrace savého podkladu povlakových podlah</t>
  </si>
  <si>
    <t>1345973299</t>
  </si>
  <si>
    <t>Příprava podkladu penetrace vodou ředitelná podlah</t>
  </si>
  <si>
    <t>https://podminky.urs.cz/item/CS_URS_2022_02/776121111</t>
  </si>
  <si>
    <t>85</t>
  </si>
  <si>
    <t>776141111</t>
  </si>
  <si>
    <t>Stěrka podlahová nivelační pro vyrovnání podkladu povlakových podlah pevnosti 20 MPa tl do 3 mm</t>
  </si>
  <si>
    <t>1644943750</t>
  </si>
  <si>
    <t>Příprava podkladu vyrovnání samonivelační stěrkou podlah min.pevnosti 20 MPa, tloušťky do 3 mm</t>
  </si>
  <si>
    <t>https://podminky.urs.cz/item/CS_URS_2022_02/776141111</t>
  </si>
  <si>
    <t>86</t>
  </si>
  <si>
    <t>776201812</t>
  </si>
  <si>
    <t>Demontáž lepených povlakových podlah s podložkou ručně</t>
  </si>
  <si>
    <t>-1880105362</t>
  </si>
  <si>
    <t>Demontáž povlakových podlahovin lepených ručně s podložkou</t>
  </si>
  <si>
    <t>https://podminky.urs.cz/item/CS_URS_2022_02/776201812</t>
  </si>
  <si>
    <t>M002</t>
  </si>
  <si>
    <t>8,63</t>
  </si>
  <si>
    <t>M003</t>
  </si>
  <si>
    <t>10,53</t>
  </si>
  <si>
    <t>M004</t>
  </si>
  <si>
    <t>4,59</t>
  </si>
  <si>
    <t>87</t>
  </si>
  <si>
    <t>776221111</t>
  </si>
  <si>
    <t>Lepení pásů z PVC standardním lepidlem</t>
  </si>
  <si>
    <t>-306009955</t>
  </si>
  <si>
    <t>Montáž podlahovin z PVC lepením standardním lepidlem z pásů standardních</t>
  </si>
  <si>
    <t>https://podminky.urs.cz/item/CS_URS_2022_02/776221111</t>
  </si>
  <si>
    <t>88</t>
  </si>
  <si>
    <t>28412245</t>
  </si>
  <si>
    <t>krytina podlahová heterogenní š 1,5m tl 2mm</t>
  </si>
  <si>
    <t>779340906</t>
  </si>
  <si>
    <t>23,75*1,1 'Přepočtené koeficientem množství</t>
  </si>
  <si>
    <t>89</t>
  </si>
  <si>
    <t>776410811</t>
  </si>
  <si>
    <t>Odstranění soklíků a lišt pryžových nebo plastových</t>
  </si>
  <si>
    <t>574436456</t>
  </si>
  <si>
    <t>Demontáž soklíků nebo lišt pryžových nebo plastových</t>
  </si>
  <si>
    <t>https://podminky.urs.cz/item/CS_URS_2022_02/776410811</t>
  </si>
  <si>
    <t>90</t>
  </si>
  <si>
    <t>776411111</t>
  </si>
  <si>
    <t>Montáž obvodových soklíků výšky do 80 mm</t>
  </si>
  <si>
    <t>-1375655369</t>
  </si>
  <si>
    <t>Montáž soklíků lepením obvodových, výšky do 80 mm</t>
  </si>
  <si>
    <t>https://podminky.urs.cz/item/CS_URS_2022_02/776411111</t>
  </si>
  <si>
    <t>91</t>
  </si>
  <si>
    <t>28411009</t>
  </si>
  <si>
    <t>lišta soklová PVC 18x80mm</t>
  </si>
  <si>
    <t>1205269040</t>
  </si>
  <si>
    <t>34,1*1,1 'Přepočtené koeficientem množství</t>
  </si>
  <si>
    <t>92</t>
  </si>
  <si>
    <t>776991821</t>
  </si>
  <si>
    <t>Odstranění lepidla ručně z podlah</t>
  </si>
  <si>
    <t>-976394490</t>
  </si>
  <si>
    <t>Ostatní práce odstranění lepidla ručně z podlah</t>
  </si>
  <si>
    <t>https://podminky.urs.cz/item/CS_URS_2022_02/776991821</t>
  </si>
  <si>
    <t>93</t>
  </si>
  <si>
    <t>998776101</t>
  </si>
  <si>
    <t>Přesun hmot tonážní pro podlahy povlakové v objektech v do 6 m</t>
  </si>
  <si>
    <t>1044915617</t>
  </si>
  <si>
    <t>Přesun hmot pro podlahy povlakové stanovený z hmotnosti přesunovaného materiálu vodorovná dopravní vzdálenost do 50 m v objektech výšky do 6 m</t>
  </si>
  <si>
    <t>https://podminky.urs.cz/item/CS_URS_2022_02/998776101</t>
  </si>
  <si>
    <t>781</t>
  </si>
  <si>
    <t>Dokončovací práce - obklady</t>
  </si>
  <si>
    <t>94</t>
  </si>
  <si>
    <t>781121011</t>
  </si>
  <si>
    <t>Nátěr penetrační na stěnu</t>
  </si>
  <si>
    <t>1986401407</t>
  </si>
  <si>
    <t>Příprava podkladu před provedením obkladu nátěr penetrační na stěnu</t>
  </si>
  <si>
    <t>https://podminky.urs.cz/item/CS_URS_2022_02/781121011</t>
  </si>
  <si>
    <t>95</t>
  </si>
  <si>
    <t>781151031</t>
  </si>
  <si>
    <t>Celoplošné vyrovnání podkladu stěrkou tl 3 mm</t>
  </si>
  <si>
    <t>1774093079</t>
  </si>
  <si>
    <t>Příprava podkladu před provedením obkladu celoplošné vyrovnání podkladu stěrkou, tloušťky 3 mm</t>
  </si>
  <si>
    <t>https://podminky.urs.cz/item/CS_URS_2022_02/781151031</t>
  </si>
  <si>
    <t>96</t>
  </si>
  <si>
    <t>781471810</t>
  </si>
  <si>
    <t>Demontáž obkladů z obkladaček keramických kladených do malty</t>
  </si>
  <si>
    <t>1849134026</t>
  </si>
  <si>
    <t>Demontáž obkladů z dlaždic keramických kladených do malty</t>
  </si>
  <si>
    <t>https://podminky.urs.cz/item/CS_URS_2022_02/781471810</t>
  </si>
  <si>
    <t>97</t>
  </si>
  <si>
    <t>781474115</t>
  </si>
  <si>
    <t>Montáž obkladů vnitřních keramických hladkých přes 22 do 25 ks/m2 lepených flexibilním lepidlem</t>
  </si>
  <si>
    <t>-492407050</t>
  </si>
  <si>
    <t>Montáž obkladů vnitřních stěn z dlaždic keramických lepených flexibilním lepidlem maloformátových hladkých přes 22 do 25 ks/m2</t>
  </si>
  <si>
    <t>https://podminky.urs.cz/item/CS_URS_2022_02/781474115</t>
  </si>
  <si>
    <t>98</t>
  </si>
  <si>
    <t>59761039</t>
  </si>
  <si>
    <t>obklad keramický hladký přes 22 do 25ks/m2</t>
  </si>
  <si>
    <t>-1135162990</t>
  </si>
  <si>
    <t>133*1,2 'Přepočtené koeficientem množství</t>
  </si>
  <si>
    <t>99</t>
  </si>
  <si>
    <t>781477111</t>
  </si>
  <si>
    <t>Příplatek k montáži obkladů vnitřních keramických hladkých za plochu do 10 m2</t>
  </si>
  <si>
    <t>402434526</t>
  </si>
  <si>
    <t>Montáž obkladů vnitřních stěn z dlaždic keramických Příplatek k cenám za plochu do 10 m2 jednotlivě</t>
  </si>
  <si>
    <t>https://podminky.urs.cz/item/CS_URS_2022_02/781477111</t>
  </si>
  <si>
    <t>100</t>
  </si>
  <si>
    <t>781477112</t>
  </si>
  <si>
    <t>Příplatek k montáži obkladů vnitřních keramických hladkých za omezený prostor</t>
  </si>
  <si>
    <t>407922459</t>
  </si>
  <si>
    <t>Montáž obkladů vnitřních stěn z dlaždic keramických Příplatek k cenám za obklady v omezeném prostoru</t>
  </si>
  <si>
    <t>https://podminky.urs.cz/item/CS_URS_2022_02/781477112</t>
  </si>
  <si>
    <t>133*0,5 'Přepočtené koeficientem množství</t>
  </si>
  <si>
    <t>101</t>
  </si>
  <si>
    <t>781491022</t>
  </si>
  <si>
    <t>Montáž zrcadel plochy přes 1 m2 lepených silikonovým tmelem na keramický obklad</t>
  </si>
  <si>
    <t>477399660</t>
  </si>
  <si>
    <t>Montáž zrcadel lepených silikonovým tmelem na keramický obklad, plochy přes 1 m2</t>
  </si>
  <si>
    <t>https://podminky.urs.cz/item/CS_URS_2022_02/781491022</t>
  </si>
  <si>
    <t>1,05*0,45*2</t>
  </si>
  <si>
    <t>102</t>
  </si>
  <si>
    <t>78101</t>
  </si>
  <si>
    <t>Nerezové antivandalové zrcadlo</t>
  </si>
  <si>
    <t>ks</t>
  </si>
  <si>
    <t>-1418963236</t>
  </si>
  <si>
    <t>103</t>
  </si>
  <si>
    <t>781495211</t>
  </si>
  <si>
    <t>Čištění vnitřních ploch stěn po provedení obkladu chemickými prostředky</t>
  </si>
  <si>
    <t>-1112606940</t>
  </si>
  <si>
    <t>Čištění vnitřních ploch po provedení obkladu stěn chemickými prostředky</t>
  </si>
  <si>
    <t>https://podminky.urs.cz/item/CS_URS_2022_02/781495211</t>
  </si>
  <si>
    <t>104</t>
  </si>
  <si>
    <t>781674113</t>
  </si>
  <si>
    <t>Montáž obkladů parapetů š přes 150 do 200 mm z dlaždic keramických lepených flexibilním lepidlem</t>
  </si>
  <si>
    <t>-522889218</t>
  </si>
  <si>
    <t>Montáž obkladů parapetů z dlaždic keramických lepených flexibilním lepidlem, šířky parapetu přes 150 do 200 mm</t>
  </si>
  <si>
    <t>https://podminky.urs.cz/item/CS_URS_2022_02/781674113</t>
  </si>
  <si>
    <t>1,5*5</t>
  </si>
  <si>
    <t>3,8*2</t>
  </si>
  <si>
    <t>1,4*6</t>
  </si>
  <si>
    <t>105</t>
  </si>
  <si>
    <t>998781101</t>
  </si>
  <si>
    <t>Přesun hmot tonážní pro obklady keramické v objektech v do 6 m</t>
  </si>
  <si>
    <t>-990964949</t>
  </si>
  <si>
    <t>Přesun hmot pro obklady keramické stanovený z hmotnosti přesunovaného materiálu vodorovná dopravní vzdálenost do 50 m v objektech výšky do 6 m</t>
  </si>
  <si>
    <t>https://podminky.urs.cz/item/CS_URS_2022_02/998781101</t>
  </si>
  <si>
    <t>783</t>
  </si>
  <si>
    <t>Dokončovací práce - nátěry</t>
  </si>
  <si>
    <t>106</t>
  </si>
  <si>
    <t>783314101</t>
  </si>
  <si>
    <t>Základní jednonásobný syntetický nátěr zámečnických konstrukcí</t>
  </si>
  <si>
    <t>520443608</t>
  </si>
  <si>
    <t>Základní nátěr zámečnických konstrukcí jednonásobný syntetický</t>
  </si>
  <si>
    <t>https://podminky.urs.cz/item/CS_URS_2023_01/783314101</t>
  </si>
  <si>
    <t>zárubně</t>
  </si>
  <si>
    <t>(2+0,6+2)*0,3*8</t>
  </si>
  <si>
    <t>(2+0,8+2)*0,3*7</t>
  </si>
  <si>
    <t>107</t>
  </si>
  <si>
    <t>783315101</t>
  </si>
  <si>
    <t>Mezinátěr jednonásobný syntetický standardní zámečnických konstrukcí</t>
  </si>
  <si>
    <t>-166971596</t>
  </si>
  <si>
    <t>Mezinátěr zámečnických konstrukcí jednonásobný syntetický standardní</t>
  </si>
  <si>
    <t>https://podminky.urs.cz/item/CS_URS_2023_01/783315101</t>
  </si>
  <si>
    <t>108</t>
  </si>
  <si>
    <t>783317101</t>
  </si>
  <si>
    <t>Krycí jednonásobný syntetický standardní nátěr zámečnických konstrukcí</t>
  </si>
  <si>
    <t>1016331185</t>
  </si>
  <si>
    <t>Krycí nátěr (email) zámečnických konstrukcí jednonásobný syntetický standardní</t>
  </si>
  <si>
    <t>https://podminky.urs.cz/item/CS_URS_2023_01/783317101</t>
  </si>
  <si>
    <t>109</t>
  </si>
  <si>
    <t>783813131</t>
  </si>
  <si>
    <t>Penetrační syntetický nátěr hladkých, tenkovrstvých zrnitých a štukových omítek</t>
  </si>
  <si>
    <t>1828016931</t>
  </si>
  <si>
    <t>Penetrační nátěr omítek hladkých omítek hladkých, zrnitých tenkovrstvých nebo štukových stupně členitosti 1 a 2 syntetický</t>
  </si>
  <si>
    <t>https://podminky.urs.cz/item/CS_URS_2022_02/783813131</t>
  </si>
  <si>
    <t>110</t>
  </si>
  <si>
    <t>783826301</t>
  </si>
  <si>
    <t>Elastický (trvale pružný) akrylátový nátěr omítek</t>
  </si>
  <si>
    <t>-98320785</t>
  </si>
  <si>
    <t>Nátěr omítek se schopností překlenutí trhlin elastický (trvale pružný) akrylátový</t>
  </si>
  <si>
    <t>https://podminky.urs.cz/item/CS_URS_2023_01/783826301</t>
  </si>
  <si>
    <t>784</t>
  </si>
  <si>
    <t>Dokončovací práce - malby a tapety</t>
  </si>
  <si>
    <t>111</t>
  </si>
  <si>
    <t>784211001</t>
  </si>
  <si>
    <t>Jednonásobné bílé malby ze směsí za mokra výborně oděruvzdorných v místnostech v do 3,80 m</t>
  </si>
  <si>
    <t>1027994760</t>
  </si>
  <si>
    <t>Malby z malířských směsí oděruvzdorných za mokra jednonásobné, bílé za mokra odruvzdorné výborně v místnostech výšky do 3,80 m</t>
  </si>
  <si>
    <t>https://podminky.urs.cz/item/CS_URS_2022_02/784211001</t>
  </si>
  <si>
    <t>68,27</t>
  </si>
  <si>
    <t>112</t>
  </si>
  <si>
    <t>784211101</t>
  </si>
  <si>
    <t>Dvojnásobné bílé malby ze směsí za mokra výborně oděruvzdorných v místnostech v do 3,80 m</t>
  </si>
  <si>
    <t>-1109545887</t>
  </si>
  <si>
    <t>Malby z malířských směsí oděruvzdorných za mokra dvojnásobné, bílé za mokra oděruvzdorné výborně v místnostech výšky do 3,80 m</t>
  </si>
  <si>
    <t>https://podminky.urs.cz/item/CS_URS_2022_02/784211101</t>
  </si>
  <si>
    <t>VRN</t>
  </si>
  <si>
    <t>Vedlejší rozpočtové náklady</t>
  </si>
  <si>
    <t>VRN3</t>
  </si>
  <si>
    <t>Zařízení staveniště</t>
  </si>
  <si>
    <t>113</t>
  </si>
  <si>
    <t>030001000</t>
  </si>
  <si>
    <t>1024</t>
  </si>
  <si>
    <t>1126487774</t>
  </si>
  <si>
    <t>VRN4</t>
  </si>
  <si>
    <t>Inženýrská činnost</t>
  </si>
  <si>
    <t>114</t>
  </si>
  <si>
    <t>045002000</t>
  </si>
  <si>
    <t>Kompletační a koordinační činnost</t>
  </si>
  <si>
    <t>1284675540</t>
  </si>
  <si>
    <t>2 - Stavební úpravy sociálních zařízení - část ZTI</t>
  </si>
  <si>
    <t xml:space="preserve">    721 - Zdravotechnika - vnitřní kanalizace</t>
  </si>
  <si>
    <t xml:space="preserve">    722 - Zdravotechnika - vnitřní vodovod</t>
  </si>
  <si>
    <t xml:space="preserve">    735 - Ústřední vytápění - otopná tělesa</t>
  </si>
  <si>
    <t>721</t>
  </si>
  <si>
    <t>Zdravotechnika - vnitřní kanalizace</t>
  </si>
  <si>
    <t>721174005</t>
  </si>
  <si>
    <t>Potrubí kanalizační z PP svodné DN 110</t>
  </si>
  <si>
    <t>627706879</t>
  </si>
  <si>
    <t>Potrubí z trub polypropylenových svodné (ležaté) DN 110</t>
  </si>
  <si>
    <t>https://podminky.urs.cz/item/CS_URS_2023_01/721174005</t>
  </si>
  <si>
    <t>721174006</t>
  </si>
  <si>
    <t>Potrubí kanalizační z PP svodné DN 125</t>
  </si>
  <si>
    <t>1234148123</t>
  </si>
  <si>
    <t>Potrubí z trub polypropylenových svodné (ležaté) DN 125</t>
  </si>
  <si>
    <t>https://podminky.urs.cz/item/CS_URS_2023_01/721174006</t>
  </si>
  <si>
    <t>721174007</t>
  </si>
  <si>
    <t>Potrubí kanalizační z PP svodné DN 160</t>
  </si>
  <si>
    <t>-2062145214</t>
  </si>
  <si>
    <t>Potrubí z trub polypropylenových svodné (ležaté) DN 160</t>
  </si>
  <si>
    <t>https://podminky.urs.cz/item/CS_URS_2023_01/721174007</t>
  </si>
  <si>
    <t>721174042</t>
  </si>
  <si>
    <t>Potrubí kanalizační z PP připojovací DN 40</t>
  </si>
  <si>
    <t>1218789568</t>
  </si>
  <si>
    <t>Potrubí z trub polypropylenových připojovací DN 40</t>
  </si>
  <si>
    <t>https://podminky.urs.cz/item/CS_URS_2023_01/721174042</t>
  </si>
  <si>
    <t>721174043</t>
  </si>
  <si>
    <t>Potrubí kanalizační z PP připojovací DN 50</t>
  </si>
  <si>
    <t>-1094928615</t>
  </si>
  <si>
    <t>Potrubí z trub polypropylenových připojovací DN 50</t>
  </si>
  <si>
    <t>https://podminky.urs.cz/item/CS_URS_2023_01/721174043</t>
  </si>
  <si>
    <t>721174044</t>
  </si>
  <si>
    <t>Potrubí kanalizační z PP připojovací DN 75</t>
  </si>
  <si>
    <t>-1741927066</t>
  </si>
  <si>
    <t>Potrubí z trub polypropylenových připojovací DN 75</t>
  </si>
  <si>
    <t>https://podminky.urs.cz/item/CS_URS_2023_01/721174044</t>
  </si>
  <si>
    <t>721174045</t>
  </si>
  <si>
    <t>Potrubí kanalizační z PP připojovací DN 110</t>
  </si>
  <si>
    <t>310962885</t>
  </si>
  <si>
    <t>Potrubí z trub polypropylenových připojovací DN 110</t>
  </si>
  <si>
    <t>https://podminky.urs.cz/item/CS_URS_2023_01/721174045</t>
  </si>
  <si>
    <t>721273153</t>
  </si>
  <si>
    <t>Hlavice ventilační polypropylen PP DN 110</t>
  </si>
  <si>
    <t>-888830405</t>
  </si>
  <si>
    <t>Ventilační hlavice z polypropylenu (PP) DN 110</t>
  </si>
  <si>
    <t>https://podminky.urs.cz/item/CS_URS_2023_01/721273153</t>
  </si>
  <si>
    <t>721274126</t>
  </si>
  <si>
    <t>Přivzdušňovací ventil vnitřní odpadních potrubí DN 110</t>
  </si>
  <si>
    <t>412067675</t>
  </si>
  <si>
    <t>Ventily přivzdušňovací odpadních potrubí vnitřní DN 110</t>
  </si>
  <si>
    <t>https://podminky.urs.cz/item/CS_URS_2023_01/721274126</t>
  </si>
  <si>
    <t>721274125</t>
  </si>
  <si>
    <t>Přivzdušňovací ventil vnitřní odpadních potrubí DN 75</t>
  </si>
  <si>
    <t>-1830383724</t>
  </si>
  <si>
    <t>Ventily přivzdušňovací odpadních potrubí vnitřní DN 75</t>
  </si>
  <si>
    <t>https://podminky.urs.cz/item/CS_URS_2023_01/721274125</t>
  </si>
  <si>
    <t>721290111</t>
  </si>
  <si>
    <t>Zkouška těsnosti potrubí kanalizace vodou DN do 125</t>
  </si>
  <si>
    <t>1879637159</t>
  </si>
  <si>
    <t>Zkouška těsnosti kanalizace v objektech vodou do DN 125</t>
  </si>
  <si>
    <t>https://podminky.urs.cz/item/CS_URS_2023_01/721290111</t>
  </si>
  <si>
    <t>28615602</t>
  </si>
  <si>
    <t>čistící tvarovka odpadní PP DN 75 pro vysoké teploty</t>
  </si>
  <si>
    <t>864706869</t>
  </si>
  <si>
    <t>28615603</t>
  </si>
  <si>
    <t>čistící tvarovka odpadní PP DN 110 pro vysoké teploty</t>
  </si>
  <si>
    <t>936022071</t>
  </si>
  <si>
    <t>998721101</t>
  </si>
  <si>
    <t>Přesun hmot tonážní pro vnitřní kanalizace v objektech v do 6 m</t>
  </si>
  <si>
    <t>51254785</t>
  </si>
  <si>
    <t>Přesun hmot pro vnitřní kanalizace stanovený z hmotnosti přesunovaného materiálu vodorovná dopravní vzdálenost do 50 m v objektech výšky do 6 m</t>
  </si>
  <si>
    <t>https://podminky.urs.cz/item/CS_URS_2023_01/998721101</t>
  </si>
  <si>
    <t>722</t>
  </si>
  <si>
    <t>Zdravotechnika - vnitřní vodovod</t>
  </si>
  <si>
    <t>722174001</t>
  </si>
  <si>
    <t>Potrubí vodovodní plastové PPR svar polyfúze PN 16 D 16x2,2 mm</t>
  </si>
  <si>
    <t>562001218</t>
  </si>
  <si>
    <t>Potrubí z plastových trubek z polypropylenu PPR svařovaných polyfúzně PN 16 (SDR 7,4) D 16 x 2,2</t>
  </si>
  <si>
    <t>https://podminky.urs.cz/item/CS_URS_2023_01/722174001</t>
  </si>
  <si>
    <t>722174002</t>
  </si>
  <si>
    <t>Potrubí vodovodní plastové PPR svar polyfúze PN 16 D 20x2,8 mm</t>
  </si>
  <si>
    <t>-1133104167</t>
  </si>
  <si>
    <t>Potrubí z plastových trubek z polypropylenu PPR svařovaných polyfúzně PN 16 (SDR 7,4) D 20 x 2,8</t>
  </si>
  <si>
    <t>https://podminky.urs.cz/item/CS_URS_2023_01/722174002</t>
  </si>
  <si>
    <t>722174003</t>
  </si>
  <si>
    <t>Potrubí vodovodní plastové PPR svar polyfúze PN 16 D 25x3,5 mm</t>
  </si>
  <si>
    <t>1447927822</t>
  </si>
  <si>
    <t>Potrubí z plastových trubek z polypropylenu PPR svařovaných polyfúzně PN 16 (SDR 7,4) D 25 x 3,5</t>
  </si>
  <si>
    <t>https://podminky.urs.cz/item/CS_URS_2023_01/722174003</t>
  </si>
  <si>
    <t>722174004</t>
  </si>
  <si>
    <t>Potrubí vodovodní plastové PPR svar polyfúze PN 16 D 32x4,4 mm</t>
  </si>
  <si>
    <t>-741022202</t>
  </si>
  <si>
    <t>Potrubí z plastových trubek z polypropylenu PPR svařovaných polyfúzně PN 16 (SDR 7,4) D 32 x 4,4</t>
  </si>
  <si>
    <t>https://podminky.urs.cz/item/CS_URS_2023_01/722174004</t>
  </si>
  <si>
    <t>722174005</t>
  </si>
  <si>
    <t>Potrubí vodovodní plastové PPR svar polyfúze PN 16 D 40x5,5 mm</t>
  </si>
  <si>
    <t>1011773203</t>
  </si>
  <si>
    <t>Potrubí z plastových trubek z polypropylenu PPR svařovaných polyfúzně PN 16 (SDR 7,4) D 40 x 5,5</t>
  </si>
  <si>
    <t>https://podminky.urs.cz/item/CS_URS_2023_01/722174005</t>
  </si>
  <si>
    <t>722174006</t>
  </si>
  <si>
    <t>Potrubí vodovodní plastové PPR svar polyfúze PN 16 D 50x6,9 mm</t>
  </si>
  <si>
    <t>-1975174032</t>
  </si>
  <si>
    <t>Potrubí z plastových trubek z polypropylenu PPR svařovaných polyfúzně PN 16 (SDR 7,4) D 50 x 6,9</t>
  </si>
  <si>
    <t>https://podminky.urs.cz/item/CS_URS_2023_01/722174006</t>
  </si>
  <si>
    <t>722181221</t>
  </si>
  <si>
    <t>Ochrana vodovodního potrubí přilepenými termoizolačními trubicemi z PE tl přes 6 do 9 mm DN do 22 mm</t>
  </si>
  <si>
    <t>-80438036</t>
  </si>
  <si>
    <t>Ochrana potrubí termoizolačními trubicemi z pěnového polyetylenu PE přilepenými v příčných a podélných spojích, tloušťky izolace přes 6 do 9 mm, vnitřního průměru izolace DN do 22 mm</t>
  </si>
  <si>
    <t>https://podminky.urs.cz/item/CS_URS_2023_01/722181221</t>
  </si>
  <si>
    <t>722181222</t>
  </si>
  <si>
    <t>Ochrana vodovodního potrubí přilepenými termoizolačními trubicemi z PE tl přes 6 do 9 mm DN přes 22 do 45 mm</t>
  </si>
  <si>
    <t>-1308391291</t>
  </si>
  <si>
    <t>Ochrana potrubí termoizolačními trubicemi z pěnového polyetylenu PE přilepenými v příčných a podélných spojích, tloušťky izolace přes 6 do 9 mm, vnitřního průměru izolace DN přes 22 do 45 mm</t>
  </si>
  <si>
    <t>https://podminky.urs.cz/item/CS_URS_2023_01/722181222</t>
  </si>
  <si>
    <t>722181223</t>
  </si>
  <si>
    <t>Ochrana vodovodního potrubí přilepenými termoizolačními trubicemi z PE tl přes 6 do 9 mm DN přes 45 do 63 mm</t>
  </si>
  <si>
    <t>-508920290</t>
  </si>
  <si>
    <t>Ochrana potrubí termoizolačními trubicemi z pěnového polyetylenu PE přilepenými v příčných a podélných spojích, tloušťky izolace přes 6 do 9 mm, vnitřního průměru izolace DN přes 45 do 63 mm</t>
  </si>
  <si>
    <t>https://podminky.urs.cz/item/CS_URS_2023_01/722181223</t>
  </si>
  <si>
    <t>722232065</t>
  </si>
  <si>
    <t>Kohout kulový přímý G 6/4" PN 42 do 185°C vnitřní závit s vypouštěním</t>
  </si>
  <si>
    <t>-107553830</t>
  </si>
  <si>
    <t>Armatury se dvěma závity kulové kohouty PN 42 do 185 °C přímé vnitřní závit s vypouštěním G 6/4"</t>
  </si>
  <si>
    <t>https://podminky.urs.cz/item/CS_URS_2023_01/722232065</t>
  </si>
  <si>
    <t>722290234</t>
  </si>
  <si>
    <t>Proplach a dezinfekce vodovodního potrubí DN do 80</t>
  </si>
  <si>
    <t>1085105737</t>
  </si>
  <si>
    <t>Zkoušky, proplach a desinfekce vodovodního potrubí proplach a desinfekce vodovodního potrubí do DN 80</t>
  </si>
  <si>
    <t>https://podminky.urs.cz/item/CS_URS_2023_01/722290234</t>
  </si>
  <si>
    <t>998722101</t>
  </si>
  <si>
    <t>Přesun hmot tonážní pro vnitřní vodovod v objektech v do 6 m</t>
  </si>
  <si>
    <t>1988485348</t>
  </si>
  <si>
    <t>Přesun hmot pro vnitřní vodovod stanovený z hmotnosti přesunovaného materiálu vodorovná dopravní vzdálenost do 50 m v objektech výšky do 6 m</t>
  </si>
  <si>
    <t>https://podminky.urs.cz/item/CS_URS_2023_01/998722101</t>
  </si>
  <si>
    <t>725001</t>
  </si>
  <si>
    <t>D+M Průtokový tlakový ohřívač vody vhodný i pro více odběrných míst a s jednoduchým přepínáním výkonu ohřevu vody.</t>
  </si>
  <si>
    <t>-1326863414</t>
  </si>
  <si>
    <t>725112182</t>
  </si>
  <si>
    <t>Kombi klozet s úspornou armaturou odpad svislý</t>
  </si>
  <si>
    <t>-1708105597</t>
  </si>
  <si>
    <t>Zařízení záchodů kombi klozety s úspornou armaturou odpad svislý</t>
  </si>
  <si>
    <t>https://podminky.urs.cz/item/CS_URS_2022_02/725112182</t>
  </si>
  <si>
    <t>725121512</t>
  </si>
  <si>
    <t>Pisoárový záchodek keramický bez splachovací nádrže s odsáváním a se svislým přívodem vody</t>
  </si>
  <si>
    <t>1058843654</t>
  </si>
  <si>
    <t>Pisoárové záchodky keramické bez splachovací nádrže urinál odsávací, přívod vody vnější svislý</t>
  </si>
  <si>
    <t>https://podminky.urs.cz/item/CS_URS_2022_02/725121512</t>
  </si>
  <si>
    <t>725211603</t>
  </si>
  <si>
    <t>Umyvadlo keramické bílé šířky 600 mm bez krytu na sifon připevněné na stěnu šrouby</t>
  </si>
  <si>
    <t>-459833282</t>
  </si>
  <si>
    <t>Umyvadla keramická bílá bez výtokových armatur připevněná na stěnu šrouby bez sloupu nebo krytu na sifon, šířka umyvadla 600 mm</t>
  </si>
  <si>
    <t>https://podminky.urs.cz/item/CS_URS_2022_02/725211603</t>
  </si>
  <si>
    <t>725291511</t>
  </si>
  <si>
    <t>Doplňky zařízení koupelen a záchodů plastové dávkovač tekutého mýdla na 350 ml</t>
  </si>
  <si>
    <t>-987537519</t>
  </si>
  <si>
    <t>https://podminky.urs.cz/item/CS_URS_2022_02/725291511</t>
  </si>
  <si>
    <t>725291521</t>
  </si>
  <si>
    <t>Doplňky zařízení koupelen a záchodů plastové zásobník toaletních papírů</t>
  </si>
  <si>
    <t>-1840716316</t>
  </si>
  <si>
    <t>https://podminky.urs.cz/item/CS_URS_2022_02/725291521</t>
  </si>
  <si>
    <t>725291531</t>
  </si>
  <si>
    <t>Doplňky zařízení koupelen a záchodů plastové zásobník papírových ručníků</t>
  </si>
  <si>
    <t>1377886340</t>
  </si>
  <si>
    <t>https://podminky.urs.cz/item/CS_URS_2022_02/725291531</t>
  </si>
  <si>
    <t>725822611</t>
  </si>
  <si>
    <t>Baterie umyvadlová stojánková páková bez výpusti</t>
  </si>
  <si>
    <t>-1938771925</t>
  </si>
  <si>
    <t>Baterie umyvadlové stojánkové pákové bez výpusti</t>
  </si>
  <si>
    <t>https://podminky.urs.cz/item/CS_URS_2022_02/725822611</t>
  </si>
  <si>
    <t>725980122</t>
  </si>
  <si>
    <t>Dvířka 15/20</t>
  </si>
  <si>
    <t>752870041</t>
  </si>
  <si>
    <t>https://podminky.urs.cz/item/CS_URS_2023_01/725980122</t>
  </si>
  <si>
    <t>Dvířka k čistícím kusům</t>
  </si>
  <si>
    <t>998725101</t>
  </si>
  <si>
    <t>Přesun hmot tonážní pro zařizovací předměty v objektech v do 6 m</t>
  </si>
  <si>
    <t>-1796646972</t>
  </si>
  <si>
    <t>Přesun hmot pro zařizovací předměty stanovený z hmotnosti přesunovaného materiálu vodorovná dopravní vzdálenost do 50 m v objektech výšky do 6 m</t>
  </si>
  <si>
    <t>https://podminky.urs.cz/item/CS_URS_2022_02/998725101</t>
  </si>
  <si>
    <t>735</t>
  </si>
  <si>
    <t>Ústřední vytápění - otopná tělesa</t>
  </si>
  <si>
    <t>735000911</t>
  </si>
  <si>
    <t>Vyregulování ventilu nebo kohoutu dvojregulačního s ručním ovládáním</t>
  </si>
  <si>
    <t>1253137162</t>
  </si>
  <si>
    <t>Regulace otopného systému při opravách vyregulování dvojregulačních ventilů a kohoutů s ručním ovládáním</t>
  </si>
  <si>
    <t>https://podminky.urs.cz/item/CS_URS_2022_02/735000911</t>
  </si>
  <si>
    <t>735151821</t>
  </si>
  <si>
    <t>Demontáž otopného tělesa panelového dvouřadého dl do 1500 mm</t>
  </si>
  <si>
    <t>324259182</t>
  </si>
  <si>
    <t>Demontáž otopných těles panelových dvouřadých stavební délky do 1500 mm</t>
  </si>
  <si>
    <t>https://podminky.urs.cz/item/CS_URS_2022_02/735151821</t>
  </si>
  <si>
    <t>735159220</t>
  </si>
  <si>
    <t>Montáž otopných těles panelových dvouřadých dl přes 1140 do 1500 mm</t>
  </si>
  <si>
    <t>1310576365</t>
  </si>
  <si>
    <t>Montáž otopných těles panelových dvouřadých, stavební délky přes 1140 do 1500 mm</t>
  </si>
  <si>
    <t>https://podminky.urs.cz/item/CS_URS_2022_02/735159220</t>
  </si>
  <si>
    <t>735494811</t>
  </si>
  <si>
    <t>Vypuštění vody z otopných těles</t>
  </si>
  <si>
    <t>810581445</t>
  </si>
  <si>
    <t>Vypuštění vody z otopných soustav bez kotlů, ohříváků, zásobníků a nádrží</t>
  </si>
  <si>
    <t>https://podminky.urs.cz/item/CS_URS_2022_02/735494811</t>
  </si>
  <si>
    <t>998735101</t>
  </si>
  <si>
    <t>Přesun hmot tonážní pro otopná tělesa v objektech v do 6 m</t>
  </si>
  <si>
    <t>-1007580972</t>
  </si>
  <si>
    <t>Přesun hmot pro otopná tělesa stanovený z hmotnosti přesunovaného materiálu vodorovná dopravní vzdálenost do 50 m v objektech výšky do 6 m</t>
  </si>
  <si>
    <t>https://podminky.urs.cz/item/CS_URS_2022_02/998735101</t>
  </si>
  <si>
    <t>998735201</t>
  </si>
  <si>
    <t>Přesun hmot procentní pro otopná tělesa v objektech v do 6 m</t>
  </si>
  <si>
    <t>1819642755</t>
  </si>
  <si>
    <t>Přesun hmot pro otopná tělesa stanovený procentní sazbou (%) z ceny vodorovná dopravní vzdálenost do 50 m v objektech výšky do 6 m</t>
  </si>
  <si>
    <t>https://podminky.urs.cz/item/CS_URS_2022_02/998735201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</si>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</sst>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40" fillId="0" borderId="0" xfId="0" applyFont="1" applyAlignment="1">
      <alignment vertical="center" wrapText="1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/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microsoft.com/office/2017/10/relationships/person" Target="persons/person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310239211" TargetMode="External" /><Relationship Id="rId2" Type="http://schemas.openxmlformats.org/officeDocument/2006/relationships/hyperlink" Target="https://podminky.urs.cz/item/CS_URS_2022_02/342272225" TargetMode="External" /><Relationship Id="rId3" Type="http://schemas.openxmlformats.org/officeDocument/2006/relationships/hyperlink" Target="https://podminky.urs.cz/item/CS_URS_2022_02/342291121" TargetMode="External" /><Relationship Id="rId4" Type="http://schemas.openxmlformats.org/officeDocument/2006/relationships/hyperlink" Target="https://podminky.urs.cz/item/CS_URS_2022_02/611325422" TargetMode="External" /><Relationship Id="rId5" Type="http://schemas.openxmlformats.org/officeDocument/2006/relationships/hyperlink" Target="https://podminky.urs.cz/item/CS_URS_2022_02/612311141" TargetMode="External" /><Relationship Id="rId6" Type="http://schemas.openxmlformats.org/officeDocument/2006/relationships/hyperlink" Target="https://podminky.urs.cz/item/CS_URS_2022_02/612325225" TargetMode="External" /><Relationship Id="rId7" Type="http://schemas.openxmlformats.org/officeDocument/2006/relationships/hyperlink" Target="https://podminky.urs.cz/item/CS_URS_2022_02/612325302" TargetMode="External" /><Relationship Id="rId8" Type="http://schemas.openxmlformats.org/officeDocument/2006/relationships/hyperlink" Target="https://podminky.urs.cz/item/CS_URS_2022_02/612325422" TargetMode="External" /><Relationship Id="rId9" Type="http://schemas.openxmlformats.org/officeDocument/2006/relationships/hyperlink" Target="https://podminky.urs.cz/item/CS_URS_2022_02/622143004" TargetMode="External" /><Relationship Id="rId10" Type="http://schemas.openxmlformats.org/officeDocument/2006/relationships/hyperlink" Target="https://podminky.urs.cz/item/CS_URS_2022_02/622325212" TargetMode="External" /><Relationship Id="rId11" Type="http://schemas.openxmlformats.org/officeDocument/2006/relationships/hyperlink" Target="https://podminky.urs.cz/item/CS_URS_2022_02/622525105" TargetMode="External" /><Relationship Id="rId12" Type="http://schemas.openxmlformats.org/officeDocument/2006/relationships/hyperlink" Target="https://podminky.urs.cz/item/CS_URS_2022_02/629991011" TargetMode="External" /><Relationship Id="rId13" Type="http://schemas.openxmlformats.org/officeDocument/2006/relationships/hyperlink" Target="https://podminky.urs.cz/item/CS_URS_2022_02/631311214" TargetMode="External" /><Relationship Id="rId14" Type="http://schemas.openxmlformats.org/officeDocument/2006/relationships/hyperlink" Target="https://podminky.urs.cz/item/CS_URS_2022_02/631311224" TargetMode="External" /><Relationship Id="rId15" Type="http://schemas.openxmlformats.org/officeDocument/2006/relationships/hyperlink" Target="https://podminky.urs.cz/item/CS_URS_2022_02/631362021" TargetMode="External" /><Relationship Id="rId16" Type="http://schemas.openxmlformats.org/officeDocument/2006/relationships/hyperlink" Target="https://podminky.urs.cz/item/CS_URS_2022_02/642944121" TargetMode="External" /><Relationship Id="rId17" Type="http://schemas.openxmlformats.org/officeDocument/2006/relationships/hyperlink" Target="https://podminky.urs.cz/item/CS_URS_2022_02/949101112" TargetMode="External" /><Relationship Id="rId18" Type="http://schemas.openxmlformats.org/officeDocument/2006/relationships/hyperlink" Target="https://podminky.urs.cz/item/CS_URS_2022_02/962031133" TargetMode="External" /><Relationship Id="rId19" Type="http://schemas.openxmlformats.org/officeDocument/2006/relationships/hyperlink" Target="https://podminky.urs.cz/item/CS_URS_2022_02/965042141" TargetMode="External" /><Relationship Id="rId20" Type="http://schemas.openxmlformats.org/officeDocument/2006/relationships/hyperlink" Target="https://podminky.urs.cz/item/CS_URS_2022_02/968062455" TargetMode="External" /><Relationship Id="rId21" Type="http://schemas.openxmlformats.org/officeDocument/2006/relationships/hyperlink" Target="https://podminky.urs.cz/item/CS_URS_2022_02/968062375" TargetMode="External" /><Relationship Id="rId22" Type="http://schemas.openxmlformats.org/officeDocument/2006/relationships/hyperlink" Target="https://podminky.urs.cz/item/CS_URS_2022_02/974031133" TargetMode="External" /><Relationship Id="rId23" Type="http://schemas.openxmlformats.org/officeDocument/2006/relationships/hyperlink" Target="https://podminky.urs.cz/item/CS_URS_2023_01/977332122" TargetMode="External" /><Relationship Id="rId24" Type="http://schemas.openxmlformats.org/officeDocument/2006/relationships/hyperlink" Target="https://podminky.urs.cz/item/CS_URS_2022_02/985331212" TargetMode="External" /><Relationship Id="rId25" Type="http://schemas.openxmlformats.org/officeDocument/2006/relationships/hyperlink" Target="https://podminky.urs.cz/item/CS_URS_2023_01/997013111" TargetMode="External" /><Relationship Id="rId26" Type="http://schemas.openxmlformats.org/officeDocument/2006/relationships/hyperlink" Target="https://podminky.urs.cz/item/CS_URS_2022_02/997013501" TargetMode="External" /><Relationship Id="rId27" Type="http://schemas.openxmlformats.org/officeDocument/2006/relationships/hyperlink" Target="https://podminky.urs.cz/item/CS_URS_2022_02/997013509" TargetMode="External" /><Relationship Id="rId28" Type="http://schemas.openxmlformats.org/officeDocument/2006/relationships/hyperlink" Target="https://podminky.urs.cz/item/CS_URS_2023_01/997013871" TargetMode="External" /><Relationship Id="rId29" Type="http://schemas.openxmlformats.org/officeDocument/2006/relationships/hyperlink" Target="https://podminky.urs.cz/item/CS_URS_2023_01/998011001" TargetMode="External" /><Relationship Id="rId30" Type="http://schemas.openxmlformats.org/officeDocument/2006/relationships/hyperlink" Target="https://podminky.urs.cz/item/CS_URS_2022_02/711111001" TargetMode="External" /><Relationship Id="rId31" Type="http://schemas.openxmlformats.org/officeDocument/2006/relationships/hyperlink" Target="https://podminky.urs.cz/item/CS_URS_2022_02/711141559" TargetMode="External" /><Relationship Id="rId32" Type="http://schemas.openxmlformats.org/officeDocument/2006/relationships/hyperlink" Target="https://podminky.urs.cz/item/CS_URS_2022_02/998711101" TargetMode="External" /><Relationship Id="rId33" Type="http://schemas.openxmlformats.org/officeDocument/2006/relationships/hyperlink" Target="https://podminky.urs.cz/item/CS_URS_2022_02/713121111" TargetMode="External" /><Relationship Id="rId34" Type="http://schemas.openxmlformats.org/officeDocument/2006/relationships/hyperlink" Target="https://podminky.urs.cz/item/CS_URS_2022_02/713191132" TargetMode="External" /><Relationship Id="rId35" Type="http://schemas.openxmlformats.org/officeDocument/2006/relationships/hyperlink" Target="https://podminky.urs.cz/item/CS_URS_2022_02/998713101" TargetMode="External" /><Relationship Id="rId36" Type="http://schemas.openxmlformats.org/officeDocument/2006/relationships/hyperlink" Target="https://podminky.urs.cz/item/CS_URS_2022_02/725110811" TargetMode="External" /><Relationship Id="rId37" Type="http://schemas.openxmlformats.org/officeDocument/2006/relationships/hyperlink" Target="https://podminky.urs.cz/item/CS_URS_2022_02/725122816" TargetMode="External" /><Relationship Id="rId38" Type="http://schemas.openxmlformats.org/officeDocument/2006/relationships/hyperlink" Target="https://podminky.urs.cz/item/CS_URS_2022_02/725210821" TargetMode="External" /><Relationship Id="rId39" Type="http://schemas.openxmlformats.org/officeDocument/2006/relationships/hyperlink" Target="https://podminky.urs.cz/item/CS_URS_2022_02/725820802" TargetMode="External" /><Relationship Id="rId40" Type="http://schemas.openxmlformats.org/officeDocument/2006/relationships/hyperlink" Target="https://podminky.urs.cz/item/CS_URS_2022_02/725860811" TargetMode="External" /><Relationship Id="rId41" Type="http://schemas.openxmlformats.org/officeDocument/2006/relationships/hyperlink" Target="https://podminky.urs.cz/item/CS_URS_2022_02/764216603" TargetMode="External" /><Relationship Id="rId42" Type="http://schemas.openxmlformats.org/officeDocument/2006/relationships/hyperlink" Target="https://podminky.urs.cz/item/CS_URS_2022_02/998764101" TargetMode="External" /><Relationship Id="rId43" Type="http://schemas.openxmlformats.org/officeDocument/2006/relationships/hyperlink" Target="https://podminky.urs.cz/item/CS_URS_2022_02/766622131" TargetMode="External" /><Relationship Id="rId44" Type="http://schemas.openxmlformats.org/officeDocument/2006/relationships/hyperlink" Target="https://podminky.urs.cz/item/CS_URS_2022_02/766660001" TargetMode="External" /><Relationship Id="rId45" Type="http://schemas.openxmlformats.org/officeDocument/2006/relationships/hyperlink" Target="https://podminky.urs.cz/item/CS_URS_2022_02/766660411" TargetMode="External" /><Relationship Id="rId46" Type="http://schemas.openxmlformats.org/officeDocument/2006/relationships/hyperlink" Target="https://podminky.urs.cz/item/CS_URS_2022_02/766660729" TargetMode="External" /><Relationship Id="rId47" Type="http://schemas.openxmlformats.org/officeDocument/2006/relationships/hyperlink" Target="https://podminky.urs.cz/item/CS_URS_2022_02/766660731" TargetMode="External" /><Relationship Id="rId48" Type="http://schemas.openxmlformats.org/officeDocument/2006/relationships/hyperlink" Target="https://podminky.urs.cz/item/CS_URS_2022_02/766691914" TargetMode="External" /><Relationship Id="rId49" Type="http://schemas.openxmlformats.org/officeDocument/2006/relationships/hyperlink" Target="https://podminky.urs.cz/item/CS_URS_2022_02/766694112" TargetMode="External" /><Relationship Id="rId50" Type="http://schemas.openxmlformats.org/officeDocument/2006/relationships/hyperlink" Target="https://podminky.urs.cz/item/CS_URS_2022_02/998766201" TargetMode="External" /><Relationship Id="rId51" Type="http://schemas.openxmlformats.org/officeDocument/2006/relationships/hyperlink" Target="https://podminky.urs.cz/item/CS_URS_2022_02/771111011" TargetMode="External" /><Relationship Id="rId52" Type="http://schemas.openxmlformats.org/officeDocument/2006/relationships/hyperlink" Target="https://podminky.urs.cz/item/CS_URS_2022_02/771121011" TargetMode="External" /><Relationship Id="rId53" Type="http://schemas.openxmlformats.org/officeDocument/2006/relationships/hyperlink" Target="https://podminky.urs.cz/item/CS_URS_2022_02/771151022" TargetMode="External" /><Relationship Id="rId54" Type="http://schemas.openxmlformats.org/officeDocument/2006/relationships/hyperlink" Target="https://podminky.urs.cz/item/CS_URS_2022_02/771571810" TargetMode="External" /><Relationship Id="rId55" Type="http://schemas.openxmlformats.org/officeDocument/2006/relationships/hyperlink" Target="https://podminky.urs.cz/item/CS_URS_2022_02/771574263" TargetMode="External" /><Relationship Id="rId56" Type="http://schemas.openxmlformats.org/officeDocument/2006/relationships/hyperlink" Target="https://podminky.urs.cz/item/CS_URS_2022_02/771577111" TargetMode="External" /><Relationship Id="rId57" Type="http://schemas.openxmlformats.org/officeDocument/2006/relationships/hyperlink" Target="https://podminky.urs.cz/item/CS_URS_2022_02/771577112" TargetMode="External" /><Relationship Id="rId58" Type="http://schemas.openxmlformats.org/officeDocument/2006/relationships/hyperlink" Target="https://podminky.urs.cz/item/CS_URS_2022_02/771577114" TargetMode="External" /><Relationship Id="rId59" Type="http://schemas.openxmlformats.org/officeDocument/2006/relationships/hyperlink" Target="https://podminky.urs.cz/item/CS_URS_2022_02/771577115" TargetMode="External" /><Relationship Id="rId60" Type="http://schemas.openxmlformats.org/officeDocument/2006/relationships/hyperlink" Target="https://podminky.urs.cz/item/CS_URS_2022_02/771591112" TargetMode="External" /><Relationship Id="rId61" Type="http://schemas.openxmlformats.org/officeDocument/2006/relationships/hyperlink" Target="https://podminky.urs.cz/item/CS_URS_2022_02/771591115" TargetMode="External" /><Relationship Id="rId62" Type="http://schemas.openxmlformats.org/officeDocument/2006/relationships/hyperlink" Target="https://podminky.urs.cz/item/CS_URS_2022_02/771592011" TargetMode="External" /><Relationship Id="rId63" Type="http://schemas.openxmlformats.org/officeDocument/2006/relationships/hyperlink" Target="https://podminky.urs.cz/item/CS_URS_2022_02/998771101" TargetMode="External" /><Relationship Id="rId64" Type="http://schemas.openxmlformats.org/officeDocument/2006/relationships/hyperlink" Target="https://podminky.urs.cz/item/CS_URS_2022_02/776111116" TargetMode="External" /><Relationship Id="rId65" Type="http://schemas.openxmlformats.org/officeDocument/2006/relationships/hyperlink" Target="https://podminky.urs.cz/item/CS_URS_2022_02/776111311" TargetMode="External" /><Relationship Id="rId66" Type="http://schemas.openxmlformats.org/officeDocument/2006/relationships/hyperlink" Target="https://podminky.urs.cz/item/CS_URS_2022_02/776121111" TargetMode="External" /><Relationship Id="rId67" Type="http://schemas.openxmlformats.org/officeDocument/2006/relationships/hyperlink" Target="https://podminky.urs.cz/item/CS_URS_2022_02/776141111" TargetMode="External" /><Relationship Id="rId68" Type="http://schemas.openxmlformats.org/officeDocument/2006/relationships/hyperlink" Target="https://podminky.urs.cz/item/CS_URS_2022_02/776201812" TargetMode="External" /><Relationship Id="rId69" Type="http://schemas.openxmlformats.org/officeDocument/2006/relationships/hyperlink" Target="https://podminky.urs.cz/item/CS_URS_2022_02/776221111" TargetMode="External" /><Relationship Id="rId70" Type="http://schemas.openxmlformats.org/officeDocument/2006/relationships/hyperlink" Target="https://podminky.urs.cz/item/CS_URS_2022_02/776410811" TargetMode="External" /><Relationship Id="rId71" Type="http://schemas.openxmlformats.org/officeDocument/2006/relationships/hyperlink" Target="https://podminky.urs.cz/item/CS_URS_2022_02/776411111" TargetMode="External" /><Relationship Id="rId72" Type="http://schemas.openxmlformats.org/officeDocument/2006/relationships/hyperlink" Target="https://podminky.urs.cz/item/CS_URS_2022_02/776991821" TargetMode="External" /><Relationship Id="rId73" Type="http://schemas.openxmlformats.org/officeDocument/2006/relationships/hyperlink" Target="https://podminky.urs.cz/item/CS_URS_2022_02/998776101" TargetMode="External" /><Relationship Id="rId74" Type="http://schemas.openxmlformats.org/officeDocument/2006/relationships/hyperlink" Target="https://podminky.urs.cz/item/CS_URS_2022_02/781121011" TargetMode="External" /><Relationship Id="rId75" Type="http://schemas.openxmlformats.org/officeDocument/2006/relationships/hyperlink" Target="https://podminky.urs.cz/item/CS_URS_2022_02/781151031" TargetMode="External" /><Relationship Id="rId76" Type="http://schemas.openxmlformats.org/officeDocument/2006/relationships/hyperlink" Target="https://podminky.urs.cz/item/CS_URS_2022_02/781471810" TargetMode="External" /><Relationship Id="rId77" Type="http://schemas.openxmlformats.org/officeDocument/2006/relationships/hyperlink" Target="https://podminky.urs.cz/item/CS_URS_2022_02/781474115" TargetMode="External" /><Relationship Id="rId78" Type="http://schemas.openxmlformats.org/officeDocument/2006/relationships/hyperlink" Target="https://podminky.urs.cz/item/CS_URS_2022_02/781477111" TargetMode="External" /><Relationship Id="rId79" Type="http://schemas.openxmlformats.org/officeDocument/2006/relationships/hyperlink" Target="https://podminky.urs.cz/item/CS_URS_2022_02/781477112" TargetMode="External" /><Relationship Id="rId80" Type="http://schemas.openxmlformats.org/officeDocument/2006/relationships/hyperlink" Target="https://podminky.urs.cz/item/CS_URS_2022_02/781491022" TargetMode="External" /><Relationship Id="rId81" Type="http://schemas.openxmlformats.org/officeDocument/2006/relationships/hyperlink" Target="https://podminky.urs.cz/item/CS_URS_2022_02/781495211" TargetMode="External" /><Relationship Id="rId82" Type="http://schemas.openxmlformats.org/officeDocument/2006/relationships/hyperlink" Target="https://podminky.urs.cz/item/CS_URS_2022_02/781674113" TargetMode="External" /><Relationship Id="rId83" Type="http://schemas.openxmlformats.org/officeDocument/2006/relationships/hyperlink" Target="https://podminky.urs.cz/item/CS_URS_2022_02/998781101" TargetMode="External" /><Relationship Id="rId84" Type="http://schemas.openxmlformats.org/officeDocument/2006/relationships/hyperlink" Target="https://podminky.urs.cz/item/CS_URS_2023_01/783314101" TargetMode="External" /><Relationship Id="rId85" Type="http://schemas.openxmlformats.org/officeDocument/2006/relationships/hyperlink" Target="https://podminky.urs.cz/item/CS_URS_2023_01/783315101" TargetMode="External" /><Relationship Id="rId86" Type="http://schemas.openxmlformats.org/officeDocument/2006/relationships/hyperlink" Target="https://podminky.urs.cz/item/CS_URS_2023_01/783317101" TargetMode="External" /><Relationship Id="rId87" Type="http://schemas.openxmlformats.org/officeDocument/2006/relationships/hyperlink" Target="https://podminky.urs.cz/item/CS_URS_2022_02/783813131" TargetMode="External" /><Relationship Id="rId88" Type="http://schemas.openxmlformats.org/officeDocument/2006/relationships/hyperlink" Target="https://podminky.urs.cz/item/CS_URS_2023_01/783826301" TargetMode="External" /><Relationship Id="rId89" Type="http://schemas.openxmlformats.org/officeDocument/2006/relationships/hyperlink" Target="https://podminky.urs.cz/item/CS_URS_2022_02/784211001" TargetMode="External" /><Relationship Id="rId90" Type="http://schemas.openxmlformats.org/officeDocument/2006/relationships/hyperlink" Target="https://podminky.urs.cz/item/CS_URS_2022_02/784211101" TargetMode="External" /><Relationship Id="rId91" Type="http://schemas.openxmlformats.org/officeDocument/2006/relationships/drawing" Target="../drawings/drawing2.xml" /><Relationship Id="rId9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21174005" TargetMode="External" /><Relationship Id="rId2" Type="http://schemas.openxmlformats.org/officeDocument/2006/relationships/hyperlink" Target="https://podminky.urs.cz/item/CS_URS_2023_01/721174006" TargetMode="External" /><Relationship Id="rId3" Type="http://schemas.openxmlformats.org/officeDocument/2006/relationships/hyperlink" Target="https://podminky.urs.cz/item/CS_URS_2023_01/721174007" TargetMode="External" /><Relationship Id="rId4" Type="http://schemas.openxmlformats.org/officeDocument/2006/relationships/hyperlink" Target="https://podminky.urs.cz/item/CS_URS_2023_01/721174042" TargetMode="External" /><Relationship Id="rId5" Type="http://schemas.openxmlformats.org/officeDocument/2006/relationships/hyperlink" Target="https://podminky.urs.cz/item/CS_URS_2023_01/721174043" TargetMode="External" /><Relationship Id="rId6" Type="http://schemas.openxmlformats.org/officeDocument/2006/relationships/hyperlink" Target="https://podminky.urs.cz/item/CS_URS_2023_01/721174044" TargetMode="External" /><Relationship Id="rId7" Type="http://schemas.openxmlformats.org/officeDocument/2006/relationships/hyperlink" Target="https://podminky.urs.cz/item/CS_URS_2023_01/721174045" TargetMode="External" /><Relationship Id="rId8" Type="http://schemas.openxmlformats.org/officeDocument/2006/relationships/hyperlink" Target="https://podminky.urs.cz/item/CS_URS_2023_01/721273153" TargetMode="External" /><Relationship Id="rId9" Type="http://schemas.openxmlformats.org/officeDocument/2006/relationships/hyperlink" Target="https://podminky.urs.cz/item/CS_URS_2023_01/721274126" TargetMode="External" /><Relationship Id="rId10" Type="http://schemas.openxmlformats.org/officeDocument/2006/relationships/hyperlink" Target="https://podminky.urs.cz/item/CS_URS_2023_01/721274125" TargetMode="External" /><Relationship Id="rId11" Type="http://schemas.openxmlformats.org/officeDocument/2006/relationships/hyperlink" Target="https://podminky.urs.cz/item/CS_URS_2023_01/721290111" TargetMode="External" /><Relationship Id="rId12" Type="http://schemas.openxmlformats.org/officeDocument/2006/relationships/hyperlink" Target="https://podminky.urs.cz/item/CS_URS_2023_01/998721101" TargetMode="External" /><Relationship Id="rId13" Type="http://schemas.openxmlformats.org/officeDocument/2006/relationships/hyperlink" Target="https://podminky.urs.cz/item/CS_URS_2023_01/722174001" TargetMode="External" /><Relationship Id="rId14" Type="http://schemas.openxmlformats.org/officeDocument/2006/relationships/hyperlink" Target="https://podminky.urs.cz/item/CS_URS_2023_01/722174002" TargetMode="External" /><Relationship Id="rId15" Type="http://schemas.openxmlformats.org/officeDocument/2006/relationships/hyperlink" Target="https://podminky.urs.cz/item/CS_URS_2023_01/722174003" TargetMode="External" /><Relationship Id="rId16" Type="http://schemas.openxmlformats.org/officeDocument/2006/relationships/hyperlink" Target="https://podminky.urs.cz/item/CS_URS_2023_01/722174004" TargetMode="External" /><Relationship Id="rId17" Type="http://schemas.openxmlformats.org/officeDocument/2006/relationships/hyperlink" Target="https://podminky.urs.cz/item/CS_URS_2023_01/722174005" TargetMode="External" /><Relationship Id="rId18" Type="http://schemas.openxmlformats.org/officeDocument/2006/relationships/hyperlink" Target="https://podminky.urs.cz/item/CS_URS_2023_01/722174006" TargetMode="External" /><Relationship Id="rId19" Type="http://schemas.openxmlformats.org/officeDocument/2006/relationships/hyperlink" Target="https://podminky.urs.cz/item/CS_URS_2023_01/722181221" TargetMode="External" /><Relationship Id="rId20" Type="http://schemas.openxmlformats.org/officeDocument/2006/relationships/hyperlink" Target="https://podminky.urs.cz/item/CS_URS_2023_01/722181222" TargetMode="External" /><Relationship Id="rId21" Type="http://schemas.openxmlformats.org/officeDocument/2006/relationships/hyperlink" Target="https://podminky.urs.cz/item/CS_URS_2023_01/722181223" TargetMode="External" /><Relationship Id="rId22" Type="http://schemas.openxmlformats.org/officeDocument/2006/relationships/hyperlink" Target="https://podminky.urs.cz/item/CS_URS_2023_01/722232065" TargetMode="External" /><Relationship Id="rId23" Type="http://schemas.openxmlformats.org/officeDocument/2006/relationships/hyperlink" Target="https://podminky.urs.cz/item/CS_URS_2023_01/722290234" TargetMode="External" /><Relationship Id="rId24" Type="http://schemas.openxmlformats.org/officeDocument/2006/relationships/hyperlink" Target="https://podminky.urs.cz/item/CS_URS_2023_01/998722101" TargetMode="External" /><Relationship Id="rId25" Type="http://schemas.openxmlformats.org/officeDocument/2006/relationships/hyperlink" Target="https://podminky.urs.cz/item/CS_URS_2022_02/725112182" TargetMode="External" /><Relationship Id="rId26" Type="http://schemas.openxmlformats.org/officeDocument/2006/relationships/hyperlink" Target="https://podminky.urs.cz/item/CS_URS_2022_02/725121512" TargetMode="External" /><Relationship Id="rId27" Type="http://schemas.openxmlformats.org/officeDocument/2006/relationships/hyperlink" Target="https://podminky.urs.cz/item/CS_URS_2022_02/725211603" TargetMode="External" /><Relationship Id="rId28" Type="http://schemas.openxmlformats.org/officeDocument/2006/relationships/hyperlink" Target="https://podminky.urs.cz/item/CS_URS_2022_02/725291511" TargetMode="External" /><Relationship Id="rId29" Type="http://schemas.openxmlformats.org/officeDocument/2006/relationships/hyperlink" Target="https://podminky.urs.cz/item/CS_URS_2022_02/725291521" TargetMode="External" /><Relationship Id="rId30" Type="http://schemas.openxmlformats.org/officeDocument/2006/relationships/hyperlink" Target="https://podminky.urs.cz/item/CS_URS_2022_02/725291531" TargetMode="External" /><Relationship Id="rId31" Type="http://schemas.openxmlformats.org/officeDocument/2006/relationships/hyperlink" Target="https://podminky.urs.cz/item/CS_URS_2022_02/725822611" TargetMode="External" /><Relationship Id="rId32" Type="http://schemas.openxmlformats.org/officeDocument/2006/relationships/hyperlink" Target="https://podminky.urs.cz/item/CS_URS_2023_01/725980122" TargetMode="External" /><Relationship Id="rId33" Type="http://schemas.openxmlformats.org/officeDocument/2006/relationships/hyperlink" Target="https://podminky.urs.cz/item/CS_URS_2022_02/998725101" TargetMode="External" /><Relationship Id="rId34" Type="http://schemas.openxmlformats.org/officeDocument/2006/relationships/hyperlink" Target="https://podminky.urs.cz/item/CS_URS_2022_02/735000911" TargetMode="External" /><Relationship Id="rId35" Type="http://schemas.openxmlformats.org/officeDocument/2006/relationships/hyperlink" Target="https://podminky.urs.cz/item/CS_URS_2022_02/735151821" TargetMode="External" /><Relationship Id="rId36" Type="http://schemas.openxmlformats.org/officeDocument/2006/relationships/hyperlink" Target="https://podminky.urs.cz/item/CS_URS_2022_02/735159220" TargetMode="External" /><Relationship Id="rId37" Type="http://schemas.openxmlformats.org/officeDocument/2006/relationships/hyperlink" Target="https://podminky.urs.cz/item/CS_URS_2022_02/735494811" TargetMode="External" /><Relationship Id="rId38" Type="http://schemas.openxmlformats.org/officeDocument/2006/relationships/hyperlink" Target="https://podminky.urs.cz/item/CS_URS_2022_02/998735101" TargetMode="External" /><Relationship Id="rId39" Type="http://schemas.openxmlformats.org/officeDocument/2006/relationships/hyperlink" Target="https://podminky.urs.cz/item/CS_URS_2022_02/998735201" TargetMode="External" /><Relationship Id="rId40" Type="http://schemas.openxmlformats.org/officeDocument/2006/relationships/drawing" Target="../drawings/drawing3.xml" /><Relationship Id="rId4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view="pageBreakPreview" zoomScale="60" workbookViewId="0" topLeftCell="A1">
      <selection activeCell="AI83" sqref="AI8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64" t="s">
        <v>6</v>
      </c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S2" s="17" t="s">
        <v>7</v>
      </c>
      <c r="BT2" s="17" t="s">
        <v>8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ht="12" customHeight="1">
      <c r="B5" s="20"/>
      <c r="D5" s="24" t="s">
        <v>14</v>
      </c>
      <c r="K5" s="294" t="s">
        <v>15</v>
      </c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R5" s="20"/>
      <c r="BE5" s="291" t="s">
        <v>16</v>
      </c>
      <c r="BS5" s="17" t="s">
        <v>7</v>
      </c>
    </row>
    <row r="6" spans="2:71" ht="36.95" customHeight="1">
      <c r="B6" s="20"/>
      <c r="D6" s="26" t="s">
        <v>17</v>
      </c>
      <c r="K6" s="295" t="s">
        <v>18</v>
      </c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R6" s="20"/>
      <c r="BE6" s="292"/>
      <c r="BS6" s="17" t="s">
        <v>7</v>
      </c>
    </row>
    <row r="7" spans="2:71" ht="12" customHeight="1">
      <c r="B7" s="20"/>
      <c r="D7" s="27" t="s">
        <v>19</v>
      </c>
      <c r="K7" s="25" t="s">
        <v>3</v>
      </c>
      <c r="AK7" s="27" t="s">
        <v>20</v>
      </c>
      <c r="AN7" s="25" t="s">
        <v>3</v>
      </c>
      <c r="AR7" s="20"/>
      <c r="BE7" s="292"/>
      <c r="BS7" s="17" t="s">
        <v>7</v>
      </c>
    </row>
    <row r="8" spans="2:7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92"/>
      <c r="BS8" s="17" t="s">
        <v>7</v>
      </c>
    </row>
    <row r="9" spans="2:71" ht="14.45" customHeight="1">
      <c r="B9" s="20"/>
      <c r="AR9" s="20"/>
      <c r="BE9" s="292"/>
      <c r="BS9" s="17" t="s">
        <v>7</v>
      </c>
    </row>
    <row r="10" spans="2:71" ht="12" customHeight="1">
      <c r="B10" s="20"/>
      <c r="D10" s="27" t="s">
        <v>25</v>
      </c>
      <c r="AK10" s="27" t="s">
        <v>26</v>
      </c>
      <c r="AN10" s="25" t="s">
        <v>3</v>
      </c>
      <c r="AR10" s="20"/>
      <c r="BE10" s="292"/>
      <c r="BS10" s="17" t="s">
        <v>7</v>
      </c>
    </row>
    <row r="11" spans="2:71" ht="18.4" customHeight="1">
      <c r="B11" s="20"/>
      <c r="E11" s="25" t="s">
        <v>27</v>
      </c>
      <c r="AK11" s="27" t="s">
        <v>28</v>
      </c>
      <c r="AN11" s="25" t="s">
        <v>3</v>
      </c>
      <c r="AR11" s="20"/>
      <c r="BE11" s="292"/>
      <c r="BS11" s="17" t="s">
        <v>7</v>
      </c>
    </row>
    <row r="12" spans="2:71" ht="6.95" customHeight="1">
      <c r="B12" s="20"/>
      <c r="AR12" s="20"/>
      <c r="BE12" s="292"/>
      <c r="BS12" s="17" t="s">
        <v>7</v>
      </c>
    </row>
    <row r="13" spans="2:7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92"/>
      <c r="BS13" s="17" t="s">
        <v>7</v>
      </c>
    </row>
    <row r="14" spans="2:71" ht="12.75">
      <c r="B14" s="20"/>
      <c r="E14" s="296" t="s">
        <v>30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7" t="s">
        <v>28</v>
      </c>
      <c r="AN14" s="29" t="s">
        <v>30</v>
      </c>
      <c r="AR14" s="20"/>
      <c r="BE14" s="292"/>
      <c r="BS14" s="17" t="s">
        <v>7</v>
      </c>
    </row>
    <row r="15" spans="2:71" ht="6.95" customHeight="1">
      <c r="B15" s="20"/>
      <c r="AR15" s="20"/>
      <c r="BE15" s="292"/>
      <c r="BS15" s="17" t="s">
        <v>4</v>
      </c>
    </row>
    <row r="16" spans="2:71" ht="12" customHeight="1">
      <c r="B16" s="20"/>
      <c r="D16" s="27" t="s">
        <v>31</v>
      </c>
      <c r="AK16" s="27" t="s">
        <v>26</v>
      </c>
      <c r="AN16" s="25" t="s">
        <v>3</v>
      </c>
      <c r="AR16" s="20"/>
      <c r="BE16" s="292"/>
      <c r="BS16" s="17" t="s">
        <v>4</v>
      </c>
    </row>
    <row r="17" spans="2:71" ht="18.4" customHeight="1">
      <c r="B17" s="20"/>
      <c r="E17" s="25" t="s">
        <v>32</v>
      </c>
      <c r="AK17" s="27" t="s">
        <v>28</v>
      </c>
      <c r="AN17" s="25" t="s">
        <v>3</v>
      </c>
      <c r="AR17" s="20"/>
      <c r="BE17" s="292"/>
      <c r="BS17" s="17" t="s">
        <v>33</v>
      </c>
    </row>
    <row r="18" spans="2:71" ht="6.95" customHeight="1">
      <c r="B18" s="20"/>
      <c r="AR18" s="20"/>
      <c r="BE18" s="292"/>
      <c r="BS18" s="17" t="s">
        <v>7</v>
      </c>
    </row>
    <row r="19" spans="2:71" ht="12" customHeight="1">
      <c r="B19" s="20"/>
      <c r="D19" s="27" t="s">
        <v>34</v>
      </c>
      <c r="AK19" s="27" t="s">
        <v>26</v>
      </c>
      <c r="AN19" s="25" t="s">
        <v>3</v>
      </c>
      <c r="AR19" s="20"/>
      <c r="BE19" s="292"/>
      <c r="BS19" s="17" t="s">
        <v>7</v>
      </c>
    </row>
    <row r="20" spans="2:71" ht="18.4" customHeight="1">
      <c r="B20" s="20"/>
      <c r="E20" s="25" t="s">
        <v>32</v>
      </c>
      <c r="AK20" s="27" t="s">
        <v>28</v>
      </c>
      <c r="AN20" s="25" t="s">
        <v>3</v>
      </c>
      <c r="AR20" s="20"/>
      <c r="BE20" s="292"/>
      <c r="BS20" s="17" t="s">
        <v>33</v>
      </c>
    </row>
    <row r="21" spans="2:57" ht="6.95" customHeight="1">
      <c r="B21" s="20"/>
      <c r="AR21" s="20"/>
      <c r="BE21" s="292"/>
    </row>
    <row r="22" spans="2:57" ht="12" customHeight="1">
      <c r="B22" s="20"/>
      <c r="D22" s="27" t="s">
        <v>35</v>
      </c>
      <c r="AR22" s="20"/>
      <c r="BE22" s="292"/>
    </row>
    <row r="23" spans="2:57" ht="47.25" customHeight="1">
      <c r="B23" s="20"/>
      <c r="E23" s="298" t="s">
        <v>36</v>
      </c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R23" s="20"/>
      <c r="BE23" s="292"/>
    </row>
    <row r="24" spans="2:57" ht="6.95" customHeight="1">
      <c r="B24" s="20"/>
      <c r="AR24" s="20"/>
      <c r="BE24" s="292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92"/>
    </row>
    <row r="26" spans="2:57" s="1" customFormat="1" ht="25.9" customHeight="1">
      <c r="B26" s="32"/>
      <c r="D26" s="33" t="s">
        <v>37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99">
        <f>ROUND(AG54,2)</f>
        <v>1400000</v>
      </c>
      <c r="AL26" s="300"/>
      <c r="AM26" s="300"/>
      <c r="AN26" s="300"/>
      <c r="AO26" s="300"/>
      <c r="AR26" s="32"/>
      <c r="BE26" s="292"/>
    </row>
    <row r="27" spans="2:57" s="1" customFormat="1" ht="6.95" customHeight="1">
      <c r="B27" s="32"/>
      <c r="AR27" s="32"/>
      <c r="BE27" s="292"/>
    </row>
    <row r="28" spans="2:57" s="1" customFormat="1" ht="12.75">
      <c r="B28" s="32"/>
      <c r="L28" s="301" t="s">
        <v>38</v>
      </c>
      <c r="M28" s="301"/>
      <c r="N28" s="301"/>
      <c r="O28" s="301"/>
      <c r="P28" s="301"/>
      <c r="W28" s="301" t="s">
        <v>39</v>
      </c>
      <c r="X28" s="301"/>
      <c r="Y28" s="301"/>
      <c r="Z28" s="301"/>
      <c r="AA28" s="301"/>
      <c r="AB28" s="301"/>
      <c r="AC28" s="301"/>
      <c r="AD28" s="301"/>
      <c r="AE28" s="301"/>
      <c r="AK28" s="301" t="s">
        <v>40</v>
      </c>
      <c r="AL28" s="301"/>
      <c r="AM28" s="301"/>
      <c r="AN28" s="301"/>
      <c r="AO28" s="301"/>
      <c r="AR28" s="32"/>
      <c r="BE28" s="292"/>
    </row>
    <row r="29" spans="2:57" s="2" customFormat="1" ht="14.45" customHeight="1">
      <c r="B29" s="36"/>
      <c r="D29" s="27" t="s">
        <v>41</v>
      </c>
      <c r="F29" s="27" t="s">
        <v>42</v>
      </c>
      <c r="L29" s="286">
        <v>0.21</v>
      </c>
      <c r="M29" s="285"/>
      <c r="N29" s="285"/>
      <c r="O29" s="285"/>
      <c r="P29" s="285"/>
      <c r="W29" s="284">
        <f>ROUND(AZ54,2)</f>
        <v>1400000</v>
      </c>
      <c r="X29" s="285"/>
      <c r="Y29" s="285"/>
      <c r="Z29" s="285"/>
      <c r="AA29" s="285"/>
      <c r="AB29" s="285"/>
      <c r="AC29" s="285"/>
      <c r="AD29" s="285"/>
      <c r="AE29" s="285"/>
      <c r="AK29" s="284">
        <f>ROUND(AV54,2)</f>
        <v>294000</v>
      </c>
      <c r="AL29" s="285"/>
      <c r="AM29" s="285"/>
      <c r="AN29" s="285"/>
      <c r="AO29" s="285"/>
      <c r="AR29" s="36"/>
      <c r="BE29" s="293"/>
    </row>
    <row r="30" spans="2:57" s="2" customFormat="1" ht="14.45" customHeight="1">
      <c r="B30" s="36"/>
      <c r="F30" s="27" t="s">
        <v>43</v>
      </c>
      <c r="L30" s="286">
        <v>0.15</v>
      </c>
      <c r="M30" s="285"/>
      <c r="N30" s="285"/>
      <c r="O30" s="285"/>
      <c r="P30" s="285"/>
      <c r="W30" s="284">
        <f>ROUND(BA54,2)</f>
        <v>0</v>
      </c>
      <c r="X30" s="285"/>
      <c r="Y30" s="285"/>
      <c r="Z30" s="285"/>
      <c r="AA30" s="285"/>
      <c r="AB30" s="285"/>
      <c r="AC30" s="285"/>
      <c r="AD30" s="285"/>
      <c r="AE30" s="285"/>
      <c r="AK30" s="284">
        <f>ROUND(AW54,2)</f>
        <v>0</v>
      </c>
      <c r="AL30" s="285"/>
      <c r="AM30" s="285"/>
      <c r="AN30" s="285"/>
      <c r="AO30" s="285"/>
      <c r="AR30" s="36"/>
      <c r="BE30" s="293"/>
    </row>
    <row r="31" spans="2:57" s="2" customFormat="1" ht="14.45" customHeight="1" hidden="1">
      <c r="B31" s="36"/>
      <c r="F31" s="27" t="s">
        <v>44</v>
      </c>
      <c r="L31" s="286">
        <v>0.21</v>
      </c>
      <c r="M31" s="285"/>
      <c r="N31" s="285"/>
      <c r="O31" s="285"/>
      <c r="P31" s="285"/>
      <c r="W31" s="284">
        <f>ROUND(BB54,2)</f>
        <v>0</v>
      </c>
      <c r="X31" s="285"/>
      <c r="Y31" s="285"/>
      <c r="Z31" s="285"/>
      <c r="AA31" s="285"/>
      <c r="AB31" s="285"/>
      <c r="AC31" s="285"/>
      <c r="AD31" s="285"/>
      <c r="AE31" s="285"/>
      <c r="AK31" s="284">
        <v>0</v>
      </c>
      <c r="AL31" s="285"/>
      <c r="AM31" s="285"/>
      <c r="AN31" s="285"/>
      <c r="AO31" s="285"/>
      <c r="AR31" s="36"/>
      <c r="BE31" s="293"/>
    </row>
    <row r="32" spans="2:57" s="2" customFormat="1" ht="14.45" customHeight="1" hidden="1">
      <c r="B32" s="36"/>
      <c r="F32" s="27" t="s">
        <v>45</v>
      </c>
      <c r="L32" s="286">
        <v>0.15</v>
      </c>
      <c r="M32" s="285"/>
      <c r="N32" s="285"/>
      <c r="O32" s="285"/>
      <c r="P32" s="285"/>
      <c r="W32" s="284">
        <f>ROUND(BC54,2)</f>
        <v>0</v>
      </c>
      <c r="X32" s="285"/>
      <c r="Y32" s="285"/>
      <c r="Z32" s="285"/>
      <c r="AA32" s="285"/>
      <c r="AB32" s="285"/>
      <c r="AC32" s="285"/>
      <c r="AD32" s="285"/>
      <c r="AE32" s="285"/>
      <c r="AK32" s="284">
        <v>0</v>
      </c>
      <c r="AL32" s="285"/>
      <c r="AM32" s="285"/>
      <c r="AN32" s="285"/>
      <c r="AO32" s="285"/>
      <c r="AR32" s="36"/>
      <c r="BE32" s="293"/>
    </row>
    <row r="33" spans="2:44" s="2" customFormat="1" ht="14.45" customHeight="1" hidden="1">
      <c r="B33" s="36"/>
      <c r="F33" s="27" t="s">
        <v>46</v>
      </c>
      <c r="L33" s="286">
        <v>0</v>
      </c>
      <c r="M33" s="285"/>
      <c r="N33" s="285"/>
      <c r="O33" s="285"/>
      <c r="P33" s="285"/>
      <c r="W33" s="284">
        <f>ROUND(BD54,2)</f>
        <v>0</v>
      </c>
      <c r="X33" s="285"/>
      <c r="Y33" s="285"/>
      <c r="Z33" s="285"/>
      <c r="AA33" s="285"/>
      <c r="AB33" s="285"/>
      <c r="AC33" s="285"/>
      <c r="AD33" s="285"/>
      <c r="AE33" s="285"/>
      <c r="AK33" s="284">
        <v>0</v>
      </c>
      <c r="AL33" s="285"/>
      <c r="AM33" s="285"/>
      <c r="AN33" s="285"/>
      <c r="AO33" s="285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47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48</v>
      </c>
      <c r="U35" s="39"/>
      <c r="V35" s="39"/>
      <c r="W35" s="39"/>
      <c r="X35" s="287" t="s">
        <v>49</v>
      </c>
      <c r="Y35" s="288"/>
      <c r="Z35" s="288"/>
      <c r="AA35" s="288"/>
      <c r="AB35" s="288"/>
      <c r="AC35" s="39"/>
      <c r="AD35" s="39"/>
      <c r="AE35" s="39"/>
      <c r="AF35" s="39"/>
      <c r="AG35" s="39"/>
      <c r="AH35" s="39"/>
      <c r="AI35" s="39"/>
      <c r="AJ35" s="39"/>
      <c r="AK35" s="289">
        <f>SUM(AK26:AK33)</f>
        <v>1694000</v>
      </c>
      <c r="AL35" s="288"/>
      <c r="AM35" s="288"/>
      <c r="AN35" s="288"/>
      <c r="AO35" s="290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50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14</v>
      </c>
      <c r="L44" s="3" t="str">
        <f>K5</f>
        <v>06102020</v>
      </c>
      <c r="AR44" s="45"/>
    </row>
    <row r="45" spans="2:44" s="4" customFormat="1" ht="36.95" customHeight="1">
      <c r="B45" s="46"/>
      <c r="C45" s="47" t="s">
        <v>17</v>
      </c>
      <c r="L45" s="275" t="str">
        <f>K6</f>
        <v>Výzva PD-Čp. 3276, ul. Horní, sportovní areál Stovky-stavební úpravy sociálních zařízení</v>
      </c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8" t="str">
        <f>IF(K8="","",K8)</f>
        <v>areál Stovky</v>
      </c>
      <c r="AI47" s="27" t="s">
        <v>23</v>
      </c>
      <c r="AM47" s="277" t="str">
        <f>IF(AN8="","",AN8)</f>
        <v>30. 12. 2022</v>
      </c>
      <c r="AN47" s="277"/>
      <c r="AR47" s="32"/>
    </row>
    <row r="48" spans="2:44" s="1" customFormat="1" ht="6.95" customHeight="1">
      <c r="B48" s="32"/>
      <c r="AR48" s="32"/>
    </row>
    <row r="49" spans="2:56" s="1" customFormat="1" ht="15.2" customHeight="1">
      <c r="B49" s="32"/>
      <c r="C49" s="27" t="s">
        <v>25</v>
      </c>
      <c r="L49" s="3" t="str">
        <f>IF(E11="","",E11)</f>
        <v>Statutární město Frýdek-Místek</v>
      </c>
      <c r="AI49" s="27" t="s">
        <v>31</v>
      </c>
      <c r="AM49" s="278" t="str">
        <f>IF(E17="","",E17)</f>
        <v>Made 4 BIM s.r.o.</v>
      </c>
      <c r="AN49" s="279"/>
      <c r="AO49" s="279"/>
      <c r="AP49" s="279"/>
      <c r="AR49" s="32"/>
      <c r="AS49" s="280" t="s">
        <v>51</v>
      </c>
      <c r="AT49" s="281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2" customHeight="1">
      <c r="B50" s="32"/>
      <c r="C50" s="27" t="s">
        <v>29</v>
      </c>
      <c r="L50" s="3" t="str">
        <f>IF(E14="Vyplň údaj","",E14)</f>
        <v/>
      </c>
      <c r="AI50" s="27" t="s">
        <v>34</v>
      </c>
      <c r="AM50" s="278" t="str">
        <f>IF(E20="","",E20)</f>
        <v>Made 4 BIM s.r.o.</v>
      </c>
      <c r="AN50" s="279"/>
      <c r="AO50" s="279"/>
      <c r="AP50" s="279"/>
      <c r="AR50" s="32"/>
      <c r="AS50" s="282"/>
      <c r="AT50" s="283"/>
      <c r="BD50" s="52"/>
    </row>
    <row r="51" spans="2:56" s="1" customFormat="1" ht="10.9" customHeight="1">
      <c r="B51" s="32"/>
      <c r="AR51" s="32"/>
      <c r="AS51" s="282"/>
      <c r="AT51" s="283"/>
      <c r="BD51" s="52"/>
    </row>
    <row r="52" spans="2:56" s="1" customFormat="1" ht="29.25" customHeight="1">
      <c r="B52" s="32"/>
      <c r="C52" s="271" t="s">
        <v>52</v>
      </c>
      <c r="D52" s="272"/>
      <c r="E52" s="272"/>
      <c r="F52" s="272"/>
      <c r="G52" s="272"/>
      <c r="H52" s="53"/>
      <c r="I52" s="273" t="s">
        <v>53</v>
      </c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4" t="s">
        <v>54</v>
      </c>
      <c r="AH52" s="272"/>
      <c r="AI52" s="272"/>
      <c r="AJ52" s="272"/>
      <c r="AK52" s="272"/>
      <c r="AL52" s="272"/>
      <c r="AM52" s="272"/>
      <c r="AN52" s="273" t="s">
        <v>55</v>
      </c>
      <c r="AO52" s="272"/>
      <c r="AP52" s="272"/>
      <c r="AQ52" s="54" t="s">
        <v>56</v>
      </c>
      <c r="AR52" s="32"/>
      <c r="AS52" s="55" t="s">
        <v>57</v>
      </c>
      <c r="AT52" s="56" t="s">
        <v>58</v>
      </c>
      <c r="AU52" s="56" t="s">
        <v>59</v>
      </c>
      <c r="AV52" s="56" t="s">
        <v>60</v>
      </c>
      <c r="AW52" s="56" t="s">
        <v>61</v>
      </c>
      <c r="AX52" s="56" t="s">
        <v>62</v>
      </c>
      <c r="AY52" s="56" t="s">
        <v>63</v>
      </c>
      <c r="AZ52" s="56" t="s">
        <v>64</v>
      </c>
      <c r="BA52" s="56" t="s">
        <v>65</v>
      </c>
      <c r="BB52" s="56" t="s">
        <v>66</v>
      </c>
      <c r="BC52" s="56" t="s">
        <v>67</v>
      </c>
      <c r="BD52" s="57" t="s">
        <v>68</v>
      </c>
    </row>
    <row r="53" spans="2:56" s="1" customFormat="1" ht="10.9" customHeight="1">
      <c r="B53" s="32"/>
      <c r="AR53" s="32"/>
      <c r="AS53" s="58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59"/>
      <c r="C54" s="60" t="s">
        <v>69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269">
        <f>ROUND(SUM(AG55:AG56),2)</f>
        <v>1400000</v>
      </c>
      <c r="AH54" s="269"/>
      <c r="AI54" s="269"/>
      <c r="AJ54" s="269"/>
      <c r="AK54" s="269"/>
      <c r="AL54" s="269"/>
      <c r="AM54" s="269"/>
      <c r="AN54" s="270">
        <f>SUM(AG54,AT54)</f>
        <v>1694000</v>
      </c>
      <c r="AO54" s="270"/>
      <c r="AP54" s="270"/>
      <c r="AQ54" s="63" t="s">
        <v>3</v>
      </c>
      <c r="AR54" s="59"/>
      <c r="AS54" s="64">
        <f>ROUND(SUM(AS55:AS56),2)</f>
        <v>0</v>
      </c>
      <c r="AT54" s="65">
        <f>ROUND(SUM(AV54:AW54),2)</f>
        <v>294000</v>
      </c>
      <c r="AU54" s="66">
        <f>ROUND(SUM(AU55:AU56),5)</f>
        <v>0</v>
      </c>
      <c r="AV54" s="65">
        <f>ROUND(AZ54*L29,2)</f>
        <v>294000</v>
      </c>
      <c r="AW54" s="65">
        <f>ROUND(BA54*L30,2)</f>
        <v>0</v>
      </c>
      <c r="AX54" s="65">
        <f>ROUND(BB54*L29,2)</f>
        <v>0</v>
      </c>
      <c r="AY54" s="65">
        <f>ROUND(BC54*L30,2)</f>
        <v>0</v>
      </c>
      <c r="AZ54" s="65">
        <f>ROUND(SUM(AZ55:AZ56),2)</f>
        <v>1400000</v>
      </c>
      <c r="BA54" s="65">
        <f>ROUND(SUM(BA55:BA56),2)</f>
        <v>0</v>
      </c>
      <c r="BB54" s="65">
        <f>ROUND(SUM(BB55:BB56),2)</f>
        <v>0</v>
      </c>
      <c r="BC54" s="65">
        <f>ROUND(SUM(BC55:BC56),2)</f>
        <v>0</v>
      </c>
      <c r="BD54" s="67">
        <f>ROUND(SUM(BD55:BD56),2)</f>
        <v>0</v>
      </c>
      <c r="BS54" s="68" t="s">
        <v>70</v>
      </c>
      <c r="BT54" s="68" t="s">
        <v>71</v>
      </c>
      <c r="BU54" s="69" t="s">
        <v>72</v>
      </c>
      <c r="BV54" s="68" t="s">
        <v>73</v>
      </c>
      <c r="BW54" s="68" t="s">
        <v>5</v>
      </c>
      <c r="BX54" s="68" t="s">
        <v>74</v>
      </c>
      <c r="CL54" s="68" t="s">
        <v>3</v>
      </c>
    </row>
    <row r="55" spans="1:91" s="6" customFormat="1" ht="16.5" customHeight="1">
      <c r="A55" s="70" t="s">
        <v>75</v>
      </c>
      <c r="B55" s="71"/>
      <c r="C55" s="72"/>
      <c r="D55" s="268" t="s">
        <v>76</v>
      </c>
      <c r="E55" s="268"/>
      <c r="F55" s="268"/>
      <c r="G55" s="268"/>
      <c r="H55" s="268"/>
      <c r="I55" s="73"/>
      <c r="J55" s="268" t="s">
        <v>77</v>
      </c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6">
        <f>'1 - Stavební úpravy sociá...'!J30</f>
        <v>1061525.8</v>
      </c>
      <c r="AH55" s="267"/>
      <c r="AI55" s="267"/>
      <c r="AJ55" s="267"/>
      <c r="AK55" s="267"/>
      <c r="AL55" s="267"/>
      <c r="AM55" s="267"/>
      <c r="AN55" s="266">
        <f>SUM(AG55,AT55)</f>
        <v>1284446.22</v>
      </c>
      <c r="AO55" s="267"/>
      <c r="AP55" s="267"/>
      <c r="AQ55" s="74" t="s">
        <v>78</v>
      </c>
      <c r="AR55" s="71"/>
      <c r="AS55" s="75">
        <v>0</v>
      </c>
      <c r="AT55" s="76">
        <f>ROUND(SUM(AV55:AW55),2)</f>
        <v>222920.42</v>
      </c>
      <c r="AU55" s="77">
        <f>'1 - Stavební úpravy sociá...'!P100</f>
        <v>0</v>
      </c>
      <c r="AV55" s="76">
        <f>'1 - Stavební úpravy sociá...'!J33</f>
        <v>222920.42</v>
      </c>
      <c r="AW55" s="76">
        <f>'1 - Stavební úpravy sociá...'!J34</f>
        <v>0</v>
      </c>
      <c r="AX55" s="76">
        <f>'1 - Stavební úpravy sociá...'!J35</f>
        <v>0</v>
      </c>
      <c r="AY55" s="76">
        <f>'1 - Stavební úpravy sociá...'!J36</f>
        <v>0</v>
      </c>
      <c r="AZ55" s="76">
        <f>'1 - Stavební úpravy sociá...'!F33</f>
        <v>1061525.8</v>
      </c>
      <c r="BA55" s="76">
        <f>'1 - Stavební úpravy sociá...'!F34</f>
        <v>0</v>
      </c>
      <c r="BB55" s="76">
        <f>'1 - Stavební úpravy sociá...'!F35</f>
        <v>0</v>
      </c>
      <c r="BC55" s="76">
        <f>'1 - Stavební úpravy sociá...'!F36</f>
        <v>0</v>
      </c>
      <c r="BD55" s="78">
        <f>'1 - Stavební úpravy sociá...'!F37</f>
        <v>0</v>
      </c>
      <c r="BT55" s="79" t="s">
        <v>76</v>
      </c>
      <c r="BV55" s="79" t="s">
        <v>73</v>
      </c>
      <c r="BW55" s="79" t="s">
        <v>79</v>
      </c>
      <c r="BX55" s="79" t="s">
        <v>5</v>
      </c>
      <c r="CL55" s="79" t="s">
        <v>3</v>
      </c>
      <c r="CM55" s="79" t="s">
        <v>80</v>
      </c>
    </row>
    <row r="56" spans="1:91" s="6" customFormat="1" ht="24.75" customHeight="1">
      <c r="A56" s="70" t="s">
        <v>75</v>
      </c>
      <c r="B56" s="71"/>
      <c r="C56" s="72"/>
      <c r="D56" s="268" t="s">
        <v>80</v>
      </c>
      <c r="E56" s="268"/>
      <c r="F56" s="268"/>
      <c r="G56" s="268"/>
      <c r="H56" s="268"/>
      <c r="I56" s="73"/>
      <c r="J56" s="268" t="s">
        <v>81</v>
      </c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6">
        <f>'2 - Stavební úpravy sociá...'!J30</f>
        <v>338474.2</v>
      </c>
      <c r="AH56" s="267"/>
      <c r="AI56" s="267"/>
      <c r="AJ56" s="267"/>
      <c r="AK56" s="267"/>
      <c r="AL56" s="267"/>
      <c r="AM56" s="267"/>
      <c r="AN56" s="266">
        <f>SUM(AG56,AT56)</f>
        <v>409553.78</v>
      </c>
      <c r="AO56" s="267"/>
      <c r="AP56" s="267"/>
      <c r="AQ56" s="74" t="s">
        <v>78</v>
      </c>
      <c r="AR56" s="71"/>
      <c r="AS56" s="80">
        <v>0</v>
      </c>
      <c r="AT56" s="81">
        <f>ROUND(SUM(AV56:AW56),2)</f>
        <v>71079.58</v>
      </c>
      <c r="AU56" s="82">
        <f>'2 - Stavební úpravy sociá...'!P84</f>
        <v>0</v>
      </c>
      <c r="AV56" s="81">
        <f>'2 - Stavební úpravy sociá...'!J33</f>
        <v>71079.58</v>
      </c>
      <c r="AW56" s="81">
        <f>'2 - Stavební úpravy sociá...'!J34</f>
        <v>0</v>
      </c>
      <c r="AX56" s="81">
        <f>'2 - Stavební úpravy sociá...'!J35</f>
        <v>0</v>
      </c>
      <c r="AY56" s="81">
        <f>'2 - Stavební úpravy sociá...'!J36</f>
        <v>0</v>
      </c>
      <c r="AZ56" s="81">
        <f>'2 - Stavební úpravy sociá...'!F33</f>
        <v>338474.2</v>
      </c>
      <c r="BA56" s="81">
        <f>'2 - Stavební úpravy sociá...'!F34</f>
        <v>0</v>
      </c>
      <c r="BB56" s="81">
        <f>'2 - Stavební úpravy sociá...'!F35</f>
        <v>0</v>
      </c>
      <c r="BC56" s="81">
        <f>'2 - Stavební úpravy sociá...'!F36</f>
        <v>0</v>
      </c>
      <c r="BD56" s="83">
        <f>'2 - Stavební úpravy sociá...'!F37</f>
        <v>0</v>
      </c>
      <c r="BT56" s="79" t="s">
        <v>76</v>
      </c>
      <c r="BV56" s="79" t="s">
        <v>73</v>
      </c>
      <c r="BW56" s="79" t="s">
        <v>82</v>
      </c>
      <c r="BX56" s="79" t="s">
        <v>5</v>
      </c>
      <c r="CL56" s="79" t="s">
        <v>3</v>
      </c>
      <c r="CM56" s="79" t="s">
        <v>80</v>
      </c>
    </row>
    <row r="57" spans="2:44" s="1" customFormat="1" ht="30" customHeight="1">
      <c r="B57" s="32"/>
      <c r="AR57" s="32"/>
    </row>
    <row r="58" spans="2:44" s="1" customFormat="1" ht="6.95" customHeight="1"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32"/>
    </row>
  </sheetData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47:AN47"/>
    <mergeCell ref="AM49:AP49"/>
    <mergeCell ref="AS49:AT51"/>
    <mergeCell ref="AM50:AP50"/>
    <mergeCell ref="W33:AE33"/>
    <mergeCell ref="AK33:AO33"/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</mergeCells>
  <hyperlinks>
    <hyperlink ref="A55" location="'1 - Stavební úpravy sociá...'!C2" display="/"/>
    <hyperlink ref="A56" location="'2 - Stavební úpravy soci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20"/>
  <sheetViews>
    <sheetView showGridLines="0" view="pageBreakPreview" zoomScale="79" zoomScaleSheetLayoutView="79" workbookViewId="0" topLeftCell="A1">
      <selection activeCell="I519" sqref="I51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4" t="s">
        <v>6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7" t="s">
        <v>79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ht="24.95" customHeight="1">
      <c r="B4" s="20"/>
      <c r="D4" s="21" t="s">
        <v>83</v>
      </c>
      <c r="L4" s="20"/>
      <c r="M4" s="84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26.25" customHeight="1">
      <c r="B7" s="20"/>
      <c r="E7" s="303" t="str">
        <f>'Rekapitulace stavby'!K6</f>
        <v>Výzva PD-Čp. 3276, ul. Horní, sportovní areál Stovky-stavební úpravy sociálních zařízení</v>
      </c>
      <c r="F7" s="304"/>
      <c r="G7" s="304"/>
      <c r="H7" s="304"/>
      <c r="L7" s="20"/>
    </row>
    <row r="8" spans="2:12" s="1" customFormat="1" ht="12" customHeight="1">
      <c r="B8" s="32"/>
      <c r="D8" s="27" t="s">
        <v>84</v>
      </c>
      <c r="L8" s="32"/>
    </row>
    <row r="9" spans="2:12" s="1" customFormat="1" ht="16.5" customHeight="1">
      <c r="B9" s="32"/>
      <c r="E9" s="275" t="s">
        <v>85</v>
      </c>
      <c r="F9" s="302"/>
      <c r="G9" s="302"/>
      <c r="H9" s="302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19</v>
      </c>
      <c r="F11" s="25" t="s">
        <v>3</v>
      </c>
      <c r="I11" s="27" t="s">
        <v>20</v>
      </c>
      <c r="J11" s="25" t="s">
        <v>3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30. 12. 2022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3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3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5" t="str">
        <f>'Rekapitulace stavby'!E14</f>
        <v>Vyplň údaj</v>
      </c>
      <c r="F18" s="294"/>
      <c r="G18" s="294"/>
      <c r="H18" s="294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3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3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3</v>
      </c>
      <c r="L23" s="32"/>
    </row>
    <row r="24" spans="2:12" s="1" customFormat="1" ht="18" customHeight="1">
      <c r="B24" s="32"/>
      <c r="E24" s="25" t="s">
        <v>32</v>
      </c>
      <c r="I24" s="27" t="s">
        <v>28</v>
      </c>
      <c r="J24" s="25" t="s">
        <v>3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5"/>
      <c r="E27" s="298" t="s">
        <v>3</v>
      </c>
      <c r="F27" s="298"/>
      <c r="G27" s="298"/>
      <c r="H27" s="298"/>
      <c r="L27" s="85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6" t="s">
        <v>37</v>
      </c>
      <c r="J30" s="62">
        <f>ROUND(J100,2)</f>
        <v>1061525.8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87" t="s">
        <v>41</v>
      </c>
      <c r="E33" s="27" t="s">
        <v>42</v>
      </c>
      <c r="F33" s="88">
        <f>ROUND((SUM(BE100:BE519)),2)</f>
        <v>1061525.8</v>
      </c>
      <c r="I33" s="89">
        <v>0.21</v>
      </c>
      <c r="J33" s="88">
        <f>ROUND(((SUM(BE100:BE519))*I33),2)</f>
        <v>222920.42</v>
      </c>
      <c r="L33" s="32"/>
    </row>
    <row r="34" spans="2:12" s="1" customFormat="1" ht="14.45" customHeight="1">
      <c r="B34" s="32"/>
      <c r="E34" s="27" t="s">
        <v>43</v>
      </c>
      <c r="F34" s="88">
        <f>ROUND((SUM(BF100:BF519)),2)</f>
        <v>0</v>
      </c>
      <c r="I34" s="89">
        <v>0.15</v>
      </c>
      <c r="J34" s="88">
        <f>ROUND(((SUM(BF100:BF519))*I34),2)</f>
        <v>0</v>
      </c>
      <c r="L34" s="32"/>
    </row>
    <row r="35" spans="2:12" s="1" customFormat="1" ht="14.45" customHeight="1" hidden="1">
      <c r="B35" s="32"/>
      <c r="E35" s="27" t="s">
        <v>44</v>
      </c>
      <c r="F35" s="88">
        <f>ROUND((SUM(BG100:BG519)),2)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8">
        <f>ROUND((SUM(BH100:BH519)),2)</f>
        <v>0</v>
      </c>
      <c r="I36" s="89">
        <v>0.15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8">
        <f>ROUND((SUM(BI100:BI519)),2)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47</v>
      </c>
      <c r="E39" s="53"/>
      <c r="F39" s="53"/>
      <c r="G39" s="92" t="s">
        <v>48</v>
      </c>
      <c r="H39" s="93" t="s">
        <v>49</v>
      </c>
      <c r="I39" s="53"/>
      <c r="J39" s="94">
        <f>SUM(J30:J37)</f>
        <v>1284446.22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86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17</v>
      </c>
      <c r="L47" s="32"/>
    </row>
    <row r="48" spans="2:12" s="1" customFormat="1" ht="26.25" customHeight="1">
      <c r="B48" s="32"/>
      <c r="E48" s="303" t="str">
        <f>E7</f>
        <v>Výzva PD-Čp. 3276, ul. Horní, sportovní areál Stovky-stavební úpravy sociálních zařízení</v>
      </c>
      <c r="F48" s="304"/>
      <c r="G48" s="304"/>
      <c r="H48" s="304"/>
      <c r="L48" s="32"/>
    </row>
    <row r="49" spans="2:12" s="1" customFormat="1" ht="12" customHeight="1">
      <c r="B49" s="32"/>
      <c r="C49" s="27" t="s">
        <v>84</v>
      </c>
      <c r="L49" s="32"/>
    </row>
    <row r="50" spans="2:12" s="1" customFormat="1" ht="16.5" customHeight="1">
      <c r="B50" s="32"/>
      <c r="E50" s="275" t="str">
        <f>E9</f>
        <v>1 - Stavební úpravy sociálních zařízení</v>
      </c>
      <c r="F50" s="302"/>
      <c r="G50" s="302"/>
      <c r="H50" s="302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areál Stovky</v>
      </c>
      <c r="I52" s="27" t="s">
        <v>23</v>
      </c>
      <c r="J52" s="49" t="str">
        <f>IF(J12="","",J12)</f>
        <v>30. 12. 2022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Frýdek-Místek</v>
      </c>
      <c r="I54" s="27" t="s">
        <v>31</v>
      </c>
      <c r="J54" s="30" t="str">
        <f>E21</f>
        <v>Made 4 BIM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Made 4 BIM s.r.o.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87</v>
      </c>
      <c r="D57" s="90"/>
      <c r="E57" s="90"/>
      <c r="F57" s="90"/>
      <c r="G57" s="90"/>
      <c r="H57" s="90"/>
      <c r="I57" s="90"/>
      <c r="J57" s="97" t="s">
        <v>88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69</v>
      </c>
      <c r="J59" s="62">
        <f>J100</f>
        <v>1061525.8</v>
      </c>
      <c r="L59" s="32"/>
      <c r="AU59" s="17" t="s">
        <v>89</v>
      </c>
    </row>
    <row r="60" spans="2:12" s="8" customFormat="1" ht="24.95" customHeight="1">
      <c r="B60" s="99"/>
      <c r="D60" s="100" t="s">
        <v>90</v>
      </c>
      <c r="E60" s="101"/>
      <c r="F60" s="101"/>
      <c r="G60" s="101"/>
      <c r="H60" s="101"/>
      <c r="I60" s="101"/>
      <c r="J60" s="102">
        <f>J101</f>
        <v>250077.01</v>
      </c>
      <c r="L60" s="99"/>
    </row>
    <row r="61" spans="2:12" s="9" customFormat="1" ht="19.9" customHeight="1">
      <c r="B61" s="103"/>
      <c r="D61" s="104" t="s">
        <v>91</v>
      </c>
      <c r="E61" s="105"/>
      <c r="F61" s="105"/>
      <c r="G61" s="105"/>
      <c r="H61" s="105"/>
      <c r="I61" s="105"/>
      <c r="J61" s="106">
        <f>J102</f>
        <v>16719</v>
      </c>
      <c r="L61" s="103"/>
    </row>
    <row r="62" spans="2:12" s="9" customFormat="1" ht="19.9" customHeight="1">
      <c r="B62" s="103"/>
      <c r="D62" s="104" t="s">
        <v>92</v>
      </c>
      <c r="E62" s="105"/>
      <c r="F62" s="105"/>
      <c r="G62" s="105"/>
      <c r="H62" s="105"/>
      <c r="I62" s="105"/>
      <c r="J62" s="106">
        <f>J118</f>
        <v>145991.2</v>
      </c>
      <c r="L62" s="103"/>
    </row>
    <row r="63" spans="2:12" s="9" customFormat="1" ht="19.9" customHeight="1">
      <c r="B63" s="103"/>
      <c r="D63" s="104" t="s">
        <v>93</v>
      </c>
      <c r="E63" s="105"/>
      <c r="F63" s="105"/>
      <c r="G63" s="105"/>
      <c r="H63" s="105"/>
      <c r="I63" s="105"/>
      <c r="J63" s="106">
        <f>J178</f>
        <v>39429</v>
      </c>
      <c r="L63" s="103"/>
    </row>
    <row r="64" spans="2:12" s="9" customFormat="1" ht="19.9" customHeight="1">
      <c r="B64" s="103"/>
      <c r="D64" s="104" t="s">
        <v>94</v>
      </c>
      <c r="E64" s="105"/>
      <c r="F64" s="105"/>
      <c r="G64" s="105"/>
      <c r="H64" s="105"/>
      <c r="I64" s="105"/>
      <c r="J64" s="106">
        <f>J220</f>
        <v>39785.91</v>
      </c>
      <c r="L64" s="103"/>
    </row>
    <row r="65" spans="2:12" s="9" customFormat="1" ht="19.9" customHeight="1">
      <c r="B65" s="103"/>
      <c r="D65" s="104" t="s">
        <v>95</v>
      </c>
      <c r="E65" s="105"/>
      <c r="F65" s="105"/>
      <c r="G65" s="105"/>
      <c r="H65" s="105"/>
      <c r="I65" s="105"/>
      <c r="J65" s="106">
        <f>J234</f>
        <v>8151.9</v>
      </c>
      <c r="L65" s="103"/>
    </row>
    <row r="66" spans="2:12" s="8" customFormat="1" ht="24.95" customHeight="1">
      <c r="B66" s="99"/>
      <c r="D66" s="100" t="s">
        <v>96</v>
      </c>
      <c r="E66" s="101"/>
      <c r="F66" s="101"/>
      <c r="G66" s="101"/>
      <c r="H66" s="101"/>
      <c r="I66" s="101"/>
      <c r="J66" s="102">
        <f>J238</f>
        <v>781695.4199999999</v>
      </c>
      <c r="L66" s="99"/>
    </row>
    <row r="67" spans="2:12" s="9" customFormat="1" ht="19.9" customHeight="1">
      <c r="B67" s="103"/>
      <c r="D67" s="104" t="s">
        <v>97</v>
      </c>
      <c r="E67" s="105"/>
      <c r="F67" s="105"/>
      <c r="G67" s="105"/>
      <c r="H67" s="105"/>
      <c r="I67" s="105"/>
      <c r="J67" s="106">
        <f>J239</f>
        <v>20013.399999999998</v>
      </c>
      <c r="L67" s="103"/>
    </row>
    <row r="68" spans="2:12" s="9" customFormat="1" ht="19.9" customHeight="1">
      <c r="B68" s="103"/>
      <c r="D68" s="104" t="s">
        <v>98</v>
      </c>
      <c r="E68" s="105"/>
      <c r="F68" s="105"/>
      <c r="G68" s="105"/>
      <c r="H68" s="105"/>
      <c r="I68" s="105"/>
      <c r="J68" s="106">
        <f>J256</f>
        <v>12783.560000000001</v>
      </c>
      <c r="L68" s="103"/>
    </row>
    <row r="69" spans="2:12" s="9" customFormat="1" ht="19.9" customHeight="1">
      <c r="B69" s="103"/>
      <c r="D69" s="104" t="s">
        <v>99</v>
      </c>
      <c r="E69" s="105"/>
      <c r="F69" s="105"/>
      <c r="G69" s="105"/>
      <c r="H69" s="105"/>
      <c r="I69" s="105"/>
      <c r="J69" s="106">
        <f>J273</f>
        <v>5600</v>
      </c>
      <c r="L69" s="103"/>
    </row>
    <row r="70" spans="2:12" s="9" customFormat="1" ht="19.9" customHeight="1">
      <c r="B70" s="103"/>
      <c r="D70" s="104" t="s">
        <v>100</v>
      </c>
      <c r="E70" s="105"/>
      <c r="F70" s="105"/>
      <c r="G70" s="105"/>
      <c r="H70" s="105"/>
      <c r="I70" s="105"/>
      <c r="J70" s="106">
        <f>J289</f>
        <v>3000</v>
      </c>
      <c r="L70" s="103"/>
    </row>
    <row r="71" spans="2:12" s="9" customFormat="1" ht="19.9" customHeight="1">
      <c r="B71" s="103"/>
      <c r="D71" s="104" t="s">
        <v>101</v>
      </c>
      <c r="E71" s="105"/>
      <c r="F71" s="105"/>
      <c r="G71" s="105"/>
      <c r="H71" s="105"/>
      <c r="I71" s="105"/>
      <c r="J71" s="106">
        <f>J293</f>
        <v>6602.61</v>
      </c>
      <c r="L71" s="103"/>
    </row>
    <row r="72" spans="2:12" s="9" customFormat="1" ht="19.9" customHeight="1">
      <c r="B72" s="103"/>
      <c r="D72" s="104" t="s">
        <v>102</v>
      </c>
      <c r="E72" s="105"/>
      <c r="F72" s="105"/>
      <c r="G72" s="105"/>
      <c r="H72" s="105"/>
      <c r="I72" s="105"/>
      <c r="J72" s="106">
        <f>J303</f>
        <v>328754</v>
      </c>
      <c r="L72" s="103"/>
    </row>
    <row r="73" spans="2:12" s="9" customFormat="1" ht="19.9" customHeight="1">
      <c r="B73" s="103"/>
      <c r="D73" s="104" t="s">
        <v>103</v>
      </c>
      <c r="E73" s="105"/>
      <c r="F73" s="105"/>
      <c r="G73" s="105"/>
      <c r="H73" s="105"/>
      <c r="I73" s="105"/>
      <c r="J73" s="106">
        <f>J352</f>
        <v>98750.09999999998</v>
      </c>
      <c r="L73" s="103"/>
    </row>
    <row r="74" spans="2:12" s="9" customFormat="1" ht="19.9" customHeight="1">
      <c r="B74" s="103"/>
      <c r="D74" s="104" t="s">
        <v>104</v>
      </c>
      <c r="E74" s="105"/>
      <c r="F74" s="105"/>
      <c r="G74" s="105"/>
      <c r="H74" s="105"/>
      <c r="I74" s="105"/>
      <c r="J74" s="106">
        <f>J397</f>
        <v>36155.35</v>
      </c>
      <c r="L74" s="103"/>
    </row>
    <row r="75" spans="2:12" s="9" customFormat="1" ht="19.9" customHeight="1">
      <c r="B75" s="103"/>
      <c r="D75" s="104" t="s">
        <v>105</v>
      </c>
      <c r="E75" s="105"/>
      <c r="F75" s="105"/>
      <c r="G75" s="105"/>
      <c r="H75" s="105"/>
      <c r="I75" s="105"/>
      <c r="J75" s="106">
        <f>J441</f>
        <v>220101.4</v>
      </c>
      <c r="L75" s="103"/>
    </row>
    <row r="76" spans="2:12" s="9" customFormat="1" ht="19.9" customHeight="1">
      <c r="B76" s="103"/>
      <c r="D76" s="104" t="s">
        <v>106</v>
      </c>
      <c r="E76" s="105"/>
      <c r="F76" s="105"/>
      <c r="G76" s="105"/>
      <c r="H76" s="105"/>
      <c r="I76" s="105"/>
      <c r="J76" s="106">
        <f>J483</f>
        <v>37520</v>
      </c>
      <c r="L76" s="103"/>
    </row>
    <row r="77" spans="2:12" s="9" customFormat="1" ht="19.9" customHeight="1">
      <c r="B77" s="103"/>
      <c r="D77" s="104" t="s">
        <v>107</v>
      </c>
      <c r="E77" s="105"/>
      <c r="F77" s="105"/>
      <c r="G77" s="105"/>
      <c r="H77" s="105"/>
      <c r="I77" s="105"/>
      <c r="J77" s="106">
        <f>J504</f>
        <v>12415</v>
      </c>
      <c r="L77" s="103"/>
    </row>
    <row r="78" spans="2:12" s="8" customFormat="1" ht="24.95" customHeight="1">
      <c r="B78" s="99"/>
      <c r="D78" s="100" t="s">
        <v>108</v>
      </c>
      <c r="E78" s="101"/>
      <c r="F78" s="101"/>
      <c r="G78" s="101"/>
      <c r="H78" s="101"/>
      <c r="I78" s="101"/>
      <c r="J78" s="102">
        <f>J513</f>
        <v>29753.37</v>
      </c>
      <c r="L78" s="99"/>
    </row>
    <row r="79" spans="2:12" s="9" customFormat="1" ht="19.9" customHeight="1">
      <c r="B79" s="103"/>
      <c r="D79" s="104" t="s">
        <v>109</v>
      </c>
      <c r="E79" s="105"/>
      <c r="F79" s="105"/>
      <c r="G79" s="105"/>
      <c r="H79" s="105"/>
      <c r="I79" s="105"/>
      <c r="J79" s="106">
        <f>J514</f>
        <v>25000</v>
      </c>
      <c r="L79" s="103"/>
    </row>
    <row r="80" spans="2:12" s="9" customFormat="1" ht="19.9" customHeight="1">
      <c r="B80" s="103"/>
      <c r="D80" s="104" t="s">
        <v>110</v>
      </c>
      <c r="E80" s="105"/>
      <c r="F80" s="105"/>
      <c r="G80" s="105"/>
      <c r="H80" s="105"/>
      <c r="I80" s="105"/>
      <c r="J80" s="106">
        <f>J517</f>
        <v>4753.37</v>
      </c>
      <c r="L80" s="103"/>
    </row>
    <row r="81" spans="2:12" s="1" customFormat="1" ht="21.75" customHeight="1">
      <c r="B81" s="32"/>
      <c r="L81" s="32"/>
    </row>
    <row r="82" spans="2:12" s="1" customFormat="1" ht="6.95" customHeight="1"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32"/>
    </row>
    <row r="86" spans="2:12" s="1" customFormat="1" ht="6.95" customHeight="1"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32"/>
    </row>
    <row r="87" spans="2:12" s="1" customFormat="1" ht="24.95" customHeight="1">
      <c r="B87" s="32"/>
      <c r="C87" s="21" t="s">
        <v>111</v>
      </c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17</v>
      </c>
      <c r="L89" s="32"/>
    </row>
    <row r="90" spans="2:12" s="1" customFormat="1" ht="26.25" customHeight="1">
      <c r="B90" s="32"/>
      <c r="E90" s="303" t="str">
        <f>E7</f>
        <v>Výzva PD-Čp. 3276, ul. Horní, sportovní areál Stovky-stavební úpravy sociálních zařízení</v>
      </c>
      <c r="F90" s="304"/>
      <c r="G90" s="304"/>
      <c r="H90" s="304"/>
      <c r="L90" s="32"/>
    </row>
    <row r="91" spans="2:12" s="1" customFormat="1" ht="12" customHeight="1">
      <c r="B91" s="32"/>
      <c r="C91" s="27" t="s">
        <v>84</v>
      </c>
      <c r="L91" s="32"/>
    </row>
    <row r="92" spans="2:12" s="1" customFormat="1" ht="16.5" customHeight="1">
      <c r="B92" s="32"/>
      <c r="E92" s="275" t="str">
        <f>E9</f>
        <v>1 - Stavební úpravy sociálních zařízení</v>
      </c>
      <c r="F92" s="302"/>
      <c r="G92" s="302"/>
      <c r="H92" s="302"/>
      <c r="L92" s="32"/>
    </row>
    <row r="93" spans="2:12" s="1" customFormat="1" ht="6.95" customHeight="1">
      <c r="B93" s="32"/>
      <c r="L93" s="32"/>
    </row>
    <row r="94" spans="2:12" s="1" customFormat="1" ht="12" customHeight="1">
      <c r="B94" s="32"/>
      <c r="C94" s="27" t="s">
        <v>21</v>
      </c>
      <c r="F94" s="25" t="str">
        <f>F12</f>
        <v>areál Stovky</v>
      </c>
      <c r="I94" s="27" t="s">
        <v>23</v>
      </c>
      <c r="J94" s="49" t="str">
        <f>IF(J12="","",J12)</f>
        <v>30. 12. 2022</v>
      </c>
      <c r="L94" s="32"/>
    </row>
    <row r="95" spans="2:12" s="1" customFormat="1" ht="6.95" customHeight="1">
      <c r="B95" s="32"/>
      <c r="L95" s="32"/>
    </row>
    <row r="96" spans="2:12" s="1" customFormat="1" ht="15.2" customHeight="1">
      <c r="B96" s="32"/>
      <c r="C96" s="27" t="s">
        <v>25</v>
      </c>
      <c r="F96" s="25" t="str">
        <f>E15</f>
        <v>Statutární město Frýdek-Místek</v>
      </c>
      <c r="I96" s="27" t="s">
        <v>31</v>
      </c>
      <c r="J96" s="30" t="str">
        <f>E21</f>
        <v>Made 4 BIM s.r.o.</v>
      </c>
      <c r="L96" s="32"/>
    </row>
    <row r="97" spans="2:12" s="1" customFormat="1" ht="15.2" customHeight="1">
      <c r="B97" s="32"/>
      <c r="C97" s="27" t="s">
        <v>29</v>
      </c>
      <c r="F97" s="25" t="str">
        <f>IF(E18="","",E18)</f>
        <v>Vyplň údaj</v>
      </c>
      <c r="I97" s="27" t="s">
        <v>34</v>
      </c>
      <c r="J97" s="30" t="str">
        <f>E24</f>
        <v>Made 4 BIM s.r.o.</v>
      </c>
      <c r="L97" s="32"/>
    </row>
    <row r="98" spans="2:12" s="1" customFormat="1" ht="10.35" customHeight="1">
      <c r="B98" s="32"/>
      <c r="L98" s="32"/>
    </row>
    <row r="99" spans="2:20" s="10" customFormat="1" ht="29.25" customHeight="1">
      <c r="B99" s="107"/>
      <c r="C99" s="108" t="s">
        <v>112</v>
      </c>
      <c r="D99" s="109" t="s">
        <v>56</v>
      </c>
      <c r="E99" s="109" t="s">
        <v>52</v>
      </c>
      <c r="F99" s="109" t="s">
        <v>53</v>
      </c>
      <c r="G99" s="109" t="s">
        <v>113</v>
      </c>
      <c r="H99" s="109" t="s">
        <v>114</v>
      </c>
      <c r="I99" s="109" t="s">
        <v>115</v>
      </c>
      <c r="J99" s="110" t="s">
        <v>88</v>
      </c>
      <c r="K99" s="111" t="s">
        <v>116</v>
      </c>
      <c r="L99" s="107"/>
      <c r="M99" s="55" t="s">
        <v>3</v>
      </c>
      <c r="N99" s="56" t="s">
        <v>41</v>
      </c>
      <c r="O99" s="56" t="s">
        <v>117</v>
      </c>
      <c r="P99" s="56" t="s">
        <v>118</v>
      </c>
      <c r="Q99" s="56" t="s">
        <v>119</v>
      </c>
      <c r="R99" s="56" t="s">
        <v>120</v>
      </c>
      <c r="S99" s="56" t="s">
        <v>121</v>
      </c>
      <c r="T99" s="57" t="s">
        <v>122</v>
      </c>
    </row>
    <row r="100" spans="2:63" s="1" customFormat="1" ht="22.9" customHeight="1">
      <c r="B100" s="32"/>
      <c r="C100" s="60" t="s">
        <v>123</v>
      </c>
      <c r="J100" s="112">
        <f>BK100</f>
        <v>1061525.8</v>
      </c>
      <c r="L100" s="32"/>
      <c r="M100" s="58"/>
      <c r="N100" s="50"/>
      <c r="O100" s="50"/>
      <c r="P100" s="113">
        <f>P101+P238+P513</f>
        <v>0</v>
      </c>
      <c r="Q100" s="50"/>
      <c r="R100" s="113">
        <f>R101+R238+R513</f>
        <v>33.73944046</v>
      </c>
      <c r="S100" s="50"/>
      <c r="T100" s="114">
        <f>T101+T238+T513</f>
        <v>30.566790100000002</v>
      </c>
      <c r="AT100" s="17" t="s">
        <v>70</v>
      </c>
      <c r="AU100" s="17" t="s">
        <v>89</v>
      </c>
      <c r="BK100" s="115">
        <f>BK101+BK238+BK513</f>
        <v>1061525.8</v>
      </c>
    </row>
    <row r="101" spans="2:63" s="11" customFormat="1" ht="25.9" customHeight="1">
      <c r="B101" s="116"/>
      <c r="D101" s="117" t="s">
        <v>70</v>
      </c>
      <c r="E101" s="118" t="s">
        <v>124</v>
      </c>
      <c r="F101" s="118" t="s">
        <v>125</v>
      </c>
      <c r="I101" s="119"/>
      <c r="J101" s="120">
        <f>BK101</f>
        <v>250077.01</v>
      </c>
      <c r="L101" s="116"/>
      <c r="M101" s="121"/>
      <c r="P101" s="122">
        <f>P102+P118+P178+P220+P234</f>
        <v>0</v>
      </c>
      <c r="R101" s="122">
        <f>R102+R118+R178+R220+R234</f>
        <v>27.17337381</v>
      </c>
      <c r="T101" s="123">
        <f>T102+T118+T178+T220+T234</f>
        <v>13.51913</v>
      </c>
      <c r="AR101" s="117" t="s">
        <v>76</v>
      </c>
      <c r="AT101" s="124" t="s">
        <v>70</v>
      </c>
      <c r="AU101" s="124" t="s">
        <v>71</v>
      </c>
      <c r="AY101" s="117" t="s">
        <v>126</v>
      </c>
      <c r="BK101" s="125">
        <f>BK102+BK118+BK178+BK220+BK234</f>
        <v>250077.01</v>
      </c>
    </row>
    <row r="102" spans="2:63" s="11" customFormat="1" ht="22.9" customHeight="1">
      <c r="B102" s="116"/>
      <c r="D102" s="117" t="s">
        <v>70</v>
      </c>
      <c r="E102" s="126" t="s">
        <v>127</v>
      </c>
      <c r="F102" s="126" t="s">
        <v>128</v>
      </c>
      <c r="I102" s="119"/>
      <c r="J102" s="127">
        <f>BK102</f>
        <v>16719</v>
      </c>
      <c r="L102" s="116"/>
      <c r="M102" s="121"/>
      <c r="P102" s="122">
        <f>SUM(P103:P117)</f>
        <v>0</v>
      </c>
      <c r="R102" s="122">
        <f>SUM(R103:R117)</f>
        <v>1.9963563000000002</v>
      </c>
      <c r="T102" s="123">
        <f>SUM(T103:T117)</f>
        <v>0</v>
      </c>
      <c r="AR102" s="117" t="s">
        <v>76</v>
      </c>
      <c r="AT102" s="124" t="s">
        <v>70</v>
      </c>
      <c r="AU102" s="124" t="s">
        <v>76</v>
      </c>
      <c r="AY102" s="117" t="s">
        <v>126</v>
      </c>
      <c r="BK102" s="125">
        <f>SUM(BK103:BK117)</f>
        <v>16719</v>
      </c>
    </row>
    <row r="103" spans="2:65" s="1" customFormat="1" ht="24.2" customHeight="1">
      <c r="B103" s="128"/>
      <c r="C103" s="129" t="s">
        <v>76</v>
      </c>
      <c r="D103" s="129" t="s">
        <v>129</v>
      </c>
      <c r="E103" s="130" t="s">
        <v>130</v>
      </c>
      <c r="F103" s="131" t="s">
        <v>131</v>
      </c>
      <c r="G103" s="132" t="s">
        <v>132</v>
      </c>
      <c r="H103" s="133">
        <v>0.675</v>
      </c>
      <c r="I103" s="134">
        <v>4000</v>
      </c>
      <c r="J103" s="135">
        <f>ROUND(I103*H103,2)</f>
        <v>2700</v>
      </c>
      <c r="K103" s="136"/>
      <c r="L103" s="32"/>
      <c r="M103" s="137" t="s">
        <v>3</v>
      </c>
      <c r="N103" s="138" t="s">
        <v>42</v>
      </c>
      <c r="P103" s="139">
        <f>O103*H103</f>
        <v>0</v>
      </c>
      <c r="Q103" s="139">
        <v>1.8775</v>
      </c>
      <c r="R103" s="139">
        <f>Q103*H103</f>
        <v>1.2673125</v>
      </c>
      <c r="S103" s="139">
        <v>0</v>
      </c>
      <c r="T103" s="140">
        <f>S103*H103</f>
        <v>0</v>
      </c>
      <c r="AR103" s="141" t="s">
        <v>133</v>
      </c>
      <c r="AT103" s="141" t="s">
        <v>129</v>
      </c>
      <c r="AU103" s="141" t="s">
        <v>80</v>
      </c>
      <c r="AY103" s="17" t="s">
        <v>126</v>
      </c>
      <c r="BE103" s="142">
        <f>IF(N103="základní",J103,0)</f>
        <v>2700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7" t="s">
        <v>76</v>
      </c>
      <c r="BK103" s="142">
        <f>ROUND(I103*H103,2)</f>
        <v>2700</v>
      </c>
      <c r="BL103" s="17" t="s">
        <v>133</v>
      </c>
      <c r="BM103" s="141" t="s">
        <v>134</v>
      </c>
    </row>
    <row r="104" spans="2:47" s="1" customFormat="1" ht="19.5">
      <c r="B104" s="32"/>
      <c r="D104" s="143" t="s">
        <v>135</v>
      </c>
      <c r="F104" s="144" t="s">
        <v>136</v>
      </c>
      <c r="I104" s="145"/>
      <c r="L104" s="32"/>
      <c r="M104" s="146"/>
      <c r="T104" s="52"/>
      <c r="AT104" s="17" t="s">
        <v>135</v>
      </c>
      <c r="AU104" s="17" t="s">
        <v>80</v>
      </c>
    </row>
    <row r="105" spans="2:47" s="1" customFormat="1" ht="12">
      <c r="B105" s="32"/>
      <c r="D105" s="147" t="s">
        <v>137</v>
      </c>
      <c r="F105" s="148" t="s">
        <v>138</v>
      </c>
      <c r="I105" s="145"/>
      <c r="L105" s="32"/>
      <c r="M105" s="146"/>
      <c r="T105" s="52"/>
      <c r="AT105" s="17" t="s">
        <v>137</v>
      </c>
      <c r="AU105" s="17" t="s">
        <v>80</v>
      </c>
    </row>
    <row r="106" spans="2:51" s="12" customFormat="1" ht="12">
      <c r="B106" s="149"/>
      <c r="D106" s="143" t="s">
        <v>139</v>
      </c>
      <c r="E106" s="150" t="s">
        <v>3</v>
      </c>
      <c r="F106" s="151" t="s">
        <v>140</v>
      </c>
      <c r="H106" s="152">
        <v>0.675</v>
      </c>
      <c r="I106" s="153"/>
      <c r="L106" s="149"/>
      <c r="M106" s="154"/>
      <c r="T106" s="155"/>
      <c r="AT106" s="150" t="s">
        <v>139</v>
      </c>
      <c r="AU106" s="150" t="s">
        <v>80</v>
      </c>
      <c r="AV106" s="12" t="s">
        <v>80</v>
      </c>
      <c r="AW106" s="12" t="s">
        <v>33</v>
      </c>
      <c r="AX106" s="12" t="s">
        <v>76</v>
      </c>
      <c r="AY106" s="150" t="s">
        <v>126</v>
      </c>
    </row>
    <row r="107" spans="2:65" s="1" customFormat="1" ht="24.2" customHeight="1">
      <c r="B107" s="128"/>
      <c r="C107" s="129" t="s">
        <v>80</v>
      </c>
      <c r="D107" s="129" t="s">
        <v>129</v>
      </c>
      <c r="E107" s="130" t="s">
        <v>141</v>
      </c>
      <c r="F107" s="131" t="s">
        <v>142</v>
      </c>
      <c r="G107" s="132" t="s">
        <v>143</v>
      </c>
      <c r="H107" s="133">
        <v>11.79</v>
      </c>
      <c r="I107" s="134">
        <v>1100</v>
      </c>
      <c r="J107" s="135">
        <f>ROUND(I107*H107,2)</f>
        <v>12969</v>
      </c>
      <c r="K107" s="136"/>
      <c r="L107" s="32"/>
      <c r="M107" s="137" t="s">
        <v>3</v>
      </c>
      <c r="N107" s="138" t="s">
        <v>42</v>
      </c>
      <c r="P107" s="139">
        <f>O107*H107</f>
        <v>0</v>
      </c>
      <c r="Q107" s="139">
        <v>0.06172</v>
      </c>
      <c r="R107" s="139">
        <f>Q107*H107</f>
        <v>0.7276788</v>
      </c>
      <c r="S107" s="139">
        <v>0</v>
      </c>
      <c r="T107" s="140">
        <f>S107*H107</f>
        <v>0</v>
      </c>
      <c r="AR107" s="141" t="s">
        <v>133</v>
      </c>
      <c r="AT107" s="141" t="s">
        <v>129</v>
      </c>
      <c r="AU107" s="141" t="s">
        <v>80</v>
      </c>
      <c r="AY107" s="17" t="s">
        <v>126</v>
      </c>
      <c r="BE107" s="142">
        <f>IF(N107="základní",J107,0)</f>
        <v>12969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7" t="s">
        <v>76</v>
      </c>
      <c r="BK107" s="142">
        <f>ROUND(I107*H107,2)</f>
        <v>12969</v>
      </c>
      <c r="BL107" s="17" t="s">
        <v>133</v>
      </c>
      <c r="BM107" s="141" t="s">
        <v>144</v>
      </c>
    </row>
    <row r="108" spans="2:47" s="1" customFormat="1" ht="19.5">
      <c r="B108" s="32"/>
      <c r="D108" s="143" t="s">
        <v>135</v>
      </c>
      <c r="F108" s="144" t="s">
        <v>145</v>
      </c>
      <c r="I108" s="145"/>
      <c r="L108" s="32"/>
      <c r="M108" s="146"/>
      <c r="T108" s="52"/>
      <c r="AT108" s="17" t="s">
        <v>135</v>
      </c>
      <c r="AU108" s="17" t="s">
        <v>80</v>
      </c>
    </row>
    <row r="109" spans="2:47" s="1" customFormat="1" ht="12">
      <c r="B109" s="32"/>
      <c r="D109" s="147" t="s">
        <v>137</v>
      </c>
      <c r="F109" s="148" t="s">
        <v>146</v>
      </c>
      <c r="I109" s="145"/>
      <c r="L109" s="32"/>
      <c r="M109" s="146"/>
      <c r="T109" s="52"/>
      <c r="AT109" s="17" t="s">
        <v>137</v>
      </c>
      <c r="AU109" s="17" t="s">
        <v>80</v>
      </c>
    </row>
    <row r="110" spans="2:51" s="12" customFormat="1" ht="12">
      <c r="B110" s="149"/>
      <c r="D110" s="143" t="s">
        <v>139</v>
      </c>
      <c r="E110" s="150" t="s">
        <v>3</v>
      </c>
      <c r="F110" s="151" t="s">
        <v>147</v>
      </c>
      <c r="H110" s="152">
        <v>7.77</v>
      </c>
      <c r="I110" s="153"/>
      <c r="L110" s="149"/>
      <c r="M110" s="154"/>
      <c r="T110" s="155"/>
      <c r="AT110" s="150" t="s">
        <v>139</v>
      </c>
      <c r="AU110" s="150" t="s">
        <v>80</v>
      </c>
      <c r="AV110" s="12" t="s">
        <v>80</v>
      </c>
      <c r="AW110" s="12" t="s">
        <v>33</v>
      </c>
      <c r="AX110" s="12" t="s">
        <v>71</v>
      </c>
      <c r="AY110" s="150" t="s">
        <v>126</v>
      </c>
    </row>
    <row r="111" spans="2:51" s="12" customFormat="1" ht="12">
      <c r="B111" s="149"/>
      <c r="D111" s="143" t="s">
        <v>139</v>
      </c>
      <c r="E111" s="150" t="s">
        <v>3</v>
      </c>
      <c r="F111" s="151" t="s">
        <v>148</v>
      </c>
      <c r="H111" s="152">
        <v>8.82</v>
      </c>
      <c r="I111" s="153"/>
      <c r="L111" s="149"/>
      <c r="M111" s="154"/>
      <c r="T111" s="155"/>
      <c r="AT111" s="150" t="s">
        <v>139</v>
      </c>
      <c r="AU111" s="150" t="s">
        <v>80</v>
      </c>
      <c r="AV111" s="12" t="s">
        <v>80</v>
      </c>
      <c r="AW111" s="12" t="s">
        <v>33</v>
      </c>
      <c r="AX111" s="12" t="s">
        <v>71</v>
      </c>
      <c r="AY111" s="150" t="s">
        <v>126</v>
      </c>
    </row>
    <row r="112" spans="2:51" s="12" customFormat="1" ht="12">
      <c r="B112" s="149"/>
      <c r="D112" s="143" t="s">
        <v>139</v>
      </c>
      <c r="E112" s="150" t="s">
        <v>3</v>
      </c>
      <c r="F112" s="151" t="s">
        <v>149</v>
      </c>
      <c r="H112" s="152">
        <v>-4.8</v>
      </c>
      <c r="I112" s="153"/>
      <c r="L112" s="149"/>
      <c r="M112" s="154"/>
      <c r="T112" s="155"/>
      <c r="AT112" s="150" t="s">
        <v>139</v>
      </c>
      <c r="AU112" s="150" t="s">
        <v>80</v>
      </c>
      <c r="AV112" s="12" t="s">
        <v>80</v>
      </c>
      <c r="AW112" s="12" t="s">
        <v>33</v>
      </c>
      <c r="AX112" s="12" t="s">
        <v>71</v>
      </c>
      <c r="AY112" s="150" t="s">
        <v>126</v>
      </c>
    </row>
    <row r="113" spans="2:51" s="13" customFormat="1" ht="12">
      <c r="B113" s="156"/>
      <c r="D113" s="143" t="s">
        <v>139</v>
      </c>
      <c r="E113" s="157" t="s">
        <v>3</v>
      </c>
      <c r="F113" s="158" t="s">
        <v>150</v>
      </c>
      <c r="H113" s="159">
        <v>11.79</v>
      </c>
      <c r="I113" s="160"/>
      <c r="L113" s="156"/>
      <c r="M113" s="161"/>
      <c r="T113" s="162"/>
      <c r="AT113" s="157" t="s">
        <v>139</v>
      </c>
      <c r="AU113" s="157" t="s">
        <v>80</v>
      </c>
      <c r="AV113" s="13" t="s">
        <v>133</v>
      </c>
      <c r="AW113" s="13" t="s">
        <v>33</v>
      </c>
      <c r="AX113" s="13" t="s">
        <v>76</v>
      </c>
      <c r="AY113" s="157" t="s">
        <v>126</v>
      </c>
    </row>
    <row r="114" spans="2:65" s="1" customFormat="1" ht="24.2" customHeight="1">
      <c r="B114" s="128"/>
      <c r="C114" s="129" t="s">
        <v>127</v>
      </c>
      <c r="D114" s="129" t="s">
        <v>129</v>
      </c>
      <c r="E114" s="130" t="s">
        <v>151</v>
      </c>
      <c r="F114" s="131" t="s">
        <v>152</v>
      </c>
      <c r="G114" s="132" t="s">
        <v>153</v>
      </c>
      <c r="H114" s="133">
        <v>10.5</v>
      </c>
      <c r="I114" s="134">
        <v>100</v>
      </c>
      <c r="J114" s="135">
        <f>ROUND(I114*H114,2)</f>
        <v>1050</v>
      </c>
      <c r="K114" s="136"/>
      <c r="L114" s="32"/>
      <c r="M114" s="137" t="s">
        <v>3</v>
      </c>
      <c r="N114" s="138" t="s">
        <v>42</v>
      </c>
      <c r="P114" s="139">
        <f>O114*H114</f>
        <v>0</v>
      </c>
      <c r="Q114" s="139">
        <v>0.00013</v>
      </c>
      <c r="R114" s="139">
        <f>Q114*H114</f>
        <v>0.001365</v>
      </c>
      <c r="S114" s="139">
        <v>0</v>
      </c>
      <c r="T114" s="140">
        <f>S114*H114</f>
        <v>0</v>
      </c>
      <c r="AR114" s="141" t="s">
        <v>133</v>
      </c>
      <c r="AT114" s="141" t="s">
        <v>129</v>
      </c>
      <c r="AU114" s="141" t="s">
        <v>80</v>
      </c>
      <c r="AY114" s="17" t="s">
        <v>126</v>
      </c>
      <c r="BE114" s="142">
        <f>IF(N114="základní",J114,0)</f>
        <v>1050</v>
      </c>
      <c r="BF114" s="142">
        <f>IF(N114="snížená",J114,0)</f>
        <v>0</v>
      </c>
      <c r="BG114" s="142">
        <f>IF(N114="zákl. přenesená",J114,0)</f>
        <v>0</v>
      </c>
      <c r="BH114" s="142">
        <f>IF(N114="sníž. přenesená",J114,0)</f>
        <v>0</v>
      </c>
      <c r="BI114" s="142">
        <f>IF(N114="nulová",J114,0)</f>
        <v>0</v>
      </c>
      <c r="BJ114" s="17" t="s">
        <v>76</v>
      </c>
      <c r="BK114" s="142">
        <f>ROUND(I114*H114,2)</f>
        <v>1050</v>
      </c>
      <c r="BL114" s="17" t="s">
        <v>133</v>
      </c>
      <c r="BM114" s="141" t="s">
        <v>154</v>
      </c>
    </row>
    <row r="115" spans="2:47" s="1" customFormat="1" ht="12">
      <c r="B115" s="32"/>
      <c r="D115" s="143" t="s">
        <v>135</v>
      </c>
      <c r="F115" s="144" t="s">
        <v>155</v>
      </c>
      <c r="I115" s="145"/>
      <c r="L115" s="32"/>
      <c r="M115" s="146"/>
      <c r="T115" s="52"/>
      <c r="AT115" s="17" t="s">
        <v>135</v>
      </c>
      <c r="AU115" s="17" t="s">
        <v>80</v>
      </c>
    </row>
    <row r="116" spans="2:47" s="1" customFormat="1" ht="12">
      <c r="B116" s="32"/>
      <c r="D116" s="147" t="s">
        <v>137</v>
      </c>
      <c r="F116" s="148" t="s">
        <v>156</v>
      </c>
      <c r="I116" s="145"/>
      <c r="L116" s="32"/>
      <c r="M116" s="146"/>
      <c r="T116" s="52"/>
      <c r="AT116" s="17" t="s">
        <v>137</v>
      </c>
      <c r="AU116" s="17" t="s">
        <v>80</v>
      </c>
    </row>
    <row r="117" spans="2:51" s="12" customFormat="1" ht="12">
      <c r="B117" s="149"/>
      <c r="D117" s="143" t="s">
        <v>139</v>
      </c>
      <c r="E117" s="150" t="s">
        <v>3</v>
      </c>
      <c r="F117" s="151" t="s">
        <v>157</v>
      </c>
      <c r="H117" s="152">
        <v>10.5</v>
      </c>
      <c r="I117" s="153"/>
      <c r="L117" s="149"/>
      <c r="M117" s="154"/>
      <c r="T117" s="155"/>
      <c r="AT117" s="150" t="s">
        <v>139</v>
      </c>
      <c r="AU117" s="150" t="s">
        <v>80</v>
      </c>
      <c r="AV117" s="12" t="s">
        <v>80</v>
      </c>
      <c r="AW117" s="12" t="s">
        <v>33</v>
      </c>
      <c r="AX117" s="12" t="s">
        <v>76</v>
      </c>
      <c r="AY117" s="150" t="s">
        <v>126</v>
      </c>
    </row>
    <row r="118" spans="2:63" s="11" customFormat="1" ht="22.9" customHeight="1">
      <c r="B118" s="116"/>
      <c r="D118" s="117" t="s">
        <v>70</v>
      </c>
      <c r="E118" s="126" t="s">
        <v>158</v>
      </c>
      <c r="F118" s="126" t="s">
        <v>159</v>
      </c>
      <c r="I118" s="119"/>
      <c r="J118" s="127">
        <f>BK118</f>
        <v>145991.2</v>
      </c>
      <c r="L118" s="116"/>
      <c r="M118" s="121"/>
      <c r="P118" s="122">
        <f>SUM(P119:P177)</f>
        <v>0</v>
      </c>
      <c r="R118" s="122">
        <f>SUM(R119:R177)</f>
        <v>25.159067510000003</v>
      </c>
      <c r="T118" s="123">
        <f>SUM(T119:T177)</f>
        <v>0</v>
      </c>
      <c r="AR118" s="117" t="s">
        <v>76</v>
      </c>
      <c r="AT118" s="124" t="s">
        <v>70</v>
      </c>
      <c r="AU118" s="124" t="s">
        <v>76</v>
      </c>
      <c r="AY118" s="117" t="s">
        <v>126</v>
      </c>
      <c r="BK118" s="125">
        <f>SUM(BK119:BK177)</f>
        <v>145991.2</v>
      </c>
    </row>
    <row r="119" spans="2:65" s="1" customFormat="1" ht="24.2" customHeight="1">
      <c r="B119" s="128"/>
      <c r="C119" s="129" t="s">
        <v>133</v>
      </c>
      <c r="D119" s="129" t="s">
        <v>129</v>
      </c>
      <c r="E119" s="130" t="s">
        <v>160</v>
      </c>
      <c r="F119" s="131" t="s">
        <v>161</v>
      </c>
      <c r="G119" s="132" t="s">
        <v>143</v>
      </c>
      <c r="H119" s="133">
        <v>68.27</v>
      </c>
      <c r="I119" s="134">
        <v>100</v>
      </c>
      <c r="J119" s="135">
        <f>ROUND(I119*H119,2)</f>
        <v>6827</v>
      </c>
      <c r="K119" s="136"/>
      <c r="L119" s="32"/>
      <c r="M119" s="137" t="s">
        <v>3</v>
      </c>
      <c r="N119" s="138" t="s">
        <v>42</v>
      </c>
      <c r="P119" s="139">
        <f>O119*H119</f>
        <v>0</v>
      </c>
      <c r="Q119" s="139">
        <v>0.017</v>
      </c>
      <c r="R119" s="139">
        <f>Q119*H119</f>
        <v>1.16059</v>
      </c>
      <c r="S119" s="139">
        <v>0</v>
      </c>
      <c r="T119" s="140">
        <f>S119*H119</f>
        <v>0</v>
      </c>
      <c r="AR119" s="141" t="s">
        <v>133</v>
      </c>
      <c r="AT119" s="141" t="s">
        <v>129</v>
      </c>
      <c r="AU119" s="141" t="s">
        <v>80</v>
      </c>
      <c r="AY119" s="17" t="s">
        <v>126</v>
      </c>
      <c r="BE119" s="142">
        <f>IF(N119="základní",J119,0)</f>
        <v>6827</v>
      </c>
      <c r="BF119" s="142">
        <f>IF(N119="snížená",J119,0)</f>
        <v>0</v>
      </c>
      <c r="BG119" s="142">
        <f>IF(N119="zákl. přenesená",J119,0)</f>
        <v>0</v>
      </c>
      <c r="BH119" s="142">
        <f>IF(N119="sníž. přenesená",J119,0)</f>
        <v>0</v>
      </c>
      <c r="BI119" s="142">
        <f>IF(N119="nulová",J119,0)</f>
        <v>0</v>
      </c>
      <c r="BJ119" s="17" t="s">
        <v>76</v>
      </c>
      <c r="BK119" s="142">
        <f>ROUND(I119*H119,2)</f>
        <v>6827</v>
      </c>
      <c r="BL119" s="17" t="s">
        <v>133</v>
      </c>
      <c r="BM119" s="141" t="s">
        <v>162</v>
      </c>
    </row>
    <row r="120" spans="2:47" s="1" customFormat="1" ht="29.25">
      <c r="B120" s="32"/>
      <c r="D120" s="143" t="s">
        <v>135</v>
      </c>
      <c r="F120" s="144" t="s">
        <v>163</v>
      </c>
      <c r="I120" s="145"/>
      <c r="L120" s="32"/>
      <c r="M120" s="146"/>
      <c r="T120" s="52"/>
      <c r="AT120" s="17" t="s">
        <v>135</v>
      </c>
      <c r="AU120" s="17" t="s">
        <v>80</v>
      </c>
    </row>
    <row r="121" spans="2:47" s="1" customFormat="1" ht="12">
      <c r="B121" s="32"/>
      <c r="D121" s="147" t="s">
        <v>137</v>
      </c>
      <c r="F121" s="148" t="s">
        <v>164</v>
      </c>
      <c r="I121" s="145"/>
      <c r="L121" s="32"/>
      <c r="M121" s="146"/>
      <c r="T121" s="52"/>
      <c r="AT121" s="17" t="s">
        <v>137</v>
      </c>
      <c r="AU121" s="17" t="s">
        <v>80</v>
      </c>
    </row>
    <row r="122" spans="2:65" s="1" customFormat="1" ht="24.2" customHeight="1">
      <c r="B122" s="128"/>
      <c r="C122" s="129" t="s">
        <v>165</v>
      </c>
      <c r="D122" s="129" t="s">
        <v>129</v>
      </c>
      <c r="E122" s="130" t="s">
        <v>166</v>
      </c>
      <c r="F122" s="131" t="s">
        <v>167</v>
      </c>
      <c r="G122" s="132" t="s">
        <v>143</v>
      </c>
      <c r="H122" s="133">
        <v>95.5</v>
      </c>
      <c r="I122" s="134">
        <v>200</v>
      </c>
      <c r="J122" s="135">
        <f>ROUND(I122*H122,2)</f>
        <v>19100</v>
      </c>
      <c r="K122" s="136"/>
      <c r="L122" s="32"/>
      <c r="M122" s="137" t="s">
        <v>3</v>
      </c>
      <c r="N122" s="138" t="s">
        <v>42</v>
      </c>
      <c r="P122" s="139">
        <f>O122*H122</f>
        <v>0</v>
      </c>
      <c r="Q122" s="139">
        <v>0.01733</v>
      </c>
      <c r="R122" s="139">
        <f>Q122*H122</f>
        <v>1.6550150000000001</v>
      </c>
      <c r="S122" s="139">
        <v>0</v>
      </c>
      <c r="T122" s="140">
        <f>S122*H122</f>
        <v>0</v>
      </c>
      <c r="AR122" s="141" t="s">
        <v>133</v>
      </c>
      <c r="AT122" s="141" t="s">
        <v>129</v>
      </c>
      <c r="AU122" s="141" t="s">
        <v>80</v>
      </c>
      <c r="AY122" s="17" t="s">
        <v>126</v>
      </c>
      <c r="BE122" s="142">
        <f>IF(N122="základní",J122,0)</f>
        <v>19100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7" t="s">
        <v>76</v>
      </c>
      <c r="BK122" s="142">
        <f>ROUND(I122*H122,2)</f>
        <v>19100</v>
      </c>
      <c r="BL122" s="17" t="s">
        <v>133</v>
      </c>
      <c r="BM122" s="141" t="s">
        <v>168</v>
      </c>
    </row>
    <row r="123" spans="2:47" s="1" customFormat="1" ht="29.25">
      <c r="B123" s="32"/>
      <c r="D123" s="143" t="s">
        <v>135</v>
      </c>
      <c r="F123" s="144" t="s">
        <v>169</v>
      </c>
      <c r="I123" s="145"/>
      <c r="L123" s="32"/>
      <c r="M123" s="146"/>
      <c r="T123" s="52"/>
      <c r="AT123" s="17" t="s">
        <v>135</v>
      </c>
      <c r="AU123" s="17" t="s">
        <v>80</v>
      </c>
    </row>
    <row r="124" spans="2:47" s="1" customFormat="1" ht="12">
      <c r="B124" s="32"/>
      <c r="D124" s="147" t="s">
        <v>137</v>
      </c>
      <c r="F124" s="148" t="s">
        <v>170</v>
      </c>
      <c r="I124" s="145"/>
      <c r="L124" s="32"/>
      <c r="M124" s="146"/>
      <c r="T124" s="52"/>
      <c r="AT124" s="17" t="s">
        <v>137</v>
      </c>
      <c r="AU124" s="17" t="s">
        <v>80</v>
      </c>
    </row>
    <row r="125" spans="2:51" s="12" customFormat="1" ht="12">
      <c r="B125" s="149"/>
      <c r="D125" s="143" t="s">
        <v>139</v>
      </c>
      <c r="E125" s="150" t="s">
        <v>3</v>
      </c>
      <c r="F125" s="151" t="s">
        <v>171</v>
      </c>
      <c r="H125" s="152">
        <v>95.5</v>
      </c>
      <c r="I125" s="153"/>
      <c r="L125" s="149"/>
      <c r="M125" s="154"/>
      <c r="T125" s="155"/>
      <c r="AT125" s="150" t="s">
        <v>139</v>
      </c>
      <c r="AU125" s="150" t="s">
        <v>80</v>
      </c>
      <c r="AV125" s="12" t="s">
        <v>80</v>
      </c>
      <c r="AW125" s="12" t="s">
        <v>33</v>
      </c>
      <c r="AX125" s="12" t="s">
        <v>76</v>
      </c>
      <c r="AY125" s="150" t="s">
        <v>126</v>
      </c>
    </row>
    <row r="126" spans="2:65" s="1" customFormat="1" ht="24.2" customHeight="1">
      <c r="B126" s="128"/>
      <c r="C126" s="129" t="s">
        <v>158</v>
      </c>
      <c r="D126" s="129" t="s">
        <v>129</v>
      </c>
      <c r="E126" s="130" t="s">
        <v>172</v>
      </c>
      <c r="F126" s="131" t="s">
        <v>173</v>
      </c>
      <c r="G126" s="132" t="s">
        <v>174</v>
      </c>
      <c r="H126" s="133">
        <v>1</v>
      </c>
      <c r="I126" s="134">
        <v>600</v>
      </c>
      <c r="J126" s="135">
        <f>ROUND(I126*H126,2)</f>
        <v>600</v>
      </c>
      <c r="K126" s="136"/>
      <c r="L126" s="32"/>
      <c r="M126" s="137" t="s">
        <v>3</v>
      </c>
      <c r="N126" s="138" t="s">
        <v>42</v>
      </c>
      <c r="P126" s="139">
        <f>O126*H126</f>
        <v>0</v>
      </c>
      <c r="Q126" s="139">
        <v>0.1575</v>
      </c>
      <c r="R126" s="139">
        <f>Q126*H126</f>
        <v>0.1575</v>
      </c>
      <c r="S126" s="139">
        <v>0</v>
      </c>
      <c r="T126" s="140">
        <f>S126*H126</f>
        <v>0</v>
      </c>
      <c r="AR126" s="141" t="s">
        <v>133</v>
      </c>
      <c r="AT126" s="141" t="s">
        <v>129</v>
      </c>
      <c r="AU126" s="141" t="s">
        <v>80</v>
      </c>
      <c r="AY126" s="17" t="s">
        <v>126</v>
      </c>
      <c r="BE126" s="142">
        <f>IF(N126="základní",J126,0)</f>
        <v>600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7" t="s">
        <v>76</v>
      </c>
      <c r="BK126" s="142">
        <f>ROUND(I126*H126,2)</f>
        <v>600</v>
      </c>
      <c r="BL126" s="17" t="s">
        <v>133</v>
      </c>
      <c r="BM126" s="141" t="s">
        <v>175</v>
      </c>
    </row>
    <row r="127" spans="2:47" s="1" customFormat="1" ht="19.5">
      <c r="B127" s="32"/>
      <c r="D127" s="143" t="s">
        <v>135</v>
      </c>
      <c r="F127" s="144" t="s">
        <v>176</v>
      </c>
      <c r="I127" s="145"/>
      <c r="L127" s="32"/>
      <c r="M127" s="146"/>
      <c r="T127" s="52"/>
      <c r="AT127" s="17" t="s">
        <v>135</v>
      </c>
      <c r="AU127" s="17" t="s">
        <v>80</v>
      </c>
    </row>
    <row r="128" spans="2:47" s="1" customFormat="1" ht="12">
      <c r="B128" s="32"/>
      <c r="D128" s="147" t="s">
        <v>137</v>
      </c>
      <c r="F128" s="148" t="s">
        <v>177</v>
      </c>
      <c r="I128" s="145"/>
      <c r="L128" s="32"/>
      <c r="M128" s="146"/>
      <c r="T128" s="52"/>
      <c r="AT128" s="17" t="s">
        <v>137</v>
      </c>
      <c r="AU128" s="17" t="s">
        <v>80</v>
      </c>
    </row>
    <row r="129" spans="2:65" s="1" customFormat="1" ht="24.2" customHeight="1">
      <c r="B129" s="128"/>
      <c r="C129" s="129" t="s">
        <v>178</v>
      </c>
      <c r="D129" s="129" t="s">
        <v>129</v>
      </c>
      <c r="E129" s="130" t="s">
        <v>179</v>
      </c>
      <c r="F129" s="131" t="s">
        <v>180</v>
      </c>
      <c r="G129" s="132" t="s">
        <v>143</v>
      </c>
      <c r="H129" s="133">
        <v>11.76</v>
      </c>
      <c r="I129" s="134">
        <v>550</v>
      </c>
      <c r="J129" s="135">
        <f>ROUND(I129*H129,2)</f>
        <v>6468</v>
      </c>
      <c r="K129" s="136"/>
      <c r="L129" s="32"/>
      <c r="M129" s="137" t="s">
        <v>3</v>
      </c>
      <c r="N129" s="138" t="s">
        <v>42</v>
      </c>
      <c r="P129" s="139">
        <f>O129*H129</f>
        <v>0</v>
      </c>
      <c r="Q129" s="139">
        <v>0.03358</v>
      </c>
      <c r="R129" s="139">
        <f>Q129*H129</f>
        <v>0.3949008</v>
      </c>
      <c r="S129" s="139">
        <v>0</v>
      </c>
      <c r="T129" s="140">
        <f>S129*H129</f>
        <v>0</v>
      </c>
      <c r="AR129" s="141" t="s">
        <v>133</v>
      </c>
      <c r="AT129" s="141" t="s">
        <v>129</v>
      </c>
      <c r="AU129" s="141" t="s">
        <v>80</v>
      </c>
      <c r="AY129" s="17" t="s">
        <v>126</v>
      </c>
      <c r="BE129" s="142">
        <f>IF(N129="základní",J129,0)</f>
        <v>6468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7" t="s">
        <v>76</v>
      </c>
      <c r="BK129" s="142">
        <f>ROUND(I129*H129,2)</f>
        <v>6468</v>
      </c>
      <c r="BL129" s="17" t="s">
        <v>133</v>
      </c>
      <c r="BM129" s="141" t="s">
        <v>181</v>
      </c>
    </row>
    <row r="130" spans="2:47" s="1" customFormat="1" ht="12">
      <c r="B130" s="32"/>
      <c r="D130" s="143" t="s">
        <v>135</v>
      </c>
      <c r="F130" s="144" t="s">
        <v>182</v>
      </c>
      <c r="I130" s="145"/>
      <c r="L130" s="32"/>
      <c r="M130" s="146"/>
      <c r="T130" s="52"/>
      <c r="AT130" s="17" t="s">
        <v>135</v>
      </c>
      <c r="AU130" s="17" t="s">
        <v>80</v>
      </c>
    </row>
    <row r="131" spans="2:47" s="1" customFormat="1" ht="12">
      <c r="B131" s="32"/>
      <c r="D131" s="147" t="s">
        <v>137</v>
      </c>
      <c r="F131" s="148" t="s">
        <v>183</v>
      </c>
      <c r="I131" s="145"/>
      <c r="L131" s="32"/>
      <c r="M131" s="146"/>
      <c r="T131" s="52"/>
      <c r="AT131" s="17" t="s">
        <v>137</v>
      </c>
      <c r="AU131" s="17" t="s">
        <v>80</v>
      </c>
    </row>
    <row r="132" spans="2:51" s="12" customFormat="1" ht="12">
      <c r="B132" s="149"/>
      <c r="D132" s="143" t="s">
        <v>139</v>
      </c>
      <c r="E132" s="150" t="s">
        <v>3</v>
      </c>
      <c r="F132" s="151" t="s">
        <v>184</v>
      </c>
      <c r="H132" s="152">
        <v>10.56</v>
      </c>
      <c r="I132" s="153"/>
      <c r="L132" s="149"/>
      <c r="M132" s="154"/>
      <c r="T132" s="155"/>
      <c r="AT132" s="150" t="s">
        <v>139</v>
      </c>
      <c r="AU132" s="150" t="s">
        <v>80</v>
      </c>
      <c r="AV132" s="12" t="s">
        <v>80</v>
      </c>
      <c r="AW132" s="12" t="s">
        <v>33</v>
      </c>
      <c r="AX132" s="12" t="s">
        <v>71</v>
      </c>
      <c r="AY132" s="150" t="s">
        <v>126</v>
      </c>
    </row>
    <row r="133" spans="2:51" s="12" customFormat="1" ht="12">
      <c r="B133" s="149"/>
      <c r="D133" s="143" t="s">
        <v>139</v>
      </c>
      <c r="E133" s="150" t="s">
        <v>3</v>
      </c>
      <c r="F133" s="151" t="s">
        <v>185</v>
      </c>
      <c r="H133" s="152">
        <v>1.2</v>
      </c>
      <c r="I133" s="153"/>
      <c r="L133" s="149"/>
      <c r="M133" s="154"/>
      <c r="T133" s="155"/>
      <c r="AT133" s="150" t="s">
        <v>139</v>
      </c>
      <c r="AU133" s="150" t="s">
        <v>80</v>
      </c>
      <c r="AV133" s="12" t="s">
        <v>80</v>
      </c>
      <c r="AW133" s="12" t="s">
        <v>33</v>
      </c>
      <c r="AX133" s="12" t="s">
        <v>71</v>
      </c>
      <c r="AY133" s="150" t="s">
        <v>126</v>
      </c>
    </row>
    <row r="134" spans="2:51" s="13" customFormat="1" ht="12">
      <c r="B134" s="156"/>
      <c r="D134" s="143" t="s">
        <v>139</v>
      </c>
      <c r="E134" s="157" t="s">
        <v>3</v>
      </c>
      <c r="F134" s="158" t="s">
        <v>150</v>
      </c>
      <c r="H134" s="159">
        <v>11.76</v>
      </c>
      <c r="I134" s="160"/>
      <c r="L134" s="156"/>
      <c r="M134" s="161"/>
      <c r="T134" s="162"/>
      <c r="AT134" s="157" t="s">
        <v>139</v>
      </c>
      <c r="AU134" s="157" t="s">
        <v>80</v>
      </c>
      <c r="AV134" s="13" t="s">
        <v>133</v>
      </c>
      <c r="AW134" s="13" t="s">
        <v>33</v>
      </c>
      <c r="AX134" s="13" t="s">
        <v>76</v>
      </c>
      <c r="AY134" s="157" t="s">
        <v>126</v>
      </c>
    </row>
    <row r="135" spans="2:65" s="1" customFormat="1" ht="24.2" customHeight="1">
      <c r="B135" s="128"/>
      <c r="C135" s="129" t="s">
        <v>186</v>
      </c>
      <c r="D135" s="129" t="s">
        <v>129</v>
      </c>
      <c r="E135" s="130" t="s">
        <v>187</v>
      </c>
      <c r="F135" s="131" t="s">
        <v>188</v>
      </c>
      <c r="G135" s="132" t="s">
        <v>143</v>
      </c>
      <c r="H135" s="133">
        <v>286.5</v>
      </c>
      <c r="I135" s="134">
        <v>150</v>
      </c>
      <c r="J135" s="135">
        <f>ROUND(I135*H135,2)</f>
        <v>42975</v>
      </c>
      <c r="K135" s="136"/>
      <c r="L135" s="32"/>
      <c r="M135" s="137" t="s">
        <v>3</v>
      </c>
      <c r="N135" s="138" t="s">
        <v>42</v>
      </c>
      <c r="P135" s="139">
        <f>O135*H135</f>
        <v>0</v>
      </c>
      <c r="Q135" s="139">
        <v>0.017</v>
      </c>
      <c r="R135" s="139">
        <f>Q135*H135</f>
        <v>4.870500000000001</v>
      </c>
      <c r="S135" s="139">
        <v>0</v>
      </c>
      <c r="T135" s="140">
        <f>S135*H135</f>
        <v>0</v>
      </c>
      <c r="AR135" s="141" t="s">
        <v>133</v>
      </c>
      <c r="AT135" s="141" t="s">
        <v>129</v>
      </c>
      <c r="AU135" s="141" t="s">
        <v>80</v>
      </c>
      <c r="AY135" s="17" t="s">
        <v>126</v>
      </c>
      <c r="BE135" s="142">
        <f>IF(N135="základní",J135,0)</f>
        <v>42975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7" t="s">
        <v>76</v>
      </c>
      <c r="BK135" s="142">
        <f>ROUND(I135*H135,2)</f>
        <v>42975</v>
      </c>
      <c r="BL135" s="17" t="s">
        <v>133</v>
      </c>
      <c r="BM135" s="141" t="s">
        <v>189</v>
      </c>
    </row>
    <row r="136" spans="2:47" s="1" customFormat="1" ht="29.25">
      <c r="B136" s="32"/>
      <c r="D136" s="143" t="s">
        <v>135</v>
      </c>
      <c r="F136" s="144" t="s">
        <v>190</v>
      </c>
      <c r="I136" s="145"/>
      <c r="L136" s="32"/>
      <c r="M136" s="146"/>
      <c r="T136" s="52"/>
      <c r="AT136" s="17" t="s">
        <v>135</v>
      </c>
      <c r="AU136" s="17" t="s">
        <v>80</v>
      </c>
    </row>
    <row r="137" spans="2:47" s="1" customFormat="1" ht="12">
      <c r="B137" s="32"/>
      <c r="D137" s="147" t="s">
        <v>137</v>
      </c>
      <c r="F137" s="148" t="s">
        <v>191</v>
      </c>
      <c r="I137" s="145"/>
      <c r="L137" s="32"/>
      <c r="M137" s="146"/>
      <c r="T137" s="52"/>
      <c r="AT137" s="17" t="s">
        <v>137</v>
      </c>
      <c r="AU137" s="17" t="s">
        <v>80</v>
      </c>
    </row>
    <row r="138" spans="2:51" s="12" customFormat="1" ht="12">
      <c r="B138" s="149"/>
      <c r="D138" s="143" t="s">
        <v>139</v>
      </c>
      <c r="E138" s="150" t="s">
        <v>3</v>
      </c>
      <c r="F138" s="151" t="s">
        <v>192</v>
      </c>
      <c r="H138" s="152">
        <v>286.5</v>
      </c>
      <c r="I138" s="153"/>
      <c r="L138" s="149"/>
      <c r="M138" s="154"/>
      <c r="T138" s="155"/>
      <c r="AT138" s="150" t="s">
        <v>139</v>
      </c>
      <c r="AU138" s="150" t="s">
        <v>80</v>
      </c>
      <c r="AV138" s="12" t="s">
        <v>80</v>
      </c>
      <c r="AW138" s="12" t="s">
        <v>33</v>
      </c>
      <c r="AX138" s="12" t="s">
        <v>76</v>
      </c>
      <c r="AY138" s="150" t="s">
        <v>126</v>
      </c>
    </row>
    <row r="139" spans="2:65" s="1" customFormat="1" ht="24.2" customHeight="1">
      <c r="B139" s="128"/>
      <c r="C139" s="129" t="s">
        <v>193</v>
      </c>
      <c r="D139" s="129" t="s">
        <v>129</v>
      </c>
      <c r="E139" s="130" t="s">
        <v>194</v>
      </c>
      <c r="F139" s="131" t="s">
        <v>195</v>
      </c>
      <c r="G139" s="132" t="s">
        <v>153</v>
      </c>
      <c r="H139" s="133">
        <v>42.6</v>
      </c>
      <c r="I139" s="134">
        <v>15</v>
      </c>
      <c r="J139" s="135">
        <f>ROUND(I139*H139,2)</f>
        <v>639</v>
      </c>
      <c r="K139" s="136"/>
      <c r="L139" s="32"/>
      <c r="M139" s="137" t="s">
        <v>3</v>
      </c>
      <c r="N139" s="138" t="s">
        <v>42</v>
      </c>
      <c r="P139" s="139">
        <f>O139*H139</f>
        <v>0</v>
      </c>
      <c r="Q139" s="139">
        <v>0</v>
      </c>
      <c r="R139" s="139">
        <f>Q139*H139</f>
        <v>0</v>
      </c>
      <c r="S139" s="139">
        <v>0</v>
      </c>
      <c r="T139" s="140">
        <f>S139*H139</f>
        <v>0</v>
      </c>
      <c r="AR139" s="141" t="s">
        <v>133</v>
      </c>
      <c r="AT139" s="141" t="s">
        <v>129</v>
      </c>
      <c r="AU139" s="141" t="s">
        <v>80</v>
      </c>
      <c r="AY139" s="17" t="s">
        <v>126</v>
      </c>
      <c r="BE139" s="142">
        <f>IF(N139="základní",J139,0)</f>
        <v>639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7" t="s">
        <v>76</v>
      </c>
      <c r="BK139" s="142">
        <f>ROUND(I139*H139,2)</f>
        <v>639</v>
      </c>
      <c r="BL139" s="17" t="s">
        <v>133</v>
      </c>
      <c r="BM139" s="141" t="s">
        <v>196</v>
      </c>
    </row>
    <row r="140" spans="2:47" s="1" customFormat="1" ht="39">
      <c r="B140" s="32"/>
      <c r="D140" s="143" t="s">
        <v>135</v>
      </c>
      <c r="F140" s="144" t="s">
        <v>197</v>
      </c>
      <c r="I140" s="145"/>
      <c r="L140" s="32"/>
      <c r="M140" s="146"/>
      <c r="T140" s="52"/>
      <c r="AT140" s="17" t="s">
        <v>135</v>
      </c>
      <c r="AU140" s="17" t="s">
        <v>80</v>
      </c>
    </row>
    <row r="141" spans="2:47" s="1" customFormat="1" ht="12">
      <c r="B141" s="32"/>
      <c r="D141" s="147" t="s">
        <v>137</v>
      </c>
      <c r="F141" s="148" t="s">
        <v>198</v>
      </c>
      <c r="I141" s="145"/>
      <c r="L141" s="32"/>
      <c r="M141" s="146"/>
      <c r="T141" s="52"/>
      <c r="AT141" s="17" t="s">
        <v>137</v>
      </c>
      <c r="AU141" s="17" t="s">
        <v>80</v>
      </c>
    </row>
    <row r="142" spans="2:51" s="12" customFormat="1" ht="12">
      <c r="B142" s="149"/>
      <c r="D142" s="143" t="s">
        <v>139</v>
      </c>
      <c r="E142" s="150" t="s">
        <v>3</v>
      </c>
      <c r="F142" s="151" t="s">
        <v>199</v>
      </c>
      <c r="H142" s="152">
        <v>38.4</v>
      </c>
      <c r="I142" s="153"/>
      <c r="L142" s="149"/>
      <c r="M142" s="154"/>
      <c r="T142" s="155"/>
      <c r="AT142" s="150" t="s">
        <v>139</v>
      </c>
      <c r="AU142" s="150" t="s">
        <v>80</v>
      </c>
      <c r="AV142" s="12" t="s">
        <v>80</v>
      </c>
      <c r="AW142" s="12" t="s">
        <v>33</v>
      </c>
      <c r="AX142" s="12" t="s">
        <v>71</v>
      </c>
      <c r="AY142" s="150" t="s">
        <v>126</v>
      </c>
    </row>
    <row r="143" spans="2:51" s="12" customFormat="1" ht="12">
      <c r="B143" s="149"/>
      <c r="D143" s="143" t="s">
        <v>139</v>
      </c>
      <c r="E143" s="150" t="s">
        <v>3</v>
      </c>
      <c r="F143" s="151" t="s">
        <v>200</v>
      </c>
      <c r="H143" s="152">
        <v>4.2</v>
      </c>
      <c r="I143" s="153"/>
      <c r="L143" s="149"/>
      <c r="M143" s="154"/>
      <c r="T143" s="155"/>
      <c r="AT143" s="150" t="s">
        <v>139</v>
      </c>
      <c r="AU143" s="150" t="s">
        <v>80</v>
      </c>
      <c r="AV143" s="12" t="s">
        <v>80</v>
      </c>
      <c r="AW143" s="12" t="s">
        <v>33</v>
      </c>
      <c r="AX143" s="12" t="s">
        <v>71</v>
      </c>
      <c r="AY143" s="150" t="s">
        <v>126</v>
      </c>
    </row>
    <row r="144" spans="2:51" s="13" customFormat="1" ht="12">
      <c r="B144" s="156"/>
      <c r="D144" s="143" t="s">
        <v>139</v>
      </c>
      <c r="E144" s="157" t="s">
        <v>3</v>
      </c>
      <c r="F144" s="158" t="s">
        <v>150</v>
      </c>
      <c r="H144" s="159">
        <v>42.6</v>
      </c>
      <c r="I144" s="160"/>
      <c r="L144" s="156"/>
      <c r="M144" s="161"/>
      <c r="T144" s="162"/>
      <c r="AT144" s="157" t="s">
        <v>139</v>
      </c>
      <c r="AU144" s="157" t="s">
        <v>80</v>
      </c>
      <c r="AV144" s="13" t="s">
        <v>133</v>
      </c>
      <c r="AW144" s="13" t="s">
        <v>33</v>
      </c>
      <c r="AX144" s="13" t="s">
        <v>76</v>
      </c>
      <c r="AY144" s="157" t="s">
        <v>126</v>
      </c>
    </row>
    <row r="145" spans="2:65" s="1" customFormat="1" ht="16.5" customHeight="1">
      <c r="B145" s="128"/>
      <c r="C145" s="163" t="s">
        <v>201</v>
      </c>
      <c r="D145" s="163" t="s">
        <v>202</v>
      </c>
      <c r="E145" s="164" t="s">
        <v>203</v>
      </c>
      <c r="F145" s="165" t="s">
        <v>204</v>
      </c>
      <c r="G145" s="166" t="s">
        <v>153</v>
      </c>
      <c r="H145" s="167">
        <v>46.86</v>
      </c>
      <c r="I145" s="168">
        <v>30</v>
      </c>
      <c r="J145" s="169">
        <f>ROUND(I145*H145,2)</f>
        <v>1405.8</v>
      </c>
      <c r="K145" s="170"/>
      <c r="L145" s="171"/>
      <c r="M145" s="172" t="s">
        <v>3</v>
      </c>
      <c r="N145" s="173" t="s">
        <v>42</v>
      </c>
      <c r="P145" s="139">
        <f>O145*H145</f>
        <v>0</v>
      </c>
      <c r="Q145" s="139">
        <v>0.0003</v>
      </c>
      <c r="R145" s="139">
        <f>Q145*H145</f>
        <v>0.014058</v>
      </c>
      <c r="S145" s="139">
        <v>0</v>
      </c>
      <c r="T145" s="140">
        <f>S145*H145</f>
        <v>0</v>
      </c>
      <c r="AR145" s="141" t="s">
        <v>186</v>
      </c>
      <c r="AT145" s="141" t="s">
        <v>202</v>
      </c>
      <c r="AU145" s="141" t="s">
        <v>80</v>
      </c>
      <c r="AY145" s="17" t="s">
        <v>126</v>
      </c>
      <c r="BE145" s="142">
        <f>IF(N145="základní",J145,0)</f>
        <v>1405.8</v>
      </c>
      <c r="BF145" s="142">
        <f>IF(N145="snížená",J145,0)</f>
        <v>0</v>
      </c>
      <c r="BG145" s="142">
        <f>IF(N145="zákl. přenesená",J145,0)</f>
        <v>0</v>
      </c>
      <c r="BH145" s="142">
        <f>IF(N145="sníž. přenesená",J145,0)</f>
        <v>0</v>
      </c>
      <c r="BI145" s="142">
        <f>IF(N145="nulová",J145,0)</f>
        <v>0</v>
      </c>
      <c r="BJ145" s="17" t="s">
        <v>76</v>
      </c>
      <c r="BK145" s="142">
        <f>ROUND(I145*H145,2)</f>
        <v>1405.8</v>
      </c>
      <c r="BL145" s="17" t="s">
        <v>133</v>
      </c>
      <c r="BM145" s="141" t="s">
        <v>205</v>
      </c>
    </row>
    <row r="146" spans="2:47" s="1" customFormat="1" ht="12">
      <c r="B146" s="32"/>
      <c r="D146" s="143" t="s">
        <v>135</v>
      </c>
      <c r="F146" s="144" t="s">
        <v>204</v>
      </c>
      <c r="I146" s="145"/>
      <c r="L146" s="32"/>
      <c r="M146" s="146"/>
      <c r="T146" s="52"/>
      <c r="AT146" s="17" t="s">
        <v>135</v>
      </c>
      <c r="AU146" s="17" t="s">
        <v>80</v>
      </c>
    </row>
    <row r="147" spans="2:51" s="12" customFormat="1" ht="12">
      <c r="B147" s="149"/>
      <c r="D147" s="143" t="s">
        <v>139</v>
      </c>
      <c r="F147" s="151" t="s">
        <v>206</v>
      </c>
      <c r="H147" s="152">
        <v>46.86</v>
      </c>
      <c r="I147" s="153"/>
      <c r="L147" s="149"/>
      <c r="M147" s="154"/>
      <c r="T147" s="155"/>
      <c r="AT147" s="150" t="s">
        <v>139</v>
      </c>
      <c r="AU147" s="150" t="s">
        <v>80</v>
      </c>
      <c r="AV147" s="12" t="s">
        <v>80</v>
      </c>
      <c r="AW147" s="12" t="s">
        <v>4</v>
      </c>
      <c r="AX147" s="12" t="s">
        <v>76</v>
      </c>
      <c r="AY147" s="150" t="s">
        <v>126</v>
      </c>
    </row>
    <row r="148" spans="2:65" s="1" customFormat="1" ht="24.2" customHeight="1">
      <c r="B148" s="128"/>
      <c r="C148" s="129" t="s">
        <v>207</v>
      </c>
      <c r="D148" s="129" t="s">
        <v>129</v>
      </c>
      <c r="E148" s="130" t="s">
        <v>208</v>
      </c>
      <c r="F148" s="131" t="s">
        <v>209</v>
      </c>
      <c r="G148" s="132" t="s">
        <v>143</v>
      </c>
      <c r="H148" s="133">
        <v>126.4</v>
      </c>
      <c r="I148" s="134">
        <v>150</v>
      </c>
      <c r="J148" s="135">
        <f>ROUND(I148*H148,2)</f>
        <v>18960</v>
      </c>
      <c r="K148" s="136"/>
      <c r="L148" s="32"/>
      <c r="M148" s="137" t="s">
        <v>3</v>
      </c>
      <c r="N148" s="138" t="s">
        <v>42</v>
      </c>
      <c r="P148" s="139">
        <f>O148*H148</f>
        <v>0</v>
      </c>
      <c r="Q148" s="139">
        <v>0.01344</v>
      </c>
      <c r="R148" s="139">
        <f>Q148*H148</f>
        <v>1.698816</v>
      </c>
      <c r="S148" s="139">
        <v>0</v>
      </c>
      <c r="T148" s="140">
        <f>S148*H148</f>
        <v>0</v>
      </c>
      <c r="AR148" s="141" t="s">
        <v>133</v>
      </c>
      <c r="AT148" s="141" t="s">
        <v>129</v>
      </c>
      <c r="AU148" s="141" t="s">
        <v>80</v>
      </c>
      <c r="AY148" s="17" t="s">
        <v>126</v>
      </c>
      <c r="BE148" s="142">
        <f>IF(N148="základní",J148,0)</f>
        <v>18960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7" t="s">
        <v>76</v>
      </c>
      <c r="BK148" s="142">
        <f>ROUND(I148*H148,2)</f>
        <v>18960</v>
      </c>
      <c r="BL148" s="17" t="s">
        <v>133</v>
      </c>
      <c r="BM148" s="141" t="s">
        <v>210</v>
      </c>
    </row>
    <row r="149" spans="2:47" s="1" customFormat="1" ht="19.5">
      <c r="B149" s="32"/>
      <c r="D149" s="143" t="s">
        <v>135</v>
      </c>
      <c r="F149" s="144" t="s">
        <v>211</v>
      </c>
      <c r="I149" s="145"/>
      <c r="L149" s="32"/>
      <c r="M149" s="146"/>
      <c r="T149" s="52"/>
      <c r="AT149" s="17" t="s">
        <v>135</v>
      </c>
      <c r="AU149" s="17" t="s">
        <v>80</v>
      </c>
    </row>
    <row r="150" spans="2:47" s="1" customFormat="1" ht="12">
      <c r="B150" s="32"/>
      <c r="D150" s="147" t="s">
        <v>137</v>
      </c>
      <c r="F150" s="148" t="s">
        <v>212</v>
      </c>
      <c r="I150" s="145"/>
      <c r="L150" s="32"/>
      <c r="M150" s="146"/>
      <c r="T150" s="52"/>
      <c r="AT150" s="17" t="s">
        <v>137</v>
      </c>
      <c r="AU150" s="17" t="s">
        <v>80</v>
      </c>
    </row>
    <row r="151" spans="2:51" s="12" customFormat="1" ht="12">
      <c r="B151" s="149"/>
      <c r="D151" s="143" t="s">
        <v>139</v>
      </c>
      <c r="E151" s="150" t="s">
        <v>3</v>
      </c>
      <c r="F151" s="151" t="s">
        <v>213</v>
      </c>
      <c r="H151" s="152">
        <v>126.4</v>
      </c>
      <c r="I151" s="153"/>
      <c r="L151" s="149"/>
      <c r="M151" s="154"/>
      <c r="T151" s="155"/>
      <c r="AT151" s="150" t="s">
        <v>139</v>
      </c>
      <c r="AU151" s="150" t="s">
        <v>80</v>
      </c>
      <c r="AV151" s="12" t="s">
        <v>80</v>
      </c>
      <c r="AW151" s="12" t="s">
        <v>33</v>
      </c>
      <c r="AX151" s="12" t="s">
        <v>76</v>
      </c>
      <c r="AY151" s="150" t="s">
        <v>126</v>
      </c>
    </row>
    <row r="152" spans="2:65" s="1" customFormat="1" ht="24.2" customHeight="1">
      <c r="B152" s="128"/>
      <c r="C152" s="129" t="s">
        <v>214</v>
      </c>
      <c r="D152" s="129" t="s">
        <v>129</v>
      </c>
      <c r="E152" s="130" t="s">
        <v>215</v>
      </c>
      <c r="F152" s="131" t="s">
        <v>216</v>
      </c>
      <c r="G152" s="132" t="s">
        <v>174</v>
      </c>
      <c r="H152" s="133">
        <v>1</v>
      </c>
      <c r="I152" s="134">
        <v>600</v>
      </c>
      <c r="J152" s="135">
        <f>ROUND(I152*H152,2)</f>
        <v>600</v>
      </c>
      <c r="K152" s="136"/>
      <c r="L152" s="32"/>
      <c r="M152" s="137" t="s">
        <v>3</v>
      </c>
      <c r="N152" s="138" t="s">
        <v>42</v>
      </c>
      <c r="P152" s="139">
        <f>O152*H152</f>
        <v>0</v>
      </c>
      <c r="Q152" s="139">
        <v>0.01466</v>
      </c>
      <c r="R152" s="139">
        <f>Q152*H152</f>
        <v>0.01466</v>
      </c>
      <c r="S152" s="139">
        <v>0</v>
      </c>
      <c r="T152" s="140">
        <f>S152*H152</f>
        <v>0</v>
      </c>
      <c r="AR152" s="141" t="s">
        <v>133</v>
      </c>
      <c r="AT152" s="141" t="s">
        <v>129</v>
      </c>
      <c r="AU152" s="141" t="s">
        <v>80</v>
      </c>
      <c r="AY152" s="17" t="s">
        <v>126</v>
      </c>
      <c r="BE152" s="142">
        <f>IF(N152="základní",J152,0)</f>
        <v>600</v>
      </c>
      <c r="BF152" s="142">
        <f>IF(N152="snížená",J152,0)</f>
        <v>0</v>
      </c>
      <c r="BG152" s="142">
        <f>IF(N152="zákl. přenesená",J152,0)</f>
        <v>0</v>
      </c>
      <c r="BH152" s="142">
        <f>IF(N152="sníž. přenesená",J152,0)</f>
        <v>0</v>
      </c>
      <c r="BI152" s="142">
        <f>IF(N152="nulová",J152,0)</f>
        <v>0</v>
      </c>
      <c r="BJ152" s="17" t="s">
        <v>76</v>
      </c>
      <c r="BK152" s="142">
        <f>ROUND(I152*H152,2)</f>
        <v>600</v>
      </c>
      <c r="BL152" s="17" t="s">
        <v>133</v>
      </c>
      <c r="BM152" s="141" t="s">
        <v>217</v>
      </c>
    </row>
    <row r="153" spans="2:47" s="1" customFormat="1" ht="29.25">
      <c r="B153" s="32"/>
      <c r="D153" s="143" t="s">
        <v>135</v>
      </c>
      <c r="F153" s="144" t="s">
        <v>218</v>
      </c>
      <c r="I153" s="145"/>
      <c r="L153" s="32"/>
      <c r="M153" s="146"/>
      <c r="T153" s="52"/>
      <c r="AT153" s="17" t="s">
        <v>135</v>
      </c>
      <c r="AU153" s="17" t="s">
        <v>80</v>
      </c>
    </row>
    <row r="154" spans="2:47" s="1" customFormat="1" ht="12">
      <c r="B154" s="32"/>
      <c r="D154" s="147" t="s">
        <v>137</v>
      </c>
      <c r="F154" s="148" t="s">
        <v>219</v>
      </c>
      <c r="I154" s="145"/>
      <c r="L154" s="32"/>
      <c r="M154" s="146"/>
      <c r="T154" s="52"/>
      <c r="AT154" s="17" t="s">
        <v>137</v>
      </c>
      <c r="AU154" s="17" t="s">
        <v>80</v>
      </c>
    </row>
    <row r="155" spans="2:65" s="1" customFormat="1" ht="24.2" customHeight="1">
      <c r="B155" s="128"/>
      <c r="C155" s="129" t="s">
        <v>220</v>
      </c>
      <c r="D155" s="129" t="s">
        <v>129</v>
      </c>
      <c r="E155" s="130" t="s">
        <v>221</v>
      </c>
      <c r="F155" s="131" t="s">
        <v>222</v>
      </c>
      <c r="G155" s="132" t="s">
        <v>143</v>
      </c>
      <c r="H155" s="133">
        <v>11.88</v>
      </c>
      <c r="I155" s="134">
        <v>30</v>
      </c>
      <c r="J155" s="135">
        <f>ROUND(I155*H155,2)</f>
        <v>356.4</v>
      </c>
      <c r="K155" s="136"/>
      <c r="L155" s="32"/>
      <c r="M155" s="137" t="s">
        <v>3</v>
      </c>
      <c r="N155" s="138" t="s">
        <v>42</v>
      </c>
      <c r="P155" s="139">
        <f>O155*H155</f>
        <v>0</v>
      </c>
      <c r="Q155" s="139">
        <v>0</v>
      </c>
      <c r="R155" s="139">
        <f>Q155*H155</f>
        <v>0</v>
      </c>
      <c r="S155" s="139">
        <v>0</v>
      </c>
      <c r="T155" s="140">
        <f>S155*H155</f>
        <v>0</v>
      </c>
      <c r="AR155" s="141" t="s">
        <v>133</v>
      </c>
      <c r="AT155" s="141" t="s">
        <v>129</v>
      </c>
      <c r="AU155" s="141" t="s">
        <v>80</v>
      </c>
      <c r="AY155" s="17" t="s">
        <v>126</v>
      </c>
      <c r="BE155" s="142">
        <f>IF(N155="základní",J155,0)</f>
        <v>356.4</v>
      </c>
      <c r="BF155" s="142">
        <f>IF(N155="snížená",J155,0)</f>
        <v>0</v>
      </c>
      <c r="BG155" s="142">
        <f>IF(N155="zákl. přenesená",J155,0)</f>
        <v>0</v>
      </c>
      <c r="BH155" s="142">
        <f>IF(N155="sníž. přenesená",J155,0)</f>
        <v>0</v>
      </c>
      <c r="BI155" s="142">
        <f>IF(N155="nulová",J155,0)</f>
        <v>0</v>
      </c>
      <c r="BJ155" s="17" t="s">
        <v>76</v>
      </c>
      <c r="BK155" s="142">
        <f>ROUND(I155*H155,2)</f>
        <v>356.4</v>
      </c>
      <c r="BL155" s="17" t="s">
        <v>133</v>
      </c>
      <c r="BM155" s="141" t="s">
        <v>223</v>
      </c>
    </row>
    <row r="156" spans="2:47" s="1" customFormat="1" ht="19.5">
      <c r="B156" s="32"/>
      <c r="D156" s="143" t="s">
        <v>135</v>
      </c>
      <c r="F156" s="144" t="s">
        <v>224</v>
      </c>
      <c r="I156" s="145"/>
      <c r="L156" s="32"/>
      <c r="M156" s="146"/>
      <c r="T156" s="52"/>
      <c r="AT156" s="17" t="s">
        <v>135</v>
      </c>
      <c r="AU156" s="17" t="s">
        <v>80</v>
      </c>
    </row>
    <row r="157" spans="2:47" s="1" customFormat="1" ht="12">
      <c r="B157" s="32"/>
      <c r="D157" s="147" t="s">
        <v>137</v>
      </c>
      <c r="F157" s="148" t="s">
        <v>225</v>
      </c>
      <c r="I157" s="145"/>
      <c r="L157" s="32"/>
      <c r="M157" s="146"/>
      <c r="T157" s="52"/>
      <c r="AT157" s="17" t="s">
        <v>137</v>
      </c>
      <c r="AU157" s="17" t="s">
        <v>80</v>
      </c>
    </row>
    <row r="158" spans="2:51" s="12" customFormat="1" ht="12">
      <c r="B158" s="149"/>
      <c r="D158" s="143" t="s">
        <v>139</v>
      </c>
      <c r="E158" s="150" t="s">
        <v>3</v>
      </c>
      <c r="F158" s="151" t="s">
        <v>226</v>
      </c>
      <c r="H158" s="152">
        <v>10.8</v>
      </c>
      <c r="I158" s="153"/>
      <c r="L158" s="149"/>
      <c r="M158" s="154"/>
      <c r="T158" s="155"/>
      <c r="AT158" s="150" t="s">
        <v>139</v>
      </c>
      <c r="AU158" s="150" t="s">
        <v>80</v>
      </c>
      <c r="AV158" s="12" t="s">
        <v>80</v>
      </c>
      <c r="AW158" s="12" t="s">
        <v>33</v>
      </c>
      <c r="AX158" s="12" t="s">
        <v>71</v>
      </c>
      <c r="AY158" s="150" t="s">
        <v>126</v>
      </c>
    </row>
    <row r="159" spans="2:51" s="12" customFormat="1" ht="12">
      <c r="B159" s="149"/>
      <c r="D159" s="143" t="s">
        <v>139</v>
      </c>
      <c r="E159" s="150" t="s">
        <v>3</v>
      </c>
      <c r="F159" s="151" t="s">
        <v>227</v>
      </c>
      <c r="H159" s="152">
        <v>1.08</v>
      </c>
      <c r="I159" s="153"/>
      <c r="L159" s="149"/>
      <c r="M159" s="154"/>
      <c r="T159" s="155"/>
      <c r="AT159" s="150" t="s">
        <v>139</v>
      </c>
      <c r="AU159" s="150" t="s">
        <v>80</v>
      </c>
      <c r="AV159" s="12" t="s">
        <v>80</v>
      </c>
      <c r="AW159" s="12" t="s">
        <v>33</v>
      </c>
      <c r="AX159" s="12" t="s">
        <v>71</v>
      </c>
      <c r="AY159" s="150" t="s">
        <v>126</v>
      </c>
    </row>
    <row r="160" spans="2:51" s="13" customFormat="1" ht="12">
      <c r="B160" s="156"/>
      <c r="D160" s="143" t="s">
        <v>139</v>
      </c>
      <c r="E160" s="157" t="s">
        <v>3</v>
      </c>
      <c r="F160" s="158" t="s">
        <v>150</v>
      </c>
      <c r="H160" s="159">
        <v>11.88</v>
      </c>
      <c r="I160" s="160"/>
      <c r="L160" s="156"/>
      <c r="M160" s="161"/>
      <c r="T160" s="162"/>
      <c r="AT160" s="157" t="s">
        <v>139</v>
      </c>
      <c r="AU160" s="157" t="s">
        <v>80</v>
      </c>
      <c r="AV160" s="13" t="s">
        <v>133</v>
      </c>
      <c r="AW160" s="13" t="s">
        <v>33</v>
      </c>
      <c r="AX160" s="13" t="s">
        <v>76</v>
      </c>
      <c r="AY160" s="157" t="s">
        <v>126</v>
      </c>
    </row>
    <row r="161" spans="2:65" s="1" customFormat="1" ht="33" customHeight="1">
      <c r="B161" s="128"/>
      <c r="C161" s="129" t="s">
        <v>228</v>
      </c>
      <c r="D161" s="129" t="s">
        <v>129</v>
      </c>
      <c r="E161" s="130" t="s">
        <v>229</v>
      </c>
      <c r="F161" s="131" t="s">
        <v>230</v>
      </c>
      <c r="G161" s="132" t="s">
        <v>132</v>
      </c>
      <c r="H161" s="133">
        <v>1.945</v>
      </c>
      <c r="I161" s="134">
        <v>4000</v>
      </c>
      <c r="J161" s="135">
        <f>ROUND(I161*H161,2)</f>
        <v>7780</v>
      </c>
      <c r="K161" s="136"/>
      <c r="L161" s="32"/>
      <c r="M161" s="137" t="s">
        <v>3</v>
      </c>
      <c r="N161" s="138" t="s">
        <v>42</v>
      </c>
      <c r="P161" s="139">
        <f>O161*H161</f>
        <v>0</v>
      </c>
      <c r="Q161" s="139">
        <v>2.50187</v>
      </c>
      <c r="R161" s="139">
        <f>Q161*H161</f>
        <v>4.86613715</v>
      </c>
      <c r="S161" s="139">
        <v>0</v>
      </c>
      <c r="T161" s="140">
        <f>S161*H161</f>
        <v>0</v>
      </c>
      <c r="AR161" s="141" t="s">
        <v>133</v>
      </c>
      <c r="AT161" s="141" t="s">
        <v>129</v>
      </c>
      <c r="AU161" s="141" t="s">
        <v>80</v>
      </c>
      <c r="AY161" s="17" t="s">
        <v>126</v>
      </c>
      <c r="BE161" s="142">
        <f>IF(N161="základní",J161,0)</f>
        <v>7780</v>
      </c>
      <c r="BF161" s="142">
        <f>IF(N161="snížená",J161,0)</f>
        <v>0</v>
      </c>
      <c r="BG161" s="142">
        <f>IF(N161="zákl. přenesená",J161,0)</f>
        <v>0</v>
      </c>
      <c r="BH161" s="142">
        <f>IF(N161="sníž. přenesená",J161,0)</f>
        <v>0</v>
      </c>
      <c r="BI161" s="142">
        <f>IF(N161="nulová",J161,0)</f>
        <v>0</v>
      </c>
      <c r="BJ161" s="17" t="s">
        <v>76</v>
      </c>
      <c r="BK161" s="142">
        <f>ROUND(I161*H161,2)</f>
        <v>7780</v>
      </c>
      <c r="BL161" s="17" t="s">
        <v>133</v>
      </c>
      <c r="BM161" s="141" t="s">
        <v>231</v>
      </c>
    </row>
    <row r="162" spans="2:47" s="1" customFormat="1" ht="19.5">
      <c r="B162" s="32"/>
      <c r="D162" s="143" t="s">
        <v>135</v>
      </c>
      <c r="F162" s="144" t="s">
        <v>232</v>
      </c>
      <c r="I162" s="145"/>
      <c r="L162" s="32"/>
      <c r="M162" s="146"/>
      <c r="T162" s="52"/>
      <c r="AT162" s="17" t="s">
        <v>135</v>
      </c>
      <c r="AU162" s="17" t="s">
        <v>80</v>
      </c>
    </row>
    <row r="163" spans="2:47" s="1" customFormat="1" ht="12">
      <c r="B163" s="32"/>
      <c r="D163" s="147" t="s">
        <v>137</v>
      </c>
      <c r="F163" s="148" t="s">
        <v>233</v>
      </c>
      <c r="I163" s="145"/>
      <c r="L163" s="32"/>
      <c r="M163" s="146"/>
      <c r="T163" s="52"/>
      <c r="AT163" s="17" t="s">
        <v>137</v>
      </c>
      <c r="AU163" s="17" t="s">
        <v>80</v>
      </c>
    </row>
    <row r="164" spans="2:51" s="12" customFormat="1" ht="12">
      <c r="B164" s="149"/>
      <c r="D164" s="143" t="s">
        <v>139</v>
      </c>
      <c r="E164" s="150" t="s">
        <v>3</v>
      </c>
      <c r="F164" s="151" t="s">
        <v>234</v>
      </c>
      <c r="H164" s="152">
        <v>1.945</v>
      </c>
      <c r="I164" s="153"/>
      <c r="L164" s="149"/>
      <c r="M164" s="154"/>
      <c r="T164" s="155"/>
      <c r="AT164" s="150" t="s">
        <v>139</v>
      </c>
      <c r="AU164" s="150" t="s">
        <v>80</v>
      </c>
      <c r="AV164" s="12" t="s">
        <v>80</v>
      </c>
      <c r="AW164" s="12" t="s">
        <v>33</v>
      </c>
      <c r="AX164" s="12" t="s">
        <v>76</v>
      </c>
      <c r="AY164" s="150" t="s">
        <v>126</v>
      </c>
    </row>
    <row r="165" spans="2:65" s="1" customFormat="1" ht="33" customHeight="1">
      <c r="B165" s="128"/>
      <c r="C165" s="129" t="s">
        <v>9</v>
      </c>
      <c r="D165" s="129" t="s">
        <v>129</v>
      </c>
      <c r="E165" s="130" t="s">
        <v>235</v>
      </c>
      <c r="F165" s="131" t="s">
        <v>236</v>
      </c>
      <c r="G165" s="132" t="s">
        <v>132</v>
      </c>
      <c r="H165" s="133">
        <v>3.89</v>
      </c>
      <c r="I165" s="134">
        <v>4000</v>
      </c>
      <c r="J165" s="135">
        <f>ROUND(I165*H165,2)</f>
        <v>15560</v>
      </c>
      <c r="K165" s="136"/>
      <c r="L165" s="32"/>
      <c r="M165" s="137" t="s">
        <v>3</v>
      </c>
      <c r="N165" s="138" t="s">
        <v>42</v>
      </c>
      <c r="P165" s="139">
        <f>O165*H165</f>
        <v>0</v>
      </c>
      <c r="Q165" s="139">
        <v>2.50187</v>
      </c>
      <c r="R165" s="139">
        <f>Q165*H165</f>
        <v>9.7322743</v>
      </c>
      <c r="S165" s="139">
        <v>0</v>
      </c>
      <c r="T165" s="140">
        <f>S165*H165</f>
        <v>0</v>
      </c>
      <c r="AR165" s="141" t="s">
        <v>133</v>
      </c>
      <c r="AT165" s="141" t="s">
        <v>129</v>
      </c>
      <c r="AU165" s="141" t="s">
        <v>80</v>
      </c>
      <c r="AY165" s="17" t="s">
        <v>126</v>
      </c>
      <c r="BE165" s="142">
        <f>IF(N165="základní",J165,0)</f>
        <v>15560</v>
      </c>
      <c r="BF165" s="142">
        <f>IF(N165="snížená",J165,0)</f>
        <v>0</v>
      </c>
      <c r="BG165" s="142">
        <f>IF(N165="zákl. přenesená",J165,0)</f>
        <v>0</v>
      </c>
      <c r="BH165" s="142">
        <f>IF(N165="sníž. přenesená",J165,0)</f>
        <v>0</v>
      </c>
      <c r="BI165" s="142">
        <f>IF(N165="nulová",J165,0)</f>
        <v>0</v>
      </c>
      <c r="BJ165" s="17" t="s">
        <v>76</v>
      </c>
      <c r="BK165" s="142">
        <f>ROUND(I165*H165,2)</f>
        <v>15560</v>
      </c>
      <c r="BL165" s="17" t="s">
        <v>133</v>
      </c>
      <c r="BM165" s="141" t="s">
        <v>237</v>
      </c>
    </row>
    <row r="166" spans="2:47" s="1" customFormat="1" ht="19.5">
      <c r="B166" s="32"/>
      <c r="D166" s="143" t="s">
        <v>135</v>
      </c>
      <c r="F166" s="144" t="s">
        <v>238</v>
      </c>
      <c r="I166" s="145"/>
      <c r="L166" s="32"/>
      <c r="M166" s="146"/>
      <c r="T166" s="52"/>
      <c r="AT166" s="17" t="s">
        <v>135</v>
      </c>
      <c r="AU166" s="17" t="s">
        <v>80</v>
      </c>
    </row>
    <row r="167" spans="2:47" s="1" customFormat="1" ht="12">
      <c r="B167" s="32"/>
      <c r="D167" s="147" t="s">
        <v>137</v>
      </c>
      <c r="F167" s="148" t="s">
        <v>239</v>
      </c>
      <c r="I167" s="145"/>
      <c r="L167" s="32"/>
      <c r="M167" s="146"/>
      <c r="T167" s="52"/>
      <c r="AT167" s="17" t="s">
        <v>137</v>
      </c>
      <c r="AU167" s="17" t="s">
        <v>80</v>
      </c>
    </row>
    <row r="168" spans="2:51" s="12" customFormat="1" ht="12">
      <c r="B168" s="149"/>
      <c r="D168" s="143" t="s">
        <v>139</v>
      </c>
      <c r="E168" s="150" t="s">
        <v>3</v>
      </c>
      <c r="F168" s="151" t="s">
        <v>240</v>
      </c>
      <c r="H168" s="152">
        <v>3.89</v>
      </c>
      <c r="I168" s="153"/>
      <c r="L168" s="149"/>
      <c r="M168" s="154"/>
      <c r="T168" s="155"/>
      <c r="AT168" s="150" t="s">
        <v>139</v>
      </c>
      <c r="AU168" s="150" t="s">
        <v>80</v>
      </c>
      <c r="AV168" s="12" t="s">
        <v>80</v>
      </c>
      <c r="AW168" s="12" t="s">
        <v>33</v>
      </c>
      <c r="AX168" s="12" t="s">
        <v>76</v>
      </c>
      <c r="AY168" s="150" t="s">
        <v>126</v>
      </c>
    </row>
    <row r="169" spans="2:65" s="1" customFormat="1" ht="16.5" customHeight="1">
      <c r="B169" s="128"/>
      <c r="C169" s="129" t="s">
        <v>241</v>
      </c>
      <c r="D169" s="129" t="s">
        <v>129</v>
      </c>
      <c r="E169" s="130" t="s">
        <v>242</v>
      </c>
      <c r="F169" s="131" t="s">
        <v>243</v>
      </c>
      <c r="G169" s="132" t="s">
        <v>244</v>
      </c>
      <c r="H169" s="133">
        <v>0.338</v>
      </c>
      <c r="I169" s="134">
        <v>40000</v>
      </c>
      <c r="J169" s="135">
        <f>ROUND(I169*H169,2)</f>
        <v>13520</v>
      </c>
      <c r="K169" s="136"/>
      <c r="L169" s="32"/>
      <c r="M169" s="137" t="s">
        <v>3</v>
      </c>
      <c r="N169" s="138" t="s">
        <v>42</v>
      </c>
      <c r="P169" s="139">
        <f>O169*H169</f>
        <v>0</v>
      </c>
      <c r="Q169" s="139">
        <v>1.06277</v>
      </c>
      <c r="R169" s="139">
        <f>Q169*H169</f>
        <v>0.35921626</v>
      </c>
      <c r="S169" s="139">
        <v>0</v>
      </c>
      <c r="T169" s="140">
        <f>S169*H169</f>
        <v>0</v>
      </c>
      <c r="AR169" s="141" t="s">
        <v>133</v>
      </c>
      <c r="AT169" s="141" t="s">
        <v>129</v>
      </c>
      <c r="AU169" s="141" t="s">
        <v>80</v>
      </c>
      <c r="AY169" s="17" t="s">
        <v>126</v>
      </c>
      <c r="BE169" s="142">
        <f>IF(N169="základní",J169,0)</f>
        <v>13520</v>
      </c>
      <c r="BF169" s="142">
        <f>IF(N169="snížená",J169,0)</f>
        <v>0</v>
      </c>
      <c r="BG169" s="142">
        <f>IF(N169="zákl. přenesená",J169,0)</f>
        <v>0</v>
      </c>
      <c r="BH169" s="142">
        <f>IF(N169="sníž. přenesená",J169,0)</f>
        <v>0</v>
      </c>
      <c r="BI169" s="142">
        <f>IF(N169="nulová",J169,0)</f>
        <v>0</v>
      </c>
      <c r="BJ169" s="17" t="s">
        <v>76</v>
      </c>
      <c r="BK169" s="142">
        <f>ROUND(I169*H169,2)</f>
        <v>13520</v>
      </c>
      <c r="BL169" s="17" t="s">
        <v>133</v>
      </c>
      <c r="BM169" s="141" t="s">
        <v>245</v>
      </c>
    </row>
    <row r="170" spans="2:47" s="1" customFormat="1" ht="12">
      <c r="B170" s="32"/>
      <c r="D170" s="143" t="s">
        <v>135</v>
      </c>
      <c r="F170" s="144" t="s">
        <v>246</v>
      </c>
      <c r="I170" s="145"/>
      <c r="L170" s="32"/>
      <c r="M170" s="146"/>
      <c r="T170" s="52"/>
      <c r="AT170" s="17" t="s">
        <v>135</v>
      </c>
      <c r="AU170" s="17" t="s">
        <v>80</v>
      </c>
    </row>
    <row r="171" spans="2:47" s="1" customFormat="1" ht="12">
      <c r="B171" s="32"/>
      <c r="D171" s="147" t="s">
        <v>137</v>
      </c>
      <c r="F171" s="148" t="s">
        <v>247</v>
      </c>
      <c r="I171" s="145"/>
      <c r="L171" s="32"/>
      <c r="M171" s="146"/>
      <c r="T171" s="52"/>
      <c r="AT171" s="17" t="s">
        <v>137</v>
      </c>
      <c r="AU171" s="17" t="s">
        <v>80</v>
      </c>
    </row>
    <row r="172" spans="2:51" s="12" customFormat="1" ht="12">
      <c r="B172" s="149"/>
      <c r="D172" s="143" t="s">
        <v>139</v>
      </c>
      <c r="E172" s="150" t="s">
        <v>3</v>
      </c>
      <c r="F172" s="151" t="s">
        <v>248</v>
      </c>
      <c r="H172" s="152">
        <v>0.338</v>
      </c>
      <c r="I172" s="153"/>
      <c r="L172" s="149"/>
      <c r="M172" s="154"/>
      <c r="T172" s="155"/>
      <c r="AT172" s="150" t="s">
        <v>139</v>
      </c>
      <c r="AU172" s="150" t="s">
        <v>80</v>
      </c>
      <c r="AV172" s="12" t="s">
        <v>80</v>
      </c>
      <c r="AW172" s="12" t="s">
        <v>33</v>
      </c>
      <c r="AX172" s="12" t="s">
        <v>76</v>
      </c>
      <c r="AY172" s="150" t="s">
        <v>126</v>
      </c>
    </row>
    <row r="173" spans="2:65" s="1" customFormat="1" ht="21.75" customHeight="1">
      <c r="B173" s="128"/>
      <c r="C173" s="129" t="s">
        <v>249</v>
      </c>
      <c r="D173" s="129" t="s">
        <v>129</v>
      </c>
      <c r="E173" s="130" t="s">
        <v>250</v>
      </c>
      <c r="F173" s="131" t="s">
        <v>251</v>
      </c>
      <c r="G173" s="132" t="s">
        <v>174</v>
      </c>
      <c r="H173" s="133">
        <v>4</v>
      </c>
      <c r="I173" s="134">
        <v>1000</v>
      </c>
      <c r="J173" s="135">
        <f>ROUND(I173*H173,2)</f>
        <v>4000</v>
      </c>
      <c r="K173" s="136"/>
      <c r="L173" s="32"/>
      <c r="M173" s="137" t="s">
        <v>3</v>
      </c>
      <c r="N173" s="138" t="s">
        <v>42</v>
      </c>
      <c r="P173" s="139">
        <f>O173*H173</f>
        <v>0</v>
      </c>
      <c r="Q173" s="139">
        <v>0.04684</v>
      </c>
      <c r="R173" s="139">
        <f>Q173*H173</f>
        <v>0.18736</v>
      </c>
      <c r="S173" s="139">
        <v>0</v>
      </c>
      <c r="T173" s="140">
        <f>S173*H173</f>
        <v>0</v>
      </c>
      <c r="AR173" s="141" t="s">
        <v>133</v>
      </c>
      <c r="AT173" s="141" t="s">
        <v>129</v>
      </c>
      <c r="AU173" s="141" t="s">
        <v>80</v>
      </c>
      <c r="AY173" s="17" t="s">
        <v>126</v>
      </c>
      <c r="BE173" s="142">
        <f>IF(N173="základní",J173,0)</f>
        <v>4000</v>
      </c>
      <c r="BF173" s="142">
        <f>IF(N173="snížená",J173,0)</f>
        <v>0</v>
      </c>
      <c r="BG173" s="142">
        <f>IF(N173="zákl. přenesená",J173,0)</f>
        <v>0</v>
      </c>
      <c r="BH173" s="142">
        <f>IF(N173="sníž. přenesená",J173,0)</f>
        <v>0</v>
      </c>
      <c r="BI173" s="142">
        <f>IF(N173="nulová",J173,0)</f>
        <v>0</v>
      </c>
      <c r="BJ173" s="17" t="s">
        <v>76</v>
      </c>
      <c r="BK173" s="142">
        <f>ROUND(I173*H173,2)</f>
        <v>4000</v>
      </c>
      <c r="BL173" s="17" t="s">
        <v>133</v>
      </c>
      <c r="BM173" s="141" t="s">
        <v>252</v>
      </c>
    </row>
    <row r="174" spans="2:47" s="1" customFormat="1" ht="19.5">
      <c r="B174" s="32"/>
      <c r="D174" s="143" t="s">
        <v>135</v>
      </c>
      <c r="F174" s="144" t="s">
        <v>253</v>
      </c>
      <c r="I174" s="145"/>
      <c r="L174" s="32"/>
      <c r="M174" s="146"/>
      <c r="T174" s="52"/>
      <c r="AT174" s="17" t="s">
        <v>135</v>
      </c>
      <c r="AU174" s="17" t="s">
        <v>80</v>
      </c>
    </row>
    <row r="175" spans="2:47" s="1" customFormat="1" ht="12">
      <c r="B175" s="32"/>
      <c r="D175" s="147" t="s">
        <v>137</v>
      </c>
      <c r="F175" s="148" t="s">
        <v>254</v>
      </c>
      <c r="I175" s="145"/>
      <c r="L175" s="32"/>
      <c r="M175" s="146"/>
      <c r="T175" s="52"/>
      <c r="AT175" s="17" t="s">
        <v>137</v>
      </c>
      <c r="AU175" s="17" t="s">
        <v>80</v>
      </c>
    </row>
    <row r="176" spans="2:65" s="1" customFormat="1" ht="24.2" customHeight="1">
      <c r="B176" s="128"/>
      <c r="C176" s="163" t="s">
        <v>255</v>
      </c>
      <c r="D176" s="163" t="s">
        <v>202</v>
      </c>
      <c r="E176" s="164" t="s">
        <v>256</v>
      </c>
      <c r="F176" s="165" t="s">
        <v>257</v>
      </c>
      <c r="G176" s="166" t="s">
        <v>174</v>
      </c>
      <c r="H176" s="167">
        <v>4</v>
      </c>
      <c r="I176" s="168">
        <v>1800</v>
      </c>
      <c r="J176" s="169">
        <f>ROUND(I176*H176,2)</f>
        <v>7200</v>
      </c>
      <c r="K176" s="170"/>
      <c r="L176" s="171"/>
      <c r="M176" s="172" t="s">
        <v>3</v>
      </c>
      <c r="N176" s="173" t="s">
        <v>42</v>
      </c>
      <c r="P176" s="139">
        <f>O176*H176</f>
        <v>0</v>
      </c>
      <c r="Q176" s="139">
        <v>0.01201</v>
      </c>
      <c r="R176" s="139">
        <f>Q176*H176</f>
        <v>0.04804</v>
      </c>
      <c r="S176" s="139">
        <v>0</v>
      </c>
      <c r="T176" s="140">
        <f>S176*H176</f>
        <v>0</v>
      </c>
      <c r="AR176" s="141" t="s">
        <v>186</v>
      </c>
      <c r="AT176" s="141" t="s">
        <v>202</v>
      </c>
      <c r="AU176" s="141" t="s">
        <v>80</v>
      </c>
      <c r="AY176" s="17" t="s">
        <v>126</v>
      </c>
      <c r="BE176" s="142">
        <f>IF(N176="základní",J176,0)</f>
        <v>7200</v>
      </c>
      <c r="BF176" s="142">
        <f>IF(N176="snížená",J176,0)</f>
        <v>0</v>
      </c>
      <c r="BG176" s="142">
        <f>IF(N176="zákl. přenesená",J176,0)</f>
        <v>0</v>
      </c>
      <c r="BH176" s="142">
        <f>IF(N176="sníž. přenesená",J176,0)</f>
        <v>0</v>
      </c>
      <c r="BI176" s="142">
        <f>IF(N176="nulová",J176,0)</f>
        <v>0</v>
      </c>
      <c r="BJ176" s="17" t="s">
        <v>76</v>
      </c>
      <c r="BK176" s="142">
        <f>ROUND(I176*H176,2)</f>
        <v>7200</v>
      </c>
      <c r="BL176" s="17" t="s">
        <v>133</v>
      </c>
      <c r="BM176" s="141" t="s">
        <v>258</v>
      </c>
    </row>
    <row r="177" spans="2:47" s="1" customFormat="1" ht="19.5">
      <c r="B177" s="32"/>
      <c r="D177" s="143" t="s">
        <v>135</v>
      </c>
      <c r="F177" s="144" t="s">
        <v>257</v>
      </c>
      <c r="I177" s="145"/>
      <c r="L177" s="32"/>
      <c r="M177" s="146"/>
      <c r="T177" s="52"/>
      <c r="AT177" s="17" t="s">
        <v>135</v>
      </c>
      <c r="AU177" s="17" t="s">
        <v>80</v>
      </c>
    </row>
    <row r="178" spans="2:63" s="11" customFormat="1" ht="22.9" customHeight="1">
      <c r="B178" s="116"/>
      <c r="D178" s="117" t="s">
        <v>70</v>
      </c>
      <c r="E178" s="126" t="s">
        <v>193</v>
      </c>
      <c r="F178" s="126" t="s">
        <v>259</v>
      </c>
      <c r="I178" s="119"/>
      <c r="J178" s="127">
        <f>BK178</f>
        <v>39429</v>
      </c>
      <c r="L178" s="116"/>
      <c r="M178" s="121"/>
      <c r="P178" s="122">
        <f>SUM(P179:P219)</f>
        <v>0</v>
      </c>
      <c r="R178" s="122">
        <f>SUM(R179:R219)</f>
        <v>0.01795</v>
      </c>
      <c r="T178" s="123">
        <f>SUM(T179:T219)</f>
        <v>13.51913</v>
      </c>
      <c r="AR178" s="117" t="s">
        <v>76</v>
      </c>
      <c r="AT178" s="124" t="s">
        <v>70</v>
      </c>
      <c r="AU178" s="124" t="s">
        <v>76</v>
      </c>
      <c r="AY178" s="117" t="s">
        <v>126</v>
      </c>
      <c r="BK178" s="125">
        <f>SUM(BK179:BK219)</f>
        <v>39429</v>
      </c>
    </row>
    <row r="179" spans="2:65" s="1" customFormat="1" ht="37.9" customHeight="1">
      <c r="B179" s="128"/>
      <c r="C179" s="129" t="s">
        <v>260</v>
      </c>
      <c r="D179" s="129" t="s">
        <v>129</v>
      </c>
      <c r="E179" s="130" t="s">
        <v>261</v>
      </c>
      <c r="F179" s="131" t="s">
        <v>262</v>
      </c>
      <c r="G179" s="132" t="s">
        <v>143</v>
      </c>
      <c r="H179" s="133">
        <v>70</v>
      </c>
      <c r="I179" s="134">
        <v>80</v>
      </c>
      <c r="J179" s="135">
        <f>ROUND(I179*H179,2)</f>
        <v>5600</v>
      </c>
      <c r="K179" s="136"/>
      <c r="L179" s="32"/>
      <c r="M179" s="137" t="s">
        <v>3</v>
      </c>
      <c r="N179" s="138" t="s">
        <v>42</v>
      </c>
      <c r="P179" s="139">
        <f>O179*H179</f>
        <v>0</v>
      </c>
      <c r="Q179" s="139">
        <v>0.00021</v>
      </c>
      <c r="R179" s="139">
        <f>Q179*H179</f>
        <v>0.014700000000000001</v>
      </c>
      <c r="S179" s="139">
        <v>0</v>
      </c>
      <c r="T179" s="140">
        <f>S179*H179</f>
        <v>0</v>
      </c>
      <c r="AR179" s="141" t="s">
        <v>133</v>
      </c>
      <c r="AT179" s="141" t="s">
        <v>129</v>
      </c>
      <c r="AU179" s="141" t="s">
        <v>80</v>
      </c>
      <c r="AY179" s="17" t="s">
        <v>126</v>
      </c>
      <c r="BE179" s="142">
        <f>IF(N179="základní",J179,0)</f>
        <v>5600</v>
      </c>
      <c r="BF179" s="142">
        <f>IF(N179="snížená",J179,0)</f>
        <v>0</v>
      </c>
      <c r="BG179" s="142">
        <f>IF(N179="zákl. přenesená",J179,0)</f>
        <v>0</v>
      </c>
      <c r="BH179" s="142">
        <f>IF(N179="sníž. přenesená",J179,0)</f>
        <v>0</v>
      </c>
      <c r="BI179" s="142">
        <f>IF(N179="nulová",J179,0)</f>
        <v>0</v>
      </c>
      <c r="BJ179" s="17" t="s">
        <v>76</v>
      </c>
      <c r="BK179" s="142">
        <f>ROUND(I179*H179,2)</f>
        <v>5600</v>
      </c>
      <c r="BL179" s="17" t="s">
        <v>133</v>
      </c>
      <c r="BM179" s="141" t="s">
        <v>263</v>
      </c>
    </row>
    <row r="180" spans="2:47" s="1" customFormat="1" ht="29.25">
      <c r="B180" s="32"/>
      <c r="D180" s="143" t="s">
        <v>135</v>
      </c>
      <c r="F180" s="144" t="s">
        <v>264</v>
      </c>
      <c r="I180" s="145"/>
      <c r="L180" s="32"/>
      <c r="M180" s="146"/>
      <c r="T180" s="52"/>
      <c r="AT180" s="17" t="s">
        <v>135</v>
      </c>
      <c r="AU180" s="17" t="s">
        <v>80</v>
      </c>
    </row>
    <row r="181" spans="2:47" s="1" customFormat="1" ht="12">
      <c r="B181" s="32"/>
      <c r="D181" s="147" t="s">
        <v>137</v>
      </c>
      <c r="F181" s="148" t="s">
        <v>265</v>
      </c>
      <c r="I181" s="145"/>
      <c r="L181" s="32"/>
      <c r="M181" s="146"/>
      <c r="T181" s="52"/>
      <c r="AT181" s="17" t="s">
        <v>137</v>
      </c>
      <c r="AU181" s="17" t="s">
        <v>80</v>
      </c>
    </row>
    <row r="182" spans="2:65" s="1" customFormat="1" ht="21.75" customHeight="1">
      <c r="B182" s="128"/>
      <c r="C182" s="129" t="s">
        <v>266</v>
      </c>
      <c r="D182" s="129" t="s">
        <v>129</v>
      </c>
      <c r="E182" s="130" t="s">
        <v>267</v>
      </c>
      <c r="F182" s="131" t="s">
        <v>268</v>
      </c>
      <c r="G182" s="132" t="s">
        <v>143</v>
      </c>
      <c r="H182" s="133">
        <v>11.79</v>
      </c>
      <c r="I182" s="134">
        <v>200</v>
      </c>
      <c r="J182" s="135">
        <f>ROUND(I182*H182,2)</f>
        <v>2358</v>
      </c>
      <c r="K182" s="136"/>
      <c r="L182" s="32"/>
      <c r="M182" s="137" t="s">
        <v>3</v>
      </c>
      <c r="N182" s="138" t="s">
        <v>42</v>
      </c>
      <c r="P182" s="139">
        <f>O182*H182</f>
        <v>0</v>
      </c>
      <c r="Q182" s="139">
        <v>0</v>
      </c>
      <c r="R182" s="139">
        <f>Q182*H182</f>
        <v>0</v>
      </c>
      <c r="S182" s="139">
        <v>0.261</v>
      </c>
      <c r="T182" s="140">
        <f>S182*H182</f>
        <v>3.07719</v>
      </c>
      <c r="AR182" s="141" t="s">
        <v>133</v>
      </c>
      <c r="AT182" s="141" t="s">
        <v>129</v>
      </c>
      <c r="AU182" s="141" t="s">
        <v>80</v>
      </c>
      <c r="AY182" s="17" t="s">
        <v>126</v>
      </c>
      <c r="BE182" s="142">
        <f>IF(N182="základní",J182,0)</f>
        <v>2358</v>
      </c>
      <c r="BF182" s="142">
        <f>IF(N182="snížená",J182,0)</f>
        <v>0</v>
      </c>
      <c r="BG182" s="142">
        <f>IF(N182="zákl. přenesená",J182,0)</f>
        <v>0</v>
      </c>
      <c r="BH182" s="142">
        <f>IF(N182="sníž. přenesená",J182,0)</f>
        <v>0</v>
      </c>
      <c r="BI182" s="142">
        <f>IF(N182="nulová",J182,0)</f>
        <v>0</v>
      </c>
      <c r="BJ182" s="17" t="s">
        <v>76</v>
      </c>
      <c r="BK182" s="142">
        <f>ROUND(I182*H182,2)</f>
        <v>2358</v>
      </c>
      <c r="BL182" s="17" t="s">
        <v>133</v>
      </c>
      <c r="BM182" s="141" t="s">
        <v>269</v>
      </c>
    </row>
    <row r="183" spans="2:47" s="1" customFormat="1" ht="29.25">
      <c r="B183" s="32"/>
      <c r="D183" s="143" t="s">
        <v>135</v>
      </c>
      <c r="F183" s="144" t="s">
        <v>270</v>
      </c>
      <c r="I183" s="145"/>
      <c r="L183" s="32"/>
      <c r="M183" s="146"/>
      <c r="T183" s="52"/>
      <c r="AT183" s="17" t="s">
        <v>135</v>
      </c>
      <c r="AU183" s="17" t="s">
        <v>80</v>
      </c>
    </row>
    <row r="184" spans="2:47" s="1" customFormat="1" ht="12">
      <c r="B184" s="32"/>
      <c r="D184" s="147" t="s">
        <v>137</v>
      </c>
      <c r="F184" s="148" t="s">
        <v>271</v>
      </c>
      <c r="I184" s="145"/>
      <c r="L184" s="32"/>
      <c r="M184" s="146"/>
      <c r="T184" s="52"/>
      <c r="AT184" s="17" t="s">
        <v>137</v>
      </c>
      <c r="AU184" s="17" t="s">
        <v>80</v>
      </c>
    </row>
    <row r="185" spans="2:51" s="12" customFormat="1" ht="12">
      <c r="B185" s="149"/>
      <c r="D185" s="143" t="s">
        <v>139</v>
      </c>
      <c r="E185" s="150" t="s">
        <v>3</v>
      </c>
      <c r="F185" s="151" t="s">
        <v>147</v>
      </c>
      <c r="H185" s="152">
        <v>7.77</v>
      </c>
      <c r="I185" s="153"/>
      <c r="L185" s="149"/>
      <c r="M185" s="154"/>
      <c r="T185" s="155"/>
      <c r="AT185" s="150" t="s">
        <v>139</v>
      </c>
      <c r="AU185" s="150" t="s">
        <v>80</v>
      </c>
      <c r="AV185" s="12" t="s">
        <v>80</v>
      </c>
      <c r="AW185" s="12" t="s">
        <v>33</v>
      </c>
      <c r="AX185" s="12" t="s">
        <v>71</v>
      </c>
      <c r="AY185" s="150" t="s">
        <v>126</v>
      </c>
    </row>
    <row r="186" spans="2:51" s="12" customFormat="1" ht="12">
      <c r="B186" s="149"/>
      <c r="D186" s="143" t="s">
        <v>139</v>
      </c>
      <c r="E186" s="150" t="s">
        <v>3</v>
      </c>
      <c r="F186" s="151" t="s">
        <v>148</v>
      </c>
      <c r="H186" s="152">
        <v>8.82</v>
      </c>
      <c r="I186" s="153"/>
      <c r="L186" s="149"/>
      <c r="M186" s="154"/>
      <c r="T186" s="155"/>
      <c r="AT186" s="150" t="s">
        <v>139</v>
      </c>
      <c r="AU186" s="150" t="s">
        <v>80</v>
      </c>
      <c r="AV186" s="12" t="s">
        <v>80</v>
      </c>
      <c r="AW186" s="12" t="s">
        <v>33</v>
      </c>
      <c r="AX186" s="12" t="s">
        <v>71</v>
      </c>
      <c r="AY186" s="150" t="s">
        <v>126</v>
      </c>
    </row>
    <row r="187" spans="2:51" s="12" customFormat="1" ht="12">
      <c r="B187" s="149"/>
      <c r="D187" s="143" t="s">
        <v>139</v>
      </c>
      <c r="E187" s="150" t="s">
        <v>3</v>
      </c>
      <c r="F187" s="151" t="s">
        <v>149</v>
      </c>
      <c r="H187" s="152">
        <v>-4.8</v>
      </c>
      <c r="I187" s="153"/>
      <c r="L187" s="149"/>
      <c r="M187" s="154"/>
      <c r="T187" s="155"/>
      <c r="AT187" s="150" t="s">
        <v>139</v>
      </c>
      <c r="AU187" s="150" t="s">
        <v>80</v>
      </c>
      <c r="AV187" s="12" t="s">
        <v>80</v>
      </c>
      <c r="AW187" s="12" t="s">
        <v>33</v>
      </c>
      <c r="AX187" s="12" t="s">
        <v>71</v>
      </c>
      <c r="AY187" s="150" t="s">
        <v>126</v>
      </c>
    </row>
    <row r="188" spans="2:51" s="13" customFormat="1" ht="12">
      <c r="B188" s="156"/>
      <c r="D188" s="143" t="s">
        <v>139</v>
      </c>
      <c r="E188" s="157" t="s">
        <v>3</v>
      </c>
      <c r="F188" s="158" t="s">
        <v>150</v>
      </c>
      <c r="H188" s="159">
        <v>11.79</v>
      </c>
      <c r="I188" s="160"/>
      <c r="L188" s="156"/>
      <c r="M188" s="161"/>
      <c r="T188" s="162"/>
      <c r="AT188" s="157" t="s">
        <v>139</v>
      </c>
      <c r="AU188" s="157" t="s">
        <v>80</v>
      </c>
      <c r="AV188" s="13" t="s">
        <v>133</v>
      </c>
      <c r="AW188" s="13" t="s">
        <v>33</v>
      </c>
      <c r="AX188" s="13" t="s">
        <v>76</v>
      </c>
      <c r="AY188" s="157" t="s">
        <v>126</v>
      </c>
    </row>
    <row r="189" spans="2:65" s="1" customFormat="1" ht="37.9" customHeight="1">
      <c r="B189" s="128"/>
      <c r="C189" s="129" t="s">
        <v>8</v>
      </c>
      <c r="D189" s="129" t="s">
        <v>129</v>
      </c>
      <c r="E189" s="130" t="s">
        <v>272</v>
      </c>
      <c r="F189" s="131" t="s">
        <v>273</v>
      </c>
      <c r="G189" s="132" t="s">
        <v>132</v>
      </c>
      <c r="H189" s="133">
        <v>3.89</v>
      </c>
      <c r="I189" s="134">
        <v>3000</v>
      </c>
      <c r="J189" s="135">
        <f>ROUND(I189*H189,2)</f>
        <v>11670</v>
      </c>
      <c r="K189" s="136"/>
      <c r="L189" s="32"/>
      <c r="M189" s="137" t="s">
        <v>3</v>
      </c>
      <c r="N189" s="138" t="s">
        <v>42</v>
      </c>
      <c r="P189" s="139">
        <f>O189*H189</f>
        <v>0</v>
      </c>
      <c r="Q189" s="139">
        <v>0</v>
      </c>
      <c r="R189" s="139">
        <f>Q189*H189</f>
        <v>0</v>
      </c>
      <c r="S189" s="139">
        <v>2.2</v>
      </c>
      <c r="T189" s="140">
        <f>S189*H189</f>
        <v>8.558000000000002</v>
      </c>
      <c r="AR189" s="141" t="s">
        <v>133</v>
      </c>
      <c r="AT189" s="141" t="s">
        <v>129</v>
      </c>
      <c r="AU189" s="141" t="s">
        <v>80</v>
      </c>
      <c r="AY189" s="17" t="s">
        <v>126</v>
      </c>
      <c r="BE189" s="142">
        <f>IF(N189="základní",J189,0)</f>
        <v>11670</v>
      </c>
      <c r="BF189" s="142">
        <f>IF(N189="snížená",J189,0)</f>
        <v>0</v>
      </c>
      <c r="BG189" s="142">
        <f>IF(N189="zákl. přenesená",J189,0)</f>
        <v>0</v>
      </c>
      <c r="BH189" s="142">
        <f>IF(N189="sníž. přenesená",J189,0)</f>
        <v>0</v>
      </c>
      <c r="BI189" s="142">
        <f>IF(N189="nulová",J189,0)</f>
        <v>0</v>
      </c>
      <c r="BJ189" s="17" t="s">
        <v>76</v>
      </c>
      <c r="BK189" s="142">
        <f>ROUND(I189*H189,2)</f>
        <v>11670</v>
      </c>
      <c r="BL189" s="17" t="s">
        <v>133</v>
      </c>
      <c r="BM189" s="141" t="s">
        <v>274</v>
      </c>
    </row>
    <row r="190" spans="2:47" s="1" customFormat="1" ht="19.5">
      <c r="B190" s="32"/>
      <c r="D190" s="143" t="s">
        <v>135</v>
      </c>
      <c r="F190" s="144" t="s">
        <v>275</v>
      </c>
      <c r="I190" s="145"/>
      <c r="L190" s="32"/>
      <c r="M190" s="146"/>
      <c r="T190" s="52"/>
      <c r="AT190" s="17" t="s">
        <v>135</v>
      </c>
      <c r="AU190" s="17" t="s">
        <v>80</v>
      </c>
    </row>
    <row r="191" spans="2:47" s="1" customFormat="1" ht="12">
      <c r="B191" s="32"/>
      <c r="D191" s="147" t="s">
        <v>137</v>
      </c>
      <c r="F191" s="148" t="s">
        <v>276</v>
      </c>
      <c r="I191" s="145"/>
      <c r="L191" s="32"/>
      <c r="M191" s="146"/>
      <c r="T191" s="52"/>
      <c r="AT191" s="17" t="s">
        <v>137</v>
      </c>
      <c r="AU191" s="17" t="s">
        <v>80</v>
      </c>
    </row>
    <row r="192" spans="2:51" s="12" customFormat="1" ht="12">
      <c r="B192" s="149"/>
      <c r="D192" s="143" t="s">
        <v>139</v>
      </c>
      <c r="E192" s="150" t="s">
        <v>3</v>
      </c>
      <c r="F192" s="151" t="s">
        <v>240</v>
      </c>
      <c r="H192" s="152">
        <v>3.89</v>
      </c>
      <c r="I192" s="153"/>
      <c r="L192" s="149"/>
      <c r="M192" s="154"/>
      <c r="T192" s="155"/>
      <c r="AT192" s="150" t="s">
        <v>139</v>
      </c>
      <c r="AU192" s="150" t="s">
        <v>80</v>
      </c>
      <c r="AV192" s="12" t="s">
        <v>80</v>
      </c>
      <c r="AW192" s="12" t="s">
        <v>33</v>
      </c>
      <c r="AX192" s="12" t="s">
        <v>76</v>
      </c>
      <c r="AY192" s="150" t="s">
        <v>126</v>
      </c>
    </row>
    <row r="193" spans="2:65" s="1" customFormat="1" ht="21.75" customHeight="1">
      <c r="B193" s="128"/>
      <c r="C193" s="129" t="s">
        <v>277</v>
      </c>
      <c r="D193" s="129" t="s">
        <v>129</v>
      </c>
      <c r="E193" s="130" t="s">
        <v>278</v>
      </c>
      <c r="F193" s="131" t="s">
        <v>279</v>
      </c>
      <c r="G193" s="132" t="s">
        <v>143</v>
      </c>
      <c r="H193" s="133">
        <v>12</v>
      </c>
      <c r="I193" s="134">
        <v>200</v>
      </c>
      <c r="J193" s="135">
        <f>ROUND(I193*H193,2)</f>
        <v>2400</v>
      </c>
      <c r="K193" s="136"/>
      <c r="L193" s="32"/>
      <c r="M193" s="137" t="s">
        <v>3</v>
      </c>
      <c r="N193" s="138" t="s">
        <v>42</v>
      </c>
      <c r="P193" s="139">
        <f>O193*H193</f>
        <v>0</v>
      </c>
      <c r="Q193" s="139">
        <v>0</v>
      </c>
      <c r="R193" s="139">
        <f>Q193*H193</f>
        <v>0</v>
      </c>
      <c r="S193" s="139">
        <v>0.088</v>
      </c>
      <c r="T193" s="140">
        <f>S193*H193</f>
        <v>1.056</v>
      </c>
      <c r="AR193" s="141" t="s">
        <v>133</v>
      </c>
      <c r="AT193" s="141" t="s">
        <v>129</v>
      </c>
      <c r="AU193" s="141" t="s">
        <v>80</v>
      </c>
      <c r="AY193" s="17" t="s">
        <v>126</v>
      </c>
      <c r="BE193" s="142">
        <f>IF(N193="základní",J193,0)</f>
        <v>2400</v>
      </c>
      <c r="BF193" s="142">
        <f>IF(N193="snížená",J193,0)</f>
        <v>0</v>
      </c>
      <c r="BG193" s="142">
        <f>IF(N193="zákl. přenesená",J193,0)</f>
        <v>0</v>
      </c>
      <c r="BH193" s="142">
        <f>IF(N193="sníž. přenesená",J193,0)</f>
        <v>0</v>
      </c>
      <c r="BI193" s="142">
        <f>IF(N193="nulová",J193,0)</f>
        <v>0</v>
      </c>
      <c r="BJ193" s="17" t="s">
        <v>76</v>
      </c>
      <c r="BK193" s="142">
        <f>ROUND(I193*H193,2)</f>
        <v>2400</v>
      </c>
      <c r="BL193" s="17" t="s">
        <v>133</v>
      </c>
      <c r="BM193" s="141" t="s">
        <v>280</v>
      </c>
    </row>
    <row r="194" spans="2:47" s="1" customFormat="1" ht="19.5">
      <c r="B194" s="32"/>
      <c r="D194" s="143" t="s">
        <v>135</v>
      </c>
      <c r="F194" s="144" t="s">
        <v>281</v>
      </c>
      <c r="I194" s="145"/>
      <c r="L194" s="32"/>
      <c r="M194" s="146"/>
      <c r="T194" s="52"/>
      <c r="AT194" s="17" t="s">
        <v>135</v>
      </c>
      <c r="AU194" s="17" t="s">
        <v>80</v>
      </c>
    </row>
    <row r="195" spans="2:47" s="1" customFormat="1" ht="12">
      <c r="B195" s="32"/>
      <c r="D195" s="147" t="s">
        <v>137</v>
      </c>
      <c r="F195" s="148" t="s">
        <v>282</v>
      </c>
      <c r="I195" s="145"/>
      <c r="L195" s="32"/>
      <c r="M195" s="146"/>
      <c r="T195" s="52"/>
      <c r="AT195" s="17" t="s">
        <v>137</v>
      </c>
      <c r="AU195" s="17" t="s">
        <v>80</v>
      </c>
    </row>
    <row r="196" spans="2:51" s="12" customFormat="1" ht="12">
      <c r="B196" s="149"/>
      <c r="D196" s="143" t="s">
        <v>139</v>
      </c>
      <c r="E196" s="150" t="s">
        <v>3</v>
      </c>
      <c r="F196" s="151" t="s">
        <v>283</v>
      </c>
      <c r="H196" s="152">
        <v>3.2</v>
      </c>
      <c r="I196" s="153"/>
      <c r="L196" s="149"/>
      <c r="M196" s="154"/>
      <c r="T196" s="155"/>
      <c r="AT196" s="150" t="s">
        <v>139</v>
      </c>
      <c r="AU196" s="150" t="s">
        <v>80</v>
      </c>
      <c r="AV196" s="12" t="s">
        <v>80</v>
      </c>
      <c r="AW196" s="12" t="s">
        <v>33</v>
      </c>
      <c r="AX196" s="12" t="s">
        <v>71</v>
      </c>
      <c r="AY196" s="150" t="s">
        <v>126</v>
      </c>
    </row>
    <row r="197" spans="2:51" s="12" customFormat="1" ht="12">
      <c r="B197" s="149"/>
      <c r="D197" s="143" t="s">
        <v>139</v>
      </c>
      <c r="E197" s="150" t="s">
        <v>3</v>
      </c>
      <c r="F197" s="151" t="s">
        <v>284</v>
      </c>
      <c r="H197" s="152">
        <v>4</v>
      </c>
      <c r="I197" s="153"/>
      <c r="L197" s="149"/>
      <c r="M197" s="154"/>
      <c r="T197" s="155"/>
      <c r="AT197" s="150" t="s">
        <v>139</v>
      </c>
      <c r="AU197" s="150" t="s">
        <v>80</v>
      </c>
      <c r="AV197" s="12" t="s">
        <v>80</v>
      </c>
      <c r="AW197" s="12" t="s">
        <v>33</v>
      </c>
      <c r="AX197" s="12" t="s">
        <v>71</v>
      </c>
      <c r="AY197" s="150" t="s">
        <v>126</v>
      </c>
    </row>
    <row r="198" spans="2:51" s="12" customFormat="1" ht="12">
      <c r="B198" s="149"/>
      <c r="D198" s="143" t="s">
        <v>139</v>
      </c>
      <c r="E198" s="150" t="s">
        <v>3</v>
      </c>
      <c r="F198" s="151" t="s">
        <v>285</v>
      </c>
      <c r="H198" s="152">
        <v>4.8</v>
      </c>
      <c r="I198" s="153"/>
      <c r="L198" s="149"/>
      <c r="M198" s="154"/>
      <c r="T198" s="155"/>
      <c r="AT198" s="150" t="s">
        <v>139</v>
      </c>
      <c r="AU198" s="150" t="s">
        <v>80</v>
      </c>
      <c r="AV198" s="12" t="s">
        <v>80</v>
      </c>
      <c r="AW198" s="12" t="s">
        <v>33</v>
      </c>
      <c r="AX198" s="12" t="s">
        <v>71</v>
      </c>
      <c r="AY198" s="150" t="s">
        <v>126</v>
      </c>
    </row>
    <row r="199" spans="2:51" s="13" customFormat="1" ht="12">
      <c r="B199" s="156"/>
      <c r="D199" s="143" t="s">
        <v>139</v>
      </c>
      <c r="E199" s="157" t="s">
        <v>3</v>
      </c>
      <c r="F199" s="158" t="s">
        <v>150</v>
      </c>
      <c r="H199" s="159">
        <v>12</v>
      </c>
      <c r="I199" s="160"/>
      <c r="L199" s="156"/>
      <c r="M199" s="161"/>
      <c r="T199" s="162"/>
      <c r="AT199" s="157" t="s">
        <v>139</v>
      </c>
      <c r="AU199" s="157" t="s">
        <v>80</v>
      </c>
      <c r="AV199" s="13" t="s">
        <v>133</v>
      </c>
      <c r="AW199" s="13" t="s">
        <v>33</v>
      </c>
      <c r="AX199" s="13" t="s">
        <v>76</v>
      </c>
      <c r="AY199" s="157" t="s">
        <v>126</v>
      </c>
    </row>
    <row r="200" spans="2:65" s="1" customFormat="1" ht="24.2" customHeight="1">
      <c r="B200" s="128"/>
      <c r="C200" s="129" t="s">
        <v>286</v>
      </c>
      <c r="D200" s="129" t="s">
        <v>129</v>
      </c>
      <c r="E200" s="130" t="s">
        <v>287</v>
      </c>
      <c r="F200" s="131" t="s">
        <v>288</v>
      </c>
      <c r="G200" s="132" t="s">
        <v>143</v>
      </c>
      <c r="H200" s="133">
        <v>11.88</v>
      </c>
      <c r="I200" s="134">
        <v>200</v>
      </c>
      <c r="J200" s="135">
        <f>ROUND(I200*H200,2)</f>
        <v>2376</v>
      </c>
      <c r="K200" s="136"/>
      <c r="L200" s="32"/>
      <c r="M200" s="137" t="s">
        <v>3</v>
      </c>
      <c r="N200" s="138" t="s">
        <v>42</v>
      </c>
      <c r="P200" s="139">
        <f>O200*H200</f>
        <v>0</v>
      </c>
      <c r="Q200" s="139">
        <v>0</v>
      </c>
      <c r="R200" s="139">
        <f>Q200*H200</f>
        <v>0</v>
      </c>
      <c r="S200" s="139">
        <v>0.038</v>
      </c>
      <c r="T200" s="140">
        <f>S200*H200</f>
        <v>0.45144</v>
      </c>
      <c r="AR200" s="141" t="s">
        <v>133</v>
      </c>
      <c r="AT200" s="141" t="s">
        <v>129</v>
      </c>
      <c r="AU200" s="141" t="s">
        <v>80</v>
      </c>
      <c r="AY200" s="17" t="s">
        <v>126</v>
      </c>
      <c r="BE200" s="142">
        <f>IF(N200="základní",J200,0)</f>
        <v>2376</v>
      </c>
      <c r="BF200" s="142">
        <f>IF(N200="snížená",J200,0)</f>
        <v>0</v>
      </c>
      <c r="BG200" s="142">
        <f>IF(N200="zákl. přenesená",J200,0)</f>
        <v>0</v>
      </c>
      <c r="BH200" s="142">
        <f>IF(N200="sníž. přenesená",J200,0)</f>
        <v>0</v>
      </c>
      <c r="BI200" s="142">
        <f>IF(N200="nulová",J200,0)</f>
        <v>0</v>
      </c>
      <c r="BJ200" s="17" t="s">
        <v>76</v>
      </c>
      <c r="BK200" s="142">
        <f>ROUND(I200*H200,2)</f>
        <v>2376</v>
      </c>
      <c r="BL200" s="17" t="s">
        <v>133</v>
      </c>
      <c r="BM200" s="141" t="s">
        <v>289</v>
      </c>
    </row>
    <row r="201" spans="2:47" s="1" customFormat="1" ht="29.25">
      <c r="B201" s="32"/>
      <c r="D201" s="143" t="s">
        <v>135</v>
      </c>
      <c r="F201" s="144" t="s">
        <v>290</v>
      </c>
      <c r="I201" s="145"/>
      <c r="L201" s="32"/>
      <c r="M201" s="146"/>
      <c r="T201" s="52"/>
      <c r="AT201" s="17" t="s">
        <v>135</v>
      </c>
      <c r="AU201" s="17" t="s">
        <v>80</v>
      </c>
    </row>
    <row r="202" spans="2:47" s="1" customFormat="1" ht="12">
      <c r="B202" s="32"/>
      <c r="D202" s="147" t="s">
        <v>137</v>
      </c>
      <c r="F202" s="148" t="s">
        <v>291</v>
      </c>
      <c r="I202" s="145"/>
      <c r="L202" s="32"/>
      <c r="M202" s="146"/>
      <c r="T202" s="52"/>
      <c r="AT202" s="17" t="s">
        <v>137</v>
      </c>
      <c r="AU202" s="17" t="s">
        <v>80</v>
      </c>
    </row>
    <row r="203" spans="2:51" s="12" customFormat="1" ht="12">
      <c r="B203" s="149"/>
      <c r="D203" s="143" t="s">
        <v>139</v>
      </c>
      <c r="E203" s="150" t="s">
        <v>3</v>
      </c>
      <c r="F203" s="151" t="s">
        <v>226</v>
      </c>
      <c r="H203" s="152">
        <v>10.8</v>
      </c>
      <c r="I203" s="153"/>
      <c r="L203" s="149"/>
      <c r="M203" s="154"/>
      <c r="T203" s="155"/>
      <c r="AT203" s="150" t="s">
        <v>139</v>
      </c>
      <c r="AU203" s="150" t="s">
        <v>80</v>
      </c>
      <c r="AV203" s="12" t="s">
        <v>80</v>
      </c>
      <c r="AW203" s="12" t="s">
        <v>33</v>
      </c>
      <c r="AX203" s="12" t="s">
        <v>71</v>
      </c>
      <c r="AY203" s="150" t="s">
        <v>126</v>
      </c>
    </row>
    <row r="204" spans="2:51" s="12" customFormat="1" ht="12">
      <c r="B204" s="149"/>
      <c r="D204" s="143" t="s">
        <v>139</v>
      </c>
      <c r="E204" s="150" t="s">
        <v>3</v>
      </c>
      <c r="F204" s="151" t="s">
        <v>227</v>
      </c>
      <c r="H204" s="152">
        <v>1.08</v>
      </c>
      <c r="I204" s="153"/>
      <c r="L204" s="149"/>
      <c r="M204" s="154"/>
      <c r="T204" s="155"/>
      <c r="AT204" s="150" t="s">
        <v>139</v>
      </c>
      <c r="AU204" s="150" t="s">
        <v>80</v>
      </c>
      <c r="AV204" s="12" t="s">
        <v>80</v>
      </c>
      <c r="AW204" s="12" t="s">
        <v>33</v>
      </c>
      <c r="AX204" s="12" t="s">
        <v>71</v>
      </c>
      <c r="AY204" s="150" t="s">
        <v>126</v>
      </c>
    </row>
    <row r="205" spans="2:51" s="13" customFormat="1" ht="12">
      <c r="B205" s="156"/>
      <c r="D205" s="143" t="s">
        <v>139</v>
      </c>
      <c r="E205" s="157" t="s">
        <v>3</v>
      </c>
      <c r="F205" s="158" t="s">
        <v>150</v>
      </c>
      <c r="H205" s="159">
        <v>11.88</v>
      </c>
      <c r="I205" s="160"/>
      <c r="L205" s="156"/>
      <c r="M205" s="161"/>
      <c r="T205" s="162"/>
      <c r="AT205" s="157" t="s">
        <v>139</v>
      </c>
      <c r="AU205" s="157" t="s">
        <v>80</v>
      </c>
      <c r="AV205" s="13" t="s">
        <v>133</v>
      </c>
      <c r="AW205" s="13" t="s">
        <v>33</v>
      </c>
      <c r="AX205" s="13" t="s">
        <v>76</v>
      </c>
      <c r="AY205" s="157" t="s">
        <v>126</v>
      </c>
    </row>
    <row r="206" spans="2:65" s="1" customFormat="1" ht="24.2" customHeight="1">
      <c r="B206" s="128"/>
      <c r="C206" s="129" t="s">
        <v>292</v>
      </c>
      <c r="D206" s="129" t="s">
        <v>129</v>
      </c>
      <c r="E206" s="130" t="s">
        <v>293</v>
      </c>
      <c r="F206" s="131" t="s">
        <v>294</v>
      </c>
      <c r="G206" s="132" t="s">
        <v>153</v>
      </c>
      <c r="H206" s="133">
        <v>23.5</v>
      </c>
      <c r="I206" s="134">
        <v>150</v>
      </c>
      <c r="J206" s="135">
        <f>ROUND(I206*H206,2)</f>
        <v>3525</v>
      </c>
      <c r="K206" s="136"/>
      <c r="L206" s="32"/>
      <c r="M206" s="137" t="s">
        <v>3</v>
      </c>
      <c r="N206" s="138" t="s">
        <v>42</v>
      </c>
      <c r="P206" s="139">
        <f>O206*H206</f>
        <v>0</v>
      </c>
      <c r="Q206" s="139">
        <v>0</v>
      </c>
      <c r="R206" s="139">
        <f>Q206*H206</f>
        <v>0</v>
      </c>
      <c r="S206" s="139">
        <v>0.009</v>
      </c>
      <c r="T206" s="140">
        <f>S206*H206</f>
        <v>0.2115</v>
      </c>
      <c r="AR206" s="141" t="s">
        <v>133</v>
      </c>
      <c r="AT206" s="141" t="s">
        <v>129</v>
      </c>
      <c r="AU206" s="141" t="s">
        <v>80</v>
      </c>
      <c r="AY206" s="17" t="s">
        <v>126</v>
      </c>
      <c r="BE206" s="142">
        <f>IF(N206="základní",J206,0)</f>
        <v>3525</v>
      </c>
      <c r="BF206" s="142">
        <f>IF(N206="snížená",J206,0)</f>
        <v>0</v>
      </c>
      <c r="BG206" s="142">
        <f>IF(N206="zákl. přenesená",J206,0)</f>
        <v>0</v>
      </c>
      <c r="BH206" s="142">
        <f>IF(N206="sníž. přenesená",J206,0)</f>
        <v>0</v>
      </c>
      <c r="BI206" s="142">
        <f>IF(N206="nulová",J206,0)</f>
        <v>0</v>
      </c>
      <c r="BJ206" s="17" t="s">
        <v>76</v>
      </c>
      <c r="BK206" s="142">
        <f>ROUND(I206*H206,2)</f>
        <v>3525</v>
      </c>
      <c r="BL206" s="17" t="s">
        <v>133</v>
      </c>
      <c r="BM206" s="141" t="s">
        <v>295</v>
      </c>
    </row>
    <row r="207" spans="2:47" s="1" customFormat="1" ht="19.5">
      <c r="B207" s="32"/>
      <c r="D207" s="143" t="s">
        <v>135</v>
      </c>
      <c r="F207" s="144" t="s">
        <v>296</v>
      </c>
      <c r="I207" s="145"/>
      <c r="L207" s="32"/>
      <c r="M207" s="146"/>
      <c r="T207" s="52"/>
      <c r="AT207" s="17" t="s">
        <v>135</v>
      </c>
      <c r="AU207" s="17" t="s">
        <v>80</v>
      </c>
    </row>
    <row r="208" spans="2:47" s="1" customFormat="1" ht="12">
      <c r="B208" s="32"/>
      <c r="D208" s="147" t="s">
        <v>137</v>
      </c>
      <c r="F208" s="148" t="s">
        <v>297</v>
      </c>
      <c r="I208" s="145"/>
      <c r="L208" s="32"/>
      <c r="M208" s="146"/>
      <c r="T208" s="52"/>
      <c r="AT208" s="17" t="s">
        <v>137</v>
      </c>
      <c r="AU208" s="17" t="s">
        <v>80</v>
      </c>
    </row>
    <row r="209" spans="2:65" s="1" customFormat="1" ht="24.2" customHeight="1">
      <c r="B209" s="128"/>
      <c r="C209" s="129" t="s">
        <v>298</v>
      </c>
      <c r="D209" s="129" t="s">
        <v>129</v>
      </c>
      <c r="E209" s="130" t="s">
        <v>299</v>
      </c>
      <c r="F209" s="131" t="s">
        <v>300</v>
      </c>
      <c r="G209" s="132" t="s">
        <v>153</v>
      </c>
      <c r="H209" s="133">
        <v>55</v>
      </c>
      <c r="I209" s="134">
        <v>100</v>
      </c>
      <c r="J209" s="135">
        <f>ROUND(I209*H209,2)</f>
        <v>5500</v>
      </c>
      <c r="K209" s="136"/>
      <c r="L209" s="32"/>
      <c r="M209" s="137" t="s">
        <v>3</v>
      </c>
      <c r="N209" s="138" t="s">
        <v>42</v>
      </c>
      <c r="P209" s="139">
        <f>O209*H209</f>
        <v>0</v>
      </c>
      <c r="Q209" s="139">
        <v>2E-05</v>
      </c>
      <c r="R209" s="139">
        <f>Q209*H209</f>
        <v>0.0011</v>
      </c>
      <c r="S209" s="139">
        <v>0.003</v>
      </c>
      <c r="T209" s="140">
        <f>S209*H209</f>
        <v>0.165</v>
      </c>
      <c r="AR209" s="141" t="s">
        <v>133</v>
      </c>
      <c r="AT209" s="141" t="s">
        <v>129</v>
      </c>
      <c r="AU209" s="141" t="s">
        <v>80</v>
      </c>
      <c r="AY209" s="17" t="s">
        <v>126</v>
      </c>
      <c r="BE209" s="142">
        <f>IF(N209="základní",J209,0)</f>
        <v>5500</v>
      </c>
      <c r="BF209" s="142">
        <f>IF(N209="snížená",J209,0)</f>
        <v>0</v>
      </c>
      <c r="BG209" s="142">
        <f>IF(N209="zákl. přenesená",J209,0)</f>
        <v>0</v>
      </c>
      <c r="BH209" s="142">
        <f>IF(N209="sníž. přenesená",J209,0)</f>
        <v>0</v>
      </c>
      <c r="BI209" s="142">
        <f>IF(N209="nulová",J209,0)</f>
        <v>0</v>
      </c>
      <c r="BJ209" s="17" t="s">
        <v>76</v>
      </c>
      <c r="BK209" s="142">
        <f>ROUND(I209*H209,2)</f>
        <v>5500</v>
      </c>
      <c r="BL209" s="17" t="s">
        <v>133</v>
      </c>
      <c r="BM209" s="141" t="s">
        <v>301</v>
      </c>
    </row>
    <row r="210" spans="2:47" s="1" customFormat="1" ht="19.5">
      <c r="B210" s="32"/>
      <c r="D210" s="143" t="s">
        <v>135</v>
      </c>
      <c r="F210" s="144" t="s">
        <v>302</v>
      </c>
      <c r="I210" s="145"/>
      <c r="L210" s="32"/>
      <c r="M210" s="146"/>
      <c r="T210" s="52"/>
      <c r="AT210" s="17" t="s">
        <v>135</v>
      </c>
      <c r="AU210" s="17" t="s">
        <v>80</v>
      </c>
    </row>
    <row r="211" spans="2:47" s="1" customFormat="1" ht="12">
      <c r="B211" s="32"/>
      <c r="D211" s="147" t="s">
        <v>137</v>
      </c>
      <c r="F211" s="148" t="s">
        <v>303</v>
      </c>
      <c r="I211" s="145"/>
      <c r="L211" s="32"/>
      <c r="M211" s="146"/>
      <c r="T211" s="52"/>
      <c r="AT211" s="17" t="s">
        <v>137</v>
      </c>
      <c r="AU211" s="17" t="s">
        <v>80</v>
      </c>
    </row>
    <row r="212" spans="2:51" s="14" customFormat="1" ht="12">
      <c r="B212" s="174"/>
      <c r="D212" s="143" t="s">
        <v>139</v>
      </c>
      <c r="E212" s="175" t="s">
        <v>3</v>
      </c>
      <c r="F212" s="176" t="s">
        <v>304</v>
      </c>
      <c r="H212" s="175" t="s">
        <v>3</v>
      </c>
      <c r="I212" s="177"/>
      <c r="L212" s="174"/>
      <c r="M212" s="178"/>
      <c r="T212" s="179"/>
      <c r="AT212" s="175" t="s">
        <v>139</v>
      </c>
      <c r="AU212" s="175" t="s">
        <v>80</v>
      </c>
      <c r="AV212" s="14" t="s">
        <v>76</v>
      </c>
      <c r="AW212" s="14" t="s">
        <v>33</v>
      </c>
      <c r="AX212" s="14" t="s">
        <v>71</v>
      </c>
      <c r="AY212" s="175" t="s">
        <v>126</v>
      </c>
    </row>
    <row r="213" spans="2:51" s="12" customFormat="1" ht="12">
      <c r="B213" s="149"/>
      <c r="D213" s="143" t="s">
        <v>139</v>
      </c>
      <c r="E213" s="150" t="s">
        <v>3</v>
      </c>
      <c r="F213" s="151" t="s">
        <v>305</v>
      </c>
      <c r="H213" s="152">
        <v>55</v>
      </c>
      <c r="I213" s="153"/>
      <c r="L213" s="149"/>
      <c r="M213" s="154"/>
      <c r="T213" s="155"/>
      <c r="AT213" s="150" t="s">
        <v>139</v>
      </c>
      <c r="AU213" s="150" t="s">
        <v>80</v>
      </c>
      <c r="AV213" s="12" t="s">
        <v>80</v>
      </c>
      <c r="AW213" s="12" t="s">
        <v>33</v>
      </c>
      <c r="AX213" s="12" t="s">
        <v>76</v>
      </c>
      <c r="AY213" s="150" t="s">
        <v>126</v>
      </c>
    </row>
    <row r="214" spans="2:65" s="1" customFormat="1" ht="24.2" customHeight="1">
      <c r="B214" s="128"/>
      <c r="C214" s="129" t="s">
        <v>306</v>
      </c>
      <c r="D214" s="129" t="s">
        <v>129</v>
      </c>
      <c r="E214" s="130" t="s">
        <v>307</v>
      </c>
      <c r="F214" s="131" t="s">
        <v>308</v>
      </c>
      <c r="G214" s="132" t="s">
        <v>153</v>
      </c>
      <c r="H214" s="133">
        <v>5</v>
      </c>
      <c r="I214" s="134">
        <v>300</v>
      </c>
      <c r="J214" s="135">
        <f>ROUND(I214*H214,2)</f>
        <v>1500</v>
      </c>
      <c r="K214" s="136"/>
      <c r="L214" s="32"/>
      <c r="M214" s="137" t="s">
        <v>3</v>
      </c>
      <c r="N214" s="138" t="s">
        <v>42</v>
      </c>
      <c r="P214" s="139">
        <f>O214*H214</f>
        <v>0</v>
      </c>
      <c r="Q214" s="139">
        <v>0.00033</v>
      </c>
      <c r="R214" s="139">
        <f>Q214*H214</f>
        <v>0.00165</v>
      </c>
      <c r="S214" s="139">
        <v>0</v>
      </c>
      <c r="T214" s="140">
        <f>S214*H214</f>
        <v>0</v>
      </c>
      <c r="AR214" s="141" t="s">
        <v>133</v>
      </c>
      <c r="AT214" s="141" t="s">
        <v>129</v>
      </c>
      <c r="AU214" s="141" t="s">
        <v>80</v>
      </c>
      <c r="AY214" s="17" t="s">
        <v>126</v>
      </c>
      <c r="BE214" s="142">
        <f>IF(N214="základní",J214,0)</f>
        <v>1500</v>
      </c>
      <c r="BF214" s="142">
        <f>IF(N214="snížená",J214,0)</f>
        <v>0</v>
      </c>
      <c r="BG214" s="142">
        <f>IF(N214="zákl. přenesená",J214,0)</f>
        <v>0</v>
      </c>
      <c r="BH214" s="142">
        <f>IF(N214="sníž. přenesená",J214,0)</f>
        <v>0</v>
      </c>
      <c r="BI214" s="142">
        <f>IF(N214="nulová",J214,0)</f>
        <v>0</v>
      </c>
      <c r="BJ214" s="17" t="s">
        <v>76</v>
      </c>
      <c r="BK214" s="142">
        <f>ROUND(I214*H214,2)</f>
        <v>1500</v>
      </c>
      <c r="BL214" s="17" t="s">
        <v>133</v>
      </c>
      <c r="BM214" s="141" t="s">
        <v>309</v>
      </c>
    </row>
    <row r="215" spans="2:47" s="1" customFormat="1" ht="19.5">
      <c r="B215" s="32"/>
      <c r="D215" s="143" t="s">
        <v>135</v>
      </c>
      <c r="F215" s="144" t="s">
        <v>310</v>
      </c>
      <c r="I215" s="145"/>
      <c r="L215" s="32"/>
      <c r="M215" s="146"/>
      <c r="T215" s="52"/>
      <c r="AT215" s="17" t="s">
        <v>135</v>
      </c>
      <c r="AU215" s="17" t="s">
        <v>80</v>
      </c>
    </row>
    <row r="216" spans="2:47" s="1" customFormat="1" ht="12">
      <c r="B216" s="32"/>
      <c r="D216" s="147" t="s">
        <v>137</v>
      </c>
      <c r="F216" s="148" t="s">
        <v>311</v>
      </c>
      <c r="I216" s="145"/>
      <c r="L216" s="32"/>
      <c r="M216" s="146"/>
      <c r="T216" s="52"/>
      <c r="AT216" s="17" t="s">
        <v>137</v>
      </c>
      <c r="AU216" s="17" t="s">
        <v>80</v>
      </c>
    </row>
    <row r="217" spans="2:51" s="12" customFormat="1" ht="12">
      <c r="B217" s="149"/>
      <c r="D217" s="143" t="s">
        <v>139</v>
      </c>
      <c r="E217" s="150" t="s">
        <v>3</v>
      </c>
      <c r="F217" s="151" t="s">
        <v>312</v>
      </c>
      <c r="H217" s="152">
        <v>5</v>
      </c>
      <c r="I217" s="153"/>
      <c r="L217" s="149"/>
      <c r="M217" s="154"/>
      <c r="T217" s="155"/>
      <c r="AT217" s="150" t="s">
        <v>139</v>
      </c>
      <c r="AU217" s="150" t="s">
        <v>80</v>
      </c>
      <c r="AV217" s="12" t="s">
        <v>80</v>
      </c>
      <c r="AW217" s="12" t="s">
        <v>33</v>
      </c>
      <c r="AX217" s="12" t="s">
        <v>76</v>
      </c>
      <c r="AY217" s="150" t="s">
        <v>126</v>
      </c>
    </row>
    <row r="218" spans="2:65" s="1" customFormat="1" ht="24.2" customHeight="1">
      <c r="B218" s="128"/>
      <c r="C218" s="163" t="s">
        <v>313</v>
      </c>
      <c r="D218" s="163" t="s">
        <v>202</v>
      </c>
      <c r="E218" s="164" t="s">
        <v>314</v>
      </c>
      <c r="F218" s="165" t="s">
        <v>315</v>
      </c>
      <c r="G218" s="166" t="s">
        <v>153</v>
      </c>
      <c r="H218" s="167">
        <v>5</v>
      </c>
      <c r="I218" s="168">
        <v>900</v>
      </c>
      <c r="J218" s="169">
        <f>ROUND(I218*H218,2)</f>
        <v>4500</v>
      </c>
      <c r="K218" s="170"/>
      <c r="L218" s="171"/>
      <c r="M218" s="172" t="s">
        <v>3</v>
      </c>
      <c r="N218" s="173" t="s">
        <v>42</v>
      </c>
      <c r="P218" s="139">
        <f>O218*H218</f>
        <v>0</v>
      </c>
      <c r="Q218" s="139">
        <v>0.0001</v>
      </c>
      <c r="R218" s="139">
        <f>Q218*H218</f>
        <v>0.0005</v>
      </c>
      <c r="S218" s="139">
        <v>0</v>
      </c>
      <c r="T218" s="140">
        <f>S218*H218</f>
        <v>0</v>
      </c>
      <c r="AR218" s="141" t="s">
        <v>186</v>
      </c>
      <c r="AT218" s="141" t="s">
        <v>202</v>
      </c>
      <c r="AU218" s="141" t="s">
        <v>80</v>
      </c>
      <c r="AY218" s="17" t="s">
        <v>126</v>
      </c>
      <c r="BE218" s="142">
        <f>IF(N218="základní",J218,0)</f>
        <v>4500</v>
      </c>
      <c r="BF218" s="142">
        <f>IF(N218="snížená",J218,0)</f>
        <v>0</v>
      </c>
      <c r="BG218" s="142">
        <f>IF(N218="zákl. přenesená",J218,0)</f>
        <v>0</v>
      </c>
      <c r="BH218" s="142">
        <f>IF(N218="sníž. přenesená",J218,0)</f>
        <v>0</v>
      </c>
      <c r="BI218" s="142">
        <f>IF(N218="nulová",J218,0)</f>
        <v>0</v>
      </c>
      <c r="BJ218" s="17" t="s">
        <v>76</v>
      </c>
      <c r="BK218" s="142">
        <f>ROUND(I218*H218,2)</f>
        <v>4500</v>
      </c>
      <c r="BL218" s="17" t="s">
        <v>133</v>
      </c>
      <c r="BM218" s="141" t="s">
        <v>316</v>
      </c>
    </row>
    <row r="219" spans="2:47" s="1" customFormat="1" ht="12">
      <c r="B219" s="32"/>
      <c r="D219" s="143" t="s">
        <v>135</v>
      </c>
      <c r="F219" s="144" t="s">
        <v>315</v>
      </c>
      <c r="I219" s="145"/>
      <c r="L219" s="32"/>
      <c r="M219" s="146"/>
      <c r="T219" s="52"/>
      <c r="AT219" s="17" t="s">
        <v>135</v>
      </c>
      <c r="AU219" s="17" t="s">
        <v>80</v>
      </c>
    </row>
    <row r="220" spans="2:63" s="11" customFormat="1" ht="22.9" customHeight="1">
      <c r="B220" s="116"/>
      <c r="D220" s="117" t="s">
        <v>70</v>
      </c>
      <c r="E220" s="126" t="s">
        <v>317</v>
      </c>
      <c r="F220" s="126" t="s">
        <v>318</v>
      </c>
      <c r="I220" s="119"/>
      <c r="J220" s="127">
        <f>BK220</f>
        <v>39785.91</v>
      </c>
      <c r="L220" s="116"/>
      <c r="M220" s="121"/>
      <c r="P220" s="122">
        <f>SUM(P221:P233)</f>
        <v>0</v>
      </c>
      <c r="R220" s="122">
        <f>SUM(R221:R233)</f>
        <v>0</v>
      </c>
      <c r="T220" s="123">
        <f>SUM(T221:T233)</f>
        <v>0</v>
      </c>
      <c r="AR220" s="117" t="s">
        <v>76</v>
      </c>
      <c r="AT220" s="124" t="s">
        <v>70</v>
      </c>
      <c r="AU220" s="124" t="s">
        <v>76</v>
      </c>
      <c r="AY220" s="117" t="s">
        <v>126</v>
      </c>
      <c r="BK220" s="125">
        <f>SUM(BK221:BK233)</f>
        <v>39785.91</v>
      </c>
    </row>
    <row r="221" spans="2:65" s="1" customFormat="1" ht="24.2" customHeight="1">
      <c r="B221" s="128"/>
      <c r="C221" s="129" t="s">
        <v>319</v>
      </c>
      <c r="D221" s="129" t="s">
        <v>129</v>
      </c>
      <c r="E221" s="130" t="s">
        <v>320</v>
      </c>
      <c r="F221" s="131" t="s">
        <v>321</v>
      </c>
      <c r="G221" s="132" t="s">
        <v>244</v>
      </c>
      <c r="H221" s="133">
        <v>30.567</v>
      </c>
      <c r="I221" s="134">
        <v>300</v>
      </c>
      <c r="J221" s="135">
        <f>ROUND(I221*H221,2)</f>
        <v>9170.1</v>
      </c>
      <c r="K221" s="136"/>
      <c r="L221" s="32"/>
      <c r="M221" s="137" t="s">
        <v>3</v>
      </c>
      <c r="N221" s="138" t="s">
        <v>42</v>
      </c>
      <c r="P221" s="139">
        <f>O221*H221</f>
        <v>0</v>
      </c>
      <c r="Q221" s="139">
        <v>0</v>
      </c>
      <c r="R221" s="139">
        <f>Q221*H221</f>
        <v>0</v>
      </c>
      <c r="S221" s="139">
        <v>0</v>
      </c>
      <c r="T221" s="140">
        <f>S221*H221</f>
        <v>0</v>
      </c>
      <c r="AR221" s="141" t="s">
        <v>133</v>
      </c>
      <c r="AT221" s="141" t="s">
        <v>129</v>
      </c>
      <c r="AU221" s="141" t="s">
        <v>80</v>
      </c>
      <c r="AY221" s="17" t="s">
        <v>126</v>
      </c>
      <c r="BE221" s="142">
        <f>IF(N221="základní",J221,0)</f>
        <v>9170.1</v>
      </c>
      <c r="BF221" s="142">
        <f>IF(N221="snížená",J221,0)</f>
        <v>0</v>
      </c>
      <c r="BG221" s="142">
        <f>IF(N221="zákl. přenesená",J221,0)</f>
        <v>0</v>
      </c>
      <c r="BH221" s="142">
        <f>IF(N221="sníž. přenesená",J221,0)</f>
        <v>0</v>
      </c>
      <c r="BI221" s="142">
        <f>IF(N221="nulová",J221,0)</f>
        <v>0</v>
      </c>
      <c r="BJ221" s="17" t="s">
        <v>76</v>
      </c>
      <c r="BK221" s="142">
        <f>ROUND(I221*H221,2)</f>
        <v>9170.1</v>
      </c>
      <c r="BL221" s="17" t="s">
        <v>133</v>
      </c>
      <c r="BM221" s="141" t="s">
        <v>322</v>
      </c>
    </row>
    <row r="222" spans="2:47" s="1" customFormat="1" ht="29.25">
      <c r="B222" s="32"/>
      <c r="D222" s="143" t="s">
        <v>135</v>
      </c>
      <c r="F222" s="144" t="s">
        <v>323</v>
      </c>
      <c r="I222" s="145"/>
      <c r="L222" s="32"/>
      <c r="M222" s="146"/>
      <c r="T222" s="52"/>
      <c r="AT222" s="17" t="s">
        <v>135</v>
      </c>
      <c r="AU222" s="17" t="s">
        <v>80</v>
      </c>
    </row>
    <row r="223" spans="2:47" s="1" customFormat="1" ht="12">
      <c r="B223" s="32"/>
      <c r="D223" s="147" t="s">
        <v>137</v>
      </c>
      <c r="F223" s="148" t="s">
        <v>324</v>
      </c>
      <c r="I223" s="145"/>
      <c r="L223" s="32"/>
      <c r="M223" s="146"/>
      <c r="T223" s="52"/>
      <c r="AT223" s="17" t="s">
        <v>137</v>
      </c>
      <c r="AU223" s="17" t="s">
        <v>80</v>
      </c>
    </row>
    <row r="224" spans="2:65" s="1" customFormat="1" ht="24.2" customHeight="1">
      <c r="B224" s="128"/>
      <c r="C224" s="129" t="s">
        <v>325</v>
      </c>
      <c r="D224" s="129" t="s">
        <v>129</v>
      </c>
      <c r="E224" s="130" t="s">
        <v>326</v>
      </c>
      <c r="F224" s="131" t="s">
        <v>327</v>
      </c>
      <c r="G224" s="132" t="s">
        <v>244</v>
      </c>
      <c r="H224" s="133">
        <v>30.567</v>
      </c>
      <c r="I224" s="134">
        <v>250</v>
      </c>
      <c r="J224" s="135">
        <f>ROUND(I224*H224,2)</f>
        <v>7641.75</v>
      </c>
      <c r="K224" s="136"/>
      <c r="L224" s="32"/>
      <c r="M224" s="137" t="s">
        <v>3</v>
      </c>
      <c r="N224" s="138" t="s">
        <v>42</v>
      </c>
      <c r="P224" s="139">
        <f>O224*H224</f>
        <v>0</v>
      </c>
      <c r="Q224" s="139">
        <v>0</v>
      </c>
      <c r="R224" s="139">
        <f>Q224*H224</f>
        <v>0</v>
      </c>
      <c r="S224" s="139">
        <v>0</v>
      </c>
      <c r="T224" s="140">
        <f>S224*H224</f>
        <v>0</v>
      </c>
      <c r="AR224" s="141" t="s">
        <v>133</v>
      </c>
      <c r="AT224" s="141" t="s">
        <v>129</v>
      </c>
      <c r="AU224" s="141" t="s">
        <v>80</v>
      </c>
      <c r="AY224" s="17" t="s">
        <v>126</v>
      </c>
      <c r="BE224" s="142">
        <f>IF(N224="základní",J224,0)</f>
        <v>7641.75</v>
      </c>
      <c r="BF224" s="142">
        <f>IF(N224="snížená",J224,0)</f>
        <v>0</v>
      </c>
      <c r="BG224" s="142">
        <f>IF(N224="zákl. přenesená",J224,0)</f>
        <v>0</v>
      </c>
      <c r="BH224" s="142">
        <f>IF(N224="sníž. přenesená",J224,0)</f>
        <v>0</v>
      </c>
      <c r="BI224" s="142">
        <f>IF(N224="nulová",J224,0)</f>
        <v>0</v>
      </c>
      <c r="BJ224" s="17" t="s">
        <v>76</v>
      </c>
      <c r="BK224" s="142">
        <f>ROUND(I224*H224,2)</f>
        <v>7641.75</v>
      </c>
      <c r="BL224" s="17" t="s">
        <v>133</v>
      </c>
      <c r="BM224" s="141" t="s">
        <v>328</v>
      </c>
    </row>
    <row r="225" spans="2:47" s="1" customFormat="1" ht="19.5">
      <c r="B225" s="32"/>
      <c r="D225" s="143" t="s">
        <v>135</v>
      </c>
      <c r="F225" s="144" t="s">
        <v>329</v>
      </c>
      <c r="I225" s="145"/>
      <c r="L225" s="32"/>
      <c r="M225" s="146"/>
      <c r="T225" s="52"/>
      <c r="AT225" s="17" t="s">
        <v>135</v>
      </c>
      <c r="AU225" s="17" t="s">
        <v>80</v>
      </c>
    </row>
    <row r="226" spans="2:47" s="1" customFormat="1" ht="12">
      <c r="B226" s="32"/>
      <c r="D226" s="147" t="s">
        <v>137</v>
      </c>
      <c r="F226" s="148" t="s">
        <v>330</v>
      </c>
      <c r="I226" s="145"/>
      <c r="L226" s="32"/>
      <c r="M226" s="146"/>
      <c r="T226" s="52"/>
      <c r="AT226" s="17" t="s">
        <v>137</v>
      </c>
      <c r="AU226" s="17" t="s">
        <v>80</v>
      </c>
    </row>
    <row r="227" spans="2:65" s="1" customFormat="1" ht="24.2" customHeight="1">
      <c r="B227" s="128"/>
      <c r="C227" s="129" t="s">
        <v>331</v>
      </c>
      <c r="D227" s="129" t="s">
        <v>129</v>
      </c>
      <c r="E227" s="130" t="s">
        <v>332</v>
      </c>
      <c r="F227" s="131" t="s">
        <v>333</v>
      </c>
      <c r="G227" s="132" t="s">
        <v>244</v>
      </c>
      <c r="H227" s="133">
        <v>275.103</v>
      </c>
      <c r="I227" s="134">
        <v>20</v>
      </c>
      <c r="J227" s="135">
        <f>ROUND(I227*H227,2)</f>
        <v>5502.06</v>
      </c>
      <c r="K227" s="136"/>
      <c r="L227" s="32"/>
      <c r="M227" s="137" t="s">
        <v>3</v>
      </c>
      <c r="N227" s="138" t="s">
        <v>42</v>
      </c>
      <c r="P227" s="139">
        <f>O227*H227</f>
        <v>0</v>
      </c>
      <c r="Q227" s="139">
        <v>0</v>
      </c>
      <c r="R227" s="139">
        <f>Q227*H227</f>
        <v>0</v>
      </c>
      <c r="S227" s="139">
        <v>0</v>
      </c>
      <c r="T227" s="140">
        <f>S227*H227</f>
        <v>0</v>
      </c>
      <c r="AR227" s="141" t="s">
        <v>133</v>
      </c>
      <c r="AT227" s="141" t="s">
        <v>129</v>
      </c>
      <c r="AU227" s="141" t="s">
        <v>80</v>
      </c>
      <c r="AY227" s="17" t="s">
        <v>126</v>
      </c>
      <c r="BE227" s="142">
        <f>IF(N227="základní",J227,0)</f>
        <v>5502.06</v>
      </c>
      <c r="BF227" s="142">
        <f>IF(N227="snížená",J227,0)</f>
        <v>0</v>
      </c>
      <c r="BG227" s="142">
        <f>IF(N227="zákl. přenesená",J227,0)</f>
        <v>0</v>
      </c>
      <c r="BH227" s="142">
        <f>IF(N227="sníž. přenesená",J227,0)</f>
        <v>0</v>
      </c>
      <c r="BI227" s="142">
        <f>IF(N227="nulová",J227,0)</f>
        <v>0</v>
      </c>
      <c r="BJ227" s="17" t="s">
        <v>76</v>
      </c>
      <c r="BK227" s="142">
        <f>ROUND(I227*H227,2)</f>
        <v>5502.06</v>
      </c>
      <c r="BL227" s="17" t="s">
        <v>133</v>
      </c>
      <c r="BM227" s="141" t="s">
        <v>334</v>
      </c>
    </row>
    <row r="228" spans="2:47" s="1" customFormat="1" ht="29.25">
      <c r="B228" s="32"/>
      <c r="D228" s="143" t="s">
        <v>135</v>
      </c>
      <c r="F228" s="144" t="s">
        <v>335</v>
      </c>
      <c r="I228" s="145"/>
      <c r="L228" s="32"/>
      <c r="M228" s="146"/>
      <c r="T228" s="52"/>
      <c r="AT228" s="17" t="s">
        <v>135</v>
      </c>
      <c r="AU228" s="17" t="s">
        <v>80</v>
      </c>
    </row>
    <row r="229" spans="2:47" s="1" customFormat="1" ht="12">
      <c r="B229" s="32"/>
      <c r="D229" s="147" t="s">
        <v>137</v>
      </c>
      <c r="F229" s="148" t="s">
        <v>336</v>
      </c>
      <c r="I229" s="145"/>
      <c r="L229" s="32"/>
      <c r="M229" s="146"/>
      <c r="T229" s="52"/>
      <c r="AT229" s="17" t="s">
        <v>137</v>
      </c>
      <c r="AU229" s="17" t="s">
        <v>80</v>
      </c>
    </row>
    <row r="230" spans="2:51" s="12" customFormat="1" ht="12">
      <c r="B230" s="149"/>
      <c r="D230" s="143" t="s">
        <v>139</v>
      </c>
      <c r="F230" s="151" t="s">
        <v>337</v>
      </c>
      <c r="H230" s="152">
        <v>275.103</v>
      </c>
      <c r="I230" s="153"/>
      <c r="L230" s="149"/>
      <c r="M230" s="154"/>
      <c r="T230" s="155"/>
      <c r="AT230" s="150" t="s">
        <v>139</v>
      </c>
      <c r="AU230" s="150" t="s">
        <v>80</v>
      </c>
      <c r="AV230" s="12" t="s">
        <v>80</v>
      </c>
      <c r="AW230" s="12" t="s">
        <v>4</v>
      </c>
      <c r="AX230" s="12" t="s">
        <v>76</v>
      </c>
      <c r="AY230" s="150" t="s">
        <v>126</v>
      </c>
    </row>
    <row r="231" spans="2:65" s="1" customFormat="1" ht="44.25" customHeight="1">
      <c r="B231" s="128"/>
      <c r="C231" s="129" t="s">
        <v>338</v>
      </c>
      <c r="D231" s="129" t="s">
        <v>129</v>
      </c>
      <c r="E231" s="130" t="s">
        <v>339</v>
      </c>
      <c r="F231" s="131" t="s">
        <v>340</v>
      </c>
      <c r="G231" s="132" t="s">
        <v>244</v>
      </c>
      <c r="H231" s="133">
        <v>29.12</v>
      </c>
      <c r="I231" s="134">
        <v>600</v>
      </c>
      <c r="J231" s="135">
        <f>ROUND(I231*H231,2)</f>
        <v>17472</v>
      </c>
      <c r="K231" s="136"/>
      <c r="L231" s="32"/>
      <c r="M231" s="137" t="s">
        <v>3</v>
      </c>
      <c r="N231" s="138" t="s">
        <v>42</v>
      </c>
      <c r="P231" s="139">
        <f>O231*H231</f>
        <v>0</v>
      </c>
      <c r="Q231" s="139">
        <v>0</v>
      </c>
      <c r="R231" s="139">
        <f>Q231*H231</f>
        <v>0</v>
      </c>
      <c r="S231" s="139">
        <v>0</v>
      </c>
      <c r="T231" s="140">
        <f>S231*H231</f>
        <v>0</v>
      </c>
      <c r="AR231" s="141" t="s">
        <v>133</v>
      </c>
      <c r="AT231" s="141" t="s">
        <v>129</v>
      </c>
      <c r="AU231" s="141" t="s">
        <v>80</v>
      </c>
      <c r="AY231" s="17" t="s">
        <v>126</v>
      </c>
      <c r="BE231" s="142">
        <f>IF(N231="základní",J231,0)</f>
        <v>17472</v>
      </c>
      <c r="BF231" s="142">
        <f>IF(N231="snížená",J231,0)</f>
        <v>0</v>
      </c>
      <c r="BG231" s="142">
        <f>IF(N231="zákl. přenesená",J231,0)</f>
        <v>0</v>
      </c>
      <c r="BH231" s="142">
        <f>IF(N231="sníž. přenesená",J231,0)</f>
        <v>0</v>
      </c>
      <c r="BI231" s="142">
        <f>IF(N231="nulová",J231,0)</f>
        <v>0</v>
      </c>
      <c r="BJ231" s="17" t="s">
        <v>76</v>
      </c>
      <c r="BK231" s="142">
        <f>ROUND(I231*H231,2)</f>
        <v>17472</v>
      </c>
      <c r="BL231" s="17" t="s">
        <v>133</v>
      </c>
      <c r="BM231" s="141" t="s">
        <v>341</v>
      </c>
    </row>
    <row r="232" spans="2:47" s="1" customFormat="1" ht="29.25">
      <c r="B232" s="32"/>
      <c r="D232" s="143" t="s">
        <v>135</v>
      </c>
      <c r="F232" s="144" t="s">
        <v>342</v>
      </c>
      <c r="I232" s="145"/>
      <c r="L232" s="32"/>
      <c r="M232" s="146"/>
      <c r="T232" s="52"/>
      <c r="AT232" s="17" t="s">
        <v>135</v>
      </c>
      <c r="AU232" s="17" t="s">
        <v>80</v>
      </c>
    </row>
    <row r="233" spans="2:47" s="1" customFormat="1" ht="12">
      <c r="B233" s="32"/>
      <c r="D233" s="147" t="s">
        <v>137</v>
      </c>
      <c r="F233" s="148" t="s">
        <v>343</v>
      </c>
      <c r="I233" s="145"/>
      <c r="L233" s="32"/>
      <c r="M233" s="146"/>
      <c r="T233" s="52"/>
      <c r="AT233" s="17" t="s">
        <v>137</v>
      </c>
      <c r="AU233" s="17" t="s">
        <v>80</v>
      </c>
    </row>
    <row r="234" spans="2:63" s="11" customFormat="1" ht="22.9" customHeight="1">
      <c r="B234" s="116"/>
      <c r="D234" s="117" t="s">
        <v>70</v>
      </c>
      <c r="E234" s="126" t="s">
        <v>344</v>
      </c>
      <c r="F234" s="126" t="s">
        <v>345</v>
      </c>
      <c r="I234" s="119"/>
      <c r="J234" s="127">
        <f>BK234</f>
        <v>8151.9</v>
      </c>
      <c r="L234" s="116"/>
      <c r="M234" s="121"/>
      <c r="P234" s="122">
        <f>SUM(P235:P237)</f>
        <v>0</v>
      </c>
      <c r="R234" s="122">
        <f>SUM(R235:R237)</f>
        <v>0</v>
      </c>
      <c r="T234" s="123">
        <f>SUM(T235:T237)</f>
        <v>0</v>
      </c>
      <c r="AR234" s="117" t="s">
        <v>76</v>
      </c>
      <c r="AT234" s="124" t="s">
        <v>70</v>
      </c>
      <c r="AU234" s="124" t="s">
        <v>76</v>
      </c>
      <c r="AY234" s="117" t="s">
        <v>126</v>
      </c>
      <c r="BK234" s="125">
        <f>SUM(BK235:BK237)</f>
        <v>8151.9</v>
      </c>
    </row>
    <row r="235" spans="2:65" s="1" customFormat="1" ht="16.5" customHeight="1">
      <c r="B235" s="128"/>
      <c r="C235" s="129" t="s">
        <v>346</v>
      </c>
      <c r="D235" s="129" t="s">
        <v>129</v>
      </c>
      <c r="E235" s="130" t="s">
        <v>347</v>
      </c>
      <c r="F235" s="131" t="s">
        <v>348</v>
      </c>
      <c r="G235" s="132" t="s">
        <v>244</v>
      </c>
      <c r="H235" s="133">
        <v>27.173</v>
      </c>
      <c r="I235" s="134">
        <v>300</v>
      </c>
      <c r="J235" s="135">
        <f>ROUND(I235*H235,2)</f>
        <v>8151.9</v>
      </c>
      <c r="K235" s="136"/>
      <c r="L235" s="32"/>
      <c r="M235" s="137" t="s">
        <v>3</v>
      </c>
      <c r="N235" s="138" t="s">
        <v>42</v>
      </c>
      <c r="P235" s="139">
        <f>O235*H235</f>
        <v>0</v>
      </c>
      <c r="Q235" s="139">
        <v>0</v>
      </c>
      <c r="R235" s="139">
        <f>Q235*H235</f>
        <v>0</v>
      </c>
      <c r="S235" s="139">
        <v>0</v>
      </c>
      <c r="T235" s="140">
        <f>S235*H235</f>
        <v>0</v>
      </c>
      <c r="AR235" s="141" t="s">
        <v>133</v>
      </c>
      <c r="AT235" s="141" t="s">
        <v>129</v>
      </c>
      <c r="AU235" s="141" t="s">
        <v>80</v>
      </c>
      <c r="AY235" s="17" t="s">
        <v>126</v>
      </c>
      <c r="BE235" s="142">
        <f>IF(N235="základní",J235,0)</f>
        <v>8151.9</v>
      </c>
      <c r="BF235" s="142">
        <f>IF(N235="snížená",J235,0)</f>
        <v>0</v>
      </c>
      <c r="BG235" s="142">
        <f>IF(N235="zákl. přenesená",J235,0)</f>
        <v>0</v>
      </c>
      <c r="BH235" s="142">
        <f>IF(N235="sníž. přenesená",J235,0)</f>
        <v>0</v>
      </c>
      <c r="BI235" s="142">
        <f>IF(N235="nulová",J235,0)</f>
        <v>0</v>
      </c>
      <c r="BJ235" s="17" t="s">
        <v>76</v>
      </c>
      <c r="BK235" s="142">
        <f>ROUND(I235*H235,2)</f>
        <v>8151.9</v>
      </c>
      <c r="BL235" s="17" t="s">
        <v>133</v>
      </c>
      <c r="BM235" s="141" t="s">
        <v>349</v>
      </c>
    </row>
    <row r="236" spans="2:47" s="1" customFormat="1" ht="39">
      <c r="B236" s="32"/>
      <c r="D236" s="143" t="s">
        <v>135</v>
      </c>
      <c r="F236" s="144" t="s">
        <v>350</v>
      </c>
      <c r="I236" s="145"/>
      <c r="L236" s="32"/>
      <c r="M236" s="146"/>
      <c r="T236" s="52"/>
      <c r="AT236" s="17" t="s">
        <v>135</v>
      </c>
      <c r="AU236" s="17" t="s">
        <v>80</v>
      </c>
    </row>
    <row r="237" spans="2:47" s="1" customFormat="1" ht="12">
      <c r="B237" s="32"/>
      <c r="D237" s="147" t="s">
        <v>137</v>
      </c>
      <c r="F237" s="148" t="s">
        <v>351</v>
      </c>
      <c r="I237" s="145"/>
      <c r="L237" s="32"/>
      <c r="M237" s="146"/>
      <c r="T237" s="52"/>
      <c r="AT237" s="17" t="s">
        <v>137</v>
      </c>
      <c r="AU237" s="17" t="s">
        <v>80</v>
      </c>
    </row>
    <row r="238" spans="2:63" s="11" customFormat="1" ht="25.9" customHeight="1">
      <c r="B238" s="116"/>
      <c r="D238" s="117" t="s">
        <v>70</v>
      </c>
      <c r="E238" s="118" t="s">
        <v>352</v>
      </c>
      <c r="F238" s="118" t="s">
        <v>353</v>
      </c>
      <c r="I238" s="119"/>
      <c r="J238" s="120">
        <f>BK238</f>
        <v>781695.4199999999</v>
      </c>
      <c r="L238" s="116"/>
      <c r="M238" s="121"/>
      <c r="P238" s="122">
        <f>P239+P256+P273+P289+P293+P303+P352+P397+P441+P483+P504</f>
        <v>0</v>
      </c>
      <c r="R238" s="122">
        <f>R239+R256+R273+R289+R293+R303+R352+R397+R441+R483+R504</f>
        <v>6.56606665</v>
      </c>
      <c r="T238" s="123">
        <f>T239+T256+T273+T289+T293+T303+T352+T397+T441+T483+T504</f>
        <v>17.0476601</v>
      </c>
      <c r="AR238" s="117" t="s">
        <v>80</v>
      </c>
      <c r="AT238" s="124" t="s">
        <v>70</v>
      </c>
      <c r="AU238" s="124" t="s">
        <v>71</v>
      </c>
      <c r="AY238" s="117" t="s">
        <v>126</v>
      </c>
      <c r="BK238" s="125">
        <f>BK239+BK256+BK273+BK289+BK293+BK303+BK352+BK397+BK441+BK483+BK504</f>
        <v>781695.4199999999</v>
      </c>
    </row>
    <row r="239" spans="2:63" s="11" customFormat="1" ht="22.9" customHeight="1">
      <c r="B239" s="116"/>
      <c r="D239" s="117" t="s">
        <v>70</v>
      </c>
      <c r="E239" s="126" t="s">
        <v>354</v>
      </c>
      <c r="F239" s="126" t="s">
        <v>355</v>
      </c>
      <c r="I239" s="119"/>
      <c r="J239" s="127">
        <f>BK239</f>
        <v>20013.399999999998</v>
      </c>
      <c r="L239" s="116"/>
      <c r="M239" s="121"/>
      <c r="P239" s="122">
        <f>SUM(P240:P255)</f>
        <v>0</v>
      </c>
      <c r="R239" s="122">
        <f>SUM(R240:R255)</f>
        <v>0.23748450000000002</v>
      </c>
      <c r="T239" s="123">
        <f>SUM(T240:T255)</f>
        <v>0</v>
      </c>
      <c r="AR239" s="117" t="s">
        <v>80</v>
      </c>
      <c r="AT239" s="124" t="s">
        <v>70</v>
      </c>
      <c r="AU239" s="124" t="s">
        <v>76</v>
      </c>
      <c r="AY239" s="117" t="s">
        <v>126</v>
      </c>
      <c r="BK239" s="125">
        <f>SUM(BK240:BK255)</f>
        <v>20013.399999999998</v>
      </c>
    </row>
    <row r="240" spans="2:65" s="1" customFormat="1" ht="24.2" customHeight="1">
      <c r="B240" s="128"/>
      <c r="C240" s="129" t="s">
        <v>356</v>
      </c>
      <c r="D240" s="129" t="s">
        <v>129</v>
      </c>
      <c r="E240" s="130" t="s">
        <v>357</v>
      </c>
      <c r="F240" s="131" t="s">
        <v>358</v>
      </c>
      <c r="G240" s="132" t="s">
        <v>143</v>
      </c>
      <c r="H240" s="133">
        <v>38.9</v>
      </c>
      <c r="I240" s="134">
        <v>80</v>
      </c>
      <c r="J240" s="135">
        <f>ROUND(I240*H240,2)</f>
        <v>3112</v>
      </c>
      <c r="K240" s="136"/>
      <c r="L240" s="32"/>
      <c r="M240" s="137" t="s">
        <v>3</v>
      </c>
      <c r="N240" s="138" t="s">
        <v>42</v>
      </c>
      <c r="P240" s="139">
        <f>O240*H240</f>
        <v>0</v>
      </c>
      <c r="Q240" s="139">
        <v>0</v>
      </c>
      <c r="R240" s="139">
        <f>Q240*H240</f>
        <v>0</v>
      </c>
      <c r="S240" s="139">
        <v>0</v>
      </c>
      <c r="T240" s="140">
        <f>S240*H240</f>
        <v>0</v>
      </c>
      <c r="AR240" s="141" t="s">
        <v>241</v>
      </c>
      <c r="AT240" s="141" t="s">
        <v>129</v>
      </c>
      <c r="AU240" s="141" t="s">
        <v>80</v>
      </c>
      <c r="AY240" s="17" t="s">
        <v>126</v>
      </c>
      <c r="BE240" s="142">
        <f>IF(N240="základní",J240,0)</f>
        <v>3112</v>
      </c>
      <c r="BF240" s="142">
        <f>IF(N240="snížená",J240,0)</f>
        <v>0</v>
      </c>
      <c r="BG240" s="142">
        <f>IF(N240="zákl. přenesená",J240,0)</f>
        <v>0</v>
      </c>
      <c r="BH240" s="142">
        <f>IF(N240="sníž. přenesená",J240,0)</f>
        <v>0</v>
      </c>
      <c r="BI240" s="142">
        <f>IF(N240="nulová",J240,0)</f>
        <v>0</v>
      </c>
      <c r="BJ240" s="17" t="s">
        <v>76</v>
      </c>
      <c r="BK240" s="142">
        <f>ROUND(I240*H240,2)</f>
        <v>3112</v>
      </c>
      <c r="BL240" s="17" t="s">
        <v>241</v>
      </c>
      <c r="BM240" s="141" t="s">
        <v>359</v>
      </c>
    </row>
    <row r="241" spans="2:47" s="1" customFormat="1" ht="19.5">
      <c r="B241" s="32"/>
      <c r="D241" s="143" t="s">
        <v>135</v>
      </c>
      <c r="F241" s="144" t="s">
        <v>360</v>
      </c>
      <c r="I241" s="145"/>
      <c r="L241" s="32"/>
      <c r="M241" s="146"/>
      <c r="T241" s="52"/>
      <c r="AT241" s="17" t="s">
        <v>135</v>
      </c>
      <c r="AU241" s="17" t="s">
        <v>80</v>
      </c>
    </row>
    <row r="242" spans="2:47" s="1" customFormat="1" ht="12">
      <c r="B242" s="32"/>
      <c r="D242" s="147" t="s">
        <v>137</v>
      </c>
      <c r="F242" s="148" t="s">
        <v>361</v>
      </c>
      <c r="I242" s="145"/>
      <c r="L242" s="32"/>
      <c r="M242" s="146"/>
      <c r="T242" s="52"/>
      <c r="AT242" s="17" t="s">
        <v>137</v>
      </c>
      <c r="AU242" s="17" t="s">
        <v>80</v>
      </c>
    </row>
    <row r="243" spans="2:51" s="12" customFormat="1" ht="12">
      <c r="B243" s="149"/>
      <c r="D243" s="143" t="s">
        <v>139</v>
      </c>
      <c r="E243" s="150" t="s">
        <v>3</v>
      </c>
      <c r="F243" s="151" t="s">
        <v>362</v>
      </c>
      <c r="H243" s="152">
        <v>38.9</v>
      </c>
      <c r="I243" s="153"/>
      <c r="L243" s="149"/>
      <c r="M243" s="154"/>
      <c r="T243" s="155"/>
      <c r="AT243" s="150" t="s">
        <v>139</v>
      </c>
      <c r="AU243" s="150" t="s">
        <v>80</v>
      </c>
      <c r="AV243" s="12" t="s">
        <v>80</v>
      </c>
      <c r="AW243" s="12" t="s">
        <v>33</v>
      </c>
      <c r="AX243" s="12" t="s">
        <v>76</v>
      </c>
      <c r="AY243" s="150" t="s">
        <v>126</v>
      </c>
    </row>
    <row r="244" spans="2:65" s="1" customFormat="1" ht="16.5" customHeight="1">
      <c r="B244" s="128"/>
      <c r="C244" s="163" t="s">
        <v>363</v>
      </c>
      <c r="D244" s="163" t="s">
        <v>202</v>
      </c>
      <c r="E244" s="164" t="s">
        <v>364</v>
      </c>
      <c r="F244" s="165" t="s">
        <v>365</v>
      </c>
      <c r="G244" s="166" t="s">
        <v>366</v>
      </c>
      <c r="H244" s="167">
        <v>11.67</v>
      </c>
      <c r="I244" s="168">
        <v>240</v>
      </c>
      <c r="J244" s="169">
        <f>ROUND(I244*H244,2)</f>
        <v>2800.8</v>
      </c>
      <c r="K244" s="170"/>
      <c r="L244" s="171"/>
      <c r="M244" s="172" t="s">
        <v>3</v>
      </c>
      <c r="N244" s="173" t="s">
        <v>42</v>
      </c>
      <c r="P244" s="139">
        <f>O244*H244</f>
        <v>0</v>
      </c>
      <c r="Q244" s="139">
        <v>0.001</v>
      </c>
      <c r="R244" s="139">
        <f>Q244*H244</f>
        <v>0.01167</v>
      </c>
      <c r="S244" s="139">
        <v>0</v>
      </c>
      <c r="T244" s="140">
        <f>S244*H244</f>
        <v>0</v>
      </c>
      <c r="AR244" s="141" t="s">
        <v>346</v>
      </c>
      <c r="AT244" s="141" t="s">
        <v>202</v>
      </c>
      <c r="AU244" s="141" t="s">
        <v>80</v>
      </c>
      <c r="AY244" s="17" t="s">
        <v>126</v>
      </c>
      <c r="BE244" s="142">
        <f>IF(N244="základní",J244,0)</f>
        <v>2800.8</v>
      </c>
      <c r="BF244" s="142">
        <f>IF(N244="snížená",J244,0)</f>
        <v>0</v>
      </c>
      <c r="BG244" s="142">
        <f>IF(N244="zákl. přenesená",J244,0)</f>
        <v>0</v>
      </c>
      <c r="BH244" s="142">
        <f>IF(N244="sníž. přenesená",J244,0)</f>
        <v>0</v>
      </c>
      <c r="BI244" s="142">
        <f>IF(N244="nulová",J244,0)</f>
        <v>0</v>
      </c>
      <c r="BJ244" s="17" t="s">
        <v>76</v>
      </c>
      <c r="BK244" s="142">
        <f>ROUND(I244*H244,2)</f>
        <v>2800.8</v>
      </c>
      <c r="BL244" s="17" t="s">
        <v>241</v>
      </c>
      <c r="BM244" s="141" t="s">
        <v>367</v>
      </c>
    </row>
    <row r="245" spans="2:47" s="1" customFormat="1" ht="12">
      <c r="B245" s="32"/>
      <c r="D245" s="143" t="s">
        <v>135</v>
      </c>
      <c r="F245" s="144" t="s">
        <v>365</v>
      </c>
      <c r="I245" s="145"/>
      <c r="L245" s="32"/>
      <c r="M245" s="146"/>
      <c r="T245" s="52"/>
      <c r="AT245" s="17" t="s">
        <v>135</v>
      </c>
      <c r="AU245" s="17" t="s">
        <v>80</v>
      </c>
    </row>
    <row r="246" spans="2:51" s="12" customFormat="1" ht="12">
      <c r="B246" s="149"/>
      <c r="D246" s="143" t="s">
        <v>139</v>
      </c>
      <c r="F246" s="151" t="s">
        <v>368</v>
      </c>
      <c r="H246" s="152">
        <v>11.67</v>
      </c>
      <c r="I246" s="153"/>
      <c r="L246" s="149"/>
      <c r="M246" s="154"/>
      <c r="T246" s="155"/>
      <c r="AT246" s="150" t="s">
        <v>139</v>
      </c>
      <c r="AU246" s="150" t="s">
        <v>80</v>
      </c>
      <c r="AV246" s="12" t="s">
        <v>80</v>
      </c>
      <c r="AW246" s="12" t="s">
        <v>4</v>
      </c>
      <c r="AX246" s="12" t="s">
        <v>76</v>
      </c>
      <c r="AY246" s="150" t="s">
        <v>126</v>
      </c>
    </row>
    <row r="247" spans="2:65" s="1" customFormat="1" ht="24.2" customHeight="1">
      <c r="B247" s="128"/>
      <c r="C247" s="129" t="s">
        <v>369</v>
      </c>
      <c r="D247" s="129" t="s">
        <v>129</v>
      </c>
      <c r="E247" s="130" t="s">
        <v>370</v>
      </c>
      <c r="F247" s="131" t="s">
        <v>371</v>
      </c>
      <c r="G247" s="132" t="s">
        <v>143</v>
      </c>
      <c r="H247" s="133">
        <v>38.9</v>
      </c>
      <c r="I247" s="134">
        <v>150</v>
      </c>
      <c r="J247" s="135">
        <f>ROUND(I247*H247,2)</f>
        <v>5835</v>
      </c>
      <c r="K247" s="136"/>
      <c r="L247" s="32"/>
      <c r="M247" s="137" t="s">
        <v>3</v>
      </c>
      <c r="N247" s="138" t="s">
        <v>42</v>
      </c>
      <c r="P247" s="139">
        <f>O247*H247</f>
        <v>0</v>
      </c>
      <c r="Q247" s="139">
        <v>0.0004</v>
      </c>
      <c r="R247" s="139">
        <f>Q247*H247</f>
        <v>0.015560000000000001</v>
      </c>
      <c r="S247" s="139">
        <v>0</v>
      </c>
      <c r="T247" s="140">
        <f>S247*H247</f>
        <v>0</v>
      </c>
      <c r="AR247" s="141" t="s">
        <v>241</v>
      </c>
      <c r="AT247" s="141" t="s">
        <v>129</v>
      </c>
      <c r="AU247" s="141" t="s">
        <v>80</v>
      </c>
      <c r="AY247" s="17" t="s">
        <v>126</v>
      </c>
      <c r="BE247" s="142">
        <f>IF(N247="základní",J247,0)</f>
        <v>5835</v>
      </c>
      <c r="BF247" s="142">
        <f>IF(N247="snížená",J247,0)</f>
        <v>0</v>
      </c>
      <c r="BG247" s="142">
        <f>IF(N247="zákl. přenesená",J247,0)</f>
        <v>0</v>
      </c>
      <c r="BH247" s="142">
        <f>IF(N247="sníž. přenesená",J247,0)</f>
        <v>0</v>
      </c>
      <c r="BI247" s="142">
        <f>IF(N247="nulová",J247,0)</f>
        <v>0</v>
      </c>
      <c r="BJ247" s="17" t="s">
        <v>76</v>
      </c>
      <c r="BK247" s="142">
        <f>ROUND(I247*H247,2)</f>
        <v>5835</v>
      </c>
      <c r="BL247" s="17" t="s">
        <v>241</v>
      </c>
      <c r="BM247" s="141" t="s">
        <v>372</v>
      </c>
    </row>
    <row r="248" spans="2:47" s="1" customFormat="1" ht="19.5">
      <c r="B248" s="32"/>
      <c r="D248" s="143" t="s">
        <v>135</v>
      </c>
      <c r="F248" s="144" t="s">
        <v>373</v>
      </c>
      <c r="I248" s="145"/>
      <c r="L248" s="32"/>
      <c r="M248" s="146"/>
      <c r="T248" s="52"/>
      <c r="AT248" s="17" t="s">
        <v>135</v>
      </c>
      <c r="AU248" s="17" t="s">
        <v>80</v>
      </c>
    </row>
    <row r="249" spans="2:47" s="1" customFormat="1" ht="12">
      <c r="B249" s="32"/>
      <c r="D249" s="147" t="s">
        <v>137</v>
      </c>
      <c r="F249" s="148" t="s">
        <v>374</v>
      </c>
      <c r="I249" s="145"/>
      <c r="L249" s="32"/>
      <c r="M249" s="146"/>
      <c r="T249" s="52"/>
      <c r="AT249" s="17" t="s">
        <v>137</v>
      </c>
      <c r="AU249" s="17" t="s">
        <v>80</v>
      </c>
    </row>
    <row r="250" spans="2:65" s="1" customFormat="1" ht="55.5" customHeight="1">
      <c r="B250" s="128"/>
      <c r="C250" s="163" t="s">
        <v>375</v>
      </c>
      <c r="D250" s="163" t="s">
        <v>202</v>
      </c>
      <c r="E250" s="164" t="s">
        <v>376</v>
      </c>
      <c r="F250" s="165" t="s">
        <v>377</v>
      </c>
      <c r="G250" s="166" t="s">
        <v>143</v>
      </c>
      <c r="H250" s="167">
        <v>44.735</v>
      </c>
      <c r="I250" s="168">
        <v>180</v>
      </c>
      <c r="J250" s="169">
        <f>ROUND(I250*H250,2)</f>
        <v>8052.3</v>
      </c>
      <c r="K250" s="170"/>
      <c r="L250" s="171"/>
      <c r="M250" s="172" t="s">
        <v>3</v>
      </c>
      <c r="N250" s="173" t="s">
        <v>42</v>
      </c>
      <c r="P250" s="139">
        <f>O250*H250</f>
        <v>0</v>
      </c>
      <c r="Q250" s="139">
        <v>0.0047</v>
      </c>
      <c r="R250" s="139">
        <f>Q250*H250</f>
        <v>0.2102545</v>
      </c>
      <c r="S250" s="139">
        <v>0</v>
      </c>
      <c r="T250" s="140">
        <f>S250*H250</f>
        <v>0</v>
      </c>
      <c r="AR250" s="141" t="s">
        <v>346</v>
      </c>
      <c r="AT250" s="141" t="s">
        <v>202</v>
      </c>
      <c r="AU250" s="141" t="s">
        <v>80</v>
      </c>
      <c r="AY250" s="17" t="s">
        <v>126</v>
      </c>
      <c r="BE250" s="142">
        <f>IF(N250="základní",J250,0)</f>
        <v>8052.3</v>
      </c>
      <c r="BF250" s="142">
        <f>IF(N250="snížená",J250,0)</f>
        <v>0</v>
      </c>
      <c r="BG250" s="142">
        <f>IF(N250="zákl. přenesená",J250,0)</f>
        <v>0</v>
      </c>
      <c r="BH250" s="142">
        <f>IF(N250="sníž. přenesená",J250,0)</f>
        <v>0</v>
      </c>
      <c r="BI250" s="142">
        <f>IF(N250="nulová",J250,0)</f>
        <v>0</v>
      </c>
      <c r="BJ250" s="17" t="s">
        <v>76</v>
      </c>
      <c r="BK250" s="142">
        <f>ROUND(I250*H250,2)</f>
        <v>8052.3</v>
      </c>
      <c r="BL250" s="17" t="s">
        <v>241</v>
      </c>
      <c r="BM250" s="141" t="s">
        <v>378</v>
      </c>
    </row>
    <row r="251" spans="2:47" s="1" customFormat="1" ht="29.25">
      <c r="B251" s="32"/>
      <c r="D251" s="143" t="s">
        <v>135</v>
      </c>
      <c r="F251" s="144" t="s">
        <v>377</v>
      </c>
      <c r="I251" s="145"/>
      <c r="L251" s="32"/>
      <c r="M251" s="146"/>
      <c r="T251" s="52"/>
      <c r="AT251" s="17" t="s">
        <v>135</v>
      </c>
      <c r="AU251" s="17" t="s">
        <v>80</v>
      </c>
    </row>
    <row r="252" spans="2:51" s="12" customFormat="1" ht="12">
      <c r="B252" s="149"/>
      <c r="D252" s="143" t="s">
        <v>139</v>
      </c>
      <c r="F252" s="151" t="s">
        <v>379</v>
      </c>
      <c r="H252" s="152">
        <v>44.735</v>
      </c>
      <c r="I252" s="153"/>
      <c r="L252" s="149"/>
      <c r="M252" s="154"/>
      <c r="T252" s="155"/>
      <c r="AT252" s="150" t="s">
        <v>139</v>
      </c>
      <c r="AU252" s="150" t="s">
        <v>80</v>
      </c>
      <c r="AV252" s="12" t="s">
        <v>80</v>
      </c>
      <c r="AW252" s="12" t="s">
        <v>4</v>
      </c>
      <c r="AX252" s="12" t="s">
        <v>76</v>
      </c>
      <c r="AY252" s="150" t="s">
        <v>126</v>
      </c>
    </row>
    <row r="253" spans="2:65" s="1" customFormat="1" ht="24.2" customHeight="1">
      <c r="B253" s="128"/>
      <c r="C253" s="129" t="s">
        <v>380</v>
      </c>
      <c r="D253" s="129" t="s">
        <v>129</v>
      </c>
      <c r="E253" s="130" t="s">
        <v>381</v>
      </c>
      <c r="F253" s="131" t="s">
        <v>382</v>
      </c>
      <c r="G253" s="132" t="s">
        <v>244</v>
      </c>
      <c r="H253" s="133">
        <v>0.237</v>
      </c>
      <c r="I253" s="134">
        <v>900</v>
      </c>
      <c r="J253" s="135">
        <f>ROUND(I253*H253,2)</f>
        <v>213.3</v>
      </c>
      <c r="K253" s="136"/>
      <c r="L253" s="32"/>
      <c r="M253" s="137" t="s">
        <v>3</v>
      </c>
      <c r="N253" s="138" t="s">
        <v>42</v>
      </c>
      <c r="P253" s="139">
        <f>O253*H253</f>
        <v>0</v>
      </c>
      <c r="Q253" s="139">
        <v>0</v>
      </c>
      <c r="R253" s="139">
        <f>Q253*H253</f>
        <v>0</v>
      </c>
      <c r="S253" s="139">
        <v>0</v>
      </c>
      <c r="T253" s="140">
        <f>S253*H253</f>
        <v>0</v>
      </c>
      <c r="AR253" s="141" t="s">
        <v>241</v>
      </c>
      <c r="AT253" s="141" t="s">
        <v>129</v>
      </c>
      <c r="AU253" s="141" t="s">
        <v>80</v>
      </c>
      <c r="AY253" s="17" t="s">
        <v>126</v>
      </c>
      <c r="BE253" s="142">
        <f>IF(N253="základní",J253,0)</f>
        <v>213.3</v>
      </c>
      <c r="BF253" s="142">
        <f>IF(N253="snížená",J253,0)</f>
        <v>0</v>
      </c>
      <c r="BG253" s="142">
        <f>IF(N253="zákl. přenesená",J253,0)</f>
        <v>0</v>
      </c>
      <c r="BH253" s="142">
        <f>IF(N253="sníž. přenesená",J253,0)</f>
        <v>0</v>
      </c>
      <c r="BI253" s="142">
        <f>IF(N253="nulová",J253,0)</f>
        <v>0</v>
      </c>
      <c r="BJ253" s="17" t="s">
        <v>76</v>
      </c>
      <c r="BK253" s="142">
        <f>ROUND(I253*H253,2)</f>
        <v>213.3</v>
      </c>
      <c r="BL253" s="17" t="s">
        <v>241</v>
      </c>
      <c r="BM253" s="141" t="s">
        <v>383</v>
      </c>
    </row>
    <row r="254" spans="2:47" s="1" customFormat="1" ht="29.25">
      <c r="B254" s="32"/>
      <c r="D254" s="143" t="s">
        <v>135</v>
      </c>
      <c r="F254" s="144" t="s">
        <v>384</v>
      </c>
      <c r="I254" s="145"/>
      <c r="L254" s="32"/>
      <c r="M254" s="146"/>
      <c r="T254" s="52"/>
      <c r="AT254" s="17" t="s">
        <v>135</v>
      </c>
      <c r="AU254" s="17" t="s">
        <v>80</v>
      </c>
    </row>
    <row r="255" spans="2:47" s="1" customFormat="1" ht="12">
      <c r="B255" s="32"/>
      <c r="D255" s="147" t="s">
        <v>137</v>
      </c>
      <c r="F255" s="148" t="s">
        <v>385</v>
      </c>
      <c r="I255" s="145"/>
      <c r="L255" s="32"/>
      <c r="M255" s="146"/>
      <c r="T255" s="52"/>
      <c r="AT255" s="17" t="s">
        <v>137</v>
      </c>
      <c r="AU255" s="17" t="s">
        <v>80</v>
      </c>
    </row>
    <row r="256" spans="2:63" s="11" customFormat="1" ht="22.9" customHeight="1">
      <c r="B256" s="116"/>
      <c r="D256" s="117" t="s">
        <v>70</v>
      </c>
      <c r="E256" s="126" t="s">
        <v>386</v>
      </c>
      <c r="F256" s="126" t="s">
        <v>387</v>
      </c>
      <c r="I256" s="119"/>
      <c r="J256" s="127">
        <f>BK256</f>
        <v>12783.560000000001</v>
      </c>
      <c r="L256" s="116"/>
      <c r="M256" s="121"/>
      <c r="P256" s="122">
        <f>SUM(P257:P272)</f>
        <v>0</v>
      </c>
      <c r="R256" s="122">
        <f>SUM(R257:R272)</f>
        <v>0.0528262</v>
      </c>
      <c r="T256" s="123">
        <f>SUM(T257:T272)</f>
        <v>0</v>
      </c>
      <c r="AR256" s="117" t="s">
        <v>80</v>
      </c>
      <c r="AT256" s="124" t="s">
        <v>70</v>
      </c>
      <c r="AU256" s="124" t="s">
        <v>76</v>
      </c>
      <c r="AY256" s="117" t="s">
        <v>126</v>
      </c>
      <c r="BK256" s="125">
        <f>SUM(BK257:BK272)</f>
        <v>12783.560000000001</v>
      </c>
    </row>
    <row r="257" spans="2:65" s="1" customFormat="1" ht="24.2" customHeight="1">
      <c r="B257" s="128"/>
      <c r="C257" s="129" t="s">
        <v>388</v>
      </c>
      <c r="D257" s="129" t="s">
        <v>129</v>
      </c>
      <c r="E257" s="130" t="s">
        <v>389</v>
      </c>
      <c r="F257" s="131" t="s">
        <v>390</v>
      </c>
      <c r="G257" s="132" t="s">
        <v>143</v>
      </c>
      <c r="H257" s="133">
        <v>38.9</v>
      </c>
      <c r="I257" s="134">
        <v>100</v>
      </c>
      <c r="J257" s="135">
        <f>ROUND(I257*H257,2)</f>
        <v>3890</v>
      </c>
      <c r="K257" s="136"/>
      <c r="L257" s="32"/>
      <c r="M257" s="137" t="s">
        <v>3</v>
      </c>
      <c r="N257" s="138" t="s">
        <v>42</v>
      </c>
      <c r="P257" s="139">
        <f>O257*H257</f>
        <v>0</v>
      </c>
      <c r="Q257" s="139">
        <v>0</v>
      </c>
      <c r="R257" s="139">
        <f>Q257*H257</f>
        <v>0</v>
      </c>
      <c r="S257" s="139">
        <v>0</v>
      </c>
      <c r="T257" s="140">
        <f>S257*H257</f>
        <v>0</v>
      </c>
      <c r="AR257" s="141" t="s">
        <v>241</v>
      </c>
      <c r="AT257" s="141" t="s">
        <v>129</v>
      </c>
      <c r="AU257" s="141" t="s">
        <v>80</v>
      </c>
      <c r="AY257" s="17" t="s">
        <v>126</v>
      </c>
      <c r="BE257" s="142">
        <f>IF(N257="základní",J257,0)</f>
        <v>3890</v>
      </c>
      <c r="BF257" s="142">
        <f>IF(N257="snížená",J257,0)</f>
        <v>0</v>
      </c>
      <c r="BG257" s="142">
        <f>IF(N257="zákl. přenesená",J257,0)</f>
        <v>0</v>
      </c>
      <c r="BH257" s="142">
        <f>IF(N257="sníž. přenesená",J257,0)</f>
        <v>0</v>
      </c>
      <c r="BI257" s="142">
        <f>IF(N257="nulová",J257,0)</f>
        <v>0</v>
      </c>
      <c r="BJ257" s="17" t="s">
        <v>76</v>
      </c>
      <c r="BK257" s="142">
        <f>ROUND(I257*H257,2)</f>
        <v>3890</v>
      </c>
      <c r="BL257" s="17" t="s">
        <v>241</v>
      </c>
      <c r="BM257" s="141" t="s">
        <v>391</v>
      </c>
    </row>
    <row r="258" spans="2:47" s="1" customFormat="1" ht="19.5">
      <c r="B258" s="32"/>
      <c r="D258" s="143" t="s">
        <v>135</v>
      </c>
      <c r="F258" s="144" t="s">
        <v>392</v>
      </c>
      <c r="I258" s="145"/>
      <c r="L258" s="32"/>
      <c r="M258" s="146"/>
      <c r="T258" s="52"/>
      <c r="AT258" s="17" t="s">
        <v>135</v>
      </c>
      <c r="AU258" s="17" t="s">
        <v>80</v>
      </c>
    </row>
    <row r="259" spans="2:47" s="1" customFormat="1" ht="12">
      <c r="B259" s="32"/>
      <c r="D259" s="147" t="s">
        <v>137</v>
      </c>
      <c r="F259" s="148" t="s">
        <v>393</v>
      </c>
      <c r="I259" s="145"/>
      <c r="L259" s="32"/>
      <c r="M259" s="146"/>
      <c r="T259" s="52"/>
      <c r="AT259" s="17" t="s">
        <v>137</v>
      </c>
      <c r="AU259" s="17" t="s">
        <v>80</v>
      </c>
    </row>
    <row r="260" spans="2:51" s="12" customFormat="1" ht="12">
      <c r="B260" s="149"/>
      <c r="D260" s="143" t="s">
        <v>139</v>
      </c>
      <c r="E260" s="150" t="s">
        <v>3</v>
      </c>
      <c r="F260" s="151" t="s">
        <v>362</v>
      </c>
      <c r="H260" s="152">
        <v>38.9</v>
      </c>
      <c r="I260" s="153"/>
      <c r="L260" s="149"/>
      <c r="M260" s="154"/>
      <c r="T260" s="155"/>
      <c r="AT260" s="150" t="s">
        <v>139</v>
      </c>
      <c r="AU260" s="150" t="s">
        <v>80</v>
      </c>
      <c r="AV260" s="12" t="s">
        <v>80</v>
      </c>
      <c r="AW260" s="12" t="s">
        <v>33</v>
      </c>
      <c r="AX260" s="12" t="s">
        <v>76</v>
      </c>
      <c r="AY260" s="150" t="s">
        <v>126</v>
      </c>
    </row>
    <row r="261" spans="2:65" s="1" customFormat="1" ht="24.2" customHeight="1">
      <c r="B261" s="128"/>
      <c r="C261" s="163" t="s">
        <v>394</v>
      </c>
      <c r="D261" s="163" t="s">
        <v>202</v>
      </c>
      <c r="E261" s="164" t="s">
        <v>395</v>
      </c>
      <c r="F261" s="165" t="s">
        <v>396</v>
      </c>
      <c r="G261" s="166" t="s">
        <v>143</v>
      </c>
      <c r="H261" s="167">
        <v>39.678</v>
      </c>
      <c r="I261" s="168">
        <v>120</v>
      </c>
      <c r="J261" s="169">
        <f>ROUND(I261*H261,2)</f>
        <v>4761.36</v>
      </c>
      <c r="K261" s="170"/>
      <c r="L261" s="171"/>
      <c r="M261" s="172" t="s">
        <v>3</v>
      </c>
      <c r="N261" s="173" t="s">
        <v>42</v>
      </c>
      <c r="P261" s="139">
        <f>O261*H261</f>
        <v>0</v>
      </c>
      <c r="Q261" s="139">
        <v>0.0009</v>
      </c>
      <c r="R261" s="139">
        <f>Q261*H261</f>
        <v>0.0357102</v>
      </c>
      <c r="S261" s="139">
        <v>0</v>
      </c>
      <c r="T261" s="140">
        <f>S261*H261</f>
        <v>0</v>
      </c>
      <c r="AR261" s="141" t="s">
        <v>346</v>
      </c>
      <c r="AT261" s="141" t="s">
        <v>202</v>
      </c>
      <c r="AU261" s="141" t="s">
        <v>80</v>
      </c>
      <c r="AY261" s="17" t="s">
        <v>126</v>
      </c>
      <c r="BE261" s="142">
        <f>IF(N261="základní",J261,0)</f>
        <v>4761.36</v>
      </c>
      <c r="BF261" s="142">
        <f>IF(N261="snížená",J261,0)</f>
        <v>0</v>
      </c>
      <c r="BG261" s="142">
        <f>IF(N261="zákl. přenesená",J261,0)</f>
        <v>0</v>
      </c>
      <c r="BH261" s="142">
        <f>IF(N261="sníž. přenesená",J261,0)</f>
        <v>0</v>
      </c>
      <c r="BI261" s="142">
        <f>IF(N261="nulová",J261,0)</f>
        <v>0</v>
      </c>
      <c r="BJ261" s="17" t="s">
        <v>76</v>
      </c>
      <c r="BK261" s="142">
        <f>ROUND(I261*H261,2)</f>
        <v>4761.36</v>
      </c>
      <c r="BL261" s="17" t="s">
        <v>241</v>
      </c>
      <c r="BM261" s="141" t="s">
        <v>397</v>
      </c>
    </row>
    <row r="262" spans="2:47" s="1" customFormat="1" ht="19.5">
      <c r="B262" s="32"/>
      <c r="D262" s="143" t="s">
        <v>135</v>
      </c>
      <c r="F262" s="144" t="s">
        <v>396</v>
      </c>
      <c r="I262" s="145"/>
      <c r="L262" s="32"/>
      <c r="M262" s="146"/>
      <c r="T262" s="52"/>
      <c r="AT262" s="17" t="s">
        <v>135</v>
      </c>
      <c r="AU262" s="17" t="s">
        <v>80</v>
      </c>
    </row>
    <row r="263" spans="2:51" s="12" customFormat="1" ht="12">
      <c r="B263" s="149"/>
      <c r="D263" s="143" t="s">
        <v>139</v>
      </c>
      <c r="F263" s="151" t="s">
        <v>398</v>
      </c>
      <c r="H263" s="152">
        <v>39.678</v>
      </c>
      <c r="I263" s="153"/>
      <c r="L263" s="149"/>
      <c r="M263" s="154"/>
      <c r="T263" s="155"/>
      <c r="AT263" s="150" t="s">
        <v>139</v>
      </c>
      <c r="AU263" s="150" t="s">
        <v>80</v>
      </c>
      <c r="AV263" s="12" t="s">
        <v>80</v>
      </c>
      <c r="AW263" s="12" t="s">
        <v>4</v>
      </c>
      <c r="AX263" s="12" t="s">
        <v>76</v>
      </c>
      <c r="AY263" s="150" t="s">
        <v>126</v>
      </c>
    </row>
    <row r="264" spans="2:65" s="1" customFormat="1" ht="24.2" customHeight="1">
      <c r="B264" s="128"/>
      <c r="C264" s="129" t="s">
        <v>399</v>
      </c>
      <c r="D264" s="129" t="s">
        <v>129</v>
      </c>
      <c r="E264" s="130" t="s">
        <v>400</v>
      </c>
      <c r="F264" s="131" t="s">
        <v>401</v>
      </c>
      <c r="G264" s="132" t="s">
        <v>143</v>
      </c>
      <c r="H264" s="133">
        <v>38.9</v>
      </c>
      <c r="I264" s="134">
        <v>50</v>
      </c>
      <c r="J264" s="135">
        <f>ROUND(I264*H264,2)</f>
        <v>1945</v>
      </c>
      <c r="K264" s="136"/>
      <c r="L264" s="32"/>
      <c r="M264" s="137" t="s">
        <v>3</v>
      </c>
      <c r="N264" s="138" t="s">
        <v>42</v>
      </c>
      <c r="P264" s="139">
        <f>O264*H264</f>
        <v>0</v>
      </c>
      <c r="Q264" s="139">
        <v>0</v>
      </c>
      <c r="R264" s="139">
        <f>Q264*H264</f>
        <v>0</v>
      </c>
      <c r="S264" s="139">
        <v>0</v>
      </c>
      <c r="T264" s="140">
        <f>S264*H264</f>
        <v>0</v>
      </c>
      <c r="AR264" s="141" t="s">
        <v>241</v>
      </c>
      <c r="AT264" s="141" t="s">
        <v>129</v>
      </c>
      <c r="AU264" s="141" t="s">
        <v>80</v>
      </c>
      <c r="AY264" s="17" t="s">
        <v>126</v>
      </c>
      <c r="BE264" s="142">
        <f>IF(N264="základní",J264,0)</f>
        <v>1945</v>
      </c>
      <c r="BF264" s="142">
        <f>IF(N264="snížená",J264,0)</f>
        <v>0</v>
      </c>
      <c r="BG264" s="142">
        <f>IF(N264="zákl. přenesená",J264,0)</f>
        <v>0</v>
      </c>
      <c r="BH264" s="142">
        <f>IF(N264="sníž. přenesená",J264,0)</f>
        <v>0</v>
      </c>
      <c r="BI264" s="142">
        <f>IF(N264="nulová",J264,0)</f>
        <v>0</v>
      </c>
      <c r="BJ264" s="17" t="s">
        <v>76</v>
      </c>
      <c r="BK264" s="142">
        <f>ROUND(I264*H264,2)</f>
        <v>1945</v>
      </c>
      <c r="BL264" s="17" t="s">
        <v>241</v>
      </c>
      <c r="BM264" s="141" t="s">
        <v>402</v>
      </c>
    </row>
    <row r="265" spans="2:47" s="1" customFormat="1" ht="29.25">
      <c r="B265" s="32"/>
      <c r="D265" s="143" t="s">
        <v>135</v>
      </c>
      <c r="F265" s="144" t="s">
        <v>403</v>
      </c>
      <c r="I265" s="145"/>
      <c r="L265" s="32"/>
      <c r="M265" s="146"/>
      <c r="T265" s="52"/>
      <c r="AT265" s="17" t="s">
        <v>135</v>
      </c>
      <c r="AU265" s="17" t="s">
        <v>80</v>
      </c>
    </row>
    <row r="266" spans="2:47" s="1" customFormat="1" ht="12">
      <c r="B266" s="32"/>
      <c r="D266" s="147" t="s">
        <v>137</v>
      </c>
      <c r="F266" s="148" t="s">
        <v>404</v>
      </c>
      <c r="I266" s="145"/>
      <c r="L266" s="32"/>
      <c r="M266" s="146"/>
      <c r="T266" s="52"/>
      <c r="AT266" s="17" t="s">
        <v>137</v>
      </c>
      <c r="AU266" s="17" t="s">
        <v>80</v>
      </c>
    </row>
    <row r="267" spans="2:65" s="1" customFormat="1" ht="16.5" customHeight="1">
      <c r="B267" s="128"/>
      <c r="C267" s="163" t="s">
        <v>405</v>
      </c>
      <c r="D267" s="163" t="s">
        <v>202</v>
      </c>
      <c r="E267" s="164" t="s">
        <v>406</v>
      </c>
      <c r="F267" s="165" t="s">
        <v>407</v>
      </c>
      <c r="G267" s="166" t="s">
        <v>143</v>
      </c>
      <c r="H267" s="167">
        <v>42.79</v>
      </c>
      <c r="I267" s="168">
        <v>50</v>
      </c>
      <c r="J267" s="169">
        <f>ROUND(I267*H267,2)</f>
        <v>2139.5</v>
      </c>
      <c r="K267" s="170"/>
      <c r="L267" s="171"/>
      <c r="M267" s="172" t="s">
        <v>3</v>
      </c>
      <c r="N267" s="173" t="s">
        <v>42</v>
      </c>
      <c r="P267" s="139">
        <f>O267*H267</f>
        <v>0</v>
      </c>
      <c r="Q267" s="139">
        <v>0.0004</v>
      </c>
      <c r="R267" s="139">
        <f>Q267*H267</f>
        <v>0.017116</v>
      </c>
      <c r="S267" s="139">
        <v>0</v>
      </c>
      <c r="T267" s="140">
        <f>S267*H267</f>
        <v>0</v>
      </c>
      <c r="AR267" s="141" t="s">
        <v>346</v>
      </c>
      <c r="AT267" s="141" t="s">
        <v>202</v>
      </c>
      <c r="AU267" s="141" t="s">
        <v>80</v>
      </c>
      <c r="AY267" s="17" t="s">
        <v>126</v>
      </c>
      <c r="BE267" s="142">
        <f>IF(N267="základní",J267,0)</f>
        <v>2139.5</v>
      </c>
      <c r="BF267" s="142">
        <f>IF(N267="snížená",J267,0)</f>
        <v>0</v>
      </c>
      <c r="BG267" s="142">
        <f>IF(N267="zákl. přenesená",J267,0)</f>
        <v>0</v>
      </c>
      <c r="BH267" s="142">
        <f>IF(N267="sníž. přenesená",J267,0)</f>
        <v>0</v>
      </c>
      <c r="BI267" s="142">
        <f>IF(N267="nulová",J267,0)</f>
        <v>0</v>
      </c>
      <c r="BJ267" s="17" t="s">
        <v>76</v>
      </c>
      <c r="BK267" s="142">
        <f>ROUND(I267*H267,2)</f>
        <v>2139.5</v>
      </c>
      <c r="BL267" s="17" t="s">
        <v>241</v>
      </c>
      <c r="BM267" s="141" t="s">
        <v>408</v>
      </c>
    </row>
    <row r="268" spans="2:47" s="1" customFormat="1" ht="12">
      <c r="B268" s="32"/>
      <c r="D268" s="143" t="s">
        <v>135</v>
      </c>
      <c r="F268" s="144" t="s">
        <v>407</v>
      </c>
      <c r="I268" s="145"/>
      <c r="L268" s="32"/>
      <c r="M268" s="146"/>
      <c r="T268" s="52"/>
      <c r="AT268" s="17" t="s">
        <v>135</v>
      </c>
      <c r="AU268" s="17" t="s">
        <v>80</v>
      </c>
    </row>
    <row r="269" spans="2:51" s="12" customFormat="1" ht="12">
      <c r="B269" s="149"/>
      <c r="D269" s="143" t="s">
        <v>139</v>
      </c>
      <c r="F269" s="151" t="s">
        <v>409</v>
      </c>
      <c r="H269" s="152">
        <v>42.79</v>
      </c>
      <c r="I269" s="153"/>
      <c r="L269" s="149"/>
      <c r="M269" s="154"/>
      <c r="T269" s="155"/>
      <c r="AT269" s="150" t="s">
        <v>139</v>
      </c>
      <c r="AU269" s="150" t="s">
        <v>80</v>
      </c>
      <c r="AV269" s="12" t="s">
        <v>80</v>
      </c>
      <c r="AW269" s="12" t="s">
        <v>4</v>
      </c>
      <c r="AX269" s="12" t="s">
        <v>76</v>
      </c>
      <c r="AY269" s="150" t="s">
        <v>126</v>
      </c>
    </row>
    <row r="270" spans="2:65" s="1" customFormat="1" ht="24.2" customHeight="1">
      <c r="B270" s="128"/>
      <c r="C270" s="129" t="s">
        <v>410</v>
      </c>
      <c r="D270" s="129" t="s">
        <v>129</v>
      </c>
      <c r="E270" s="130" t="s">
        <v>411</v>
      </c>
      <c r="F270" s="131" t="s">
        <v>412</v>
      </c>
      <c r="G270" s="132" t="s">
        <v>244</v>
      </c>
      <c r="H270" s="133">
        <v>0.053</v>
      </c>
      <c r="I270" s="134">
        <v>900</v>
      </c>
      <c r="J270" s="135">
        <f>ROUND(I270*H270,2)</f>
        <v>47.7</v>
      </c>
      <c r="K270" s="136"/>
      <c r="L270" s="32"/>
      <c r="M270" s="137" t="s">
        <v>3</v>
      </c>
      <c r="N270" s="138" t="s">
        <v>42</v>
      </c>
      <c r="P270" s="139">
        <f>O270*H270</f>
        <v>0</v>
      </c>
      <c r="Q270" s="139">
        <v>0</v>
      </c>
      <c r="R270" s="139">
        <f>Q270*H270</f>
        <v>0</v>
      </c>
      <c r="S270" s="139">
        <v>0</v>
      </c>
      <c r="T270" s="140">
        <f>S270*H270</f>
        <v>0</v>
      </c>
      <c r="AR270" s="141" t="s">
        <v>241</v>
      </c>
      <c r="AT270" s="141" t="s">
        <v>129</v>
      </c>
      <c r="AU270" s="141" t="s">
        <v>80</v>
      </c>
      <c r="AY270" s="17" t="s">
        <v>126</v>
      </c>
      <c r="BE270" s="142">
        <f>IF(N270="základní",J270,0)</f>
        <v>47.7</v>
      </c>
      <c r="BF270" s="142">
        <f>IF(N270="snížená",J270,0)</f>
        <v>0</v>
      </c>
      <c r="BG270" s="142">
        <f>IF(N270="zákl. přenesená",J270,0)</f>
        <v>0</v>
      </c>
      <c r="BH270" s="142">
        <f>IF(N270="sníž. přenesená",J270,0)</f>
        <v>0</v>
      </c>
      <c r="BI270" s="142">
        <f>IF(N270="nulová",J270,0)</f>
        <v>0</v>
      </c>
      <c r="BJ270" s="17" t="s">
        <v>76</v>
      </c>
      <c r="BK270" s="142">
        <f>ROUND(I270*H270,2)</f>
        <v>47.7</v>
      </c>
      <c r="BL270" s="17" t="s">
        <v>241</v>
      </c>
      <c r="BM270" s="141" t="s">
        <v>413</v>
      </c>
    </row>
    <row r="271" spans="2:47" s="1" customFormat="1" ht="29.25">
      <c r="B271" s="32"/>
      <c r="D271" s="143" t="s">
        <v>135</v>
      </c>
      <c r="F271" s="144" t="s">
        <v>414</v>
      </c>
      <c r="I271" s="145"/>
      <c r="L271" s="32"/>
      <c r="M271" s="146"/>
      <c r="T271" s="52"/>
      <c r="AT271" s="17" t="s">
        <v>135</v>
      </c>
      <c r="AU271" s="17" t="s">
        <v>80</v>
      </c>
    </row>
    <row r="272" spans="2:47" s="1" customFormat="1" ht="12">
      <c r="B272" s="32"/>
      <c r="D272" s="147" t="s">
        <v>137</v>
      </c>
      <c r="F272" s="148" t="s">
        <v>415</v>
      </c>
      <c r="I272" s="145"/>
      <c r="L272" s="32"/>
      <c r="M272" s="146"/>
      <c r="T272" s="52"/>
      <c r="AT272" s="17" t="s">
        <v>137</v>
      </c>
      <c r="AU272" s="17" t="s">
        <v>80</v>
      </c>
    </row>
    <row r="273" spans="2:63" s="11" customFormat="1" ht="22.9" customHeight="1">
      <c r="B273" s="116"/>
      <c r="D273" s="117" t="s">
        <v>70</v>
      </c>
      <c r="E273" s="126" t="s">
        <v>416</v>
      </c>
      <c r="F273" s="126" t="s">
        <v>417</v>
      </c>
      <c r="I273" s="119"/>
      <c r="J273" s="127">
        <f>BK273</f>
        <v>5600</v>
      </c>
      <c r="L273" s="116"/>
      <c r="M273" s="121"/>
      <c r="P273" s="122">
        <f>SUM(P274:P288)</f>
        <v>0</v>
      </c>
      <c r="R273" s="122">
        <f>SUM(R274:R288)</f>
        <v>0</v>
      </c>
      <c r="T273" s="123">
        <f>SUM(T274:T288)</f>
        <v>0.82612</v>
      </c>
      <c r="AR273" s="117" t="s">
        <v>80</v>
      </c>
      <c r="AT273" s="124" t="s">
        <v>70</v>
      </c>
      <c r="AU273" s="124" t="s">
        <v>76</v>
      </c>
      <c r="AY273" s="117" t="s">
        <v>126</v>
      </c>
      <c r="BK273" s="125">
        <f>SUM(BK274:BK288)</f>
        <v>5600</v>
      </c>
    </row>
    <row r="274" spans="2:65" s="1" customFormat="1" ht="16.5" customHeight="1">
      <c r="B274" s="128"/>
      <c r="C274" s="129" t="s">
        <v>418</v>
      </c>
      <c r="D274" s="129" t="s">
        <v>129</v>
      </c>
      <c r="E274" s="130" t="s">
        <v>419</v>
      </c>
      <c r="F274" s="131" t="s">
        <v>420</v>
      </c>
      <c r="G274" s="132" t="s">
        <v>421</v>
      </c>
      <c r="H274" s="133">
        <v>8</v>
      </c>
      <c r="I274" s="134">
        <v>200</v>
      </c>
      <c r="J274" s="135">
        <f>ROUND(I274*H274,2)</f>
        <v>1600</v>
      </c>
      <c r="K274" s="136"/>
      <c r="L274" s="32"/>
      <c r="M274" s="137" t="s">
        <v>3</v>
      </c>
      <c r="N274" s="138" t="s">
        <v>42</v>
      </c>
      <c r="P274" s="139">
        <f>O274*H274</f>
        <v>0</v>
      </c>
      <c r="Q274" s="139">
        <v>0</v>
      </c>
      <c r="R274" s="139">
        <f>Q274*H274</f>
        <v>0</v>
      </c>
      <c r="S274" s="139">
        <v>0.01933</v>
      </c>
      <c r="T274" s="140">
        <f>S274*H274</f>
        <v>0.15464</v>
      </c>
      <c r="AR274" s="141" t="s">
        <v>241</v>
      </c>
      <c r="AT274" s="141" t="s">
        <v>129</v>
      </c>
      <c r="AU274" s="141" t="s">
        <v>80</v>
      </c>
      <c r="AY274" s="17" t="s">
        <v>126</v>
      </c>
      <c r="BE274" s="142">
        <f>IF(N274="základní",J274,0)</f>
        <v>1600</v>
      </c>
      <c r="BF274" s="142">
        <f>IF(N274="snížená",J274,0)</f>
        <v>0</v>
      </c>
      <c r="BG274" s="142">
        <f>IF(N274="zákl. přenesená",J274,0)</f>
        <v>0</v>
      </c>
      <c r="BH274" s="142">
        <f>IF(N274="sníž. přenesená",J274,0)</f>
        <v>0</v>
      </c>
      <c r="BI274" s="142">
        <f>IF(N274="nulová",J274,0)</f>
        <v>0</v>
      </c>
      <c r="BJ274" s="17" t="s">
        <v>76</v>
      </c>
      <c r="BK274" s="142">
        <f>ROUND(I274*H274,2)</f>
        <v>1600</v>
      </c>
      <c r="BL274" s="17" t="s">
        <v>241</v>
      </c>
      <c r="BM274" s="141" t="s">
        <v>422</v>
      </c>
    </row>
    <row r="275" spans="2:47" s="1" customFormat="1" ht="19.5">
      <c r="B275" s="32"/>
      <c r="D275" s="143" t="s">
        <v>135</v>
      </c>
      <c r="F275" s="144" t="s">
        <v>423</v>
      </c>
      <c r="I275" s="145"/>
      <c r="L275" s="32"/>
      <c r="M275" s="146"/>
      <c r="T275" s="52"/>
      <c r="AT275" s="17" t="s">
        <v>135</v>
      </c>
      <c r="AU275" s="17" t="s">
        <v>80</v>
      </c>
    </row>
    <row r="276" spans="2:47" s="1" customFormat="1" ht="12">
      <c r="B276" s="32"/>
      <c r="D276" s="147" t="s">
        <v>137</v>
      </c>
      <c r="F276" s="148" t="s">
        <v>424</v>
      </c>
      <c r="I276" s="145"/>
      <c r="L276" s="32"/>
      <c r="M276" s="146"/>
      <c r="T276" s="52"/>
      <c r="AT276" s="17" t="s">
        <v>137</v>
      </c>
      <c r="AU276" s="17" t="s">
        <v>80</v>
      </c>
    </row>
    <row r="277" spans="2:65" s="1" customFormat="1" ht="21.75" customHeight="1">
      <c r="B277" s="128"/>
      <c r="C277" s="129" t="s">
        <v>425</v>
      </c>
      <c r="D277" s="129" t="s">
        <v>129</v>
      </c>
      <c r="E277" s="130" t="s">
        <v>426</v>
      </c>
      <c r="F277" s="131" t="s">
        <v>427</v>
      </c>
      <c r="G277" s="132" t="s">
        <v>421</v>
      </c>
      <c r="H277" s="133">
        <v>12</v>
      </c>
      <c r="I277" s="134">
        <v>200</v>
      </c>
      <c r="J277" s="135">
        <f>ROUND(I277*H277,2)</f>
        <v>2400</v>
      </c>
      <c r="K277" s="136"/>
      <c r="L277" s="32"/>
      <c r="M277" s="137" t="s">
        <v>3</v>
      </c>
      <c r="N277" s="138" t="s">
        <v>42</v>
      </c>
      <c r="P277" s="139">
        <f>O277*H277</f>
        <v>0</v>
      </c>
      <c r="Q277" s="139">
        <v>0</v>
      </c>
      <c r="R277" s="139">
        <f>Q277*H277</f>
        <v>0</v>
      </c>
      <c r="S277" s="139">
        <v>0.0489</v>
      </c>
      <c r="T277" s="140">
        <f>S277*H277</f>
        <v>0.5868</v>
      </c>
      <c r="AR277" s="141" t="s">
        <v>241</v>
      </c>
      <c r="AT277" s="141" t="s">
        <v>129</v>
      </c>
      <c r="AU277" s="141" t="s">
        <v>80</v>
      </c>
      <c r="AY277" s="17" t="s">
        <v>126</v>
      </c>
      <c r="BE277" s="142">
        <f>IF(N277="základní",J277,0)</f>
        <v>2400</v>
      </c>
      <c r="BF277" s="142">
        <f>IF(N277="snížená",J277,0)</f>
        <v>0</v>
      </c>
      <c r="BG277" s="142">
        <f>IF(N277="zákl. přenesená",J277,0)</f>
        <v>0</v>
      </c>
      <c r="BH277" s="142">
        <f>IF(N277="sníž. přenesená",J277,0)</f>
        <v>0</v>
      </c>
      <c r="BI277" s="142">
        <f>IF(N277="nulová",J277,0)</f>
        <v>0</v>
      </c>
      <c r="BJ277" s="17" t="s">
        <v>76</v>
      </c>
      <c r="BK277" s="142">
        <f>ROUND(I277*H277,2)</f>
        <v>2400</v>
      </c>
      <c r="BL277" s="17" t="s">
        <v>241</v>
      </c>
      <c r="BM277" s="141" t="s">
        <v>428</v>
      </c>
    </row>
    <row r="278" spans="2:47" s="1" customFormat="1" ht="12">
      <c r="B278" s="32"/>
      <c r="D278" s="143" t="s">
        <v>135</v>
      </c>
      <c r="F278" s="144" t="s">
        <v>429</v>
      </c>
      <c r="I278" s="145"/>
      <c r="L278" s="32"/>
      <c r="M278" s="146"/>
      <c r="T278" s="52"/>
      <c r="AT278" s="17" t="s">
        <v>135</v>
      </c>
      <c r="AU278" s="17" t="s">
        <v>80</v>
      </c>
    </row>
    <row r="279" spans="2:47" s="1" customFormat="1" ht="12">
      <c r="B279" s="32"/>
      <c r="D279" s="147" t="s">
        <v>137</v>
      </c>
      <c r="F279" s="148" t="s">
        <v>430</v>
      </c>
      <c r="I279" s="145"/>
      <c r="L279" s="32"/>
      <c r="M279" s="146"/>
      <c r="T279" s="52"/>
      <c r="AT279" s="17" t="s">
        <v>137</v>
      </c>
      <c r="AU279" s="17" t="s">
        <v>80</v>
      </c>
    </row>
    <row r="280" spans="2:65" s="1" customFormat="1" ht="16.5" customHeight="1">
      <c r="B280" s="128"/>
      <c r="C280" s="129" t="s">
        <v>431</v>
      </c>
      <c r="D280" s="129" t="s">
        <v>129</v>
      </c>
      <c r="E280" s="130" t="s">
        <v>432</v>
      </c>
      <c r="F280" s="131" t="s">
        <v>433</v>
      </c>
      <c r="G280" s="132" t="s">
        <v>421</v>
      </c>
      <c r="H280" s="133">
        <v>4</v>
      </c>
      <c r="I280" s="134">
        <v>200</v>
      </c>
      <c r="J280" s="135">
        <f>ROUND(I280*H280,2)</f>
        <v>800</v>
      </c>
      <c r="K280" s="136"/>
      <c r="L280" s="32"/>
      <c r="M280" s="137" t="s">
        <v>3</v>
      </c>
      <c r="N280" s="138" t="s">
        <v>42</v>
      </c>
      <c r="P280" s="139">
        <f>O280*H280</f>
        <v>0</v>
      </c>
      <c r="Q280" s="139">
        <v>0</v>
      </c>
      <c r="R280" s="139">
        <f>Q280*H280</f>
        <v>0</v>
      </c>
      <c r="S280" s="139">
        <v>0.01946</v>
      </c>
      <c r="T280" s="140">
        <f>S280*H280</f>
        <v>0.07784</v>
      </c>
      <c r="AR280" s="141" t="s">
        <v>241</v>
      </c>
      <c r="AT280" s="141" t="s">
        <v>129</v>
      </c>
      <c r="AU280" s="141" t="s">
        <v>80</v>
      </c>
      <c r="AY280" s="17" t="s">
        <v>126</v>
      </c>
      <c r="BE280" s="142">
        <f>IF(N280="základní",J280,0)</f>
        <v>800</v>
      </c>
      <c r="BF280" s="142">
        <f>IF(N280="snížená",J280,0)</f>
        <v>0</v>
      </c>
      <c r="BG280" s="142">
        <f>IF(N280="zákl. přenesená",J280,0)</f>
        <v>0</v>
      </c>
      <c r="BH280" s="142">
        <f>IF(N280="sníž. přenesená",J280,0)</f>
        <v>0</v>
      </c>
      <c r="BI280" s="142">
        <f>IF(N280="nulová",J280,0)</f>
        <v>0</v>
      </c>
      <c r="BJ280" s="17" t="s">
        <v>76</v>
      </c>
      <c r="BK280" s="142">
        <f>ROUND(I280*H280,2)</f>
        <v>800</v>
      </c>
      <c r="BL280" s="17" t="s">
        <v>241</v>
      </c>
      <c r="BM280" s="141" t="s">
        <v>434</v>
      </c>
    </row>
    <row r="281" spans="2:47" s="1" customFormat="1" ht="12">
      <c r="B281" s="32"/>
      <c r="D281" s="143" t="s">
        <v>135</v>
      </c>
      <c r="F281" s="144" t="s">
        <v>435</v>
      </c>
      <c r="I281" s="145"/>
      <c r="L281" s="32"/>
      <c r="M281" s="146"/>
      <c r="T281" s="52"/>
      <c r="AT281" s="17" t="s">
        <v>135</v>
      </c>
      <c r="AU281" s="17" t="s">
        <v>80</v>
      </c>
    </row>
    <row r="282" spans="2:47" s="1" customFormat="1" ht="12">
      <c r="B282" s="32"/>
      <c r="D282" s="147" t="s">
        <v>137</v>
      </c>
      <c r="F282" s="148" t="s">
        <v>436</v>
      </c>
      <c r="I282" s="145"/>
      <c r="L282" s="32"/>
      <c r="M282" s="146"/>
      <c r="T282" s="52"/>
      <c r="AT282" s="17" t="s">
        <v>137</v>
      </c>
      <c r="AU282" s="17" t="s">
        <v>80</v>
      </c>
    </row>
    <row r="283" spans="2:65" s="1" customFormat="1" ht="16.5" customHeight="1">
      <c r="B283" s="128"/>
      <c r="C283" s="129" t="s">
        <v>437</v>
      </c>
      <c r="D283" s="129" t="s">
        <v>129</v>
      </c>
      <c r="E283" s="130" t="s">
        <v>438</v>
      </c>
      <c r="F283" s="131" t="s">
        <v>439</v>
      </c>
      <c r="G283" s="132" t="s">
        <v>421</v>
      </c>
      <c r="H283" s="133">
        <v>4</v>
      </c>
      <c r="I283" s="134">
        <v>100</v>
      </c>
      <c r="J283" s="135">
        <f>ROUND(I283*H283,2)</f>
        <v>400</v>
      </c>
      <c r="K283" s="136"/>
      <c r="L283" s="32"/>
      <c r="M283" s="137" t="s">
        <v>3</v>
      </c>
      <c r="N283" s="138" t="s">
        <v>42</v>
      </c>
      <c r="P283" s="139">
        <f>O283*H283</f>
        <v>0</v>
      </c>
      <c r="Q283" s="139">
        <v>0</v>
      </c>
      <c r="R283" s="139">
        <f>Q283*H283</f>
        <v>0</v>
      </c>
      <c r="S283" s="139">
        <v>0.00086</v>
      </c>
      <c r="T283" s="140">
        <f>S283*H283</f>
        <v>0.00344</v>
      </c>
      <c r="AR283" s="141" t="s">
        <v>241</v>
      </c>
      <c r="AT283" s="141" t="s">
        <v>129</v>
      </c>
      <c r="AU283" s="141" t="s">
        <v>80</v>
      </c>
      <c r="AY283" s="17" t="s">
        <v>126</v>
      </c>
      <c r="BE283" s="142">
        <f>IF(N283="základní",J283,0)</f>
        <v>400</v>
      </c>
      <c r="BF283" s="142">
        <f>IF(N283="snížená",J283,0)</f>
        <v>0</v>
      </c>
      <c r="BG283" s="142">
        <f>IF(N283="zákl. přenesená",J283,0)</f>
        <v>0</v>
      </c>
      <c r="BH283" s="142">
        <f>IF(N283="sníž. přenesená",J283,0)</f>
        <v>0</v>
      </c>
      <c r="BI283" s="142">
        <f>IF(N283="nulová",J283,0)</f>
        <v>0</v>
      </c>
      <c r="BJ283" s="17" t="s">
        <v>76</v>
      </c>
      <c r="BK283" s="142">
        <f>ROUND(I283*H283,2)</f>
        <v>400</v>
      </c>
      <c r="BL283" s="17" t="s">
        <v>241</v>
      </c>
      <c r="BM283" s="141" t="s">
        <v>440</v>
      </c>
    </row>
    <row r="284" spans="2:47" s="1" customFormat="1" ht="12">
      <c r="B284" s="32"/>
      <c r="D284" s="143" t="s">
        <v>135</v>
      </c>
      <c r="F284" s="144" t="s">
        <v>441</v>
      </c>
      <c r="I284" s="145"/>
      <c r="L284" s="32"/>
      <c r="M284" s="146"/>
      <c r="T284" s="52"/>
      <c r="AT284" s="17" t="s">
        <v>135</v>
      </c>
      <c r="AU284" s="17" t="s">
        <v>80</v>
      </c>
    </row>
    <row r="285" spans="2:47" s="1" customFormat="1" ht="12">
      <c r="B285" s="32"/>
      <c r="D285" s="147" t="s">
        <v>137</v>
      </c>
      <c r="F285" s="148" t="s">
        <v>442</v>
      </c>
      <c r="I285" s="145"/>
      <c r="L285" s="32"/>
      <c r="M285" s="146"/>
      <c r="T285" s="52"/>
      <c r="AT285" s="17" t="s">
        <v>137</v>
      </c>
      <c r="AU285" s="17" t="s">
        <v>80</v>
      </c>
    </row>
    <row r="286" spans="2:65" s="1" customFormat="1" ht="16.5" customHeight="1">
      <c r="B286" s="128"/>
      <c r="C286" s="129" t="s">
        <v>443</v>
      </c>
      <c r="D286" s="129" t="s">
        <v>129</v>
      </c>
      <c r="E286" s="130" t="s">
        <v>444</v>
      </c>
      <c r="F286" s="131" t="s">
        <v>445</v>
      </c>
      <c r="G286" s="132" t="s">
        <v>174</v>
      </c>
      <c r="H286" s="133">
        <v>4</v>
      </c>
      <c r="I286" s="134">
        <v>100</v>
      </c>
      <c r="J286" s="135">
        <f>ROUND(I286*H286,2)</f>
        <v>400</v>
      </c>
      <c r="K286" s="136"/>
      <c r="L286" s="32"/>
      <c r="M286" s="137" t="s">
        <v>3</v>
      </c>
      <c r="N286" s="138" t="s">
        <v>42</v>
      </c>
      <c r="P286" s="139">
        <f>O286*H286</f>
        <v>0</v>
      </c>
      <c r="Q286" s="139">
        <v>0</v>
      </c>
      <c r="R286" s="139">
        <f>Q286*H286</f>
        <v>0</v>
      </c>
      <c r="S286" s="139">
        <v>0.00085</v>
      </c>
      <c r="T286" s="140">
        <f>S286*H286</f>
        <v>0.0034</v>
      </c>
      <c r="AR286" s="141" t="s">
        <v>241</v>
      </c>
      <c r="AT286" s="141" t="s">
        <v>129</v>
      </c>
      <c r="AU286" s="141" t="s">
        <v>80</v>
      </c>
      <c r="AY286" s="17" t="s">
        <v>126</v>
      </c>
      <c r="BE286" s="142">
        <f>IF(N286="základní",J286,0)</f>
        <v>400</v>
      </c>
      <c r="BF286" s="142">
        <f>IF(N286="snížená",J286,0)</f>
        <v>0</v>
      </c>
      <c r="BG286" s="142">
        <f>IF(N286="zákl. přenesená",J286,0)</f>
        <v>0</v>
      </c>
      <c r="BH286" s="142">
        <f>IF(N286="sníž. přenesená",J286,0)</f>
        <v>0</v>
      </c>
      <c r="BI286" s="142">
        <f>IF(N286="nulová",J286,0)</f>
        <v>0</v>
      </c>
      <c r="BJ286" s="17" t="s">
        <v>76</v>
      </c>
      <c r="BK286" s="142">
        <f>ROUND(I286*H286,2)</f>
        <v>400</v>
      </c>
      <c r="BL286" s="17" t="s">
        <v>241</v>
      </c>
      <c r="BM286" s="141" t="s">
        <v>446</v>
      </c>
    </row>
    <row r="287" spans="2:47" s="1" customFormat="1" ht="19.5">
      <c r="B287" s="32"/>
      <c r="D287" s="143" t="s">
        <v>135</v>
      </c>
      <c r="F287" s="144" t="s">
        <v>447</v>
      </c>
      <c r="I287" s="145"/>
      <c r="L287" s="32"/>
      <c r="M287" s="146"/>
      <c r="T287" s="52"/>
      <c r="AT287" s="17" t="s">
        <v>135</v>
      </c>
      <c r="AU287" s="17" t="s">
        <v>80</v>
      </c>
    </row>
    <row r="288" spans="2:47" s="1" customFormat="1" ht="12">
      <c r="B288" s="32"/>
      <c r="D288" s="147" t="s">
        <v>137</v>
      </c>
      <c r="F288" s="148" t="s">
        <v>448</v>
      </c>
      <c r="I288" s="145"/>
      <c r="L288" s="32"/>
      <c r="M288" s="146"/>
      <c r="T288" s="52"/>
      <c r="AT288" s="17" t="s">
        <v>137</v>
      </c>
      <c r="AU288" s="17" t="s">
        <v>80</v>
      </c>
    </row>
    <row r="289" spans="2:63" s="11" customFormat="1" ht="22.9" customHeight="1">
      <c r="B289" s="116"/>
      <c r="D289" s="117" t="s">
        <v>70</v>
      </c>
      <c r="E289" s="126" t="s">
        <v>449</v>
      </c>
      <c r="F289" s="126" t="s">
        <v>450</v>
      </c>
      <c r="I289" s="119"/>
      <c r="J289" s="127">
        <f>BK289</f>
        <v>3000</v>
      </c>
      <c r="L289" s="116"/>
      <c r="M289" s="121"/>
      <c r="P289" s="122">
        <f>SUM(P290:P292)</f>
        <v>0</v>
      </c>
      <c r="R289" s="122">
        <f>SUM(R290:R292)</f>
        <v>0</v>
      </c>
      <c r="T289" s="123">
        <f>SUM(T290:T292)</f>
        <v>0</v>
      </c>
      <c r="AR289" s="117" t="s">
        <v>80</v>
      </c>
      <c r="AT289" s="124" t="s">
        <v>70</v>
      </c>
      <c r="AU289" s="124" t="s">
        <v>76</v>
      </c>
      <c r="AY289" s="117" t="s">
        <v>126</v>
      </c>
      <c r="BK289" s="125">
        <f>SUM(BK290:BK292)</f>
        <v>3000</v>
      </c>
    </row>
    <row r="290" spans="2:65" s="1" customFormat="1" ht="16.5" customHeight="1">
      <c r="B290" s="128"/>
      <c r="C290" s="129" t="s">
        <v>451</v>
      </c>
      <c r="D290" s="129" t="s">
        <v>129</v>
      </c>
      <c r="E290" s="130" t="s">
        <v>452</v>
      </c>
      <c r="F290" s="131" t="s">
        <v>453</v>
      </c>
      <c r="G290" s="132" t="s">
        <v>421</v>
      </c>
      <c r="H290" s="133">
        <v>1</v>
      </c>
      <c r="I290" s="134">
        <v>3000</v>
      </c>
      <c r="J290" s="135">
        <f>ROUND(I290*H290,2)</f>
        <v>3000</v>
      </c>
      <c r="K290" s="136"/>
      <c r="L290" s="32"/>
      <c r="M290" s="137" t="s">
        <v>3</v>
      </c>
      <c r="N290" s="138" t="s">
        <v>42</v>
      </c>
      <c r="P290" s="139">
        <f>O290*H290</f>
        <v>0</v>
      </c>
      <c r="Q290" s="139">
        <v>0</v>
      </c>
      <c r="R290" s="139">
        <f>Q290*H290</f>
        <v>0</v>
      </c>
      <c r="S290" s="139">
        <v>0</v>
      </c>
      <c r="T290" s="140">
        <f>S290*H290</f>
        <v>0</v>
      </c>
      <c r="AR290" s="141" t="s">
        <v>241</v>
      </c>
      <c r="AT290" s="141" t="s">
        <v>129</v>
      </c>
      <c r="AU290" s="141" t="s">
        <v>80</v>
      </c>
      <c r="AY290" s="17" t="s">
        <v>126</v>
      </c>
      <c r="BE290" s="142">
        <f>IF(N290="základní",J290,0)</f>
        <v>3000</v>
      </c>
      <c r="BF290" s="142">
        <f>IF(N290="snížená",J290,0)</f>
        <v>0</v>
      </c>
      <c r="BG290" s="142">
        <f>IF(N290="zákl. přenesená",J290,0)</f>
        <v>0</v>
      </c>
      <c r="BH290" s="142">
        <f>IF(N290="sníž. přenesená",J290,0)</f>
        <v>0</v>
      </c>
      <c r="BI290" s="142">
        <f>IF(N290="nulová",J290,0)</f>
        <v>0</v>
      </c>
      <c r="BJ290" s="17" t="s">
        <v>76</v>
      </c>
      <c r="BK290" s="142">
        <f>ROUND(I290*H290,2)</f>
        <v>3000</v>
      </c>
      <c r="BL290" s="17" t="s">
        <v>241</v>
      </c>
      <c r="BM290" s="141" t="s">
        <v>454</v>
      </c>
    </row>
    <row r="291" spans="2:47" s="1" customFormat="1" ht="12">
      <c r="B291" s="32"/>
      <c r="D291" s="143" t="s">
        <v>135</v>
      </c>
      <c r="F291" s="144" t="s">
        <v>453</v>
      </c>
      <c r="I291" s="145"/>
      <c r="L291" s="32"/>
      <c r="M291" s="146"/>
      <c r="T291" s="52"/>
      <c r="AT291" s="17" t="s">
        <v>135</v>
      </c>
      <c r="AU291" s="17" t="s">
        <v>80</v>
      </c>
    </row>
    <row r="292" spans="2:47" s="1" customFormat="1" ht="39">
      <c r="B292" s="32"/>
      <c r="D292" s="143" t="s">
        <v>455</v>
      </c>
      <c r="F292" s="180" t="s">
        <v>456</v>
      </c>
      <c r="I292" s="145"/>
      <c r="L292" s="32"/>
      <c r="M292" s="146"/>
      <c r="T292" s="52"/>
      <c r="AT292" s="17" t="s">
        <v>455</v>
      </c>
      <c r="AU292" s="17" t="s">
        <v>80</v>
      </c>
    </row>
    <row r="293" spans="2:63" s="11" customFormat="1" ht="22.9" customHeight="1">
      <c r="B293" s="116"/>
      <c r="D293" s="117" t="s">
        <v>70</v>
      </c>
      <c r="E293" s="126" t="s">
        <v>457</v>
      </c>
      <c r="F293" s="126" t="s">
        <v>458</v>
      </c>
      <c r="I293" s="119"/>
      <c r="J293" s="127">
        <f>BK293</f>
        <v>6602.61</v>
      </c>
      <c r="L293" s="116"/>
      <c r="M293" s="121"/>
      <c r="P293" s="122">
        <f>SUM(P294:P302)</f>
        <v>0</v>
      </c>
      <c r="R293" s="122">
        <f>SUM(R294:R302)</f>
        <v>0.029304</v>
      </c>
      <c r="T293" s="123">
        <f>SUM(T294:T302)</f>
        <v>0</v>
      </c>
      <c r="AR293" s="117" t="s">
        <v>80</v>
      </c>
      <c r="AT293" s="124" t="s">
        <v>70</v>
      </c>
      <c r="AU293" s="124" t="s">
        <v>76</v>
      </c>
      <c r="AY293" s="117" t="s">
        <v>126</v>
      </c>
      <c r="BK293" s="125">
        <f>SUM(BK294:BK302)</f>
        <v>6602.61</v>
      </c>
    </row>
    <row r="294" spans="2:65" s="1" customFormat="1" ht="24.2" customHeight="1">
      <c r="B294" s="128"/>
      <c r="C294" s="129" t="s">
        <v>459</v>
      </c>
      <c r="D294" s="129" t="s">
        <v>129</v>
      </c>
      <c r="E294" s="130" t="s">
        <v>460</v>
      </c>
      <c r="F294" s="131" t="s">
        <v>461</v>
      </c>
      <c r="G294" s="132" t="s">
        <v>153</v>
      </c>
      <c r="H294" s="133">
        <v>13.2</v>
      </c>
      <c r="I294" s="134">
        <v>500</v>
      </c>
      <c r="J294" s="135">
        <f>ROUND(I294*H294,2)</f>
        <v>6600</v>
      </c>
      <c r="K294" s="136"/>
      <c r="L294" s="32"/>
      <c r="M294" s="137" t="s">
        <v>3</v>
      </c>
      <c r="N294" s="138" t="s">
        <v>42</v>
      </c>
      <c r="P294" s="139">
        <f>O294*H294</f>
        <v>0</v>
      </c>
      <c r="Q294" s="139">
        <v>0.00222</v>
      </c>
      <c r="R294" s="139">
        <f>Q294*H294</f>
        <v>0.029304</v>
      </c>
      <c r="S294" s="139">
        <v>0</v>
      </c>
      <c r="T294" s="140">
        <f>S294*H294</f>
        <v>0</v>
      </c>
      <c r="AR294" s="141" t="s">
        <v>241</v>
      </c>
      <c r="AT294" s="141" t="s">
        <v>129</v>
      </c>
      <c r="AU294" s="141" t="s">
        <v>80</v>
      </c>
      <c r="AY294" s="17" t="s">
        <v>126</v>
      </c>
      <c r="BE294" s="142">
        <f>IF(N294="základní",J294,0)</f>
        <v>6600</v>
      </c>
      <c r="BF294" s="142">
        <f>IF(N294="snížená",J294,0)</f>
        <v>0</v>
      </c>
      <c r="BG294" s="142">
        <f>IF(N294="zákl. přenesená",J294,0)</f>
        <v>0</v>
      </c>
      <c r="BH294" s="142">
        <f>IF(N294="sníž. přenesená",J294,0)</f>
        <v>0</v>
      </c>
      <c r="BI294" s="142">
        <f>IF(N294="nulová",J294,0)</f>
        <v>0</v>
      </c>
      <c r="BJ294" s="17" t="s">
        <v>76</v>
      </c>
      <c r="BK294" s="142">
        <f>ROUND(I294*H294,2)</f>
        <v>6600</v>
      </c>
      <c r="BL294" s="17" t="s">
        <v>241</v>
      </c>
      <c r="BM294" s="141" t="s">
        <v>462</v>
      </c>
    </row>
    <row r="295" spans="2:47" s="1" customFormat="1" ht="19.5">
      <c r="B295" s="32"/>
      <c r="D295" s="143" t="s">
        <v>135</v>
      </c>
      <c r="F295" s="144" t="s">
        <v>463</v>
      </c>
      <c r="I295" s="145"/>
      <c r="L295" s="32"/>
      <c r="M295" s="146"/>
      <c r="T295" s="52"/>
      <c r="AT295" s="17" t="s">
        <v>135</v>
      </c>
      <c r="AU295" s="17" t="s">
        <v>80</v>
      </c>
    </row>
    <row r="296" spans="2:47" s="1" customFormat="1" ht="12">
      <c r="B296" s="32"/>
      <c r="D296" s="147" t="s">
        <v>137</v>
      </c>
      <c r="F296" s="148" t="s">
        <v>464</v>
      </c>
      <c r="I296" s="145"/>
      <c r="L296" s="32"/>
      <c r="M296" s="146"/>
      <c r="T296" s="52"/>
      <c r="AT296" s="17" t="s">
        <v>137</v>
      </c>
      <c r="AU296" s="17" t="s">
        <v>80</v>
      </c>
    </row>
    <row r="297" spans="2:51" s="12" customFormat="1" ht="12">
      <c r="B297" s="149"/>
      <c r="D297" s="143" t="s">
        <v>139</v>
      </c>
      <c r="E297" s="150" t="s">
        <v>3</v>
      </c>
      <c r="F297" s="151" t="s">
        <v>465</v>
      </c>
      <c r="H297" s="152">
        <v>12</v>
      </c>
      <c r="I297" s="153"/>
      <c r="L297" s="149"/>
      <c r="M297" s="154"/>
      <c r="T297" s="155"/>
      <c r="AT297" s="150" t="s">
        <v>139</v>
      </c>
      <c r="AU297" s="150" t="s">
        <v>80</v>
      </c>
      <c r="AV297" s="12" t="s">
        <v>80</v>
      </c>
      <c r="AW297" s="12" t="s">
        <v>33</v>
      </c>
      <c r="AX297" s="12" t="s">
        <v>71</v>
      </c>
      <c r="AY297" s="150" t="s">
        <v>126</v>
      </c>
    </row>
    <row r="298" spans="2:51" s="12" customFormat="1" ht="12">
      <c r="B298" s="149"/>
      <c r="D298" s="143" t="s">
        <v>139</v>
      </c>
      <c r="E298" s="150" t="s">
        <v>3</v>
      </c>
      <c r="F298" s="151" t="s">
        <v>466</v>
      </c>
      <c r="H298" s="152">
        <v>1.2</v>
      </c>
      <c r="I298" s="153"/>
      <c r="L298" s="149"/>
      <c r="M298" s="154"/>
      <c r="T298" s="155"/>
      <c r="AT298" s="150" t="s">
        <v>139</v>
      </c>
      <c r="AU298" s="150" t="s">
        <v>80</v>
      </c>
      <c r="AV298" s="12" t="s">
        <v>80</v>
      </c>
      <c r="AW298" s="12" t="s">
        <v>33</v>
      </c>
      <c r="AX298" s="12" t="s">
        <v>71</v>
      </c>
      <c r="AY298" s="150" t="s">
        <v>126</v>
      </c>
    </row>
    <row r="299" spans="2:51" s="13" customFormat="1" ht="12">
      <c r="B299" s="156"/>
      <c r="D299" s="143" t="s">
        <v>139</v>
      </c>
      <c r="E299" s="157" t="s">
        <v>3</v>
      </c>
      <c r="F299" s="158" t="s">
        <v>150</v>
      </c>
      <c r="H299" s="159">
        <v>13.2</v>
      </c>
      <c r="I299" s="160"/>
      <c r="L299" s="156"/>
      <c r="M299" s="161"/>
      <c r="T299" s="162"/>
      <c r="AT299" s="157" t="s">
        <v>139</v>
      </c>
      <c r="AU299" s="157" t="s">
        <v>80</v>
      </c>
      <c r="AV299" s="13" t="s">
        <v>133</v>
      </c>
      <c r="AW299" s="13" t="s">
        <v>33</v>
      </c>
      <c r="AX299" s="13" t="s">
        <v>76</v>
      </c>
      <c r="AY299" s="157" t="s">
        <v>126</v>
      </c>
    </row>
    <row r="300" spans="2:65" s="1" customFormat="1" ht="24.2" customHeight="1">
      <c r="B300" s="128"/>
      <c r="C300" s="129" t="s">
        <v>467</v>
      </c>
      <c r="D300" s="129" t="s">
        <v>129</v>
      </c>
      <c r="E300" s="130" t="s">
        <v>468</v>
      </c>
      <c r="F300" s="131" t="s">
        <v>469</v>
      </c>
      <c r="G300" s="132" t="s">
        <v>244</v>
      </c>
      <c r="H300" s="133">
        <v>0.029</v>
      </c>
      <c r="I300" s="134">
        <v>90</v>
      </c>
      <c r="J300" s="135">
        <f>ROUND(I300*H300,2)</f>
        <v>2.61</v>
      </c>
      <c r="K300" s="136"/>
      <c r="L300" s="32"/>
      <c r="M300" s="137" t="s">
        <v>3</v>
      </c>
      <c r="N300" s="138" t="s">
        <v>42</v>
      </c>
      <c r="P300" s="139">
        <f>O300*H300</f>
        <v>0</v>
      </c>
      <c r="Q300" s="139">
        <v>0</v>
      </c>
      <c r="R300" s="139">
        <f>Q300*H300</f>
        <v>0</v>
      </c>
      <c r="S300" s="139">
        <v>0</v>
      </c>
      <c r="T300" s="140">
        <f>S300*H300</f>
        <v>0</v>
      </c>
      <c r="AR300" s="141" t="s">
        <v>241</v>
      </c>
      <c r="AT300" s="141" t="s">
        <v>129</v>
      </c>
      <c r="AU300" s="141" t="s">
        <v>80</v>
      </c>
      <c r="AY300" s="17" t="s">
        <v>126</v>
      </c>
      <c r="BE300" s="142">
        <f>IF(N300="základní",J300,0)</f>
        <v>2.61</v>
      </c>
      <c r="BF300" s="142">
        <f>IF(N300="snížená",J300,0)</f>
        <v>0</v>
      </c>
      <c r="BG300" s="142">
        <f>IF(N300="zákl. přenesená",J300,0)</f>
        <v>0</v>
      </c>
      <c r="BH300" s="142">
        <f>IF(N300="sníž. přenesená",J300,0)</f>
        <v>0</v>
      </c>
      <c r="BI300" s="142">
        <f>IF(N300="nulová",J300,0)</f>
        <v>0</v>
      </c>
      <c r="BJ300" s="17" t="s">
        <v>76</v>
      </c>
      <c r="BK300" s="142">
        <f>ROUND(I300*H300,2)</f>
        <v>2.61</v>
      </c>
      <c r="BL300" s="17" t="s">
        <v>241</v>
      </c>
      <c r="BM300" s="141" t="s">
        <v>470</v>
      </c>
    </row>
    <row r="301" spans="2:47" s="1" customFormat="1" ht="29.25">
      <c r="B301" s="32"/>
      <c r="D301" s="143" t="s">
        <v>135</v>
      </c>
      <c r="F301" s="144" t="s">
        <v>471</v>
      </c>
      <c r="I301" s="145"/>
      <c r="L301" s="32"/>
      <c r="M301" s="146"/>
      <c r="T301" s="52"/>
      <c r="AT301" s="17" t="s">
        <v>135</v>
      </c>
      <c r="AU301" s="17" t="s">
        <v>80</v>
      </c>
    </row>
    <row r="302" spans="2:47" s="1" customFormat="1" ht="12">
      <c r="B302" s="32"/>
      <c r="D302" s="147" t="s">
        <v>137</v>
      </c>
      <c r="F302" s="148" t="s">
        <v>472</v>
      </c>
      <c r="I302" s="145"/>
      <c r="L302" s="32"/>
      <c r="M302" s="146"/>
      <c r="T302" s="52"/>
      <c r="AT302" s="17" t="s">
        <v>137</v>
      </c>
      <c r="AU302" s="17" t="s">
        <v>80</v>
      </c>
    </row>
    <row r="303" spans="2:63" s="11" customFormat="1" ht="22.9" customHeight="1">
      <c r="B303" s="116"/>
      <c r="D303" s="117" t="s">
        <v>70</v>
      </c>
      <c r="E303" s="126" t="s">
        <v>473</v>
      </c>
      <c r="F303" s="126" t="s">
        <v>474</v>
      </c>
      <c r="I303" s="119"/>
      <c r="J303" s="127">
        <f>BK303</f>
        <v>328754</v>
      </c>
      <c r="L303" s="116"/>
      <c r="M303" s="121"/>
      <c r="P303" s="122">
        <f>SUM(P304:P351)</f>
        <v>0</v>
      </c>
      <c r="R303" s="122">
        <f>SUM(R304:R351)</f>
        <v>0.8550403999999999</v>
      </c>
      <c r="T303" s="123">
        <f>SUM(T304:T351)</f>
        <v>0.456</v>
      </c>
      <c r="AR303" s="117" t="s">
        <v>80</v>
      </c>
      <c r="AT303" s="124" t="s">
        <v>70</v>
      </c>
      <c r="AU303" s="124" t="s">
        <v>76</v>
      </c>
      <c r="AY303" s="117" t="s">
        <v>126</v>
      </c>
      <c r="BK303" s="125">
        <f>SUM(BK304:BK351)</f>
        <v>328754</v>
      </c>
    </row>
    <row r="304" spans="2:65" s="1" customFormat="1" ht="24.2" customHeight="1">
      <c r="B304" s="128"/>
      <c r="C304" s="129" t="s">
        <v>475</v>
      </c>
      <c r="D304" s="129" t="s">
        <v>129</v>
      </c>
      <c r="E304" s="130" t="s">
        <v>476</v>
      </c>
      <c r="F304" s="131" t="s">
        <v>477</v>
      </c>
      <c r="G304" s="132" t="s">
        <v>143</v>
      </c>
      <c r="H304" s="133">
        <v>11.88</v>
      </c>
      <c r="I304" s="134">
        <v>800</v>
      </c>
      <c r="J304" s="135">
        <f>ROUND(I304*H304,2)</f>
        <v>9504</v>
      </c>
      <c r="K304" s="136"/>
      <c r="L304" s="32"/>
      <c r="M304" s="137" t="s">
        <v>3</v>
      </c>
      <c r="N304" s="138" t="s">
        <v>42</v>
      </c>
      <c r="P304" s="139">
        <f>O304*H304</f>
        <v>0</v>
      </c>
      <c r="Q304" s="139">
        <v>0.00027</v>
      </c>
      <c r="R304" s="139">
        <f>Q304*H304</f>
        <v>0.0032076</v>
      </c>
      <c r="S304" s="139">
        <v>0</v>
      </c>
      <c r="T304" s="140">
        <f>S304*H304</f>
        <v>0</v>
      </c>
      <c r="AR304" s="141" t="s">
        <v>241</v>
      </c>
      <c r="AT304" s="141" t="s">
        <v>129</v>
      </c>
      <c r="AU304" s="141" t="s">
        <v>80</v>
      </c>
      <c r="AY304" s="17" t="s">
        <v>126</v>
      </c>
      <c r="BE304" s="142">
        <f>IF(N304="základní",J304,0)</f>
        <v>9504</v>
      </c>
      <c r="BF304" s="142">
        <f>IF(N304="snížená",J304,0)</f>
        <v>0</v>
      </c>
      <c r="BG304" s="142">
        <f>IF(N304="zákl. přenesená",J304,0)</f>
        <v>0</v>
      </c>
      <c r="BH304" s="142">
        <f>IF(N304="sníž. přenesená",J304,0)</f>
        <v>0</v>
      </c>
      <c r="BI304" s="142">
        <f>IF(N304="nulová",J304,0)</f>
        <v>0</v>
      </c>
      <c r="BJ304" s="17" t="s">
        <v>76</v>
      </c>
      <c r="BK304" s="142">
        <f>ROUND(I304*H304,2)</f>
        <v>9504</v>
      </c>
      <c r="BL304" s="17" t="s">
        <v>241</v>
      </c>
      <c r="BM304" s="141" t="s">
        <v>478</v>
      </c>
    </row>
    <row r="305" spans="2:47" s="1" customFormat="1" ht="19.5">
      <c r="B305" s="32"/>
      <c r="D305" s="143" t="s">
        <v>135</v>
      </c>
      <c r="F305" s="144" t="s">
        <v>479</v>
      </c>
      <c r="I305" s="145"/>
      <c r="L305" s="32"/>
      <c r="M305" s="146"/>
      <c r="T305" s="52"/>
      <c r="AT305" s="17" t="s">
        <v>135</v>
      </c>
      <c r="AU305" s="17" t="s">
        <v>80</v>
      </c>
    </row>
    <row r="306" spans="2:47" s="1" customFormat="1" ht="12">
      <c r="B306" s="32"/>
      <c r="D306" s="147" t="s">
        <v>137</v>
      </c>
      <c r="F306" s="148" t="s">
        <v>480</v>
      </c>
      <c r="I306" s="145"/>
      <c r="L306" s="32"/>
      <c r="M306" s="146"/>
      <c r="T306" s="52"/>
      <c r="AT306" s="17" t="s">
        <v>137</v>
      </c>
      <c r="AU306" s="17" t="s">
        <v>80</v>
      </c>
    </row>
    <row r="307" spans="2:51" s="12" customFormat="1" ht="12">
      <c r="B307" s="149"/>
      <c r="D307" s="143" t="s">
        <v>139</v>
      </c>
      <c r="E307" s="150" t="s">
        <v>3</v>
      </c>
      <c r="F307" s="151" t="s">
        <v>226</v>
      </c>
      <c r="H307" s="152">
        <v>10.8</v>
      </c>
      <c r="I307" s="153"/>
      <c r="L307" s="149"/>
      <c r="M307" s="154"/>
      <c r="T307" s="155"/>
      <c r="AT307" s="150" t="s">
        <v>139</v>
      </c>
      <c r="AU307" s="150" t="s">
        <v>80</v>
      </c>
      <c r="AV307" s="12" t="s">
        <v>80</v>
      </c>
      <c r="AW307" s="12" t="s">
        <v>33</v>
      </c>
      <c r="AX307" s="12" t="s">
        <v>71</v>
      </c>
      <c r="AY307" s="150" t="s">
        <v>126</v>
      </c>
    </row>
    <row r="308" spans="2:51" s="12" customFormat="1" ht="12">
      <c r="B308" s="149"/>
      <c r="D308" s="143" t="s">
        <v>139</v>
      </c>
      <c r="E308" s="150" t="s">
        <v>3</v>
      </c>
      <c r="F308" s="151" t="s">
        <v>227</v>
      </c>
      <c r="H308" s="152">
        <v>1.08</v>
      </c>
      <c r="I308" s="153"/>
      <c r="L308" s="149"/>
      <c r="M308" s="154"/>
      <c r="T308" s="155"/>
      <c r="AT308" s="150" t="s">
        <v>139</v>
      </c>
      <c r="AU308" s="150" t="s">
        <v>80</v>
      </c>
      <c r="AV308" s="12" t="s">
        <v>80</v>
      </c>
      <c r="AW308" s="12" t="s">
        <v>33</v>
      </c>
      <c r="AX308" s="12" t="s">
        <v>71</v>
      </c>
      <c r="AY308" s="150" t="s">
        <v>126</v>
      </c>
    </row>
    <row r="309" spans="2:51" s="13" customFormat="1" ht="12">
      <c r="B309" s="156"/>
      <c r="D309" s="143" t="s">
        <v>139</v>
      </c>
      <c r="E309" s="157" t="s">
        <v>3</v>
      </c>
      <c r="F309" s="158" t="s">
        <v>150</v>
      </c>
      <c r="H309" s="159">
        <v>11.88</v>
      </c>
      <c r="I309" s="160"/>
      <c r="L309" s="156"/>
      <c r="M309" s="161"/>
      <c r="T309" s="162"/>
      <c r="AT309" s="157" t="s">
        <v>139</v>
      </c>
      <c r="AU309" s="157" t="s">
        <v>80</v>
      </c>
      <c r="AV309" s="13" t="s">
        <v>133</v>
      </c>
      <c r="AW309" s="13" t="s">
        <v>33</v>
      </c>
      <c r="AX309" s="13" t="s">
        <v>76</v>
      </c>
      <c r="AY309" s="157" t="s">
        <v>126</v>
      </c>
    </row>
    <row r="310" spans="2:65" s="1" customFormat="1" ht="24.2" customHeight="1">
      <c r="B310" s="128"/>
      <c r="C310" s="163" t="s">
        <v>481</v>
      </c>
      <c r="D310" s="163" t="s">
        <v>202</v>
      </c>
      <c r="E310" s="164" t="s">
        <v>482</v>
      </c>
      <c r="F310" s="165" t="s">
        <v>483</v>
      </c>
      <c r="G310" s="166" t="s">
        <v>143</v>
      </c>
      <c r="H310" s="167">
        <v>11.88</v>
      </c>
      <c r="I310" s="168">
        <v>6000</v>
      </c>
      <c r="J310" s="169">
        <f>ROUND(I310*H310,2)</f>
        <v>71280</v>
      </c>
      <c r="K310" s="170"/>
      <c r="L310" s="171"/>
      <c r="M310" s="172" t="s">
        <v>3</v>
      </c>
      <c r="N310" s="173" t="s">
        <v>42</v>
      </c>
      <c r="P310" s="139">
        <f>O310*H310</f>
        <v>0</v>
      </c>
      <c r="Q310" s="139">
        <v>0.03056</v>
      </c>
      <c r="R310" s="139">
        <f>Q310*H310</f>
        <v>0.3630528</v>
      </c>
      <c r="S310" s="139">
        <v>0</v>
      </c>
      <c r="T310" s="140">
        <f>S310*H310</f>
        <v>0</v>
      </c>
      <c r="AR310" s="141" t="s">
        <v>346</v>
      </c>
      <c r="AT310" s="141" t="s">
        <v>202</v>
      </c>
      <c r="AU310" s="141" t="s">
        <v>80</v>
      </c>
      <c r="AY310" s="17" t="s">
        <v>126</v>
      </c>
      <c r="BE310" s="142">
        <f>IF(N310="základní",J310,0)</f>
        <v>71280</v>
      </c>
      <c r="BF310" s="142">
        <f>IF(N310="snížená",J310,0)</f>
        <v>0</v>
      </c>
      <c r="BG310" s="142">
        <f>IF(N310="zákl. přenesená",J310,0)</f>
        <v>0</v>
      </c>
      <c r="BH310" s="142">
        <f>IF(N310="sníž. přenesená",J310,0)</f>
        <v>0</v>
      </c>
      <c r="BI310" s="142">
        <f>IF(N310="nulová",J310,0)</f>
        <v>0</v>
      </c>
      <c r="BJ310" s="17" t="s">
        <v>76</v>
      </c>
      <c r="BK310" s="142">
        <f>ROUND(I310*H310,2)</f>
        <v>71280</v>
      </c>
      <c r="BL310" s="17" t="s">
        <v>241</v>
      </c>
      <c r="BM310" s="141" t="s">
        <v>484</v>
      </c>
    </row>
    <row r="311" spans="2:47" s="1" customFormat="1" ht="19.5">
      <c r="B311" s="32"/>
      <c r="D311" s="143" t="s">
        <v>135</v>
      </c>
      <c r="F311" s="144" t="s">
        <v>483</v>
      </c>
      <c r="I311" s="145"/>
      <c r="L311" s="32"/>
      <c r="M311" s="146"/>
      <c r="T311" s="52"/>
      <c r="AT311" s="17" t="s">
        <v>135</v>
      </c>
      <c r="AU311" s="17" t="s">
        <v>80</v>
      </c>
    </row>
    <row r="312" spans="2:65" s="1" customFormat="1" ht="24.2" customHeight="1">
      <c r="B312" s="128"/>
      <c r="C312" s="129" t="s">
        <v>485</v>
      </c>
      <c r="D312" s="129" t="s">
        <v>129</v>
      </c>
      <c r="E312" s="130" t="s">
        <v>486</v>
      </c>
      <c r="F312" s="131" t="s">
        <v>487</v>
      </c>
      <c r="G312" s="132" t="s">
        <v>174</v>
      </c>
      <c r="H312" s="133">
        <v>15</v>
      </c>
      <c r="I312" s="134">
        <v>1000</v>
      </c>
      <c r="J312" s="135">
        <f>ROUND(I312*H312,2)</f>
        <v>15000</v>
      </c>
      <c r="K312" s="136"/>
      <c r="L312" s="32"/>
      <c r="M312" s="137" t="s">
        <v>3</v>
      </c>
      <c r="N312" s="138" t="s">
        <v>42</v>
      </c>
      <c r="P312" s="139">
        <f>O312*H312</f>
        <v>0</v>
      </c>
      <c r="Q312" s="139">
        <v>0</v>
      </c>
      <c r="R312" s="139">
        <f>Q312*H312</f>
        <v>0</v>
      </c>
      <c r="S312" s="139">
        <v>0</v>
      </c>
      <c r="T312" s="140">
        <f>S312*H312</f>
        <v>0</v>
      </c>
      <c r="AR312" s="141" t="s">
        <v>241</v>
      </c>
      <c r="AT312" s="141" t="s">
        <v>129</v>
      </c>
      <c r="AU312" s="141" t="s">
        <v>80</v>
      </c>
      <c r="AY312" s="17" t="s">
        <v>126</v>
      </c>
      <c r="BE312" s="142">
        <f>IF(N312="základní",J312,0)</f>
        <v>15000</v>
      </c>
      <c r="BF312" s="142">
        <f>IF(N312="snížená",J312,0)</f>
        <v>0</v>
      </c>
      <c r="BG312" s="142">
        <f>IF(N312="zákl. přenesená",J312,0)</f>
        <v>0</v>
      </c>
      <c r="BH312" s="142">
        <f>IF(N312="sníž. přenesená",J312,0)</f>
        <v>0</v>
      </c>
      <c r="BI312" s="142">
        <f>IF(N312="nulová",J312,0)</f>
        <v>0</v>
      </c>
      <c r="BJ312" s="17" t="s">
        <v>76</v>
      </c>
      <c r="BK312" s="142">
        <f>ROUND(I312*H312,2)</f>
        <v>15000</v>
      </c>
      <c r="BL312" s="17" t="s">
        <v>241</v>
      </c>
      <c r="BM312" s="141" t="s">
        <v>488</v>
      </c>
    </row>
    <row r="313" spans="2:47" s="1" customFormat="1" ht="29.25">
      <c r="B313" s="32"/>
      <c r="D313" s="143" t="s">
        <v>135</v>
      </c>
      <c r="F313" s="144" t="s">
        <v>489</v>
      </c>
      <c r="I313" s="145"/>
      <c r="L313" s="32"/>
      <c r="M313" s="146"/>
      <c r="T313" s="52"/>
      <c r="AT313" s="17" t="s">
        <v>135</v>
      </c>
      <c r="AU313" s="17" t="s">
        <v>80</v>
      </c>
    </row>
    <row r="314" spans="2:47" s="1" customFormat="1" ht="12">
      <c r="B314" s="32"/>
      <c r="D314" s="147" t="s">
        <v>137</v>
      </c>
      <c r="F314" s="148" t="s">
        <v>490</v>
      </c>
      <c r="I314" s="145"/>
      <c r="L314" s="32"/>
      <c r="M314" s="146"/>
      <c r="T314" s="52"/>
      <c r="AT314" s="17" t="s">
        <v>137</v>
      </c>
      <c r="AU314" s="17" t="s">
        <v>80</v>
      </c>
    </row>
    <row r="315" spans="2:65" s="1" customFormat="1" ht="24.2" customHeight="1">
      <c r="B315" s="128"/>
      <c r="C315" s="163" t="s">
        <v>491</v>
      </c>
      <c r="D315" s="163" t="s">
        <v>202</v>
      </c>
      <c r="E315" s="164" t="s">
        <v>492</v>
      </c>
      <c r="F315" s="165" t="s">
        <v>493</v>
      </c>
      <c r="G315" s="166" t="s">
        <v>174</v>
      </c>
      <c r="H315" s="167">
        <v>7</v>
      </c>
      <c r="I315" s="168">
        <v>7300</v>
      </c>
      <c r="J315" s="169">
        <f>ROUND(I315*H315,2)</f>
        <v>51100</v>
      </c>
      <c r="K315" s="170"/>
      <c r="L315" s="171"/>
      <c r="M315" s="172" t="s">
        <v>3</v>
      </c>
      <c r="N315" s="173" t="s">
        <v>42</v>
      </c>
      <c r="P315" s="139">
        <f>O315*H315</f>
        <v>0</v>
      </c>
      <c r="Q315" s="139">
        <v>0.0195</v>
      </c>
      <c r="R315" s="139">
        <f>Q315*H315</f>
        <v>0.1365</v>
      </c>
      <c r="S315" s="139">
        <v>0</v>
      </c>
      <c r="T315" s="140">
        <f>S315*H315</f>
        <v>0</v>
      </c>
      <c r="AR315" s="141" t="s">
        <v>346</v>
      </c>
      <c r="AT315" s="141" t="s">
        <v>202</v>
      </c>
      <c r="AU315" s="141" t="s">
        <v>80</v>
      </c>
      <c r="AY315" s="17" t="s">
        <v>126</v>
      </c>
      <c r="BE315" s="142">
        <f>IF(N315="základní",J315,0)</f>
        <v>51100</v>
      </c>
      <c r="BF315" s="142">
        <f>IF(N315="snížená",J315,0)</f>
        <v>0</v>
      </c>
      <c r="BG315" s="142">
        <f>IF(N315="zákl. přenesená",J315,0)</f>
        <v>0</v>
      </c>
      <c r="BH315" s="142">
        <f>IF(N315="sníž. přenesená",J315,0)</f>
        <v>0</v>
      </c>
      <c r="BI315" s="142">
        <f>IF(N315="nulová",J315,0)</f>
        <v>0</v>
      </c>
      <c r="BJ315" s="17" t="s">
        <v>76</v>
      </c>
      <c r="BK315" s="142">
        <f>ROUND(I315*H315,2)</f>
        <v>51100</v>
      </c>
      <c r="BL315" s="17" t="s">
        <v>241</v>
      </c>
      <c r="BM315" s="141" t="s">
        <v>494</v>
      </c>
    </row>
    <row r="316" spans="2:47" s="1" customFormat="1" ht="19.5">
      <c r="B316" s="32"/>
      <c r="D316" s="143" t="s">
        <v>135</v>
      </c>
      <c r="F316" s="144" t="s">
        <v>493</v>
      </c>
      <c r="I316" s="145"/>
      <c r="L316" s="32"/>
      <c r="M316" s="146"/>
      <c r="T316" s="52"/>
      <c r="AT316" s="17" t="s">
        <v>135</v>
      </c>
      <c r="AU316" s="17" t="s">
        <v>80</v>
      </c>
    </row>
    <row r="317" spans="2:65" s="1" customFormat="1" ht="24.2" customHeight="1">
      <c r="B317" s="128"/>
      <c r="C317" s="163" t="s">
        <v>305</v>
      </c>
      <c r="D317" s="163" t="s">
        <v>202</v>
      </c>
      <c r="E317" s="164" t="s">
        <v>495</v>
      </c>
      <c r="F317" s="165" t="s">
        <v>496</v>
      </c>
      <c r="G317" s="166" t="s">
        <v>174</v>
      </c>
      <c r="H317" s="167">
        <v>8</v>
      </c>
      <c r="I317" s="168">
        <v>7300</v>
      </c>
      <c r="J317" s="169">
        <f>ROUND(I317*H317,2)</f>
        <v>58400</v>
      </c>
      <c r="K317" s="170"/>
      <c r="L317" s="171"/>
      <c r="M317" s="172" t="s">
        <v>3</v>
      </c>
      <c r="N317" s="173" t="s">
        <v>42</v>
      </c>
      <c r="P317" s="139">
        <f>O317*H317</f>
        <v>0</v>
      </c>
      <c r="Q317" s="139">
        <v>0.016</v>
      </c>
      <c r="R317" s="139">
        <f>Q317*H317</f>
        <v>0.128</v>
      </c>
      <c r="S317" s="139">
        <v>0</v>
      </c>
      <c r="T317" s="140">
        <f>S317*H317</f>
        <v>0</v>
      </c>
      <c r="AR317" s="141" t="s">
        <v>346</v>
      </c>
      <c r="AT317" s="141" t="s">
        <v>202</v>
      </c>
      <c r="AU317" s="141" t="s">
        <v>80</v>
      </c>
      <c r="AY317" s="17" t="s">
        <v>126</v>
      </c>
      <c r="BE317" s="142">
        <f>IF(N317="základní",J317,0)</f>
        <v>58400</v>
      </c>
      <c r="BF317" s="142">
        <f>IF(N317="snížená",J317,0)</f>
        <v>0</v>
      </c>
      <c r="BG317" s="142">
        <f>IF(N317="zákl. přenesená",J317,0)</f>
        <v>0</v>
      </c>
      <c r="BH317" s="142">
        <f>IF(N317="sníž. přenesená",J317,0)</f>
        <v>0</v>
      </c>
      <c r="BI317" s="142">
        <f>IF(N317="nulová",J317,0)</f>
        <v>0</v>
      </c>
      <c r="BJ317" s="17" t="s">
        <v>76</v>
      </c>
      <c r="BK317" s="142">
        <f>ROUND(I317*H317,2)</f>
        <v>58400</v>
      </c>
      <c r="BL317" s="17" t="s">
        <v>241</v>
      </c>
      <c r="BM317" s="141" t="s">
        <v>497</v>
      </c>
    </row>
    <row r="318" spans="2:47" s="1" customFormat="1" ht="19.5">
      <c r="B318" s="32"/>
      <c r="D318" s="143" t="s">
        <v>135</v>
      </c>
      <c r="F318" s="144" t="s">
        <v>496</v>
      </c>
      <c r="I318" s="145"/>
      <c r="L318" s="32"/>
      <c r="M318" s="146"/>
      <c r="T318" s="52"/>
      <c r="AT318" s="17" t="s">
        <v>135</v>
      </c>
      <c r="AU318" s="17" t="s">
        <v>80</v>
      </c>
    </row>
    <row r="319" spans="2:65" s="1" customFormat="1" ht="24.2" customHeight="1">
      <c r="B319" s="128"/>
      <c r="C319" s="129" t="s">
        <v>498</v>
      </c>
      <c r="D319" s="129" t="s">
        <v>129</v>
      </c>
      <c r="E319" s="130" t="s">
        <v>499</v>
      </c>
      <c r="F319" s="131" t="s">
        <v>500</v>
      </c>
      <c r="G319" s="132" t="s">
        <v>174</v>
      </c>
      <c r="H319" s="133">
        <v>4</v>
      </c>
      <c r="I319" s="134">
        <v>1000</v>
      </c>
      <c r="J319" s="135">
        <f>ROUND(I319*H319,2)</f>
        <v>4000</v>
      </c>
      <c r="K319" s="136"/>
      <c r="L319" s="32"/>
      <c r="M319" s="137" t="s">
        <v>3</v>
      </c>
      <c r="N319" s="138" t="s">
        <v>42</v>
      </c>
      <c r="P319" s="139">
        <f>O319*H319</f>
        <v>0</v>
      </c>
      <c r="Q319" s="139">
        <v>0.00092</v>
      </c>
      <c r="R319" s="139">
        <f>Q319*H319</f>
        <v>0.00368</v>
      </c>
      <c r="S319" s="139">
        <v>0</v>
      </c>
      <c r="T319" s="140">
        <f>S319*H319</f>
        <v>0</v>
      </c>
      <c r="AR319" s="141" t="s">
        <v>241</v>
      </c>
      <c r="AT319" s="141" t="s">
        <v>129</v>
      </c>
      <c r="AU319" s="141" t="s">
        <v>80</v>
      </c>
      <c r="AY319" s="17" t="s">
        <v>126</v>
      </c>
      <c r="BE319" s="142">
        <f>IF(N319="základní",J319,0)</f>
        <v>4000</v>
      </c>
      <c r="BF319" s="142">
        <f>IF(N319="snížená",J319,0)</f>
        <v>0</v>
      </c>
      <c r="BG319" s="142">
        <f>IF(N319="zákl. přenesená",J319,0)</f>
        <v>0</v>
      </c>
      <c r="BH319" s="142">
        <f>IF(N319="sníž. přenesená",J319,0)</f>
        <v>0</v>
      </c>
      <c r="BI319" s="142">
        <f>IF(N319="nulová",J319,0)</f>
        <v>0</v>
      </c>
      <c r="BJ319" s="17" t="s">
        <v>76</v>
      </c>
      <c r="BK319" s="142">
        <f>ROUND(I319*H319,2)</f>
        <v>4000</v>
      </c>
      <c r="BL319" s="17" t="s">
        <v>241</v>
      </c>
      <c r="BM319" s="141" t="s">
        <v>501</v>
      </c>
    </row>
    <row r="320" spans="2:47" s="1" customFormat="1" ht="19.5">
      <c r="B320" s="32"/>
      <c r="D320" s="143" t="s">
        <v>135</v>
      </c>
      <c r="F320" s="144" t="s">
        <v>502</v>
      </c>
      <c r="I320" s="145"/>
      <c r="L320" s="32"/>
      <c r="M320" s="146"/>
      <c r="T320" s="52"/>
      <c r="AT320" s="17" t="s">
        <v>135</v>
      </c>
      <c r="AU320" s="17" t="s">
        <v>80</v>
      </c>
    </row>
    <row r="321" spans="2:47" s="1" customFormat="1" ht="12">
      <c r="B321" s="32"/>
      <c r="D321" s="147" t="s">
        <v>137</v>
      </c>
      <c r="F321" s="148" t="s">
        <v>503</v>
      </c>
      <c r="I321" s="145"/>
      <c r="L321" s="32"/>
      <c r="M321" s="146"/>
      <c r="T321" s="52"/>
      <c r="AT321" s="17" t="s">
        <v>137</v>
      </c>
      <c r="AU321" s="17" t="s">
        <v>80</v>
      </c>
    </row>
    <row r="322" spans="2:65" s="1" customFormat="1" ht="24.2" customHeight="1">
      <c r="B322" s="128"/>
      <c r="C322" s="163" t="s">
        <v>504</v>
      </c>
      <c r="D322" s="163" t="s">
        <v>202</v>
      </c>
      <c r="E322" s="164" t="s">
        <v>505</v>
      </c>
      <c r="F322" s="165" t="s">
        <v>506</v>
      </c>
      <c r="G322" s="166" t="s">
        <v>174</v>
      </c>
      <c r="H322" s="167">
        <v>2</v>
      </c>
      <c r="I322" s="168">
        <v>8300</v>
      </c>
      <c r="J322" s="169">
        <f>ROUND(I322*H322,2)</f>
        <v>16600</v>
      </c>
      <c r="K322" s="170"/>
      <c r="L322" s="171"/>
      <c r="M322" s="172" t="s">
        <v>3</v>
      </c>
      <c r="N322" s="173" t="s">
        <v>42</v>
      </c>
      <c r="P322" s="139">
        <f>O322*H322</f>
        <v>0</v>
      </c>
      <c r="Q322" s="139">
        <v>0.027</v>
      </c>
      <c r="R322" s="139">
        <f>Q322*H322</f>
        <v>0.054</v>
      </c>
      <c r="S322" s="139">
        <v>0</v>
      </c>
      <c r="T322" s="140">
        <f>S322*H322</f>
        <v>0</v>
      </c>
      <c r="AR322" s="141" t="s">
        <v>346</v>
      </c>
      <c r="AT322" s="141" t="s">
        <v>202</v>
      </c>
      <c r="AU322" s="141" t="s">
        <v>80</v>
      </c>
      <c r="AY322" s="17" t="s">
        <v>126</v>
      </c>
      <c r="BE322" s="142">
        <f>IF(N322="základní",J322,0)</f>
        <v>16600</v>
      </c>
      <c r="BF322" s="142">
        <f>IF(N322="snížená",J322,0)</f>
        <v>0</v>
      </c>
      <c r="BG322" s="142">
        <f>IF(N322="zákl. přenesená",J322,0)</f>
        <v>0</v>
      </c>
      <c r="BH322" s="142">
        <f>IF(N322="sníž. přenesená",J322,0)</f>
        <v>0</v>
      </c>
      <c r="BI322" s="142">
        <f>IF(N322="nulová",J322,0)</f>
        <v>0</v>
      </c>
      <c r="BJ322" s="17" t="s">
        <v>76</v>
      </c>
      <c r="BK322" s="142">
        <f>ROUND(I322*H322,2)</f>
        <v>16600</v>
      </c>
      <c r="BL322" s="17" t="s">
        <v>241</v>
      </c>
      <c r="BM322" s="141" t="s">
        <v>507</v>
      </c>
    </row>
    <row r="323" spans="2:47" s="1" customFormat="1" ht="12">
      <c r="B323" s="32"/>
      <c r="D323" s="143" t="s">
        <v>135</v>
      </c>
      <c r="F323" s="144" t="s">
        <v>506</v>
      </c>
      <c r="I323" s="145"/>
      <c r="L323" s="32"/>
      <c r="M323" s="146"/>
      <c r="T323" s="52"/>
      <c r="AT323" s="17" t="s">
        <v>135</v>
      </c>
      <c r="AU323" s="17" t="s">
        <v>80</v>
      </c>
    </row>
    <row r="324" spans="2:65" s="1" customFormat="1" ht="24.2" customHeight="1">
      <c r="B324" s="128"/>
      <c r="C324" s="163" t="s">
        <v>508</v>
      </c>
      <c r="D324" s="163" t="s">
        <v>202</v>
      </c>
      <c r="E324" s="164" t="s">
        <v>509</v>
      </c>
      <c r="F324" s="165" t="s">
        <v>510</v>
      </c>
      <c r="G324" s="166" t="s">
        <v>174</v>
      </c>
      <c r="H324" s="167">
        <v>2</v>
      </c>
      <c r="I324" s="168">
        <v>25000</v>
      </c>
      <c r="J324" s="169">
        <f>ROUND(I324*H324,2)</f>
        <v>50000</v>
      </c>
      <c r="K324" s="170"/>
      <c r="L324" s="171"/>
      <c r="M324" s="172" t="s">
        <v>3</v>
      </c>
      <c r="N324" s="173" t="s">
        <v>42</v>
      </c>
      <c r="P324" s="139">
        <f>O324*H324</f>
        <v>0</v>
      </c>
      <c r="Q324" s="139">
        <v>0.036</v>
      </c>
      <c r="R324" s="139">
        <f>Q324*H324</f>
        <v>0.072</v>
      </c>
      <c r="S324" s="139">
        <v>0</v>
      </c>
      <c r="T324" s="140">
        <f>S324*H324</f>
        <v>0</v>
      </c>
      <c r="AR324" s="141" t="s">
        <v>346</v>
      </c>
      <c r="AT324" s="141" t="s">
        <v>202</v>
      </c>
      <c r="AU324" s="141" t="s">
        <v>80</v>
      </c>
      <c r="AY324" s="17" t="s">
        <v>126</v>
      </c>
      <c r="BE324" s="142">
        <f>IF(N324="základní",J324,0)</f>
        <v>50000</v>
      </c>
      <c r="BF324" s="142">
        <f>IF(N324="snížená",J324,0)</f>
        <v>0</v>
      </c>
      <c r="BG324" s="142">
        <f>IF(N324="zákl. přenesená",J324,0)</f>
        <v>0</v>
      </c>
      <c r="BH324" s="142">
        <f>IF(N324="sníž. přenesená",J324,0)</f>
        <v>0</v>
      </c>
      <c r="BI324" s="142">
        <f>IF(N324="nulová",J324,0)</f>
        <v>0</v>
      </c>
      <c r="BJ324" s="17" t="s">
        <v>76</v>
      </c>
      <c r="BK324" s="142">
        <f>ROUND(I324*H324,2)</f>
        <v>50000</v>
      </c>
      <c r="BL324" s="17" t="s">
        <v>241</v>
      </c>
      <c r="BM324" s="141" t="s">
        <v>511</v>
      </c>
    </row>
    <row r="325" spans="2:47" s="1" customFormat="1" ht="19.5">
      <c r="B325" s="32"/>
      <c r="D325" s="143" t="s">
        <v>135</v>
      </c>
      <c r="F325" s="144" t="s">
        <v>510</v>
      </c>
      <c r="I325" s="145"/>
      <c r="L325" s="32"/>
      <c r="M325" s="146"/>
      <c r="T325" s="52"/>
      <c r="AT325" s="17" t="s">
        <v>135</v>
      </c>
      <c r="AU325" s="17" t="s">
        <v>80</v>
      </c>
    </row>
    <row r="326" spans="2:65" s="1" customFormat="1" ht="21.75" customHeight="1">
      <c r="B326" s="128"/>
      <c r="C326" s="129" t="s">
        <v>512</v>
      </c>
      <c r="D326" s="129" t="s">
        <v>129</v>
      </c>
      <c r="E326" s="130" t="s">
        <v>513</v>
      </c>
      <c r="F326" s="131" t="s">
        <v>514</v>
      </c>
      <c r="G326" s="132" t="s">
        <v>174</v>
      </c>
      <c r="H326" s="133">
        <v>15</v>
      </c>
      <c r="I326" s="134">
        <v>300</v>
      </c>
      <c r="J326" s="135">
        <f>ROUND(I326*H326,2)</f>
        <v>4500</v>
      </c>
      <c r="K326" s="136"/>
      <c r="L326" s="32"/>
      <c r="M326" s="137" t="s">
        <v>3</v>
      </c>
      <c r="N326" s="138" t="s">
        <v>42</v>
      </c>
      <c r="P326" s="139">
        <f>O326*H326</f>
        <v>0</v>
      </c>
      <c r="Q326" s="139">
        <v>0</v>
      </c>
      <c r="R326" s="139">
        <f>Q326*H326</f>
        <v>0</v>
      </c>
      <c r="S326" s="139">
        <v>0</v>
      </c>
      <c r="T326" s="140">
        <f>S326*H326</f>
        <v>0</v>
      </c>
      <c r="AR326" s="141" t="s">
        <v>241</v>
      </c>
      <c r="AT326" s="141" t="s">
        <v>129</v>
      </c>
      <c r="AU326" s="141" t="s">
        <v>80</v>
      </c>
      <c r="AY326" s="17" t="s">
        <v>126</v>
      </c>
      <c r="BE326" s="142">
        <f>IF(N326="základní",J326,0)</f>
        <v>4500</v>
      </c>
      <c r="BF326" s="142">
        <f>IF(N326="snížená",J326,0)</f>
        <v>0</v>
      </c>
      <c r="BG326" s="142">
        <f>IF(N326="zákl. přenesená",J326,0)</f>
        <v>0</v>
      </c>
      <c r="BH326" s="142">
        <f>IF(N326="sníž. přenesená",J326,0)</f>
        <v>0</v>
      </c>
      <c r="BI326" s="142">
        <f>IF(N326="nulová",J326,0)</f>
        <v>0</v>
      </c>
      <c r="BJ326" s="17" t="s">
        <v>76</v>
      </c>
      <c r="BK326" s="142">
        <f>ROUND(I326*H326,2)</f>
        <v>4500</v>
      </c>
      <c r="BL326" s="17" t="s">
        <v>241</v>
      </c>
      <c r="BM326" s="141" t="s">
        <v>515</v>
      </c>
    </row>
    <row r="327" spans="2:47" s="1" customFormat="1" ht="19.5">
      <c r="B327" s="32"/>
      <c r="D327" s="143" t="s">
        <v>135</v>
      </c>
      <c r="F327" s="144" t="s">
        <v>516</v>
      </c>
      <c r="I327" s="145"/>
      <c r="L327" s="32"/>
      <c r="M327" s="146"/>
      <c r="T327" s="52"/>
      <c r="AT327" s="17" t="s">
        <v>135</v>
      </c>
      <c r="AU327" s="17" t="s">
        <v>80</v>
      </c>
    </row>
    <row r="328" spans="2:47" s="1" customFormat="1" ht="12">
      <c r="B328" s="32"/>
      <c r="D328" s="147" t="s">
        <v>137</v>
      </c>
      <c r="F328" s="148" t="s">
        <v>517</v>
      </c>
      <c r="I328" s="145"/>
      <c r="L328" s="32"/>
      <c r="M328" s="146"/>
      <c r="T328" s="52"/>
      <c r="AT328" s="17" t="s">
        <v>137</v>
      </c>
      <c r="AU328" s="17" t="s">
        <v>80</v>
      </c>
    </row>
    <row r="329" spans="2:65" s="1" customFormat="1" ht="16.5" customHeight="1">
      <c r="B329" s="128"/>
      <c r="C329" s="163" t="s">
        <v>518</v>
      </c>
      <c r="D329" s="163" t="s">
        <v>202</v>
      </c>
      <c r="E329" s="164" t="s">
        <v>519</v>
      </c>
      <c r="F329" s="165" t="s">
        <v>520</v>
      </c>
      <c r="G329" s="166" t="s">
        <v>174</v>
      </c>
      <c r="H329" s="167">
        <v>7</v>
      </c>
      <c r="I329" s="168">
        <v>2500</v>
      </c>
      <c r="J329" s="169">
        <f>ROUND(I329*H329,2)</f>
        <v>17500</v>
      </c>
      <c r="K329" s="170"/>
      <c r="L329" s="171"/>
      <c r="M329" s="172" t="s">
        <v>3</v>
      </c>
      <c r="N329" s="173" t="s">
        <v>42</v>
      </c>
      <c r="P329" s="139">
        <f>O329*H329</f>
        <v>0</v>
      </c>
      <c r="Q329" s="139">
        <v>0.0022</v>
      </c>
      <c r="R329" s="139">
        <f>Q329*H329</f>
        <v>0.0154</v>
      </c>
      <c r="S329" s="139">
        <v>0</v>
      </c>
      <c r="T329" s="140">
        <f>S329*H329</f>
        <v>0</v>
      </c>
      <c r="AR329" s="141" t="s">
        <v>346</v>
      </c>
      <c r="AT329" s="141" t="s">
        <v>202</v>
      </c>
      <c r="AU329" s="141" t="s">
        <v>80</v>
      </c>
      <c r="AY329" s="17" t="s">
        <v>126</v>
      </c>
      <c r="BE329" s="142">
        <f>IF(N329="základní",J329,0)</f>
        <v>17500</v>
      </c>
      <c r="BF329" s="142">
        <f>IF(N329="snížená",J329,0)</f>
        <v>0</v>
      </c>
      <c r="BG329" s="142">
        <f>IF(N329="zákl. přenesená",J329,0)</f>
        <v>0</v>
      </c>
      <c r="BH329" s="142">
        <f>IF(N329="sníž. přenesená",J329,0)</f>
        <v>0</v>
      </c>
      <c r="BI329" s="142">
        <f>IF(N329="nulová",J329,0)</f>
        <v>0</v>
      </c>
      <c r="BJ329" s="17" t="s">
        <v>76</v>
      </c>
      <c r="BK329" s="142">
        <f>ROUND(I329*H329,2)</f>
        <v>17500</v>
      </c>
      <c r="BL329" s="17" t="s">
        <v>241</v>
      </c>
      <c r="BM329" s="141" t="s">
        <v>521</v>
      </c>
    </row>
    <row r="330" spans="2:47" s="1" customFormat="1" ht="12">
      <c r="B330" s="32"/>
      <c r="D330" s="143" t="s">
        <v>135</v>
      </c>
      <c r="F330" s="144" t="s">
        <v>520</v>
      </c>
      <c r="I330" s="145"/>
      <c r="L330" s="32"/>
      <c r="M330" s="146"/>
      <c r="T330" s="52"/>
      <c r="AT330" s="17" t="s">
        <v>135</v>
      </c>
      <c r="AU330" s="17" t="s">
        <v>80</v>
      </c>
    </row>
    <row r="331" spans="2:65" s="1" customFormat="1" ht="16.5" customHeight="1">
      <c r="B331" s="128"/>
      <c r="C331" s="163" t="s">
        <v>522</v>
      </c>
      <c r="D331" s="163" t="s">
        <v>202</v>
      </c>
      <c r="E331" s="164" t="s">
        <v>523</v>
      </c>
      <c r="F331" s="165" t="s">
        <v>524</v>
      </c>
      <c r="G331" s="166" t="s">
        <v>174</v>
      </c>
      <c r="H331" s="167">
        <v>8</v>
      </c>
      <c r="I331" s="168">
        <v>600</v>
      </c>
      <c r="J331" s="169">
        <f>ROUND(I331*H331,2)</f>
        <v>4800</v>
      </c>
      <c r="K331" s="170"/>
      <c r="L331" s="171"/>
      <c r="M331" s="172" t="s">
        <v>3</v>
      </c>
      <c r="N331" s="173" t="s">
        <v>42</v>
      </c>
      <c r="P331" s="139">
        <f>O331*H331</f>
        <v>0</v>
      </c>
      <c r="Q331" s="139">
        <v>0.0022</v>
      </c>
      <c r="R331" s="139">
        <f>Q331*H331</f>
        <v>0.0176</v>
      </c>
      <c r="S331" s="139">
        <v>0</v>
      </c>
      <c r="T331" s="140">
        <f>S331*H331</f>
        <v>0</v>
      </c>
      <c r="AR331" s="141" t="s">
        <v>346</v>
      </c>
      <c r="AT331" s="141" t="s">
        <v>202</v>
      </c>
      <c r="AU331" s="141" t="s">
        <v>80</v>
      </c>
      <c r="AY331" s="17" t="s">
        <v>126</v>
      </c>
      <c r="BE331" s="142">
        <f>IF(N331="základní",J331,0)</f>
        <v>4800</v>
      </c>
      <c r="BF331" s="142">
        <f>IF(N331="snížená",J331,0)</f>
        <v>0</v>
      </c>
      <c r="BG331" s="142">
        <f>IF(N331="zákl. přenesená",J331,0)</f>
        <v>0</v>
      </c>
      <c r="BH331" s="142">
        <f>IF(N331="sníž. přenesená",J331,0)</f>
        <v>0</v>
      </c>
      <c r="BI331" s="142">
        <f>IF(N331="nulová",J331,0)</f>
        <v>0</v>
      </c>
      <c r="BJ331" s="17" t="s">
        <v>76</v>
      </c>
      <c r="BK331" s="142">
        <f>ROUND(I331*H331,2)</f>
        <v>4800</v>
      </c>
      <c r="BL331" s="17" t="s">
        <v>241</v>
      </c>
      <c r="BM331" s="141" t="s">
        <v>525</v>
      </c>
    </row>
    <row r="332" spans="2:47" s="1" customFormat="1" ht="12">
      <c r="B332" s="32"/>
      <c r="D332" s="143" t="s">
        <v>135</v>
      </c>
      <c r="F332" s="144" t="s">
        <v>524</v>
      </c>
      <c r="I332" s="145"/>
      <c r="L332" s="32"/>
      <c r="M332" s="146"/>
      <c r="T332" s="52"/>
      <c r="AT332" s="17" t="s">
        <v>135</v>
      </c>
      <c r="AU332" s="17" t="s">
        <v>80</v>
      </c>
    </row>
    <row r="333" spans="2:65" s="1" customFormat="1" ht="16.5" customHeight="1">
      <c r="B333" s="128"/>
      <c r="C333" s="129" t="s">
        <v>526</v>
      </c>
      <c r="D333" s="129" t="s">
        <v>129</v>
      </c>
      <c r="E333" s="130" t="s">
        <v>527</v>
      </c>
      <c r="F333" s="131" t="s">
        <v>528</v>
      </c>
      <c r="G333" s="132" t="s">
        <v>174</v>
      </c>
      <c r="H333" s="133">
        <v>4</v>
      </c>
      <c r="I333" s="134">
        <v>300</v>
      </c>
      <c r="J333" s="135">
        <f>ROUND(I333*H333,2)</f>
        <v>1200</v>
      </c>
      <c r="K333" s="136"/>
      <c r="L333" s="32"/>
      <c r="M333" s="137" t="s">
        <v>3</v>
      </c>
      <c r="N333" s="138" t="s">
        <v>42</v>
      </c>
      <c r="P333" s="139">
        <f>O333*H333</f>
        <v>0</v>
      </c>
      <c r="Q333" s="139">
        <v>0</v>
      </c>
      <c r="R333" s="139">
        <f>Q333*H333</f>
        <v>0</v>
      </c>
      <c r="S333" s="139">
        <v>0</v>
      </c>
      <c r="T333" s="140">
        <f>S333*H333</f>
        <v>0</v>
      </c>
      <c r="AR333" s="141" t="s">
        <v>241</v>
      </c>
      <c r="AT333" s="141" t="s">
        <v>129</v>
      </c>
      <c r="AU333" s="141" t="s">
        <v>80</v>
      </c>
      <c r="AY333" s="17" t="s">
        <v>126</v>
      </c>
      <c r="BE333" s="142">
        <f>IF(N333="základní",J333,0)</f>
        <v>1200</v>
      </c>
      <c r="BF333" s="142">
        <f>IF(N333="snížená",J333,0)</f>
        <v>0</v>
      </c>
      <c r="BG333" s="142">
        <f>IF(N333="zákl. přenesená",J333,0)</f>
        <v>0</v>
      </c>
      <c r="BH333" s="142">
        <f>IF(N333="sníž. přenesená",J333,0)</f>
        <v>0</v>
      </c>
      <c r="BI333" s="142">
        <f>IF(N333="nulová",J333,0)</f>
        <v>0</v>
      </c>
      <c r="BJ333" s="17" t="s">
        <v>76</v>
      </c>
      <c r="BK333" s="142">
        <f>ROUND(I333*H333,2)</f>
        <v>1200</v>
      </c>
      <c r="BL333" s="17" t="s">
        <v>241</v>
      </c>
      <c r="BM333" s="141" t="s">
        <v>529</v>
      </c>
    </row>
    <row r="334" spans="2:47" s="1" customFormat="1" ht="12">
      <c r="B334" s="32"/>
      <c r="D334" s="143" t="s">
        <v>135</v>
      </c>
      <c r="F334" s="144" t="s">
        <v>530</v>
      </c>
      <c r="I334" s="145"/>
      <c r="L334" s="32"/>
      <c r="M334" s="146"/>
      <c r="T334" s="52"/>
      <c r="AT334" s="17" t="s">
        <v>135</v>
      </c>
      <c r="AU334" s="17" t="s">
        <v>80</v>
      </c>
    </row>
    <row r="335" spans="2:47" s="1" customFormat="1" ht="12">
      <c r="B335" s="32"/>
      <c r="D335" s="147" t="s">
        <v>137</v>
      </c>
      <c r="F335" s="148" t="s">
        <v>531</v>
      </c>
      <c r="I335" s="145"/>
      <c r="L335" s="32"/>
      <c r="M335" s="146"/>
      <c r="T335" s="52"/>
      <c r="AT335" s="17" t="s">
        <v>137</v>
      </c>
      <c r="AU335" s="17" t="s">
        <v>80</v>
      </c>
    </row>
    <row r="336" spans="2:65" s="1" customFormat="1" ht="16.5" customHeight="1">
      <c r="B336" s="128"/>
      <c r="C336" s="163" t="s">
        <v>532</v>
      </c>
      <c r="D336" s="163" t="s">
        <v>202</v>
      </c>
      <c r="E336" s="164" t="s">
        <v>519</v>
      </c>
      <c r="F336" s="165" t="s">
        <v>520</v>
      </c>
      <c r="G336" s="166" t="s">
        <v>174</v>
      </c>
      <c r="H336" s="167">
        <v>4</v>
      </c>
      <c r="I336" s="168">
        <v>2500</v>
      </c>
      <c r="J336" s="169">
        <f>ROUND(I336*H336,2)</f>
        <v>10000</v>
      </c>
      <c r="K336" s="170"/>
      <c r="L336" s="171"/>
      <c r="M336" s="172" t="s">
        <v>3</v>
      </c>
      <c r="N336" s="173" t="s">
        <v>42</v>
      </c>
      <c r="P336" s="139">
        <f>O336*H336</f>
        <v>0</v>
      </c>
      <c r="Q336" s="139">
        <v>0.0022</v>
      </c>
      <c r="R336" s="139">
        <f>Q336*H336</f>
        <v>0.0088</v>
      </c>
      <c r="S336" s="139">
        <v>0</v>
      </c>
      <c r="T336" s="140">
        <f>S336*H336</f>
        <v>0</v>
      </c>
      <c r="AR336" s="141" t="s">
        <v>346</v>
      </c>
      <c r="AT336" s="141" t="s">
        <v>202</v>
      </c>
      <c r="AU336" s="141" t="s">
        <v>80</v>
      </c>
      <c r="AY336" s="17" t="s">
        <v>126</v>
      </c>
      <c r="BE336" s="142">
        <f>IF(N336="základní",J336,0)</f>
        <v>10000</v>
      </c>
      <c r="BF336" s="142">
        <f>IF(N336="snížená",J336,0)</f>
        <v>0</v>
      </c>
      <c r="BG336" s="142">
        <f>IF(N336="zákl. přenesená",J336,0)</f>
        <v>0</v>
      </c>
      <c r="BH336" s="142">
        <f>IF(N336="sníž. přenesená",J336,0)</f>
        <v>0</v>
      </c>
      <c r="BI336" s="142">
        <f>IF(N336="nulová",J336,0)</f>
        <v>0</v>
      </c>
      <c r="BJ336" s="17" t="s">
        <v>76</v>
      </c>
      <c r="BK336" s="142">
        <f>ROUND(I336*H336,2)</f>
        <v>10000</v>
      </c>
      <c r="BL336" s="17" t="s">
        <v>241</v>
      </c>
      <c r="BM336" s="141" t="s">
        <v>533</v>
      </c>
    </row>
    <row r="337" spans="2:47" s="1" customFormat="1" ht="12">
      <c r="B337" s="32"/>
      <c r="D337" s="143" t="s">
        <v>135</v>
      </c>
      <c r="F337" s="144" t="s">
        <v>520</v>
      </c>
      <c r="I337" s="145"/>
      <c r="L337" s="32"/>
      <c r="M337" s="146"/>
      <c r="T337" s="52"/>
      <c r="AT337" s="17" t="s">
        <v>135</v>
      </c>
      <c r="AU337" s="17" t="s">
        <v>80</v>
      </c>
    </row>
    <row r="338" spans="2:65" s="1" customFormat="1" ht="24.2" customHeight="1">
      <c r="B338" s="128"/>
      <c r="C338" s="129" t="s">
        <v>534</v>
      </c>
      <c r="D338" s="129" t="s">
        <v>129</v>
      </c>
      <c r="E338" s="130" t="s">
        <v>535</v>
      </c>
      <c r="F338" s="131" t="s">
        <v>536</v>
      </c>
      <c r="G338" s="132" t="s">
        <v>174</v>
      </c>
      <c r="H338" s="133">
        <v>19</v>
      </c>
      <c r="I338" s="134">
        <v>50</v>
      </c>
      <c r="J338" s="135">
        <f>ROUND(I338*H338,2)</f>
        <v>950</v>
      </c>
      <c r="K338" s="136"/>
      <c r="L338" s="32"/>
      <c r="M338" s="137" t="s">
        <v>3</v>
      </c>
      <c r="N338" s="138" t="s">
        <v>42</v>
      </c>
      <c r="P338" s="139">
        <f>O338*H338</f>
        <v>0</v>
      </c>
      <c r="Q338" s="139">
        <v>0</v>
      </c>
      <c r="R338" s="139">
        <f>Q338*H338</f>
        <v>0</v>
      </c>
      <c r="S338" s="139">
        <v>0.024</v>
      </c>
      <c r="T338" s="140">
        <f>S338*H338</f>
        <v>0.456</v>
      </c>
      <c r="AR338" s="141" t="s">
        <v>241</v>
      </c>
      <c r="AT338" s="141" t="s">
        <v>129</v>
      </c>
      <c r="AU338" s="141" t="s">
        <v>80</v>
      </c>
      <c r="AY338" s="17" t="s">
        <v>126</v>
      </c>
      <c r="BE338" s="142">
        <f>IF(N338="základní",J338,0)</f>
        <v>950</v>
      </c>
      <c r="BF338" s="142">
        <f>IF(N338="snížená",J338,0)</f>
        <v>0</v>
      </c>
      <c r="BG338" s="142">
        <f>IF(N338="zákl. přenesená",J338,0)</f>
        <v>0</v>
      </c>
      <c r="BH338" s="142">
        <f>IF(N338="sníž. přenesená",J338,0)</f>
        <v>0</v>
      </c>
      <c r="BI338" s="142">
        <f>IF(N338="nulová",J338,0)</f>
        <v>0</v>
      </c>
      <c r="BJ338" s="17" t="s">
        <v>76</v>
      </c>
      <c r="BK338" s="142">
        <f>ROUND(I338*H338,2)</f>
        <v>950</v>
      </c>
      <c r="BL338" s="17" t="s">
        <v>241</v>
      </c>
      <c r="BM338" s="141" t="s">
        <v>537</v>
      </c>
    </row>
    <row r="339" spans="2:47" s="1" customFormat="1" ht="19.5">
      <c r="B339" s="32"/>
      <c r="D339" s="143" t="s">
        <v>135</v>
      </c>
      <c r="F339" s="144" t="s">
        <v>538</v>
      </c>
      <c r="I339" s="145"/>
      <c r="L339" s="32"/>
      <c r="M339" s="146"/>
      <c r="T339" s="52"/>
      <c r="AT339" s="17" t="s">
        <v>135</v>
      </c>
      <c r="AU339" s="17" t="s">
        <v>80</v>
      </c>
    </row>
    <row r="340" spans="2:47" s="1" customFormat="1" ht="12">
      <c r="B340" s="32"/>
      <c r="D340" s="147" t="s">
        <v>137</v>
      </c>
      <c r="F340" s="148" t="s">
        <v>539</v>
      </c>
      <c r="I340" s="145"/>
      <c r="L340" s="32"/>
      <c r="M340" s="146"/>
      <c r="T340" s="52"/>
      <c r="AT340" s="17" t="s">
        <v>137</v>
      </c>
      <c r="AU340" s="17" t="s">
        <v>80</v>
      </c>
    </row>
    <row r="341" spans="2:65" s="1" customFormat="1" ht="24.2" customHeight="1">
      <c r="B341" s="128"/>
      <c r="C341" s="129" t="s">
        <v>540</v>
      </c>
      <c r="D341" s="129" t="s">
        <v>129</v>
      </c>
      <c r="E341" s="130" t="s">
        <v>541</v>
      </c>
      <c r="F341" s="131" t="s">
        <v>542</v>
      </c>
      <c r="G341" s="132" t="s">
        <v>174</v>
      </c>
      <c r="H341" s="133">
        <v>9</v>
      </c>
      <c r="I341" s="134">
        <v>500</v>
      </c>
      <c r="J341" s="135">
        <f>ROUND(I341*H341,2)</f>
        <v>4500</v>
      </c>
      <c r="K341" s="136"/>
      <c r="L341" s="32"/>
      <c r="M341" s="137" t="s">
        <v>3</v>
      </c>
      <c r="N341" s="138" t="s">
        <v>42</v>
      </c>
      <c r="P341" s="139">
        <f>O341*H341</f>
        <v>0</v>
      </c>
      <c r="Q341" s="139">
        <v>0</v>
      </c>
      <c r="R341" s="139">
        <f>Q341*H341</f>
        <v>0</v>
      </c>
      <c r="S341" s="139">
        <v>0</v>
      </c>
      <c r="T341" s="140">
        <f>S341*H341</f>
        <v>0</v>
      </c>
      <c r="AR341" s="141" t="s">
        <v>241</v>
      </c>
      <c r="AT341" s="141" t="s">
        <v>129</v>
      </c>
      <c r="AU341" s="141" t="s">
        <v>80</v>
      </c>
      <c r="AY341" s="17" t="s">
        <v>126</v>
      </c>
      <c r="BE341" s="142">
        <f>IF(N341="základní",J341,0)</f>
        <v>4500</v>
      </c>
      <c r="BF341" s="142">
        <f>IF(N341="snížená",J341,0)</f>
        <v>0</v>
      </c>
      <c r="BG341" s="142">
        <f>IF(N341="zákl. přenesená",J341,0)</f>
        <v>0</v>
      </c>
      <c r="BH341" s="142">
        <f>IF(N341="sníž. přenesená",J341,0)</f>
        <v>0</v>
      </c>
      <c r="BI341" s="142">
        <f>IF(N341="nulová",J341,0)</f>
        <v>0</v>
      </c>
      <c r="BJ341" s="17" t="s">
        <v>76</v>
      </c>
      <c r="BK341" s="142">
        <f>ROUND(I341*H341,2)</f>
        <v>4500</v>
      </c>
      <c r="BL341" s="17" t="s">
        <v>241</v>
      </c>
      <c r="BM341" s="141" t="s">
        <v>543</v>
      </c>
    </row>
    <row r="342" spans="2:47" s="1" customFormat="1" ht="29.25">
      <c r="B342" s="32"/>
      <c r="D342" s="143" t="s">
        <v>135</v>
      </c>
      <c r="F342" s="144" t="s">
        <v>544</v>
      </c>
      <c r="I342" s="145"/>
      <c r="L342" s="32"/>
      <c r="M342" s="146"/>
      <c r="T342" s="52"/>
      <c r="AT342" s="17" t="s">
        <v>135</v>
      </c>
      <c r="AU342" s="17" t="s">
        <v>80</v>
      </c>
    </row>
    <row r="343" spans="2:47" s="1" customFormat="1" ht="12">
      <c r="B343" s="32"/>
      <c r="D343" s="147" t="s">
        <v>137</v>
      </c>
      <c r="F343" s="148" t="s">
        <v>545</v>
      </c>
      <c r="I343" s="145"/>
      <c r="L343" s="32"/>
      <c r="M343" s="146"/>
      <c r="T343" s="52"/>
      <c r="AT343" s="17" t="s">
        <v>137</v>
      </c>
      <c r="AU343" s="17" t="s">
        <v>80</v>
      </c>
    </row>
    <row r="344" spans="2:65" s="1" customFormat="1" ht="24.2" customHeight="1">
      <c r="B344" s="128"/>
      <c r="C344" s="163" t="s">
        <v>546</v>
      </c>
      <c r="D344" s="163" t="s">
        <v>202</v>
      </c>
      <c r="E344" s="164" t="s">
        <v>547</v>
      </c>
      <c r="F344" s="165" t="s">
        <v>548</v>
      </c>
      <c r="G344" s="166" t="s">
        <v>153</v>
      </c>
      <c r="H344" s="167">
        <v>13.2</v>
      </c>
      <c r="I344" s="168">
        <v>600</v>
      </c>
      <c r="J344" s="169">
        <f>ROUND(I344*H344,2)</f>
        <v>7920</v>
      </c>
      <c r="K344" s="170"/>
      <c r="L344" s="171"/>
      <c r="M344" s="172" t="s">
        <v>3</v>
      </c>
      <c r="N344" s="173" t="s">
        <v>42</v>
      </c>
      <c r="P344" s="139">
        <f>O344*H344</f>
        <v>0</v>
      </c>
      <c r="Q344" s="139">
        <v>0.004</v>
      </c>
      <c r="R344" s="139">
        <f>Q344*H344</f>
        <v>0.0528</v>
      </c>
      <c r="S344" s="139">
        <v>0</v>
      </c>
      <c r="T344" s="140">
        <f>S344*H344</f>
        <v>0</v>
      </c>
      <c r="AR344" s="141" t="s">
        <v>346</v>
      </c>
      <c r="AT344" s="141" t="s">
        <v>202</v>
      </c>
      <c r="AU344" s="141" t="s">
        <v>80</v>
      </c>
      <c r="AY344" s="17" t="s">
        <v>126</v>
      </c>
      <c r="BE344" s="142">
        <f>IF(N344="základní",J344,0)</f>
        <v>7920</v>
      </c>
      <c r="BF344" s="142">
        <f>IF(N344="snížená",J344,0)</f>
        <v>0</v>
      </c>
      <c r="BG344" s="142">
        <f>IF(N344="zákl. přenesená",J344,0)</f>
        <v>0</v>
      </c>
      <c r="BH344" s="142">
        <f>IF(N344="sníž. přenesená",J344,0)</f>
        <v>0</v>
      </c>
      <c r="BI344" s="142">
        <f>IF(N344="nulová",J344,0)</f>
        <v>0</v>
      </c>
      <c r="BJ344" s="17" t="s">
        <v>76</v>
      </c>
      <c r="BK344" s="142">
        <f>ROUND(I344*H344,2)</f>
        <v>7920</v>
      </c>
      <c r="BL344" s="17" t="s">
        <v>241</v>
      </c>
      <c r="BM344" s="141" t="s">
        <v>549</v>
      </c>
    </row>
    <row r="345" spans="2:47" s="1" customFormat="1" ht="12">
      <c r="B345" s="32"/>
      <c r="D345" s="143" t="s">
        <v>135</v>
      </c>
      <c r="F345" s="144" t="s">
        <v>548</v>
      </c>
      <c r="I345" s="145"/>
      <c r="L345" s="32"/>
      <c r="M345" s="146"/>
      <c r="T345" s="52"/>
      <c r="AT345" s="17" t="s">
        <v>135</v>
      </c>
      <c r="AU345" s="17" t="s">
        <v>80</v>
      </c>
    </row>
    <row r="346" spans="2:51" s="12" customFormat="1" ht="12">
      <c r="B346" s="149"/>
      <c r="D346" s="143" t="s">
        <v>139</v>
      </c>
      <c r="E346" s="150" t="s">
        <v>3</v>
      </c>
      <c r="F346" s="151" t="s">
        <v>550</v>
      </c>
      <c r="H346" s="152">
        <v>12</v>
      </c>
      <c r="I346" s="153"/>
      <c r="L346" s="149"/>
      <c r="M346" s="154"/>
      <c r="T346" s="155"/>
      <c r="AT346" s="150" t="s">
        <v>139</v>
      </c>
      <c r="AU346" s="150" t="s">
        <v>80</v>
      </c>
      <c r="AV346" s="12" t="s">
        <v>80</v>
      </c>
      <c r="AW346" s="12" t="s">
        <v>33</v>
      </c>
      <c r="AX346" s="12" t="s">
        <v>71</v>
      </c>
      <c r="AY346" s="150" t="s">
        <v>126</v>
      </c>
    </row>
    <row r="347" spans="2:51" s="12" customFormat="1" ht="12">
      <c r="B347" s="149"/>
      <c r="D347" s="143" t="s">
        <v>139</v>
      </c>
      <c r="E347" s="150" t="s">
        <v>3</v>
      </c>
      <c r="F347" s="151" t="s">
        <v>551</v>
      </c>
      <c r="H347" s="152">
        <v>1.2</v>
      </c>
      <c r="I347" s="153"/>
      <c r="L347" s="149"/>
      <c r="M347" s="154"/>
      <c r="T347" s="155"/>
      <c r="AT347" s="150" t="s">
        <v>139</v>
      </c>
      <c r="AU347" s="150" t="s">
        <v>80</v>
      </c>
      <c r="AV347" s="12" t="s">
        <v>80</v>
      </c>
      <c r="AW347" s="12" t="s">
        <v>33</v>
      </c>
      <c r="AX347" s="12" t="s">
        <v>71</v>
      </c>
      <c r="AY347" s="150" t="s">
        <v>126</v>
      </c>
    </row>
    <row r="348" spans="2:51" s="13" customFormat="1" ht="12">
      <c r="B348" s="156"/>
      <c r="D348" s="143" t="s">
        <v>139</v>
      </c>
      <c r="E348" s="157" t="s">
        <v>3</v>
      </c>
      <c r="F348" s="158" t="s">
        <v>150</v>
      </c>
      <c r="H348" s="159">
        <v>13.2</v>
      </c>
      <c r="I348" s="160"/>
      <c r="L348" s="156"/>
      <c r="M348" s="161"/>
      <c r="T348" s="162"/>
      <c r="AT348" s="157" t="s">
        <v>139</v>
      </c>
      <c r="AU348" s="157" t="s">
        <v>80</v>
      </c>
      <c r="AV348" s="13" t="s">
        <v>133</v>
      </c>
      <c r="AW348" s="13" t="s">
        <v>33</v>
      </c>
      <c r="AX348" s="13" t="s">
        <v>76</v>
      </c>
      <c r="AY348" s="157" t="s">
        <v>126</v>
      </c>
    </row>
    <row r="349" spans="2:65" s="1" customFormat="1" ht="24.2" customHeight="1">
      <c r="B349" s="128"/>
      <c r="C349" s="129" t="s">
        <v>552</v>
      </c>
      <c r="D349" s="129" t="s">
        <v>129</v>
      </c>
      <c r="E349" s="130" t="s">
        <v>553</v>
      </c>
      <c r="F349" s="131" t="s">
        <v>554</v>
      </c>
      <c r="G349" s="132" t="s">
        <v>555</v>
      </c>
      <c r="H349" s="181">
        <v>500</v>
      </c>
      <c r="I349" s="134">
        <v>3</v>
      </c>
      <c r="J349" s="135">
        <f>ROUND(I349*H349,2)</f>
        <v>1500</v>
      </c>
      <c r="K349" s="136"/>
      <c r="L349" s="32"/>
      <c r="M349" s="137" t="s">
        <v>3</v>
      </c>
      <c r="N349" s="138" t="s">
        <v>42</v>
      </c>
      <c r="P349" s="139">
        <f>O349*H349</f>
        <v>0</v>
      </c>
      <c r="Q349" s="139">
        <v>0</v>
      </c>
      <c r="R349" s="139">
        <f>Q349*H349</f>
        <v>0</v>
      </c>
      <c r="S349" s="139">
        <v>0</v>
      </c>
      <c r="T349" s="140">
        <f>S349*H349</f>
        <v>0</v>
      </c>
      <c r="AR349" s="141" t="s">
        <v>241</v>
      </c>
      <c r="AT349" s="141" t="s">
        <v>129</v>
      </c>
      <c r="AU349" s="141" t="s">
        <v>80</v>
      </c>
      <c r="AY349" s="17" t="s">
        <v>126</v>
      </c>
      <c r="BE349" s="142">
        <f>IF(N349="základní",J349,0)</f>
        <v>1500</v>
      </c>
      <c r="BF349" s="142">
        <f>IF(N349="snížená",J349,0)</f>
        <v>0</v>
      </c>
      <c r="BG349" s="142">
        <f>IF(N349="zákl. přenesená",J349,0)</f>
        <v>0</v>
      </c>
      <c r="BH349" s="142">
        <f>IF(N349="sníž. přenesená",J349,0)</f>
        <v>0</v>
      </c>
      <c r="BI349" s="142">
        <f>IF(N349="nulová",J349,0)</f>
        <v>0</v>
      </c>
      <c r="BJ349" s="17" t="s">
        <v>76</v>
      </c>
      <c r="BK349" s="142">
        <f>ROUND(I349*H349,2)</f>
        <v>1500</v>
      </c>
      <c r="BL349" s="17" t="s">
        <v>241</v>
      </c>
      <c r="BM349" s="141" t="s">
        <v>556</v>
      </c>
    </row>
    <row r="350" spans="2:47" s="1" customFormat="1" ht="29.25">
      <c r="B350" s="32"/>
      <c r="D350" s="143" t="s">
        <v>135</v>
      </c>
      <c r="F350" s="144" t="s">
        <v>557</v>
      </c>
      <c r="I350" s="145"/>
      <c r="L350" s="32"/>
      <c r="M350" s="146"/>
      <c r="T350" s="52"/>
      <c r="AT350" s="17" t="s">
        <v>135</v>
      </c>
      <c r="AU350" s="17" t="s">
        <v>80</v>
      </c>
    </row>
    <row r="351" spans="2:47" s="1" customFormat="1" ht="12">
      <c r="B351" s="32"/>
      <c r="D351" s="147" t="s">
        <v>137</v>
      </c>
      <c r="F351" s="148" t="s">
        <v>558</v>
      </c>
      <c r="I351" s="145"/>
      <c r="L351" s="32"/>
      <c r="M351" s="146"/>
      <c r="T351" s="52"/>
      <c r="AT351" s="17" t="s">
        <v>137</v>
      </c>
      <c r="AU351" s="17" t="s">
        <v>80</v>
      </c>
    </row>
    <row r="352" spans="2:63" s="11" customFormat="1" ht="22.9" customHeight="1">
      <c r="B352" s="116"/>
      <c r="D352" s="117" t="s">
        <v>70</v>
      </c>
      <c r="E352" s="126" t="s">
        <v>559</v>
      </c>
      <c r="F352" s="126" t="s">
        <v>560</v>
      </c>
      <c r="I352" s="119"/>
      <c r="J352" s="127">
        <f>BK352</f>
        <v>98750.09999999998</v>
      </c>
      <c r="L352" s="116"/>
      <c r="M352" s="121"/>
      <c r="P352" s="122">
        <f>SUM(P353:P396)</f>
        <v>0</v>
      </c>
      <c r="R352" s="122">
        <f>SUM(R353:R396)</f>
        <v>1.6755027999999998</v>
      </c>
      <c r="T352" s="123">
        <f>SUM(T353:T396)</f>
        <v>3.7035601</v>
      </c>
      <c r="AR352" s="117" t="s">
        <v>80</v>
      </c>
      <c r="AT352" s="124" t="s">
        <v>70</v>
      </c>
      <c r="AU352" s="124" t="s">
        <v>76</v>
      </c>
      <c r="AY352" s="117" t="s">
        <v>126</v>
      </c>
      <c r="BK352" s="125">
        <f>SUM(BK353:BK396)</f>
        <v>98750.09999999998</v>
      </c>
    </row>
    <row r="353" spans="2:65" s="1" customFormat="1" ht="16.5" customHeight="1">
      <c r="B353" s="128"/>
      <c r="C353" s="129" t="s">
        <v>561</v>
      </c>
      <c r="D353" s="129" t="s">
        <v>129</v>
      </c>
      <c r="E353" s="130" t="s">
        <v>562</v>
      </c>
      <c r="F353" s="131" t="s">
        <v>563</v>
      </c>
      <c r="G353" s="132" t="s">
        <v>143</v>
      </c>
      <c r="H353" s="133">
        <v>44.53</v>
      </c>
      <c r="I353" s="134">
        <v>30</v>
      </c>
      <c r="J353" s="135">
        <f>ROUND(I353*H353,2)</f>
        <v>1335.9</v>
      </c>
      <c r="K353" s="136"/>
      <c r="L353" s="32"/>
      <c r="M353" s="137" t="s">
        <v>3</v>
      </c>
      <c r="N353" s="138" t="s">
        <v>42</v>
      </c>
      <c r="P353" s="139">
        <f>O353*H353</f>
        <v>0</v>
      </c>
      <c r="Q353" s="139">
        <v>0</v>
      </c>
      <c r="R353" s="139">
        <f>Q353*H353</f>
        <v>0</v>
      </c>
      <c r="S353" s="139">
        <v>0</v>
      </c>
      <c r="T353" s="140">
        <f>S353*H353</f>
        <v>0</v>
      </c>
      <c r="AR353" s="141" t="s">
        <v>241</v>
      </c>
      <c r="AT353" s="141" t="s">
        <v>129</v>
      </c>
      <c r="AU353" s="141" t="s">
        <v>80</v>
      </c>
      <c r="AY353" s="17" t="s">
        <v>126</v>
      </c>
      <c r="BE353" s="142">
        <f>IF(N353="základní",J353,0)</f>
        <v>1335.9</v>
      </c>
      <c r="BF353" s="142">
        <f>IF(N353="snížená",J353,0)</f>
        <v>0</v>
      </c>
      <c r="BG353" s="142">
        <f>IF(N353="zákl. přenesená",J353,0)</f>
        <v>0</v>
      </c>
      <c r="BH353" s="142">
        <f>IF(N353="sníž. přenesená",J353,0)</f>
        <v>0</v>
      </c>
      <c r="BI353" s="142">
        <f>IF(N353="nulová",J353,0)</f>
        <v>0</v>
      </c>
      <c r="BJ353" s="17" t="s">
        <v>76</v>
      </c>
      <c r="BK353" s="142">
        <f>ROUND(I353*H353,2)</f>
        <v>1335.9</v>
      </c>
      <c r="BL353" s="17" t="s">
        <v>241</v>
      </c>
      <c r="BM353" s="141" t="s">
        <v>564</v>
      </c>
    </row>
    <row r="354" spans="2:47" s="1" customFormat="1" ht="12">
      <c r="B354" s="32"/>
      <c r="D354" s="143" t="s">
        <v>135</v>
      </c>
      <c r="F354" s="144" t="s">
        <v>565</v>
      </c>
      <c r="I354" s="145"/>
      <c r="L354" s="32"/>
      <c r="M354" s="146"/>
      <c r="T354" s="52"/>
      <c r="AT354" s="17" t="s">
        <v>135</v>
      </c>
      <c r="AU354" s="17" t="s">
        <v>80</v>
      </c>
    </row>
    <row r="355" spans="2:47" s="1" customFormat="1" ht="12">
      <c r="B355" s="32"/>
      <c r="D355" s="147" t="s">
        <v>137</v>
      </c>
      <c r="F355" s="148" t="s">
        <v>566</v>
      </c>
      <c r="I355" s="145"/>
      <c r="L355" s="32"/>
      <c r="M355" s="146"/>
      <c r="T355" s="52"/>
      <c r="AT355" s="17" t="s">
        <v>137</v>
      </c>
      <c r="AU355" s="17" t="s">
        <v>80</v>
      </c>
    </row>
    <row r="356" spans="2:65" s="1" customFormat="1" ht="16.5" customHeight="1">
      <c r="B356" s="128"/>
      <c r="C356" s="129" t="s">
        <v>567</v>
      </c>
      <c r="D356" s="129" t="s">
        <v>129</v>
      </c>
      <c r="E356" s="130" t="s">
        <v>568</v>
      </c>
      <c r="F356" s="131" t="s">
        <v>569</v>
      </c>
      <c r="G356" s="132" t="s">
        <v>143</v>
      </c>
      <c r="H356" s="133">
        <v>44.53</v>
      </c>
      <c r="I356" s="134">
        <v>30</v>
      </c>
      <c r="J356" s="135">
        <f>ROUND(I356*H356,2)</f>
        <v>1335.9</v>
      </c>
      <c r="K356" s="136"/>
      <c r="L356" s="32"/>
      <c r="M356" s="137" t="s">
        <v>3</v>
      </c>
      <c r="N356" s="138" t="s">
        <v>42</v>
      </c>
      <c r="P356" s="139">
        <f>O356*H356</f>
        <v>0</v>
      </c>
      <c r="Q356" s="139">
        <v>0.0003</v>
      </c>
      <c r="R356" s="139">
        <f>Q356*H356</f>
        <v>0.013359</v>
      </c>
      <c r="S356" s="139">
        <v>0</v>
      </c>
      <c r="T356" s="140">
        <f>S356*H356</f>
        <v>0</v>
      </c>
      <c r="AR356" s="141" t="s">
        <v>241</v>
      </c>
      <c r="AT356" s="141" t="s">
        <v>129</v>
      </c>
      <c r="AU356" s="141" t="s">
        <v>80</v>
      </c>
      <c r="AY356" s="17" t="s">
        <v>126</v>
      </c>
      <c r="BE356" s="142">
        <f>IF(N356="základní",J356,0)</f>
        <v>1335.9</v>
      </c>
      <c r="BF356" s="142">
        <f>IF(N356="snížená",J356,0)</f>
        <v>0</v>
      </c>
      <c r="BG356" s="142">
        <f>IF(N356="zákl. přenesená",J356,0)</f>
        <v>0</v>
      </c>
      <c r="BH356" s="142">
        <f>IF(N356="sníž. přenesená",J356,0)</f>
        <v>0</v>
      </c>
      <c r="BI356" s="142">
        <f>IF(N356="nulová",J356,0)</f>
        <v>0</v>
      </c>
      <c r="BJ356" s="17" t="s">
        <v>76</v>
      </c>
      <c r="BK356" s="142">
        <f>ROUND(I356*H356,2)</f>
        <v>1335.9</v>
      </c>
      <c r="BL356" s="17" t="s">
        <v>241</v>
      </c>
      <c r="BM356" s="141" t="s">
        <v>570</v>
      </c>
    </row>
    <row r="357" spans="2:47" s="1" customFormat="1" ht="19.5">
      <c r="B357" s="32"/>
      <c r="D357" s="143" t="s">
        <v>135</v>
      </c>
      <c r="F357" s="144" t="s">
        <v>571</v>
      </c>
      <c r="I357" s="145"/>
      <c r="L357" s="32"/>
      <c r="M357" s="146"/>
      <c r="T357" s="52"/>
      <c r="AT357" s="17" t="s">
        <v>135</v>
      </c>
      <c r="AU357" s="17" t="s">
        <v>80</v>
      </c>
    </row>
    <row r="358" spans="2:47" s="1" customFormat="1" ht="12">
      <c r="B358" s="32"/>
      <c r="D358" s="147" t="s">
        <v>137</v>
      </c>
      <c r="F358" s="148" t="s">
        <v>572</v>
      </c>
      <c r="I358" s="145"/>
      <c r="L358" s="32"/>
      <c r="M358" s="146"/>
      <c r="T358" s="52"/>
      <c r="AT358" s="17" t="s">
        <v>137</v>
      </c>
      <c r="AU358" s="17" t="s">
        <v>80</v>
      </c>
    </row>
    <row r="359" spans="2:65" s="1" customFormat="1" ht="24.2" customHeight="1">
      <c r="B359" s="128"/>
      <c r="C359" s="129" t="s">
        <v>573</v>
      </c>
      <c r="D359" s="129" t="s">
        <v>129</v>
      </c>
      <c r="E359" s="130" t="s">
        <v>574</v>
      </c>
      <c r="F359" s="131" t="s">
        <v>575</v>
      </c>
      <c r="G359" s="132" t="s">
        <v>143</v>
      </c>
      <c r="H359" s="133">
        <v>44.53</v>
      </c>
      <c r="I359" s="134">
        <v>280</v>
      </c>
      <c r="J359" s="135">
        <f>ROUND(I359*H359,2)</f>
        <v>12468.4</v>
      </c>
      <c r="K359" s="136"/>
      <c r="L359" s="32"/>
      <c r="M359" s="137" t="s">
        <v>3</v>
      </c>
      <c r="N359" s="138" t="s">
        <v>42</v>
      </c>
      <c r="P359" s="139">
        <f>O359*H359</f>
        <v>0</v>
      </c>
      <c r="Q359" s="139">
        <v>0.0075</v>
      </c>
      <c r="R359" s="139">
        <f>Q359*H359</f>
        <v>0.333975</v>
      </c>
      <c r="S359" s="139">
        <v>0</v>
      </c>
      <c r="T359" s="140">
        <f>S359*H359</f>
        <v>0</v>
      </c>
      <c r="AR359" s="141" t="s">
        <v>241</v>
      </c>
      <c r="AT359" s="141" t="s">
        <v>129</v>
      </c>
      <c r="AU359" s="141" t="s">
        <v>80</v>
      </c>
      <c r="AY359" s="17" t="s">
        <v>126</v>
      </c>
      <c r="BE359" s="142">
        <f>IF(N359="základní",J359,0)</f>
        <v>12468.4</v>
      </c>
      <c r="BF359" s="142">
        <f>IF(N359="snížená",J359,0)</f>
        <v>0</v>
      </c>
      <c r="BG359" s="142">
        <f>IF(N359="zákl. přenesená",J359,0)</f>
        <v>0</v>
      </c>
      <c r="BH359" s="142">
        <f>IF(N359="sníž. přenesená",J359,0)</f>
        <v>0</v>
      </c>
      <c r="BI359" s="142">
        <f>IF(N359="nulová",J359,0)</f>
        <v>0</v>
      </c>
      <c r="BJ359" s="17" t="s">
        <v>76</v>
      </c>
      <c r="BK359" s="142">
        <f>ROUND(I359*H359,2)</f>
        <v>12468.4</v>
      </c>
      <c r="BL359" s="17" t="s">
        <v>241</v>
      </c>
      <c r="BM359" s="141" t="s">
        <v>576</v>
      </c>
    </row>
    <row r="360" spans="2:47" s="1" customFormat="1" ht="19.5">
      <c r="B360" s="32"/>
      <c r="D360" s="143" t="s">
        <v>135</v>
      </c>
      <c r="F360" s="144" t="s">
        <v>577</v>
      </c>
      <c r="I360" s="145"/>
      <c r="L360" s="32"/>
      <c r="M360" s="146"/>
      <c r="T360" s="52"/>
      <c r="AT360" s="17" t="s">
        <v>135</v>
      </c>
      <c r="AU360" s="17" t="s">
        <v>80</v>
      </c>
    </row>
    <row r="361" spans="2:47" s="1" customFormat="1" ht="12">
      <c r="B361" s="32"/>
      <c r="D361" s="147" t="s">
        <v>137</v>
      </c>
      <c r="F361" s="148" t="s">
        <v>578</v>
      </c>
      <c r="I361" s="145"/>
      <c r="L361" s="32"/>
      <c r="M361" s="146"/>
      <c r="T361" s="52"/>
      <c r="AT361" s="17" t="s">
        <v>137</v>
      </c>
      <c r="AU361" s="17" t="s">
        <v>80</v>
      </c>
    </row>
    <row r="362" spans="2:65" s="1" customFormat="1" ht="24.2" customHeight="1">
      <c r="B362" s="128"/>
      <c r="C362" s="129" t="s">
        <v>579</v>
      </c>
      <c r="D362" s="129" t="s">
        <v>129</v>
      </c>
      <c r="E362" s="130" t="s">
        <v>580</v>
      </c>
      <c r="F362" s="131" t="s">
        <v>581</v>
      </c>
      <c r="G362" s="132" t="s">
        <v>143</v>
      </c>
      <c r="H362" s="133">
        <v>44.53</v>
      </c>
      <c r="I362" s="134">
        <v>100</v>
      </c>
      <c r="J362" s="135">
        <f>ROUND(I362*H362,2)</f>
        <v>4453</v>
      </c>
      <c r="K362" s="136"/>
      <c r="L362" s="32"/>
      <c r="M362" s="137" t="s">
        <v>3</v>
      </c>
      <c r="N362" s="138" t="s">
        <v>42</v>
      </c>
      <c r="P362" s="139">
        <f>O362*H362</f>
        <v>0</v>
      </c>
      <c r="Q362" s="139">
        <v>0</v>
      </c>
      <c r="R362" s="139">
        <f>Q362*H362</f>
        <v>0</v>
      </c>
      <c r="S362" s="139">
        <v>0.08317</v>
      </c>
      <c r="T362" s="140">
        <f>S362*H362</f>
        <v>3.7035601</v>
      </c>
      <c r="AR362" s="141" t="s">
        <v>241</v>
      </c>
      <c r="AT362" s="141" t="s">
        <v>129</v>
      </c>
      <c r="AU362" s="141" t="s">
        <v>80</v>
      </c>
      <c r="AY362" s="17" t="s">
        <v>126</v>
      </c>
      <c r="BE362" s="142">
        <f>IF(N362="základní",J362,0)</f>
        <v>4453</v>
      </c>
      <c r="BF362" s="142">
        <f>IF(N362="snížená",J362,0)</f>
        <v>0</v>
      </c>
      <c r="BG362" s="142">
        <f>IF(N362="zákl. přenesená",J362,0)</f>
        <v>0</v>
      </c>
      <c r="BH362" s="142">
        <f>IF(N362="sníž. přenesená",J362,0)</f>
        <v>0</v>
      </c>
      <c r="BI362" s="142">
        <f>IF(N362="nulová",J362,0)</f>
        <v>0</v>
      </c>
      <c r="BJ362" s="17" t="s">
        <v>76</v>
      </c>
      <c r="BK362" s="142">
        <f>ROUND(I362*H362,2)</f>
        <v>4453</v>
      </c>
      <c r="BL362" s="17" t="s">
        <v>241</v>
      </c>
      <c r="BM362" s="141" t="s">
        <v>582</v>
      </c>
    </row>
    <row r="363" spans="2:47" s="1" customFormat="1" ht="12">
      <c r="B363" s="32"/>
      <c r="D363" s="143" t="s">
        <v>135</v>
      </c>
      <c r="F363" s="144" t="s">
        <v>581</v>
      </c>
      <c r="I363" s="145"/>
      <c r="L363" s="32"/>
      <c r="M363" s="146"/>
      <c r="T363" s="52"/>
      <c r="AT363" s="17" t="s">
        <v>135</v>
      </c>
      <c r="AU363" s="17" t="s">
        <v>80</v>
      </c>
    </row>
    <row r="364" spans="2:47" s="1" customFormat="1" ht="12">
      <c r="B364" s="32"/>
      <c r="D364" s="147" t="s">
        <v>137</v>
      </c>
      <c r="F364" s="148" t="s">
        <v>583</v>
      </c>
      <c r="I364" s="145"/>
      <c r="L364" s="32"/>
      <c r="M364" s="146"/>
      <c r="T364" s="52"/>
      <c r="AT364" s="17" t="s">
        <v>137</v>
      </c>
      <c r="AU364" s="17" t="s">
        <v>80</v>
      </c>
    </row>
    <row r="365" spans="2:51" s="12" customFormat="1" ht="12">
      <c r="B365" s="149"/>
      <c r="D365" s="143" t="s">
        <v>139</v>
      </c>
      <c r="E365" s="150" t="s">
        <v>3</v>
      </c>
      <c r="F365" s="151" t="s">
        <v>584</v>
      </c>
      <c r="H365" s="152">
        <v>44.53</v>
      </c>
      <c r="I365" s="153"/>
      <c r="L365" s="149"/>
      <c r="M365" s="154"/>
      <c r="T365" s="155"/>
      <c r="AT365" s="150" t="s">
        <v>139</v>
      </c>
      <c r="AU365" s="150" t="s">
        <v>80</v>
      </c>
      <c r="AV365" s="12" t="s">
        <v>80</v>
      </c>
      <c r="AW365" s="12" t="s">
        <v>33</v>
      </c>
      <c r="AX365" s="12" t="s">
        <v>76</v>
      </c>
      <c r="AY365" s="150" t="s">
        <v>126</v>
      </c>
    </row>
    <row r="366" spans="2:65" s="1" customFormat="1" ht="37.9" customHeight="1">
      <c r="B366" s="128"/>
      <c r="C366" s="129" t="s">
        <v>585</v>
      </c>
      <c r="D366" s="129" t="s">
        <v>129</v>
      </c>
      <c r="E366" s="130" t="s">
        <v>586</v>
      </c>
      <c r="F366" s="131" t="s">
        <v>587</v>
      </c>
      <c r="G366" s="132" t="s">
        <v>143</v>
      </c>
      <c r="H366" s="133">
        <v>44.53</v>
      </c>
      <c r="I366" s="134">
        <v>600</v>
      </c>
      <c r="J366" s="135">
        <f>ROUND(I366*H366,2)</f>
        <v>26718</v>
      </c>
      <c r="K366" s="136"/>
      <c r="L366" s="32"/>
      <c r="M366" s="137" t="s">
        <v>3</v>
      </c>
      <c r="N366" s="138" t="s">
        <v>42</v>
      </c>
      <c r="P366" s="139">
        <f>O366*H366</f>
        <v>0</v>
      </c>
      <c r="Q366" s="139">
        <v>0.00689</v>
      </c>
      <c r="R366" s="139">
        <f>Q366*H366</f>
        <v>0.3068117</v>
      </c>
      <c r="S366" s="139">
        <v>0</v>
      </c>
      <c r="T366" s="140">
        <f>S366*H366</f>
        <v>0</v>
      </c>
      <c r="AR366" s="141" t="s">
        <v>241</v>
      </c>
      <c r="AT366" s="141" t="s">
        <v>129</v>
      </c>
      <c r="AU366" s="141" t="s">
        <v>80</v>
      </c>
      <c r="AY366" s="17" t="s">
        <v>126</v>
      </c>
      <c r="BE366" s="142">
        <f>IF(N366="základní",J366,0)</f>
        <v>26718</v>
      </c>
      <c r="BF366" s="142">
        <f>IF(N366="snížená",J366,0)</f>
        <v>0</v>
      </c>
      <c r="BG366" s="142">
        <f>IF(N366="zákl. přenesená",J366,0)</f>
        <v>0</v>
      </c>
      <c r="BH366" s="142">
        <f>IF(N366="sníž. přenesená",J366,0)</f>
        <v>0</v>
      </c>
      <c r="BI366" s="142">
        <f>IF(N366="nulová",J366,0)</f>
        <v>0</v>
      </c>
      <c r="BJ366" s="17" t="s">
        <v>76</v>
      </c>
      <c r="BK366" s="142">
        <f>ROUND(I366*H366,2)</f>
        <v>26718</v>
      </c>
      <c r="BL366" s="17" t="s">
        <v>241</v>
      </c>
      <c r="BM366" s="141" t="s">
        <v>588</v>
      </c>
    </row>
    <row r="367" spans="2:47" s="1" customFormat="1" ht="29.25">
      <c r="B367" s="32"/>
      <c r="D367" s="143" t="s">
        <v>135</v>
      </c>
      <c r="F367" s="144" t="s">
        <v>589</v>
      </c>
      <c r="I367" s="145"/>
      <c r="L367" s="32"/>
      <c r="M367" s="146"/>
      <c r="T367" s="52"/>
      <c r="AT367" s="17" t="s">
        <v>135</v>
      </c>
      <c r="AU367" s="17" t="s">
        <v>80</v>
      </c>
    </row>
    <row r="368" spans="2:47" s="1" customFormat="1" ht="12">
      <c r="B368" s="32"/>
      <c r="D368" s="147" t="s">
        <v>137</v>
      </c>
      <c r="F368" s="148" t="s">
        <v>590</v>
      </c>
      <c r="I368" s="145"/>
      <c r="L368" s="32"/>
      <c r="M368" s="146"/>
      <c r="T368" s="52"/>
      <c r="AT368" s="17" t="s">
        <v>137</v>
      </c>
      <c r="AU368" s="17" t="s">
        <v>80</v>
      </c>
    </row>
    <row r="369" spans="2:65" s="1" customFormat="1" ht="37.9" customHeight="1">
      <c r="B369" s="128"/>
      <c r="C369" s="163" t="s">
        <v>591</v>
      </c>
      <c r="D369" s="163" t="s">
        <v>202</v>
      </c>
      <c r="E369" s="164" t="s">
        <v>592</v>
      </c>
      <c r="F369" s="165" t="s">
        <v>593</v>
      </c>
      <c r="G369" s="166" t="s">
        <v>143</v>
      </c>
      <c r="H369" s="167">
        <v>48.983</v>
      </c>
      <c r="I369" s="168">
        <v>400</v>
      </c>
      <c r="J369" s="169">
        <f>ROUND(I369*H369,2)</f>
        <v>19593.2</v>
      </c>
      <c r="K369" s="170"/>
      <c r="L369" s="171"/>
      <c r="M369" s="172" t="s">
        <v>3</v>
      </c>
      <c r="N369" s="173" t="s">
        <v>42</v>
      </c>
      <c r="P369" s="139">
        <f>O369*H369</f>
        <v>0</v>
      </c>
      <c r="Q369" s="139">
        <v>0.0192</v>
      </c>
      <c r="R369" s="139">
        <f>Q369*H369</f>
        <v>0.9404735999999999</v>
      </c>
      <c r="S369" s="139">
        <v>0</v>
      </c>
      <c r="T369" s="140">
        <f>S369*H369</f>
        <v>0</v>
      </c>
      <c r="AR369" s="141" t="s">
        <v>346</v>
      </c>
      <c r="AT369" s="141" t="s">
        <v>202</v>
      </c>
      <c r="AU369" s="141" t="s">
        <v>80</v>
      </c>
      <c r="AY369" s="17" t="s">
        <v>126</v>
      </c>
      <c r="BE369" s="142">
        <f>IF(N369="základní",J369,0)</f>
        <v>19593.2</v>
      </c>
      <c r="BF369" s="142">
        <f>IF(N369="snížená",J369,0)</f>
        <v>0</v>
      </c>
      <c r="BG369" s="142">
        <f>IF(N369="zákl. přenesená",J369,0)</f>
        <v>0</v>
      </c>
      <c r="BH369" s="142">
        <f>IF(N369="sníž. přenesená",J369,0)</f>
        <v>0</v>
      </c>
      <c r="BI369" s="142">
        <f>IF(N369="nulová",J369,0)</f>
        <v>0</v>
      </c>
      <c r="BJ369" s="17" t="s">
        <v>76</v>
      </c>
      <c r="BK369" s="142">
        <f>ROUND(I369*H369,2)</f>
        <v>19593.2</v>
      </c>
      <c r="BL369" s="17" t="s">
        <v>241</v>
      </c>
      <c r="BM369" s="141" t="s">
        <v>594</v>
      </c>
    </row>
    <row r="370" spans="2:47" s="1" customFormat="1" ht="19.5">
      <c r="B370" s="32"/>
      <c r="D370" s="143" t="s">
        <v>135</v>
      </c>
      <c r="F370" s="144" t="s">
        <v>593</v>
      </c>
      <c r="I370" s="145"/>
      <c r="L370" s="32"/>
      <c r="M370" s="146"/>
      <c r="T370" s="52"/>
      <c r="AT370" s="17" t="s">
        <v>135</v>
      </c>
      <c r="AU370" s="17" t="s">
        <v>80</v>
      </c>
    </row>
    <row r="371" spans="2:51" s="12" customFormat="1" ht="12">
      <c r="B371" s="149"/>
      <c r="D371" s="143" t="s">
        <v>139</v>
      </c>
      <c r="F371" s="151" t="s">
        <v>595</v>
      </c>
      <c r="H371" s="152">
        <v>48.983</v>
      </c>
      <c r="I371" s="153"/>
      <c r="L371" s="149"/>
      <c r="M371" s="154"/>
      <c r="T371" s="155"/>
      <c r="AT371" s="150" t="s">
        <v>139</v>
      </c>
      <c r="AU371" s="150" t="s">
        <v>80</v>
      </c>
      <c r="AV371" s="12" t="s">
        <v>80</v>
      </c>
      <c r="AW371" s="12" t="s">
        <v>4</v>
      </c>
      <c r="AX371" s="12" t="s">
        <v>76</v>
      </c>
      <c r="AY371" s="150" t="s">
        <v>126</v>
      </c>
    </row>
    <row r="372" spans="2:65" s="1" customFormat="1" ht="24.2" customHeight="1">
      <c r="B372" s="128"/>
      <c r="C372" s="129" t="s">
        <v>596</v>
      </c>
      <c r="D372" s="129" t="s">
        <v>129</v>
      </c>
      <c r="E372" s="130" t="s">
        <v>597</v>
      </c>
      <c r="F372" s="131" t="s">
        <v>598</v>
      </c>
      <c r="G372" s="132" t="s">
        <v>143</v>
      </c>
      <c r="H372" s="133">
        <v>44.53</v>
      </c>
      <c r="I372" s="134">
        <v>50</v>
      </c>
      <c r="J372" s="135">
        <f>ROUND(I372*H372,2)</f>
        <v>2226.5</v>
      </c>
      <c r="K372" s="136"/>
      <c r="L372" s="32"/>
      <c r="M372" s="137" t="s">
        <v>3</v>
      </c>
      <c r="N372" s="138" t="s">
        <v>42</v>
      </c>
      <c r="P372" s="139">
        <f>O372*H372</f>
        <v>0</v>
      </c>
      <c r="Q372" s="139">
        <v>0</v>
      </c>
      <c r="R372" s="139">
        <f>Q372*H372</f>
        <v>0</v>
      </c>
      <c r="S372" s="139">
        <v>0</v>
      </c>
      <c r="T372" s="140">
        <f>S372*H372</f>
        <v>0</v>
      </c>
      <c r="AR372" s="141" t="s">
        <v>241</v>
      </c>
      <c r="AT372" s="141" t="s">
        <v>129</v>
      </c>
      <c r="AU372" s="141" t="s">
        <v>80</v>
      </c>
      <c r="AY372" s="17" t="s">
        <v>126</v>
      </c>
      <c r="BE372" s="142">
        <f>IF(N372="základní",J372,0)</f>
        <v>2226.5</v>
      </c>
      <c r="BF372" s="142">
        <f>IF(N372="snížená",J372,0)</f>
        <v>0</v>
      </c>
      <c r="BG372" s="142">
        <f>IF(N372="zákl. přenesená",J372,0)</f>
        <v>0</v>
      </c>
      <c r="BH372" s="142">
        <f>IF(N372="sníž. přenesená",J372,0)</f>
        <v>0</v>
      </c>
      <c r="BI372" s="142">
        <f>IF(N372="nulová",J372,0)</f>
        <v>0</v>
      </c>
      <c r="BJ372" s="17" t="s">
        <v>76</v>
      </c>
      <c r="BK372" s="142">
        <f>ROUND(I372*H372,2)</f>
        <v>2226.5</v>
      </c>
      <c r="BL372" s="17" t="s">
        <v>241</v>
      </c>
      <c r="BM372" s="141" t="s">
        <v>599</v>
      </c>
    </row>
    <row r="373" spans="2:47" s="1" customFormat="1" ht="19.5">
      <c r="B373" s="32"/>
      <c r="D373" s="143" t="s">
        <v>135</v>
      </c>
      <c r="F373" s="144" t="s">
        <v>600</v>
      </c>
      <c r="I373" s="145"/>
      <c r="L373" s="32"/>
      <c r="M373" s="146"/>
      <c r="T373" s="52"/>
      <c r="AT373" s="17" t="s">
        <v>135</v>
      </c>
      <c r="AU373" s="17" t="s">
        <v>80</v>
      </c>
    </row>
    <row r="374" spans="2:47" s="1" customFormat="1" ht="12">
      <c r="B374" s="32"/>
      <c r="D374" s="147" t="s">
        <v>137</v>
      </c>
      <c r="F374" s="148" t="s">
        <v>601</v>
      </c>
      <c r="I374" s="145"/>
      <c r="L374" s="32"/>
      <c r="M374" s="146"/>
      <c r="T374" s="52"/>
      <c r="AT374" s="17" t="s">
        <v>137</v>
      </c>
      <c r="AU374" s="17" t="s">
        <v>80</v>
      </c>
    </row>
    <row r="375" spans="2:65" s="1" customFormat="1" ht="24.2" customHeight="1">
      <c r="B375" s="128"/>
      <c r="C375" s="129" t="s">
        <v>602</v>
      </c>
      <c r="D375" s="129" t="s">
        <v>129</v>
      </c>
      <c r="E375" s="130" t="s">
        <v>603</v>
      </c>
      <c r="F375" s="131" t="s">
        <v>604</v>
      </c>
      <c r="G375" s="132" t="s">
        <v>143</v>
      </c>
      <c r="H375" s="133">
        <v>44.53</v>
      </c>
      <c r="I375" s="134">
        <v>50</v>
      </c>
      <c r="J375" s="135">
        <f>ROUND(I375*H375,2)</f>
        <v>2226.5</v>
      </c>
      <c r="K375" s="136"/>
      <c r="L375" s="32"/>
      <c r="M375" s="137" t="s">
        <v>3</v>
      </c>
      <c r="N375" s="138" t="s">
        <v>42</v>
      </c>
      <c r="P375" s="139">
        <f>O375*H375</f>
        <v>0</v>
      </c>
      <c r="Q375" s="139">
        <v>0</v>
      </c>
      <c r="R375" s="139">
        <f>Q375*H375</f>
        <v>0</v>
      </c>
      <c r="S375" s="139">
        <v>0</v>
      </c>
      <c r="T375" s="140">
        <f>S375*H375</f>
        <v>0</v>
      </c>
      <c r="AR375" s="141" t="s">
        <v>241</v>
      </c>
      <c r="AT375" s="141" t="s">
        <v>129</v>
      </c>
      <c r="AU375" s="141" t="s">
        <v>80</v>
      </c>
      <c r="AY375" s="17" t="s">
        <v>126</v>
      </c>
      <c r="BE375" s="142">
        <f>IF(N375="základní",J375,0)</f>
        <v>2226.5</v>
      </c>
      <c r="BF375" s="142">
        <f>IF(N375="snížená",J375,0)</f>
        <v>0</v>
      </c>
      <c r="BG375" s="142">
        <f>IF(N375="zákl. přenesená",J375,0)</f>
        <v>0</v>
      </c>
      <c r="BH375" s="142">
        <f>IF(N375="sníž. přenesená",J375,0)</f>
        <v>0</v>
      </c>
      <c r="BI375" s="142">
        <f>IF(N375="nulová",J375,0)</f>
        <v>0</v>
      </c>
      <c r="BJ375" s="17" t="s">
        <v>76</v>
      </c>
      <c r="BK375" s="142">
        <f>ROUND(I375*H375,2)</f>
        <v>2226.5</v>
      </c>
      <c r="BL375" s="17" t="s">
        <v>241</v>
      </c>
      <c r="BM375" s="141" t="s">
        <v>605</v>
      </c>
    </row>
    <row r="376" spans="2:47" s="1" customFormat="1" ht="19.5">
      <c r="B376" s="32"/>
      <c r="D376" s="143" t="s">
        <v>135</v>
      </c>
      <c r="F376" s="144" t="s">
        <v>606</v>
      </c>
      <c r="I376" s="145"/>
      <c r="L376" s="32"/>
      <c r="M376" s="146"/>
      <c r="T376" s="52"/>
      <c r="AT376" s="17" t="s">
        <v>135</v>
      </c>
      <c r="AU376" s="17" t="s">
        <v>80</v>
      </c>
    </row>
    <row r="377" spans="2:47" s="1" customFormat="1" ht="12">
      <c r="B377" s="32"/>
      <c r="D377" s="147" t="s">
        <v>137</v>
      </c>
      <c r="F377" s="148" t="s">
        <v>607</v>
      </c>
      <c r="I377" s="145"/>
      <c r="L377" s="32"/>
      <c r="M377" s="146"/>
      <c r="T377" s="52"/>
      <c r="AT377" s="17" t="s">
        <v>137</v>
      </c>
      <c r="AU377" s="17" t="s">
        <v>80</v>
      </c>
    </row>
    <row r="378" spans="2:65" s="1" customFormat="1" ht="37.9" customHeight="1">
      <c r="B378" s="128"/>
      <c r="C378" s="129" t="s">
        <v>608</v>
      </c>
      <c r="D378" s="129" t="s">
        <v>129</v>
      </c>
      <c r="E378" s="130" t="s">
        <v>609</v>
      </c>
      <c r="F378" s="131" t="s">
        <v>610</v>
      </c>
      <c r="G378" s="132" t="s">
        <v>143</v>
      </c>
      <c r="H378" s="133">
        <v>44.53</v>
      </c>
      <c r="I378" s="134">
        <v>50</v>
      </c>
      <c r="J378" s="135">
        <f>ROUND(I378*H378,2)</f>
        <v>2226.5</v>
      </c>
      <c r="K378" s="136"/>
      <c r="L378" s="32"/>
      <c r="M378" s="137" t="s">
        <v>3</v>
      </c>
      <c r="N378" s="138" t="s">
        <v>42</v>
      </c>
      <c r="P378" s="139">
        <f>O378*H378</f>
        <v>0</v>
      </c>
      <c r="Q378" s="139">
        <v>0</v>
      </c>
      <c r="R378" s="139">
        <f>Q378*H378</f>
        <v>0</v>
      </c>
      <c r="S378" s="139">
        <v>0</v>
      </c>
      <c r="T378" s="140">
        <f>S378*H378</f>
        <v>0</v>
      </c>
      <c r="AR378" s="141" t="s">
        <v>241</v>
      </c>
      <c r="AT378" s="141" t="s">
        <v>129</v>
      </c>
      <c r="AU378" s="141" t="s">
        <v>80</v>
      </c>
      <c r="AY378" s="17" t="s">
        <v>126</v>
      </c>
      <c r="BE378" s="142">
        <f>IF(N378="základní",J378,0)</f>
        <v>2226.5</v>
      </c>
      <c r="BF378" s="142">
        <f>IF(N378="snížená",J378,0)</f>
        <v>0</v>
      </c>
      <c r="BG378" s="142">
        <f>IF(N378="zákl. přenesená",J378,0)</f>
        <v>0</v>
      </c>
      <c r="BH378" s="142">
        <f>IF(N378="sníž. přenesená",J378,0)</f>
        <v>0</v>
      </c>
      <c r="BI378" s="142">
        <f>IF(N378="nulová",J378,0)</f>
        <v>0</v>
      </c>
      <c r="BJ378" s="17" t="s">
        <v>76</v>
      </c>
      <c r="BK378" s="142">
        <f>ROUND(I378*H378,2)</f>
        <v>2226.5</v>
      </c>
      <c r="BL378" s="17" t="s">
        <v>241</v>
      </c>
      <c r="BM378" s="141" t="s">
        <v>611</v>
      </c>
    </row>
    <row r="379" spans="2:47" s="1" customFormat="1" ht="19.5">
      <c r="B379" s="32"/>
      <c r="D379" s="143" t="s">
        <v>135</v>
      </c>
      <c r="F379" s="144" t="s">
        <v>612</v>
      </c>
      <c r="I379" s="145"/>
      <c r="L379" s="32"/>
      <c r="M379" s="146"/>
      <c r="T379" s="52"/>
      <c r="AT379" s="17" t="s">
        <v>135</v>
      </c>
      <c r="AU379" s="17" t="s">
        <v>80</v>
      </c>
    </row>
    <row r="380" spans="2:47" s="1" customFormat="1" ht="12">
      <c r="B380" s="32"/>
      <c r="D380" s="147" t="s">
        <v>137</v>
      </c>
      <c r="F380" s="148" t="s">
        <v>613</v>
      </c>
      <c r="I380" s="145"/>
      <c r="L380" s="32"/>
      <c r="M380" s="146"/>
      <c r="T380" s="52"/>
      <c r="AT380" s="17" t="s">
        <v>137</v>
      </c>
      <c r="AU380" s="17" t="s">
        <v>80</v>
      </c>
    </row>
    <row r="381" spans="2:65" s="1" customFormat="1" ht="33" customHeight="1">
      <c r="B381" s="128"/>
      <c r="C381" s="129" t="s">
        <v>614</v>
      </c>
      <c r="D381" s="129" t="s">
        <v>129</v>
      </c>
      <c r="E381" s="130" t="s">
        <v>615</v>
      </c>
      <c r="F381" s="131" t="s">
        <v>616</v>
      </c>
      <c r="G381" s="132" t="s">
        <v>143</v>
      </c>
      <c r="H381" s="133">
        <v>44.53</v>
      </c>
      <c r="I381" s="134">
        <v>50</v>
      </c>
      <c r="J381" s="135">
        <f>ROUND(I381*H381,2)</f>
        <v>2226.5</v>
      </c>
      <c r="K381" s="136"/>
      <c r="L381" s="32"/>
      <c r="M381" s="137" t="s">
        <v>3</v>
      </c>
      <c r="N381" s="138" t="s">
        <v>42</v>
      </c>
      <c r="P381" s="139">
        <f>O381*H381</f>
        <v>0</v>
      </c>
      <c r="Q381" s="139">
        <v>0</v>
      </c>
      <c r="R381" s="139">
        <f>Q381*H381</f>
        <v>0</v>
      </c>
      <c r="S381" s="139">
        <v>0</v>
      </c>
      <c r="T381" s="140">
        <f>S381*H381</f>
        <v>0</v>
      </c>
      <c r="AR381" s="141" t="s">
        <v>241</v>
      </c>
      <c r="AT381" s="141" t="s">
        <v>129</v>
      </c>
      <c r="AU381" s="141" t="s">
        <v>80</v>
      </c>
      <c r="AY381" s="17" t="s">
        <v>126</v>
      </c>
      <c r="BE381" s="142">
        <f>IF(N381="základní",J381,0)</f>
        <v>2226.5</v>
      </c>
      <c r="BF381" s="142">
        <f>IF(N381="snížená",J381,0)</f>
        <v>0</v>
      </c>
      <c r="BG381" s="142">
        <f>IF(N381="zákl. přenesená",J381,0)</f>
        <v>0</v>
      </c>
      <c r="BH381" s="142">
        <f>IF(N381="sníž. přenesená",J381,0)</f>
        <v>0</v>
      </c>
      <c r="BI381" s="142">
        <f>IF(N381="nulová",J381,0)</f>
        <v>0</v>
      </c>
      <c r="BJ381" s="17" t="s">
        <v>76</v>
      </c>
      <c r="BK381" s="142">
        <f>ROUND(I381*H381,2)</f>
        <v>2226.5</v>
      </c>
      <c r="BL381" s="17" t="s">
        <v>241</v>
      </c>
      <c r="BM381" s="141" t="s">
        <v>617</v>
      </c>
    </row>
    <row r="382" spans="2:47" s="1" customFormat="1" ht="19.5">
      <c r="B382" s="32"/>
      <c r="D382" s="143" t="s">
        <v>135</v>
      </c>
      <c r="F382" s="144" t="s">
        <v>618</v>
      </c>
      <c r="I382" s="145"/>
      <c r="L382" s="32"/>
      <c r="M382" s="146"/>
      <c r="T382" s="52"/>
      <c r="AT382" s="17" t="s">
        <v>135</v>
      </c>
      <c r="AU382" s="17" t="s">
        <v>80</v>
      </c>
    </row>
    <row r="383" spans="2:47" s="1" customFormat="1" ht="12">
      <c r="B383" s="32"/>
      <c r="D383" s="147" t="s">
        <v>137</v>
      </c>
      <c r="F383" s="148" t="s">
        <v>619</v>
      </c>
      <c r="I383" s="145"/>
      <c r="L383" s="32"/>
      <c r="M383" s="146"/>
      <c r="T383" s="52"/>
      <c r="AT383" s="17" t="s">
        <v>137</v>
      </c>
      <c r="AU383" s="17" t="s">
        <v>80</v>
      </c>
    </row>
    <row r="384" spans="2:65" s="1" customFormat="1" ht="24.2" customHeight="1">
      <c r="B384" s="128"/>
      <c r="C384" s="129" t="s">
        <v>620</v>
      </c>
      <c r="D384" s="129" t="s">
        <v>129</v>
      </c>
      <c r="E384" s="130" t="s">
        <v>621</v>
      </c>
      <c r="F384" s="131" t="s">
        <v>622</v>
      </c>
      <c r="G384" s="132" t="s">
        <v>143</v>
      </c>
      <c r="H384" s="133">
        <v>51.21</v>
      </c>
      <c r="I384" s="134">
        <v>340</v>
      </c>
      <c r="J384" s="135">
        <f>ROUND(I384*H384,2)</f>
        <v>17411.4</v>
      </c>
      <c r="K384" s="136"/>
      <c r="L384" s="32"/>
      <c r="M384" s="137" t="s">
        <v>3</v>
      </c>
      <c r="N384" s="138" t="s">
        <v>42</v>
      </c>
      <c r="P384" s="139">
        <f>O384*H384</f>
        <v>0</v>
      </c>
      <c r="Q384" s="139">
        <v>0.0015</v>
      </c>
      <c r="R384" s="139">
        <f>Q384*H384</f>
        <v>0.07681500000000001</v>
      </c>
      <c r="S384" s="139">
        <v>0</v>
      </c>
      <c r="T384" s="140">
        <f>S384*H384</f>
        <v>0</v>
      </c>
      <c r="AR384" s="141" t="s">
        <v>241</v>
      </c>
      <c r="AT384" s="141" t="s">
        <v>129</v>
      </c>
      <c r="AU384" s="141" t="s">
        <v>80</v>
      </c>
      <c r="AY384" s="17" t="s">
        <v>126</v>
      </c>
      <c r="BE384" s="142">
        <f>IF(N384="základní",J384,0)</f>
        <v>17411.4</v>
      </c>
      <c r="BF384" s="142">
        <f>IF(N384="snížená",J384,0)</f>
        <v>0</v>
      </c>
      <c r="BG384" s="142">
        <f>IF(N384="zákl. přenesená",J384,0)</f>
        <v>0</v>
      </c>
      <c r="BH384" s="142">
        <f>IF(N384="sníž. přenesená",J384,0)</f>
        <v>0</v>
      </c>
      <c r="BI384" s="142">
        <f>IF(N384="nulová",J384,0)</f>
        <v>0</v>
      </c>
      <c r="BJ384" s="17" t="s">
        <v>76</v>
      </c>
      <c r="BK384" s="142">
        <f>ROUND(I384*H384,2)</f>
        <v>17411.4</v>
      </c>
      <c r="BL384" s="17" t="s">
        <v>241</v>
      </c>
      <c r="BM384" s="141" t="s">
        <v>623</v>
      </c>
    </row>
    <row r="385" spans="2:47" s="1" customFormat="1" ht="19.5">
      <c r="B385" s="32"/>
      <c r="D385" s="143" t="s">
        <v>135</v>
      </c>
      <c r="F385" s="144" t="s">
        <v>624</v>
      </c>
      <c r="I385" s="145"/>
      <c r="L385" s="32"/>
      <c r="M385" s="146"/>
      <c r="T385" s="52"/>
      <c r="AT385" s="17" t="s">
        <v>135</v>
      </c>
      <c r="AU385" s="17" t="s">
        <v>80</v>
      </c>
    </row>
    <row r="386" spans="2:47" s="1" customFormat="1" ht="12">
      <c r="B386" s="32"/>
      <c r="D386" s="147" t="s">
        <v>137</v>
      </c>
      <c r="F386" s="148" t="s">
        <v>625</v>
      </c>
      <c r="I386" s="145"/>
      <c r="L386" s="32"/>
      <c r="M386" s="146"/>
      <c r="T386" s="52"/>
      <c r="AT386" s="17" t="s">
        <v>137</v>
      </c>
      <c r="AU386" s="17" t="s">
        <v>80</v>
      </c>
    </row>
    <row r="387" spans="2:51" s="12" customFormat="1" ht="12">
      <c r="B387" s="149"/>
      <c r="D387" s="143" t="s">
        <v>139</v>
      </c>
      <c r="F387" s="151" t="s">
        <v>626</v>
      </c>
      <c r="H387" s="152">
        <v>51.21</v>
      </c>
      <c r="I387" s="153"/>
      <c r="L387" s="149"/>
      <c r="M387" s="154"/>
      <c r="T387" s="155"/>
      <c r="AT387" s="150" t="s">
        <v>139</v>
      </c>
      <c r="AU387" s="150" t="s">
        <v>80</v>
      </c>
      <c r="AV387" s="12" t="s">
        <v>80</v>
      </c>
      <c r="AW387" s="12" t="s">
        <v>4</v>
      </c>
      <c r="AX387" s="12" t="s">
        <v>76</v>
      </c>
      <c r="AY387" s="150" t="s">
        <v>126</v>
      </c>
    </row>
    <row r="388" spans="2:65" s="1" customFormat="1" ht="16.5" customHeight="1">
      <c r="B388" s="128"/>
      <c r="C388" s="129" t="s">
        <v>627</v>
      </c>
      <c r="D388" s="129" t="s">
        <v>129</v>
      </c>
      <c r="E388" s="130" t="s">
        <v>628</v>
      </c>
      <c r="F388" s="131" t="s">
        <v>629</v>
      </c>
      <c r="G388" s="132" t="s">
        <v>153</v>
      </c>
      <c r="H388" s="133">
        <v>61.4</v>
      </c>
      <c r="I388" s="134">
        <v>60</v>
      </c>
      <c r="J388" s="135">
        <f>ROUND(I388*H388,2)</f>
        <v>3684</v>
      </c>
      <c r="K388" s="136"/>
      <c r="L388" s="32"/>
      <c r="M388" s="137" t="s">
        <v>3</v>
      </c>
      <c r="N388" s="138" t="s">
        <v>42</v>
      </c>
      <c r="P388" s="139">
        <f>O388*H388</f>
        <v>0</v>
      </c>
      <c r="Q388" s="139">
        <v>3E-05</v>
      </c>
      <c r="R388" s="139">
        <f>Q388*H388</f>
        <v>0.001842</v>
      </c>
      <c r="S388" s="139">
        <v>0</v>
      </c>
      <c r="T388" s="140">
        <f>S388*H388</f>
        <v>0</v>
      </c>
      <c r="AR388" s="141" t="s">
        <v>241</v>
      </c>
      <c r="AT388" s="141" t="s">
        <v>129</v>
      </c>
      <c r="AU388" s="141" t="s">
        <v>80</v>
      </c>
      <c r="AY388" s="17" t="s">
        <v>126</v>
      </c>
      <c r="BE388" s="142">
        <f>IF(N388="základní",J388,0)</f>
        <v>3684</v>
      </c>
      <c r="BF388" s="142">
        <f>IF(N388="snížená",J388,0)</f>
        <v>0</v>
      </c>
      <c r="BG388" s="142">
        <f>IF(N388="zákl. přenesená",J388,0)</f>
        <v>0</v>
      </c>
      <c r="BH388" s="142">
        <f>IF(N388="sníž. přenesená",J388,0)</f>
        <v>0</v>
      </c>
      <c r="BI388" s="142">
        <f>IF(N388="nulová",J388,0)</f>
        <v>0</v>
      </c>
      <c r="BJ388" s="17" t="s">
        <v>76</v>
      </c>
      <c r="BK388" s="142">
        <f>ROUND(I388*H388,2)</f>
        <v>3684</v>
      </c>
      <c r="BL388" s="17" t="s">
        <v>241</v>
      </c>
      <c r="BM388" s="141" t="s">
        <v>630</v>
      </c>
    </row>
    <row r="389" spans="2:47" s="1" customFormat="1" ht="12">
      <c r="B389" s="32"/>
      <c r="D389" s="143" t="s">
        <v>135</v>
      </c>
      <c r="F389" s="144" t="s">
        <v>631</v>
      </c>
      <c r="I389" s="145"/>
      <c r="L389" s="32"/>
      <c r="M389" s="146"/>
      <c r="T389" s="52"/>
      <c r="AT389" s="17" t="s">
        <v>135</v>
      </c>
      <c r="AU389" s="17" t="s">
        <v>80</v>
      </c>
    </row>
    <row r="390" spans="2:47" s="1" customFormat="1" ht="12">
      <c r="B390" s="32"/>
      <c r="D390" s="147" t="s">
        <v>137</v>
      </c>
      <c r="F390" s="148" t="s">
        <v>632</v>
      </c>
      <c r="I390" s="145"/>
      <c r="L390" s="32"/>
      <c r="M390" s="146"/>
      <c r="T390" s="52"/>
      <c r="AT390" s="17" t="s">
        <v>137</v>
      </c>
      <c r="AU390" s="17" t="s">
        <v>80</v>
      </c>
    </row>
    <row r="391" spans="2:65" s="1" customFormat="1" ht="24.2" customHeight="1">
      <c r="B391" s="128"/>
      <c r="C391" s="129" t="s">
        <v>633</v>
      </c>
      <c r="D391" s="129" t="s">
        <v>129</v>
      </c>
      <c r="E391" s="130" t="s">
        <v>634</v>
      </c>
      <c r="F391" s="131" t="s">
        <v>635</v>
      </c>
      <c r="G391" s="132" t="s">
        <v>143</v>
      </c>
      <c r="H391" s="133">
        <v>44.53</v>
      </c>
      <c r="I391" s="134">
        <v>30</v>
      </c>
      <c r="J391" s="135">
        <f>ROUND(I391*H391,2)</f>
        <v>1335.9</v>
      </c>
      <c r="K391" s="136"/>
      <c r="L391" s="32"/>
      <c r="M391" s="137" t="s">
        <v>3</v>
      </c>
      <c r="N391" s="138" t="s">
        <v>42</v>
      </c>
      <c r="P391" s="139">
        <f>O391*H391</f>
        <v>0</v>
      </c>
      <c r="Q391" s="139">
        <v>5E-05</v>
      </c>
      <c r="R391" s="139">
        <f>Q391*H391</f>
        <v>0.0022265</v>
      </c>
      <c r="S391" s="139">
        <v>0</v>
      </c>
      <c r="T391" s="140">
        <f>S391*H391</f>
        <v>0</v>
      </c>
      <c r="AR391" s="141" t="s">
        <v>241</v>
      </c>
      <c r="AT391" s="141" t="s">
        <v>129</v>
      </c>
      <c r="AU391" s="141" t="s">
        <v>80</v>
      </c>
      <c r="AY391" s="17" t="s">
        <v>126</v>
      </c>
      <c r="BE391" s="142">
        <f>IF(N391="základní",J391,0)</f>
        <v>1335.9</v>
      </c>
      <c r="BF391" s="142">
        <f>IF(N391="snížená",J391,0)</f>
        <v>0</v>
      </c>
      <c r="BG391" s="142">
        <f>IF(N391="zákl. přenesená",J391,0)</f>
        <v>0</v>
      </c>
      <c r="BH391" s="142">
        <f>IF(N391="sníž. přenesená",J391,0)</f>
        <v>0</v>
      </c>
      <c r="BI391" s="142">
        <f>IF(N391="nulová",J391,0)</f>
        <v>0</v>
      </c>
      <c r="BJ391" s="17" t="s">
        <v>76</v>
      </c>
      <c r="BK391" s="142">
        <f>ROUND(I391*H391,2)</f>
        <v>1335.9</v>
      </c>
      <c r="BL391" s="17" t="s">
        <v>241</v>
      </c>
      <c r="BM391" s="141" t="s">
        <v>636</v>
      </c>
    </row>
    <row r="392" spans="2:47" s="1" customFormat="1" ht="19.5">
      <c r="B392" s="32"/>
      <c r="D392" s="143" t="s">
        <v>135</v>
      </c>
      <c r="F392" s="144" t="s">
        <v>637</v>
      </c>
      <c r="I392" s="145"/>
      <c r="L392" s="32"/>
      <c r="M392" s="146"/>
      <c r="T392" s="52"/>
      <c r="AT392" s="17" t="s">
        <v>135</v>
      </c>
      <c r="AU392" s="17" t="s">
        <v>80</v>
      </c>
    </row>
    <row r="393" spans="2:47" s="1" customFormat="1" ht="12">
      <c r="B393" s="32"/>
      <c r="D393" s="147" t="s">
        <v>137</v>
      </c>
      <c r="F393" s="148" t="s">
        <v>638</v>
      </c>
      <c r="I393" s="145"/>
      <c r="L393" s="32"/>
      <c r="M393" s="146"/>
      <c r="T393" s="52"/>
      <c r="AT393" s="17" t="s">
        <v>137</v>
      </c>
      <c r="AU393" s="17" t="s">
        <v>80</v>
      </c>
    </row>
    <row r="394" spans="2:65" s="1" customFormat="1" ht="24.2" customHeight="1">
      <c r="B394" s="128"/>
      <c r="C394" s="129" t="s">
        <v>639</v>
      </c>
      <c r="D394" s="129" t="s">
        <v>129</v>
      </c>
      <c r="E394" s="130" t="s">
        <v>640</v>
      </c>
      <c r="F394" s="131" t="s">
        <v>641</v>
      </c>
      <c r="G394" s="132" t="s">
        <v>244</v>
      </c>
      <c r="H394" s="133">
        <v>1.676</v>
      </c>
      <c r="I394" s="134">
        <v>900</v>
      </c>
      <c r="J394" s="135">
        <f>ROUND(I394*H394,2)</f>
        <v>1508.4</v>
      </c>
      <c r="K394" s="136"/>
      <c r="L394" s="32"/>
      <c r="M394" s="137" t="s">
        <v>3</v>
      </c>
      <c r="N394" s="138" t="s">
        <v>42</v>
      </c>
      <c r="P394" s="139">
        <f>O394*H394</f>
        <v>0</v>
      </c>
      <c r="Q394" s="139">
        <v>0</v>
      </c>
      <c r="R394" s="139">
        <f>Q394*H394</f>
        <v>0</v>
      </c>
      <c r="S394" s="139">
        <v>0</v>
      </c>
      <c r="T394" s="140">
        <f>S394*H394</f>
        <v>0</v>
      </c>
      <c r="AR394" s="141" t="s">
        <v>241</v>
      </c>
      <c r="AT394" s="141" t="s">
        <v>129</v>
      </c>
      <c r="AU394" s="141" t="s">
        <v>80</v>
      </c>
      <c r="AY394" s="17" t="s">
        <v>126</v>
      </c>
      <c r="BE394" s="142">
        <f>IF(N394="základní",J394,0)</f>
        <v>1508.4</v>
      </c>
      <c r="BF394" s="142">
        <f>IF(N394="snížená",J394,0)</f>
        <v>0</v>
      </c>
      <c r="BG394" s="142">
        <f>IF(N394="zákl. přenesená",J394,0)</f>
        <v>0</v>
      </c>
      <c r="BH394" s="142">
        <f>IF(N394="sníž. přenesená",J394,0)</f>
        <v>0</v>
      </c>
      <c r="BI394" s="142">
        <f>IF(N394="nulová",J394,0)</f>
        <v>0</v>
      </c>
      <c r="BJ394" s="17" t="s">
        <v>76</v>
      </c>
      <c r="BK394" s="142">
        <f>ROUND(I394*H394,2)</f>
        <v>1508.4</v>
      </c>
      <c r="BL394" s="17" t="s">
        <v>241</v>
      </c>
      <c r="BM394" s="141" t="s">
        <v>642</v>
      </c>
    </row>
    <row r="395" spans="2:47" s="1" customFormat="1" ht="29.25">
      <c r="B395" s="32"/>
      <c r="D395" s="143" t="s">
        <v>135</v>
      </c>
      <c r="F395" s="144" t="s">
        <v>643</v>
      </c>
      <c r="I395" s="145"/>
      <c r="L395" s="32"/>
      <c r="M395" s="146"/>
      <c r="T395" s="52"/>
      <c r="AT395" s="17" t="s">
        <v>135</v>
      </c>
      <c r="AU395" s="17" t="s">
        <v>80</v>
      </c>
    </row>
    <row r="396" spans="2:47" s="1" customFormat="1" ht="12">
      <c r="B396" s="32"/>
      <c r="D396" s="147" t="s">
        <v>137</v>
      </c>
      <c r="F396" s="148" t="s">
        <v>644</v>
      </c>
      <c r="I396" s="145"/>
      <c r="L396" s="32"/>
      <c r="M396" s="146"/>
      <c r="T396" s="52"/>
      <c r="AT396" s="17" t="s">
        <v>137</v>
      </c>
      <c r="AU396" s="17" t="s">
        <v>80</v>
      </c>
    </row>
    <row r="397" spans="2:63" s="11" customFormat="1" ht="22.9" customHeight="1">
      <c r="B397" s="116"/>
      <c r="D397" s="117" t="s">
        <v>70</v>
      </c>
      <c r="E397" s="126" t="s">
        <v>645</v>
      </c>
      <c r="F397" s="126" t="s">
        <v>646</v>
      </c>
      <c r="I397" s="119"/>
      <c r="J397" s="127">
        <f>BK397</f>
        <v>36155.35</v>
      </c>
      <c r="L397" s="116"/>
      <c r="M397" s="121"/>
      <c r="P397" s="122">
        <f>SUM(P398:P440)</f>
        <v>0</v>
      </c>
      <c r="R397" s="122">
        <f>SUM(R398:R440)</f>
        <v>0.1983395</v>
      </c>
      <c r="T397" s="123">
        <f>SUM(T398:T440)</f>
        <v>0.08148000000000001</v>
      </c>
      <c r="AR397" s="117" t="s">
        <v>80</v>
      </c>
      <c r="AT397" s="124" t="s">
        <v>70</v>
      </c>
      <c r="AU397" s="124" t="s">
        <v>76</v>
      </c>
      <c r="AY397" s="117" t="s">
        <v>126</v>
      </c>
      <c r="BK397" s="125">
        <f>SUM(BK398:BK440)</f>
        <v>36155.35</v>
      </c>
    </row>
    <row r="398" spans="2:65" s="1" customFormat="1" ht="24.2" customHeight="1">
      <c r="B398" s="128"/>
      <c r="C398" s="129" t="s">
        <v>647</v>
      </c>
      <c r="D398" s="129" t="s">
        <v>129</v>
      </c>
      <c r="E398" s="130" t="s">
        <v>648</v>
      </c>
      <c r="F398" s="131" t="s">
        <v>649</v>
      </c>
      <c r="G398" s="132" t="s">
        <v>143</v>
      </c>
      <c r="H398" s="133">
        <v>23.75</v>
      </c>
      <c r="I398" s="134">
        <v>30</v>
      </c>
      <c r="J398" s="135">
        <f>ROUND(I398*H398,2)</f>
        <v>712.5</v>
      </c>
      <c r="K398" s="136"/>
      <c r="L398" s="32"/>
      <c r="M398" s="137" t="s">
        <v>3</v>
      </c>
      <c r="N398" s="138" t="s">
        <v>42</v>
      </c>
      <c r="P398" s="139">
        <f>O398*H398</f>
        <v>0</v>
      </c>
      <c r="Q398" s="139">
        <v>0</v>
      </c>
      <c r="R398" s="139">
        <f>Q398*H398</f>
        <v>0</v>
      </c>
      <c r="S398" s="139">
        <v>0</v>
      </c>
      <c r="T398" s="140">
        <f>S398*H398</f>
        <v>0</v>
      </c>
      <c r="AR398" s="141" t="s">
        <v>241</v>
      </c>
      <c r="AT398" s="141" t="s">
        <v>129</v>
      </c>
      <c r="AU398" s="141" t="s">
        <v>80</v>
      </c>
      <c r="AY398" s="17" t="s">
        <v>126</v>
      </c>
      <c r="BE398" s="142">
        <f>IF(N398="základní",J398,0)</f>
        <v>712.5</v>
      </c>
      <c r="BF398" s="142">
        <f>IF(N398="snížená",J398,0)</f>
        <v>0</v>
      </c>
      <c r="BG398" s="142">
        <f>IF(N398="zákl. přenesená",J398,0)</f>
        <v>0</v>
      </c>
      <c r="BH398" s="142">
        <f>IF(N398="sníž. přenesená",J398,0)</f>
        <v>0</v>
      </c>
      <c r="BI398" s="142">
        <f>IF(N398="nulová",J398,0)</f>
        <v>0</v>
      </c>
      <c r="BJ398" s="17" t="s">
        <v>76</v>
      </c>
      <c r="BK398" s="142">
        <f>ROUND(I398*H398,2)</f>
        <v>712.5</v>
      </c>
      <c r="BL398" s="17" t="s">
        <v>241</v>
      </c>
      <c r="BM398" s="141" t="s">
        <v>650</v>
      </c>
    </row>
    <row r="399" spans="2:47" s="1" customFormat="1" ht="19.5">
      <c r="B399" s="32"/>
      <c r="D399" s="143" t="s">
        <v>135</v>
      </c>
      <c r="F399" s="144" t="s">
        <v>651</v>
      </c>
      <c r="I399" s="145"/>
      <c r="L399" s="32"/>
      <c r="M399" s="146"/>
      <c r="T399" s="52"/>
      <c r="AT399" s="17" t="s">
        <v>135</v>
      </c>
      <c r="AU399" s="17" t="s">
        <v>80</v>
      </c>
    </row>
    <row r="400" spans="2:47" s="1" customFormat="1" ht="12">
      <c r="B400" s="32"/>
      <c r="D400" s="147" t="s">
        <v>137</v>
      </c>
      <c r="F400" s="148" t="s">
        <v>652</v>
      </c>
      <c r="I400" s="145"/>
      <c r="L400" s="32"/>
      <c r="M400" s="146"/>
      <c r="T400" s="52"/>
      <c r="AT400" s="17" t="s">
        <v>137</v>
      </c>
      <c r="AU400" s="17" t="s">
        <v>80</v>
      </c>
    </row>
    <row r="401" spans="2:65" s="1" customFormat="1" ht="16.5" customHeight="1">
      <c r="B401" s="128"/>
      <c r="C401" s="129" t="s">
        <v>653</v>
      </c>
      <c r="D401" s="129" t="s">
        <v>129</v>
      </c>
      <c r="E401" s="130" t="s">
        <v>654</v>
      </c>
      <c r="F401" s="131" t="s">
        <v>655</v>
      </c>
      <c r="G401" s="132" t="s">
        <v>143</v>
      </c>
      <c r="H401" s="133">
        <v>23.75</v>
      </c>
      <c r="I401" s="134">
        <v>30</v>
      </c>
      <c r="J401" s="135">
        <f>ROUND(I401*H401,2)</f>
        <v>712.5</v>
      </c>
      <c r="K401" s="136"/>
      <c r="L401" s="32"/>
      <c r="M401" s="137" t="s">
        <v>3</v>
      </c>
      <c r="N401" s="138" t="s">
        <v>42</v>
      </c>
      <c r="P401" s="139">
        <f>O401*H401</f>
        <v>0</v>
      </c>
      <c r="Q401" s="139">
        <v>0</v>
      </c>
      <c r="R401" s="139">
        <f>Q401*H401</f>
        <v>0</v>
      </c>
      <c r="S401" s="139">
        <v>0</v>
      </c>
      <c r="T401" s="140">
        <f>S401*H401</f>
        <v>0</v>
      </c>
      <c r="AR401" s="141" t="s">
        <v>241</v>
      </c>
      <c r="AT401" s="141" t="s">
        <v>129</v>
      </c>
      <c r="AU401" s="141" t="s">
        <v>80</v>
      </c>
      <c r="AY401" s="17" t="s">
        <v>126</v>
      </c>
      <c r="BE401" s="142">
        <f>IF(N401="základní",J401,0)</f>
        <v>712.5</v>
      </c>
      <c r="BF401" s="142">
        <f>IF(N401="snížená",J401,0)</f>
        <v>0</v>
      </c>
      <c r="BG401" s="142">
        <f>IF(N401="zákl. přenesená",J401,0)</f>
        <v>0</v>
      </c>
      <c r="BH401" s="142">
        <f>IF(N401="sníž. přenesená",J401,0)</f>
        <v>0</v>
      </c>
      <c r="BI401" s="142">
        <f>IF(N401="nulová",J401,0)</f>
        <v>0</v>
      </c>
      <c r="BJ401" s="17" t="s">
        <v>76</v>
      </c>
      <c r="BK401" s="142">
        <f>ROUND(I401*H401,2)</f>
        <v>712.5</v>
      </c>
      <c r="BL401" s="17" t="s">
        <v>241</v>
      </c>
      <c r="BM401" s="141" t="s">
        <v>656</v>
      </c>
    </row>
    <row r="402" spans="2:47" s="1" customFormat="1" ht="12">
      <c r="B402" s="32"/>
      <c r="D402" s="143" t="s">
        <v>135</v>
      </c>
      <c r="F402" s="144" t="s">
        <v>657</v>
      </c>
      <c r="I402" s="145"/>
      <c r="L402" s="32"/>
      <c r="M402" s="146"/>
      <c r="T402" s="52"/>
      <c r="AT402" s="17" t="s">
        <v>135</v>
      </c>
      <c r="AU402" s="17" t="s">
        <v>80</v>
      </c>
    </row>
    <row r="403" spans="2:47" s="1" customFormat="1" ht="12">
      <c r="B403" s="32"/>
      <c r="D403" s="147" t="s">
        <v>137</v>
      </c>
      <c r="F403" s="148" t="s">
        <v>658</v>
      </c>
      <c r="I403" s="145"/>
      <c r="L403" s="32"/>
      <c r="M403" s="146"/>
      <c r="T403" s="52"/>
      <c r="AT403" s="17" t="s">
        <v>137</v>
      </c>
      <c r="AU403" s="17" t="s">
        <v>80</v>
      </c>
    </row>
    <row r="404" spans="2:65" s="1" customFormat="1" ht="24.2" customHeight="1">
      <c r="B404" s="128"/>
      <c r="C404" s="129" t="s">
        <v>659</v>
      </c>
      <c r="D404" s="129" t="s">
        <v>129</v>
      </c>
      <c r="E404" s="130" t="s">
        <v>660</v>
      </c>
      <c r="F404" s="131" t="s">
        <v>661</v>
      </c>
      <c r="G404" s="132" t="s">
        <v>143</v>
      </c>
      <c r="H404" s="133">
        <v>23.75</v>
      </c>
      <c r="I404" s="134">
        <v>30</v>
      </c>
      <c r="J404" s="135">
        <f>ROUND(I404*H404,2)</f>
        <v>712.5</v>
      </c>
      <c r="K404" s="136"/>
      <c r="L404" s="32"/>
      <c r="M404" s="137" t="s">
        <v>3</v>
      </c>
      <c r="N404" s="138" t="s">
        <v>42</v>
      </c>
      <c r="P404" s="139">
        <f>O404*H404</f>
        <v>0</v>
      </c>
      <c r="Q404" s="139">
        <v>3E-05</v>
      </c>
      <c r="R404" s="139">
        <f>Q404*H404</f>
        <v>0.0007125</v>
      </c>
      <c r="S404" s="139">
        <v>0</v>
      </c>
      <c r="T404" s="140">
        <f>S404*H404</f>
        <v>0</v>
      </c>
      <c r="AR404" s="141" t="s">
        <v>241</v>
      </c>
      <c r="AT404" s="141" t="s">
        <v>129</v>
      </c>
      <c r="AU404" s="141" t="s">
        <v>80</v>
      </c>
      <c r="AY404" s="17" t="s">
        <v>126</v>
      </c>
      <c r="BE404" s="142">
        <f>IF(N404="základní",J404,0)</f>
        <v>712.5</v>
      </c>
      <c r="BF404" s="142">
        <f>IF(N404="snížená",J404,0)</f>
        <v>0</v>
      </c>
      <c r="BG404" s="142">
        <f>IF(N404="zákl. přenesená",J404,0)</f>
        <v>0</v>
      </c>
      <c r="BH404" s="142">
        <f>IF(N404="sníž. přenesená",J404,0)</f>
        <v>0</v>
      </c>
      <c r="BI404" s="142">
        <f>IF(N404="nulová",J404,0)</f>
        <v>0</v>
      </c>
      <c r="BJ404" s="17" t="s">
        <v>76</v>
      </c>
      <c r="BK404" s="142">
        <f>ROUND(I404*H404,2)</f>
        <v>712.5</v>
      </c>
      <c r="BL404" s="17" t="s">
        <v>241</v>
      </c>
      <c r="BM404" s="141" t="s">
        <v>662</v>
      </c>
    </row>
    <row r="405" spans="2:47" s="1" customFormat="1" ht="12">
      <c r="B405" s="32"/>
      <c r="D405" s="143" t="s">
        <v>135</v>
      </c>
      <c r="F405" s="144" t="s">
        <v>663</v>
      </c>
      <c r="I405" s="145"/>
      <c r="L405" s="32"/>
      <c r="M405" s="146"/>
      <c r="T405" s="52"/>
      <c r="AT405" s="17" t="s">
        <v>135</v>
      </c>
      <c r="AU405" s="17" t="s">
        <v>80</v>
      </c>
    </row>
    <row r="406" spans="2:47" s="1" customFormat="1" ht="12">
      <c r="B406" s="32"/>
      <c r="D406" s="147" t="s">
        <v>137</v>
      </c>
      <c r="F406" s="148" t="s">
        <v>664</v>
      </c>
      <c r="I406" s="145"/>
      <c r="L406" s="32"/>
      <c r="M406" s="146"/>
      <c r="T406" s="52"/>
      <c r="AT406" s="17" t="s">
        <v>137</v>
      </c>
      <c r="AU406" s="17" t="s">
        <v>80</v>
      </c>
    </row>
    <row r="407" spans="2:65" s="1" customFormat="1" ht="33" customHeight="1">
      <c r="B407" s="128"/>
      <c r="C407" s="129" t="s">
        <v>665</v>
      </c>
      <c r="D407" s="129" t="s">
        <v>129</v>
      </c>
      <c r="E407" s="130" t="s">
        <v>666</v>
      </c>
      <c r="F407" s="131" t="s">
        <v>667</v>
      </c>
      <c r="G407" s="132" t="s">
        <v>143</v>
      </c>
      <c r="H407" s="133">
        <v>23.75</v>
      </c>
      <c r="I407" s="134">
        <v>280</v>
      </c>
      <c r="J407" s="135">
        <f>ROUND(I407*H407,2)</f>
        <v>6650</v>
      </c>
      <c r="K407" s="136"/>
      <c r="L407" s="32"/>
      <c r="M407" s="137" t="s">
        <v>3</v>
      </c>
      <c r="N407" s="138" t="s">
        <v>42</v>
      </c>
      <c r="P407" s="139">
        <f>O407*H407</f>
        <v>0</v>
      </c>
      <c r="Q407" s="139">
        <v>0.00455</v>
      </c>
      <c r="R407" s="139">
        <f>Q407*H407</f>
        <v>0.1080625</v>
      </c>
      <c r="S407" s="139">
        <v>0</v>
      </c>
      <c r="T407" s="140">
        <f>S407*H407</f>
        <v>0</v>
      </c>
      <c r="AR407" s="141" t="s">
        <v>241</v>
      </c>
      <c r="AT407" s="141" t="s">
        <v>129</v>
      </c>
      <c r="AU407" s="141" t="s">
        <v>80</v>
      </c>
      <c r="AY407" s="17" t="s">
        <v>126</v>
      </c>
      <c r="BE407" s="142">
        <f>IF(N407="základní",J407,0)</f>
        <v>6650</v>
      </c>
      <c r="BF407" s="142">
        <f>IF(N407="snížená",J407,0)</f>
        <v>0</v>
      </c>
      <c r="BG407" s="142">
        <f>IF(N407="zákl. přenesená",J407,0)</f>
        <v>0</v>
      </c>
      <c r="BH407" s="142">
        <f>IF(N407="sníž. přenesená",J407,0)</f>
        <v>0</v>
      </c>
      <c r="BI407" s="142">
        <f>IF(N407="nulová",J407,0)</f>
        <v>0</v>
      </c>
      <c r="BJ407" s="17" t="s">
        <v>76</v>
      </c>
      <c r="BK407" s="142">
        <f>ROUND(I407*H407,2)</f>
        <v>6650</v>
      </c>
      <c r="BL407" s="17" t="s">
        <v>241</v>
      </c>
      <c r="BM407" s="141" t="s">
        <v>668</v>
      </c>
    </row>
    <row r="408" spans="2:47" s="1" customFormat="1" ht="19.5">
      <c r="B408" s="32"/>
      <c r="D408" s="143" t="s">
        <v>135</v>
      </c>
      <c r="F408" s="144" t="s">
        <v>669</v>
      </c>
      <c r="I408" s="145"/>
      <c r="L408" s="32"/>
      <c r="M408" s="146"/>
      <c r="T408" s="52"/>
      <c r="AT408" s="17" t="s">
        <v>135</v>
      </c>
      <c r="AU408" s="17" t="s">
        <v>80</v>
      </c>
    </row>
    <row r="409" spans="2:47" s="1" customFormat="1" ht="12">
      <c r="B409" s="32"/>
      <c r="D409" s="147" t="s">
        <v>137</v>
      </c>
      <c r="F409" s="148" t="s">
        <v>670</v>
      </c>
      <c r="I409" s="145"/>
      <c r="L409" s="32"/>
      <c r="M409" s="146"/>
      <c r="T409" s="52"/>
      <c r="AT409" s="17" t="s">
        <v>137</v>
      </c>
      <c r="AU409" s="17" t="s">
        <v>80</v>
      </c>
    </row>
    <row r="410" spans="2:65" s="1" customFormat="1" ht="24.2" customHeight="1">
      <c r="B410" s="128"/>
      <c r="C410" s="129" t="s">
        <v>671</v>
      </c>
      <c r="D410" s="129" t="s">
        <v>129</v>
      </c>
      <c r="E410" s="130" t="s">
        <v>672</v>
      </c>
      <c r="F410" s="131" t="s">
        <v>673</v>
      </c>
      <c r="G410" s="132" t="s">
        <v>143</v>
      </c>
      <c r="H410" s="133">
        <v>23.75</v>
      </c>
      <c r="I410" s="134">
        <v>100</v>
      </c>
      <c r="J410" s="135">
        <f>ROUND(I410*H410,2)</f>
        <v>2375</v>
      </c>
      <c r="K410" s="136"/>
      <c r="L410" s="32"/>
      <c r="M410" s="137" t="s">
        <v>3</v>
      </c>
      <c r="N410" s="138" t="s">
        <v>42</v>
      </c>
      <c r="P410" s="139">
        <f>O410*H410</f>
        <v>0</v>
      </c>
      <c r="Q410" s="139">
        <v>0</v>
      </c>
      <c r="R410" s="139">
        <f>Q410*H410</f>
        <v>0</v>
      </c>
      <c r="S410" s="139">
        <v>0.003</v>
      </c>
      <c r="T410" s="140">
        <f>S410*H410</f>
        <v>0.07125000000000001</v>
      </c>
      <c r="AR410" s="141" t="s">
        <v>241</v>
      </c>
      <c r="AT410" s="141" t="s">
        <v>129</v>
      </c>
      <c r="AU410" s="141" t="s">
        <v>80</v>
      </c>
      <c r="AY410" s="17" t="s">
        <v>126</v>
      </c>
      <c r="BE410" s="142">
        <f>IF(N410="základní",J410,0)</f>
        <v>2375</v>
      </c>
      <c r="BF410" s="142">
        <f>IF(N410="snížená",J410,0)</f>
        <v>0</v>
      </c>
      <c r="BG410" s="142">
        <f>IF(N410="zákl. přenesená",J410,0)</f>
        <v>0</v>
      </c>
      <c r="BH410" s="142">
        <f>IF(N410="sníž. přenesená",J410,0)</f>
        <v>0</v>
      </c>
      <c r="BI410" s="142">
        <f>IF(N410="nulová",J410,0)</f>
        <v>0</v>
      </c>
      <c r="BJ410" s="17" t="s">
        <v>76</v>
      </c>
      <c r="BK410" s="142">
        <f>ROUND(I410*H410,2)</f>
        <v>2375</v>
      </c>
      <c r="BL410" s="17" t="s">
        <v>241</v>
      </c>
      <c r="BM410" s="141" t="s">
        <v>674</v>
      </c>
    </row>
    <row r="411" spans="2:47" s="1" customFormat="1" ht="12">
      <c r="B411" s="32"/>
      <c r="D411" s="143" t="s">
        <v>135</v>
      </c>
      <c r="F411" s="144" t="s">
        <v>675</v>
      </c>
      <c r="I411" s="145"/>
      <c r="L411" s="32"/>
      <c r="M411" s="146"/>
      <c r="T411" s="52"/>
      <c r="AT411" s="17" t="s">
        <v>135</v>
      </c>
      <c r="AU411" s="17" t="s">
        <v>80</v>
      </c>
    </row>
    <row r="412" spans="2:47" s="1" customFormat="1" ht="12">
      <c r="B412" s="32"/>
      <c r="D412" s="147" t="s">
        <v>137</v>
      </c>
      <c r="F412" s="148" t="s">
        <v>676</v>
      </c>
      <c r="I412" s="145"/>
      <c r="L412" s="32"/>
      <c r="M412" s="146"/>
      <c r="T412" s="52"/>
      <c r="AT412" s="17" t="s">
        <v>137</v>
      </c>
      <c r="AU412" s="17" t="s">
        <v>80</v>
      </c>
    </row>
    <row r="413" spans="2:51" s="14" customFormat="1" ht="12">
      <c r="B413" s="174"/>
      <c r="D413" s="143" t="s">
        <v>139</v>
      </c>
      <c r="E413" s="175" t="s">
        <v>3</v>
      </c>
      <c r="F413" s="176" t="s">
        <v>677</v>
      </c>
      <c r="H413" s="175" t="s">
        <v>3</v>
      </c>
      <c r="I413" s="177"/>
      <c r="L413" s="174"/>
      <c r="M413" s="178"/>
      <c r="T413" s="179"/>
      <c r="AT413" s="175" t="s">
        <v>139</v>
      </c>
      <c r="AU413" s="175" t="s">
        <v>80</v>
      </c>
      <c r="AV413" s="14" t="s">
        <v>76</v>
      </c>
      <c r="AW413" s="14" t="s">
        <v>33</v>
      </c>
      <c r="AX413" s="14" t="s">
        <v>71</v>
      </c>
      <c r="AY413" s="175" t="s">
        <v>126</v>
      </c>
    </row>
    <row r="414" spans="2:51" s="12" customFormat="1" ht="12">
      <c r="B414" s="149"/>
      <c r="D414" s="143" t="s">
        <v>139</v>
      </c>
      <c r="E414" s="150" t="s">
        <v>3</v>
      </c>
      <c r="F414" s="151" t="s">
        <v>678</v>
      </c>
      <c r="H414" s="152">
        <v>8.63</v>
      </c>
      <c r="I414" s="153"/>
      <c r="L414" s="149"/>
      <c r="M414" s="154"/>
      <c r="T414" s="155"/>
      <c r="AT414" s="150" t="s">
        <v>139</v>
      </c>
      <c r="AU414" s="150" t="s">
        <v>80</v>
      </c>
      <c r="AV414" s="12" t="s">
        <v>80</v>
      </c>
      <c r="AW414" s="12" t="s">
        <v>33</v>
      </c>
      <c r="AX414" s="12" t="s">
        <v>71</v>
      </c>
      <c r="AY414" s="150" t="s">
        <v>126</v>
      </c>
    </row>
    <row r="415" spans="2:51" s="14" customFormat="1" ht="12">
      <c r="B415" s="174"/>
      <c r="D415" s="143" t="s">
        <v>139</v>
      </c>
      <c r="E415" s="175" t="s">
        <v>3</v>
      </c>
      <c r="F415" s="176" t="s">
        <v>679</v>
      </c>
      <c r="H415" s="175" t="s">
        <v>3</v>
      </c>
      <c r="I415" s="177"/>
      <c r="L415" s="174"/>
      <c r="M415" s="178"/>
      <c r="T415" s="179"/>
      <c r="AT415" s="175" t="s">
        <v>139</v>
      </c>
      <c r="AU415" s="175" t="s">
        <v>80</v>
      </c>
      <c r="AV415" s="14" t="s">
        <v>76</v>
      </c>
      <c r="AW415" s="14" t="s">
        <v>33</v>
      </c>
      <c r="AX415" s="14" t="s">
        <v>71</v>
      </c>
      <c r="AY415" s="175" t="s">
        <v>126</v>
      </c>
    </row>
    <row r="416" spans="2:51" s="12" customFormat="1" ht="12">
      <c r="B416" s="149"/>
      <c r="D416" s="143" t="s">
        <v>139</v>
      </c>
      <c r="E416" s="150" t="s">
        <v>3</v>
      </c>
      <c r="F416" s="151" t="s">
        <v>680</v>
      </c>
      <c r="H416" s="152">
        <v>10.53</v>
      </c>
      <c r="I416" s="153"/>
      <c r="L416" s="149"/>
      <c r="M416" s="154"/>
      <c r="T416" s="155"/>
      <c r="AT416" s="150" t="s">
        <v>139</v>
      </c>
      <c r="AU416" s="150" t="s">
        <v>80</v>
      </c>
      <c r="AV416" s="12" t="s">
        <v>80</v>
      </c>
      <c r="AW416" s="12" t="s">
        <v>33</v>
      </c>
      <c r="AX416" s="12" t="s">
        <v>71</v>
      </c>
      <c r="AY416" s="150" t="s">
        <v>126</v>
      </c>
    </row>
    <row r="417" spans="2:51" s="14" customFormat="1" ht="12">
      <c r="B417" s="174"/>
      <c r="D417" s="143" t="s">
        <v>139</v>
      </c>
      <c r="E417" s="175" t="s">
        <v>3</v>
      </c>
      <c r="F417" s="176" t="s">
        <v>681</v>
      </c>
      <c r="H417" s="175" t="s">
        <v>3</v>
      </c>
      <c r="I417" s="177"/>
      <c r="L417" s="174"/>
      <c r="M417" s="178"/>
      <c r="T417" s="179"/>
      <c r="AT417" s="175" t="s">
        <v>139</v>
      </c>
      <c r="AU417" s="175" t="s">
        <v>80</v>
      </c>
      <c r="AV417" s="14" t="s">
        <v>76</v>
      </c>
      <c r="AW417" s="14" t="s">
        <v>33</v>
      </c>
      <c r="AX417" s="14" t="s">
        <v>71</v>
      </c>
      <c r="AY417" s="175" t="s">
        <v>126</v>
      </c>
    </row>
    <row r="418" spans="2:51" s="12" customFormat="1" ht="12">
      <c r="B418" s="149"/>
      <c r="D418" s="143" t="s">
        <v>139</v>
      </c>
      <c r="E418" s="150" t="s">
        <v>3</v>
      </c>
      <c r="F418" s="151" t="s">
        <v>682</v>
      </c>
      <c r="H418" s="152">
        <v>4.59</v>
      </c>
      <c r="I418" s="153"/>
      <c r="L418" s="149"/>
      <c r="M418" s="154"/>
      <c r="T418" s="155"/>
      <c r="AT418" s="150" t="s">
        <v>139</v>
      </c>
      <c r="AU418" s="150" t="s">
        <v>80</v>
      </c>
      <c r="AV418" s="12" t="s">
        <v>80</v>
      </c>
      <c r="AW418" s="12" t="s">
        <v>33</v>
      </c>
      <c r="AX418" s="12" t="s">
        <v>71</v>
      </c>
      <c r="AY418" s="150" t="s">
        <v>126</v>
      </c>
    </row>
    <row r="419" spans="2:51" s="13" customFormat="1" ht="12">
      <c r="B419" s="156"/>
      <c r="D419" s="143" t="s">
        <v>139</v>
      </c>
      <c r="E419" s="157" t="s">
        <v>3</v>
      </c>
      <c r="F419" s="158" t="s">
        <v>150</v>
      </c>
      <c r="H419" s="159">
        <v>23.75</v>
      </c>
      <c r="I419" s="160"/>
      <c r="L419" s="156"/>
      <c r="M419" s="161"/>
      <c r="T419" s="162"/>
      <c r="AT419" s="157" t="s">
        <v>139</v>
      </c>
      <c r="AU419" s="157" t="s">
        <v>80</v>
      </c>
      <c r="AV419" s="13" t="s">
        <v>133</v>
      </c>
      <c r="AW419" s="13" t="s">
        <v>33</v>
      </c>
      <c r="AX419" s="13" t="s">
        <v>76</v>
      </c>
      <c r="AY419" s="157" t="s">
        <v>126</v>
      </c>
    </row>
    <row r="420" spans="2:65" s="1" customFormat="1" ht="16.5" customHeight="1">
      <c r="B420" s="128"/>
      <c r="C420" s="129" t="s">
        <v>683</v>
      </c>
      <c r="D420" s="129" t="s">
        <v>129</v>
      </c>
      <c r="E420" s="130" t="s">
        <v>684</v>
      </c>
      <c r="F420" s="131" t="s">
        <v>685</v>
      </c>
      <c r="G420" s="132" t="s">
        <v>143</v>
      </c>
      <c r="H420" s="133">
        <v>23.75</v>
      </c>
      <c r="I420" s="134">
        <v>250</v>
      </c>
      <c r="J420" s="135">
        <f>ROUND(I420*H420,2)</f>
        <v>5937.5</v>
      </c>
      <c r="K420" s="136"/>
      <c r="L420" s="32"/>
      <c r="M420" s="137" t="s">
        <v>3</v>
      </c>
      <c r="N420" s="138" t="s">
        <v>42</v>
      </c>
      <c r="P420" s="139">
        <f>O420*H420</f>
        <v>0</v>
      </c>
      <c r="Q420" s="139">
        <v>0.0003</v>
      </c>
      <c r="R420" s="139">
        <f>Q420*H420</f>
        <v>0.007124999999999999</v>
      </c>
      <c r="S420" s="139">
        <v>0</v>
      </c>
      <c r="T420" s="140">
        <f>S420*H420</f>
        <v>0</v>
      </c>
      <c r="AR420" s="141" t="s">
        <v>241</v>
      </c>
      <c r="AT420" s="141" t="s">
        <v>129</v>
      </c>
      <c r="AU420" s="141" t="s">
        <v>80</v>
      </c>
      <c r="AY420" s="17" t="s">
        <v>126</v>
      </c>
      <c r="BE420" s="142">
        <f>IF(N420="základní",J420,0)</f>
        <v>5937.5</v>
      </c>
      <c r="BF420" s="142">
        <f>IF(N420="snížená",J420,0)</f>
        <v>0</v>
      </c>
      <c r="BG420" s="142">
        <f>IF(N420="zákl. přenesená",J420,0)</f>
        <v>0</v>
      </c>
      <c r="BH420" s="142">
        <f>IF(N420="sníž. přenesená",J420,0)</f>
        <v>0</v>
      </c>
      <c r="BI420" s="142">
        <f>IF(N420="nulová",J420,0)</f>
        <v>0</v>
      </c>
      <c r="BJ420" s="17" t="s">
        <v>76</v>
      </c>
      <c r="BK420" s="142">
        <f>ROUND(I420*H420,2)</f>
        <v>5937.5</v>
      </c>
      <c r="BL420" s="17" t="s">
        <v>241</v>
      </c>
      <c r="BM420" s="141" t="s">
        <v>686</v>
      </c>
    </row>
    <row r="421" spans="2:47" s="1" customFormat="1" ht="19.5">
      <c r="B421" s="32"/>
      <c r="D421" s="143" t="s">
        <v>135</v>
      </c>
      <c r="F421" s="144" t="s">
        <v>687</v>
      </c>
      <c r="I421" s="145"/>
      <c r="L421" s="32"/>
      <c r="M421" s="146"/>
      <c r="T421" s="52"/>
      <c r="AT421" s="17" t="s">
        <v>135</v>
      </c>
      <c r="AU421" s="17" t="s">
        <v>80</v>
      </c>
    </row>
    <row r="422" spans="2:47" s="1" customFormat="1" ht="12">
      <c r="B422" s="32"/>
      <c r="D422" s="147" t="s">
        <v>137</v>
      </c>
      <c r="F422" s="148" t="s">
        <v>688</v>
      </c>
      <c r="I422" s="145"/>
      <c r="L422" s="32"/>
      <c r="M422" s="146"/>
      <c r="T422" s="52"/>
      <c r="AT422" s="17" t="s">
        <v>137</v>
      </c>
      <c r="AU422" s="17" t="s">
        <v>80</v>
      </c>
    </row>
    <row r="423" spans="2:65" s="1" customFormat="1" ht="16.5" customHeight="1">
      <c r="B423" s="128"/>
      <c r="C423" s="163" t="s">
        <v>689</v>
      </c>
      <c r="D423" s="163" t="s">
        <v>202</v>
      </c>
      <c r="E423" s="164" t="s">
        <v>690</v>
      </c>
      <c r="F423" s="165" t="s">
        <v>691</v>
      </c>
      <c r="G423" s="166" t="s">
        <v>143</v>
      </c>
      <c r="H423" s="167">
        <v>26.125</v>
      </c>
      <c r="I423" s="168">
        <v>450</v>
      </c>
      <c r="J423" s="169">
        <f>ROUND(I423*H423,2)</f>
        <v>11756.25</v>
      </c>
      <c r="K423" s="170"/>
      <c r="L423" s="171"/>
      <c r="M423" s="172" t="s">
        <v>3</v>
      </c>
      <c r="N423" s="173" t="s">
        <v>42</v>
      </c>
      <c r="P423" s="139">
        <f>O423*H423</f>
        <v>0</v>
      </c>
      <c r="Q423" s="139">
        <v>0.00264</v>
      </c>
      <c r="R423" s="139">
        <f>Q423*H423</f>
        <v>0.06897</v>
      </c>
      <c r="S423" s="139">
        <v>0</v>
      </c>
      <c r="T423" s="140">
        <f>S423*H423</f>
        <v>0</v>
      </c>
      <c r="AR423" s="141" t="s">
        <v>346</v>
      </c>
      <c r="AT423" s="141" t="s">
        <v>202</v>
      </c>
      <c r="AU423" s="141" t="s">
        <v>80</v>
      </c>
      <c r="AY423" s="17" t="s">
        <v>126</v>
      </c>
      <c r="BE423" s="142">
        <f>IF(N423="základní",J423,0)</f>
        <v>11756.25</v>
      </c>
      <c r="BF423" s="142">
        <f>IF(N423="snížená",J423,0)</f>
        <v>0</v>
      </c>
      <c r="BG423" s="142">
        <f>IF(N423="zákl. přenesená",J423,0)</f>
        <v>0</v>
      </c>
      <c r="BH423" s="142">
        <f>IF(N423="sníž. přenesená",J423,0)</f>
        <v>0</v>
      </c>
      <c r="BI423" s="142">
        <f>IF(N423="nulová",J423,0)</f>
        <v>0</v>
      </c>
      <c r="BJ423" s="17" t="s">
        <v>76</v>
      </c>
      <c r="BK423" s="142">
        <f>ROUND(I423*H423,2)</f>
        <v>11756.25</v>
      </c>
      <c r="BL423" s="17" t="s">
        <v>241</v>
      </c>
      <c r="BM423" s="141" t="s">
        <v>692</v>
      </c>
    </row>
    <row r="424" spans="2:47" s="1" customFormat="1" ht="12">
      <c r="B424" s="32"/>
      <c r="D424" s="143" t="s">
        <v>135</v>
      </c>
      <c r="F424" s="144" t="s">
        <v>691</v>
      </c>
      <c r="I424" s="145"/>
      <c r="L424" s="32"/>
      <c r="M424" s="146"/>
      <c r="T424" s="52"/>
      <c r="AT424" s="17" t="s">
        <v>135</v>
      </c>
      <c r="AU424" s="17" t="s">
        <v>80</v>
      </c>
    </row>
    <row r="425" spans="2:51" s="12" customFormat="1" ht="12">
      <c r="B425" s="149"/>
      <c r="D425" s="143" t="s">
        <v>139</v>
      </c>
      <c r="F425" s="151" t="s">
        <v>693</v>
      </c>
      <c r="H425" s="152">
        <v>26.125</v>
      </c>
      <c r="I425" s="153"/>
      <c r="L425" s="149"/>
      <c r="M425" s="154"/>
      <c r="T425" s="155"/>
      <c r="AT425" s="150" t="s">
        <v>139</v>
      </c>
      <c r="AU425" s="150" t="s">
        <v>80</v>
      </c>
      <c r="AV425" s="12" t="s">
        <v>80</v>
      </c>
      <c r="AW425" s="12" t="s">
        <v>4</v>
      </c>
      <c r="AX425" s="12" t="s">
        <v>76</v>
      </c>
      <c r="AY425" s="150" t="s">
        <v>126</v>
      </c>
    </row>
    <row r="426" spans="2:65" s="1" customFormat="1" ht="21.75" customHeight="1">
      <c r="B426" s="128"/>
      <c r="C426" s="129" t="s">
        <v>694</v>
      </c>
      <c r="D426" s="129" t="s">
        <v>129</v>
      </c>
      <c r="E426" s="130" t="s">
        <v>695</v>
      </c>
      <c r="F426" s="131" t="s">
        <v>696</v>
      </c>
      <c r="G426" s="132" t="s">
        <v>153</v>
      </c>
      <c r="H426" s="133">
        <v>34.1</v>
      </c>
      <c r="I426" s="134">
        <v>50</v>
      </c>
      <c r="J426" s="135">
        <f>ROUND(I426*H426,2)</f>
        <v>1705</v>
      </c>
      <c r="K426" s="136"/>
      <c r="L426" s="32"/>
      <c r="M426" s="137" t="s">
        <v>3</v>
      </c>
      <c r="N426" s="138" t="s">
        <v>42</v>
      </c>
      <c r="P426" s="139">
        <f>O426*H426</f>
        <v>0</v>
      </c>
      <c r="Q426" s="139">
        <v>0</v>
      </c>
      <c r="R426" s="139">
        <f>Q426*H426</f>
        <v>0</v>
      </c>
      <c r="S426" s="139">
        <v>0.0003</v>
      </c>
      <c r="T426" s="140">
        <f>S426*H426</f>
        <v>0.01023</v>
      </c>
      <c r="AR426" s="141" t="s">
        <v>241</v>
      </c>
      <c r="AT426" s="141" t="s">
        <v>129</v>
      </c>
      <c r="AU426" s="141" t="s">
        <v>80</v>
      </c>
      <c r="AY426" s="17" t="s">
        <v>126</v>
      </c>
      <c r="BE426" s="142">
        <f>IF(N426="základní",J426,0)</f>
        <v>1705</v>
      </c>
      <c r="BF426" s="142">
        <f>IF(N426="snížená",J426,0)</f>
        <v>0</v>
      </c>
      <c r="BG426" s="142">
        <f>IF(N426="zákl. přenesená",J426,0)</f>
        <v>0</v>
      </c>
      <c r="BH426" s="142">
        <f>IF(N426="sníž. přenesená",J426,0)</f>
        <v>0</v>
      </c>
      <c r="BI426" s="142">
        <f>IF(N426="nulová",J426,0)</f>
        <v>0</v>
      </c>
      <c r="BJ426" s="17" t="s">
        <v>76</v>
      </c>
      <c r="BK426" s="142">
        <f>ROUND(I426*H426,2)</f>
        <v>1705</v>
      </c>
      <c r="BL426" s="17" t="s">
        <v>241</v>
      </c>
      <c r="BM426" s="141" t="s">
        <v>697</v>
      </c>
    </row>
    <row r="427" spans="2:47" s="1" customFormat="1" ht="12">
      <c r="B427" s="32"/>
      <c r="D427" s="143" t="s">
        <v>135</v>
      </c>
      <c r="F427" s="144" t="s">
        <v>698</v>
      </c>
      <c r="I427" s="145"/>
      <c r="L427" s="32"/>
      <c r="M427" s="146"/>
      <c r="T427" s="52"/>
      <c r="AT427" s="17" t="s">
        <v>135</v>
      </c>
      <c r="AU427" s="17" t="s">
        <v>80</v>
      </c>
    </row>
    <row r="428" spans="2:47" s="1" customFormat="1" ht="12">
      <c r="B428" s="32"/>
      <c r="D428" s="147" t="s">
        <v>137</v>
      </c>
      <c r="F428" s="148" t="s">
        <v>699</v>
      </c>
      <c r="I428" s="145"/>
      <c r="L428" s="32"/>
      <c r="M428" s="146"/>
      <c r="T428" s="52"/>
      <c r="AT428" s="17" t="s">
        <v>137</v>
      </c>
      <c r="AU428" s="17" t="s">
        <v>80</v>
      </c>
    </row>
    <row r="429" spans="2:65" s="1" customFormat="1" ht="16.5" customHeight="1">
      <c r="B429" s="128"/>
      <c r="C429" s="129" t="s">
        <v>700</v>
      </c>
      <c r="D429" s="129" t="s">
        <v>129</v>
      </c>
      <c r="E429" s="130" t="s">
        <v>701</v>
      </c>
      <c r="F429" s="131" t="s">
        <v>702</v>
      </c>
      <c r="G429" s="132" t="s">
        <v>153</v>
      </c>
      <c r="H429" s="133">
        <v>34.1</v>
      </c>
      <c r="I429" s="134">
        <v>80</v>
      </c>
      <c r="J429" s="135">
        <f>ROUND(I429*H429,2)</f>
        <v>2728</v>
      </c>
      <c r="K429" s="136"/>
      <c r="L429" s="32"/>
      <c r="M429" s="137" t="s">
        <v>3</v>
      </c>
      <c r="N429" s="138" t="s">
        <v>42</v>
      </c>
      <c r="P429" s="139">
        <f>O429*H429</f>
        <v>0</v>
      </c>
      <c r="Q429" s="139">
        <v>1E-05</v>
      </c>
      <c r="R429" s="139">
        <f>Q429*H429</f>
        <v>0.00034100000000000005</v>
      </c>
      <c r="S429" s="139">
        <v>0</v>
      </c>
      <c r="T429" s="140">
        <f>S429*H429</f>
        <v>0</v>
      </c>
      <c r="AR429" s="141" t="s">
        <v>241</v>
      </c>
      <c r="AT429" s="141" t="s">
        <v>129</v>
      </c>
      <c r="AU429" s="141" t="s">
        <v>80</v>
      </c>
      <c r="AY429" s="17" t="s">
        <v>126</v>
      </c>
      <c r="BE429" s="142">
        <f>IF(N429="základní",J429,0)</f>
        <v>2728</v>
      </c>
      <c r="BF429" s="142">
        <f>IF(N429="snížená",J429,0)</f>
        <v>0</v>
      </c>
      <c r="BG429" s="142">
        <f>IF(N429="zákl. přenesená",J429,0)</f>
        <v>0</v>
      </c>
      <c r="BH429" s="142">
        <f>IF(N429="sníž. přenesená",J429,0)</f>
        <v>0</v>
      </c>
      <c r="BI429" s="142">
        <f>IF(N429="nulová",J429,0)</f>
        <v>0</v>
      </c>
      <c r="BJ429" s="17" t="s">
        <v>76</v>
      </c>
      <c r="BK429" s="142">
        <f>ROUND(I429*H429,2)</f>
        <v>2728</v>
      </c>
      <c r="BL429" s="17" t="s">
        <v>241</v>
      </c>
      <c r="BM429" s="141" t="s">
        <v>703</v>
      </c>
    </row>
    <row r="430" spans="2:47" s="1" customFormat="1" ht="12">
      <c r="B430" s="32"/>
      <c r="D430" s="143" t="s">
        <v>135</v>
      </c>
      <c r="F430" s="144" t="s">
        <v>704</v>
      </c>
      <c r="I430" s="145"/>
      <c r="L430" s="32"/>
      <c r="M430" s="146"/>
      <c r="T430" s="52"/>
      <c r="AT430" s="17" t="s">
        <v>135</v>
      </c>
      <c r="AU430" s="17" t="s">
        <v>80</v>
      </c>
    </row>
    <row r="431" spans="2:47" s="1" customFormat="1" ht="12">
      <c r="B431" s="32"/>
      <c r="D431" s="147" t="s">
        <v>137</v>
      </c>
      <c r="F431" s="148" t="s">
        <v>705</v>
      </c>
      <c r="I431" s="145"/>
      <c r="L431" s="32"/>
      <c r="M431" s="146"/>
      <c r="T431" s="52"/>
      <c r="AT431" s="17" t="s">
        <v>137</v>
      </c>
      <c r="AU431" s="17" t="s">
        <v>80</v>
      </c>
    </row>
    <row r="432" spans="2:65" s="1" customFormat="1" ht="16.5" customHeight="1">
      <c r="B432" s="128"/>
      <c r="C432" s="163" t="s">
        <v>706</v>
      </c>
      <c r="D432" s="163" t="s">
        <v>202</v>
      </c>
      <c r="E432" s="164" t="s">
        <v>707</v>
      </c>
      <c r="F432" s="165" t="s">
        <v>708</v>
      </c>
      <c r="G432" s="166" t="s">
        <v>153</v>
      </c>
      <c r="H432" s="167">
        <v>37.51</v>
      </c>
      <c r="I432" s="168">
        <v>40</v>
      </c>
      <c r="J432" s="169">
        <f>ROUND(I432*H432,2)</f>
        <v>1500.4</v>
      </c>
      <c r="K432" s="170"/>
      <c r="L432" s="171"/>
      <c r="M432" s="172" t="s">
        <v>3</v>
      </c>
      <c r="N432" s="173" t="s">
        <v>42</v>
      </c>
      <c r="P432" s="139">
        <f>O432*H432</f>
        <v>0</v>
      </c>
      <c r="Q432" s="139">
        <v>0.00035</v>
      </c>
      <c r="R432" s="139">
        <f>Q432*H432</f>
        <v>0.0131285</v>
      </c>
      <c r="S432" s="139">
        <v>0</v>
      </c>
      <c r="T432" s="140">
        <f>S432*H432</f>
        <v>0</v>
      </c>
      <c r="AR432" s="141" t="s">
        <v>346</v>
      </c>
      <c r="AT432" s="141" t="s">
        <v>202</v>
      </c>
      <c r="AU432" s="141" t="s">
        <v>80</v>
      </c>
      <c r="AY432" s="17" t="s">
        <v>126</v>
      </c>
      <c r="BE432" s="142">
        <f>IF(N432="základní",J432,0)</f>
        <v>1500.4</v>
      </c>
      <c r="BF432" s="142">
        <f>IF(N432="snížená",J432,0)</f>
        <v>0</v>
      </c>
      <c r="BG432" s="142">
        <f>IF(N432="zákl. přenesená",J432,0)</f>
        <v>0</v>
      </c>
      <c r="BH432" s="142">
        <f>IF(N432="sníž. přenesená",J432,0)</f>
        <v>0</v>
      </c>
      <c r="BI432" s="142">
        <f>IF(N432="nulová",J432,0)</f>
        <v>0</v>
      </c>
      <c r="BJ432" s="17" t="s">
        <v>76</v>
      </c>
      <c r="BK432" s="142">
        <f>ROUND(I432*H432,2)</f>
        <v>1500.4</v>
      </c>
      <c r="BL432" s="17" t="s">
        <v>241</v>
      </c>
      <c r="BM432" s="141" t="s">
        <v>709</v>
      </c>
    </row>
    <row r="433" spans="2:47" s="1" customFormat="1" ht="12">
      <c r="B433" s="32"/>
      <c r="D433" s="143" t="s">
        <v>135</v>
      </c>
      <c r="F433" s="144" t="s">
        <v>708</v>
      </c>
      <c r="I433" s="145"/>
      <c r="L433" s="32"/>
      <c r="M433" s="146"/>
      <c r="T433" s="52"/>
      <c r="AT433" s="17" t="s">
        <v>135</v>
      </c>
      <c r="AU433" s="17" t="s">
        <v>80</v>
      </c>
    </row>
    <row r="434" spans="2:51" s="12" customFormat="1" ht="12">
      <c r="B434" s="149"/>
      <c r="D434" s="143" t="s">
        <v>139</v>
      </c>
      <c r="F434" s="151" t="s">
        <v>710</v>
      </c>
      <c r="H434" s="152">
        <v>37.51</v>
      </c>
      <c r="I434" s="153"/>
      <c r="L434" s="149"/>
      <c r="M434" s="154"/>
      <c r="T434" s="155"/>
      <c r="AT434" s="150" t="s">
        <v>139</v>
      </c>
      <c r="AU434" s="150" t="s">
        <v>80</v>
      </c>
      <c r="AV434" s="12" t="s">
        <v>80</v>
      </c>
      <c r="AW434" s="12" t="s">
        <v>4</v>
      </c>
      <c r="AX434" s="12" t="s">
        <v>76</v>
      </c>
      <c r="AY434" s="150" t="s">
        <v>126</v>
      </c>
    </row>
    <row r="435" spans="2:65" s="1" customFormat="1" ht="16.5" customHeight="1">
      <c r="B435" s="128"/>
      <c r="C435" s="129" t="s">
        <v>711</v>
      </c>
      <c r="D435" s="129" t="s">
        <v>129</v>
      </c>
      <c r="E435" s="130" t="s">
        <v>712</v>
      </c>
      <c r="F435" s="131" t="s">
        <v>713</v>
      </c>
      <c r="G435" s="132" t="s">
        <v>143</v>
      </c>
      <c r="H435" s="133">
        <v>23.75</v>
      </c>
      <c r="I435" s="134">
        <v>50</v>
      </c>
      <c r="J435" s="135">
        <f>ROUND(I435*H435,2)</f>
        <v>1187.5</v>
      </c>
      <c r="K435" s="136"/>
      <c r="L435" s="32"/>
      <c r="M435" s="137" t="s">
        <v>3</v>
      </c>
      <c r="N435" s="138" t="s">
        <v>42</v>
      </c>
      <c r="P435" s="139">
        <f>O435*H435</f>
        <v>0</v>
      </c>
      <c r="Q435" s="139">
        <v>0</v>
      </c>
      <c r="R435" s="139">
        <f>Q435*H435</f>
        <v>0</v>
      </c>
      <c r="S435" s="139">
        <v>0</v>
      </c>
      <c r="T435" s="140">
        <f>S435*H435</f>
        <v>0</v>
      </c>
      <c r="AR435" s="141" t="s">
        <v>241</v>
      </c>
      <c r="AT435" s="141" t="s">
        <v>129</v>
      </c>
      <c r="AU435" s="141" t="s">
        <v>80</v>
      </c>
      <c r="AY435" s="17" t="s">
        <v>126</v>
      </c>
      <c r="BE435" s="142">
        <f>IF(N435="základní",J435,0)</f>
        <v>1187.5</v>
      </c>
      <c r="BF435" s="142">
        <f>IF(N435="snížená",J435,0)</f>
        <v>0</v>
      </c>
      <c r="BG435" s="142">
        <f>IF(N435="zákl. přenesená",J435,0)</f>
        <v>0</v>
      </c>
      <c r="BH435" s="142">
        <f>IF(N435="sníž. přenesená",J435,0)</f>
        <v>0</v>
      </c>
      <c r="BI435" s="142">
        <f>IF(N435="nulová",J435,0)</f>
        <v>0</v>
      </c>
      <c r="BJ435" s="17" t="s">
        <v>76</v>
      </c>
      <c r="BK435" s="142">
        <f>ROUND(I435*H435,2)</f>
        <v>1187.5</v>
      </c>
      <c r="BL435" s="17" t="s">
        <v>241</v>
      </c>
      <c r="BM435" s="141" t="s">
        <v>714</v>
      </c>
    </row>
    <row r="436" spans="2:47" s="1" customFormat="1" ht="12">
      <c r="B436" s="32"/>
      <c r="D436" s="143" t="s">
        <v>135</v>
      </c>
      <c r="F436" s="144" t="s">
        <v>715</v>
      </c>
      <c r="I436" s="145"/>
      <c r="L436" s="32"/>
      <c r="M436" s="146"/>
      <c r="T436" s="52"/>
      <c r="AT436" s="17" t="s">
        <v>135</v>
      </c>
      <c r="AU436" s="17" t="s">
        <v>80</v>
      </c>
    </row>
    <row r="437" spans="2:47" s="1" customFormat="1" ht="12">
      <c r="B437" s="32"/>
      <c r="D437" s="147" t="s">
        <v>137</v>
      </c>
      <c r="F437" s="148" t="s">
        <v>716</v>
      </c>
      <c r="I437" s="145"/>
      <c r="L437" s="32"/>
      <c r="M437" s="146"/>
      <c r="T437" s="52"/>
      <c r="AT437" s="17" t="s">
        <v>137</v>
      </c>
      <c r="AU437" s="17" t="s">
        <v>80</v>
      </c>
    </row>
    <row r="438" spans="2:65" s="1" customFormat="1" ht="24.2" customHeight="1">
      <c r="B438" s="128"/>
      <c r="C438" s="129" t="s">
        <v>717</v>
      </c>
      <c r="D438" s="129" t="s">
        <v>129</v>
      </c>
      <c r="E438" s="130" t="s">
        <v>718</v>
      </c>
      <c r="F438" s="131" t="s">
        <v>719</v>
      </c>
      <c r="G438" s="132" t="s">
        <v>244</v>
      </c>
      <c r="H438" s="133">
        <v>0.198</v>
      </c>
      <c r="I438" s="134">
        <v>900</v>
      </c>
      <c r="J438" s="135">
        <f>ROUND(I438*H438,2)</f>
        <v>178.2</v>
      </c>
      <c r="K438" s="136"/>
      <c r="L438" s="32"/>
      <c r="M438" s="137" t="s">
        <v>3</v>
      </c>
      <c r="N438" s="138" t="s">
        <v>42</v>
      </c>
      <c r="P438" s="139">
        <f>O438*H438</f>
        <v>0</v>
      </c>
      <c r="Q438" s="139">
        <v>0</v>
      </c>
      <c r="R438" s="139">
        <f>Q438*H438</f>
        <v>0</v>
      </c>
      <c r="S438" s="139">
        <v>0</v>
      </c>
      <c r="T438" s="140">
        <f>S438*H438</f>
        <v>0</v>
      </c>
      <c r="AR438" s="141" t="s">
        <v>241</v>
      </c>
      <c r="AT438" s="141" t="s">
        <v>129</v>
      </c>
      <c r="AU438" s="141" t="s">
        <v>80</v>
      </c>
      <c r="AY438" s="17" t="s">
        <v>126</v>
      </c>
      <c r="BE438" s="142">
        <f>IF(N438="základní",J438,0)</f>
        <v>178.2</v>
      </c>
      <c r="BF438" s="142">
        <f>IF(N438="snížená",J438,0)</f>
        <v>0</v>
      </c>
      <c r="BG438" s="142">
        <f>IF(N438="zákl. přenesená",J438,0)</f>
        <v>0</v>
      </c>
      <c r="BH438" s="142">
        <f>IF(N438="sníž. přenesená",J438,0)</f>
        <v>0</v>
      </c>
      <c r="BI438" s="142">
        <f>IF(N438="nulová",J438,0)</f>
        <v>0</v>
      </c>
      <c r="BJ438" s="17" t="s">
        <v>76</v>
      </c>
      <c r="BK438" s="142">
        <f>ROUND(I438*H438,2)</f>
        <v>178.2</v>
      </c>
      <c r="BL438" s="17" t="s">
        <v>241</v>
      </c>
      <c r="BM438" s="141" t="s">
        <v>720</v>
      </c>
    </row>
    <row r="439" spans="2:47" s="1" customFormat="1" ht="29.25">
      <c r="B439" s="32"/>
      <c r="D439" s="143" t="s">
        <v>135</v>
      </c>
      <c r="F439" s="144" t="s">
        <v>721</v>
      </c>
      <c r="I439" s="145"/>
      <c r="L439" s="32"/>
      <c r="M439" s="146"/>
      <c r="T439" s="52"/>
      <c r="AT439" s="17" t="s">
        <v>135</v>
      </c>
      <c r="AU439" s="17" t="s">
        <v>80</v>
      </c>
    </row>
    <row r="440" spans="2:47" s="1" customFormat="1" ht="12">
      <c r="B440" s="32"/>
      <c r="D440" s="147" t="s">
        <v>137</v>
      </c>
      <c r="F440" s="148" t="s">
        <v>722</v>
      </c>
      <c r="I440" s="145"/>
      <c r="L440" s="32"/>
      <c r="M440" s="146"/>
      <c r="T440" s="52"/>
      <c r="AT440" s="17" t="s">
        <v>137</v>
      </c>
      <c r="AU440" s="17" t="s">
        <v>80</v>
      </c>
    </row>
    <row r="441" spans="2:63" s="11" customFormat="1" ht="22.9" customHeight="1">
      <c r="B441" s="116"/>
      <c r="D441" s="117" t="s">
        <v>70</v>
      </c>
      <c r="E441" s="126" t="s">
        <v>723</v>
      </c>
      <c r="F441" s="126" t="s">
        <v>724</v>
      </c>
      <c r="I441" s="119"/>
      <c r="J441" s="127">
        <f>BK441</f>
        <v>220101.4</v>
      </c>
      <c r="L441" s="116"/>
      <c r="M441" s="121"/>
      <c r="P441" s="122">
        <f>SUM(P442:P482)</f>
        <v>0</v>
      </c>
      <c r="R441" s="122">
        <f>SUM(R442:R482)</f>
        <v>3.37117865</v>
      </c>
      <c r="T441" s="123">
        <f>SUM(T442:T482)</f>
        <v>11.980500000000001</v>
      </c>
      <c r="AR441" s="117" t="s">
        <v>80</v>
      </c>
      <c r="AT441" s="124" t="s">
        <v>70</v>
      </c>
      <c r="AU441" s="124" t="s">
        <v>76</v>
      </c>
      <c r="AY441" s="117" t="s">
        <v>126</v>
      </c>
      <c r="BK441" s="125">
        <f>SUM(BK442:BK482)</f>
        <v>220101.4</v>
      </c>
    </row>
    <row r="442" spans="2:65" s="1" customFormat="1" ht="16.5" customHeight="1">
      <c r="B442" s="128"/>
      <c r="C442" s="129" t="s">
        <v>725</v>
      </c>
      <c r="D442" s="129" t="s">
        <v>129</v>
      </c>
      <c r="E442" s="130" t="s">
        <v>726</v>
      </c>
      <c r="F442" s="131" t="s">
        <v>727</v>
      </c>
      <c r="G442" s="132" t="s">
        <v>143</v>
      </c>
      <c r="H442" s="133">
        <v>133</v>
      </c>
      <c r="I442" s="134">
        <v>30</v>
      </c>
      <c r="J442" s="135">
        <f>ROUND(I442*H442,2)</f>
        <v>3990</v>
      </c>
      <c r="K442" s="136"/>
      <c r="L442" s="32"/>
      <c r="M442" s="137" t="s">
        <v>3</v>
      </c>
      <c r="N442" s="138" t="s">
        <v>42</v>
      </c>
      <c r="P442" s="139">
        <f>O442*H442</f>
        <v>0</v>
      </c>
      <c r="Q442" s="139">
        <v>0.0003</v>
      </c>
      <c r="R442" s="139">
        <f>Q442*H442</f>
        <v>0.0399</v>
      </c>
      <c r="S442" s="139">
        <v>0</v>
      </c>
      <c r="T442" s="140">
        <f>S442*H442</f>
        <v>0</v>
      </c>
      <c r="AR442" s="141" t="s">
        <v>241</v>
      </c>
      <c r="AT442" s="141" t="s">
        <v>129</v>
      </c>
      <c r="AU442" s="141" t="s">
        <v>80</v>
      </c>
      <c r="AY442" s="17" t="s">
        <v>126</v>
      </c>
      <c r="BE442" s="142">
        <f>IF(N442="základní",J442,0)</f>
        <v>3990</v>
      </c>
      <c r="BF442" s="142">
        <f>IF(N442="snížená",J442,0)</f>
        <v>0</v>
      </c>
      <c r="BG442" s="142">
        <f>IF(N442="zákl. přenesená",J442,0)</f>
        <v>0</v>
      </c>
      <c r="BH442" s="142">
        <f>IF(N442="sníž. přenesená",J442,0)</f>
        <v>0</v>
      </c>
      <c r="BI442" s="142">
        <f>IF(N442="nulová",J442,0)</f>
        <v>0</v>
      </c>
      <c r="BJ442" s="17" t="s">
        <v>76</v>
      </c>
      <c r="BK442" s="142">
        <f>ROUND(I442*H442,2)</f>
        <v>3990</v>
      </c>
      <c r="BL442" s="17" t="s">
        <v>241</v>
      </c>
      <c r="BM442" s="141" t="s">
        <v>728</v>
      </c>
    </row>
    <row r="443" spans="2:47" s="1" customFormat="1" ht="19.5">
      <c r="B443" s="32"/>
      <c r="D443" s="143" t="s">
        <v>135</v>
      </c>
      <c r="F443" s="144" t="s">
        <v>729</v>
      </c>
      <c r="I443" s="145"/>
      <c r="L443" s="32"/>
      <c r="M443" s="146"/>
      <c r="T443" s="52"/>
      <c r="AT443" s="17" t="s">
        <v>135</v>
      </c>
      <c r="AU443" s="17" t="s">
        <v>80</v>
      </c>
    </row>
    <row r="444" spans="2:47" s="1" customFormat="1" ht="12">
      <c r="B444" s="32"/>
      <c r="D444" s="147" t="s">
        <v>137</v>
      </c>
      <c r="F444" s="148" t="s">
        <v>730</v>
      </c>
      <c r="I444" s="145"/>
      <c r="L444" s="32"/>
      <c r="M444" s="146"/>
      <c r="T444" s="52"/>
      <c r="AT444" s="17" t="s">
        <v>137</v>
      </c>
      <c r="AU444" s="17" t="s">
        <v>80</v>
      </c>
    </row>
    <row r="445" spans="2:65" s="1" customFormat="1" ht="16.5" customHeight="1">
      <c r="B445" s="128"/>
      <c r="C445" s="129" t="s">
        <v>731</v>
      </c>
      <c r="D445" s="129" t="s">
        <v>129</v>
      </c>
      <c r="E445" s="130" t="s">
        <v>732</v>
      </c>
      <c r="F445" s="131" t="s">
        <v>733</v>
      </c>
      <c r="G445" s="132" t="s">
        <v>143</v>
      </c>
      <c r="H445" s="133">
        <v>133</v>
      </c>
      <c r="I445" s="134">
        <v>200</v>
      </c>
      <c r="J445" s="135">
        <f>ROUND(I445*H445,2)</f>
        <v>26600</v>
      </c>
      <c r="K445" s="136"/>
      <c r="L445" s="32"/>
      <c r="M445" s="137" t="s">
        <v>3</v>
      </c>
      <c r="N445" s="138" t="s">
        <v>42</v>
      </c>
      <c r="P445" s="139">
        <f>O445*H445</f>
        <v>0</v>
      </c>
      <c r="Q445" s="139">
        <v>0.0045</v>
      </c>
      <c r="R445" s="139">
        <f>Q445*H445</f>
        <v>0.5984999999999999</v>
      </c>
      <c r="S445" s="139">
        <v>0</v>
      </c>
      <c r="T445" s="140">
        <f>S445*H445</f>
        <v>0</v>
      </c>
      <c r="AR445" s="141" t="s">
        <v>241</v>
      </c>
      <c r="AT445" s="141" t="s">
        <v>129</v>
      </c>
      <c r="AU445" s="141" t="s">
        <v>80</v>
      </c>
      <c r="AY445" s="17" t="s">
        <v>126</v>
      </c>
      <c r="BE445" s="142">
        <f>IF(N445="základní",J445,0)</f>
        <v>26600</v>
      </c>
      <c r="BF445" s="142">
        <f>IF(N445="snížená",J445,0)</f>
        <v>0</v>
      </c>
      <c r="BG445" s="142">
        <f>IF(N445="zákl. přenesená",J445,0)</f>
        <v>0</v>
      </c>
      <c r="BH445" s="142">
        <f>IF(N445="sníž. přenesená",J445,0)</f>
        <v>0</v>
      </c>
      <c r="BI445" s="142">
        <f>IF(N445="nulová",J445,0)</f>
        <v>0</v>
      </c>
      <c r="BJ445" s="17" t="s">
        <v>76</v>
      </c>
      <c r="BK445" s="142">
        <f>ROUND(I445*H445,2)</f>
        <v>26600</v>
      </c>
      <c r="BL445" s="17" t="s">
        <v>241</v>
      </c>
      <c r="BM445" s="141" t="s">
        <v>734</v>
      </c>
    </row>
    <row r="446" spans="2:47" s="1" customFormat="1" ht="19.5">
      <c r="B446" s="32"/>
      <c r="D446" s="143" t="s">
        <v>135</v>
      </c>
      <c r="F446" s="144" t="s">
        <v>735</v>
      </c>
      <c r="I446" s="145"/>
      <c r="L446" s="32"/>
      <c r="M446" s="146"/>
      <c r="T446" s="52"/>
      <c r="AT446" s="17" t="s">
        <v>135</v>
      </c>
      <c r="AU446" s="17" t="s">
        <v>80</v>
      </c>
    </row>
    <row r="447" spans="2:47" s="1" customFormat="1" ht="12">
      <c r="B447" s="32"/>
      <c r="D447" s="147" t="s">
        <v>137</v>
      </c>
      <c r="F447" s="148" t="s">
        <v>736</v>
      </c>
      <c r="I447" s="145"/>
      <c r="L447" s="32"/>
      <c r="M447" s="146"/>
      <c r="T447" s="52"/>
      <c r="AT447" s="17" t="s">
        <v>137</v>
      </c>
      <c r="AU447" s="17" t="s">
        <v>80</v>
      </c>
    </row>
    <row r="448" spans="2:65" s="1" customFormat="1" ht="24.2" customHeight="1">
      <c r="B448" s="128"/>
      <c r="C448" s="129" t="s">
        <v>737</v>
      </c>
      <c r="D448" s="129" t="s">
        <v>129</v>
      </c>
      <c r="E448" s="130" t="s">
        <v>738</v>
      </c>
      <c r="F448" s="131" t="s">
        <v>739</v>
      </c>
      <c r="G448" s="132" t="s">
        <v>143</v>
      </c>
      <c r="H448" s="133">
        <v>147</v>
      </c>
      <c r="I448" s="134">
        <v>100</v>
      </c>
      <c r="J448" s="135">
        <f>ROUND(I448*H448,2)</f>
        <v>14700</v>
      </c>
      <c r="K448" s="136"/>
      <c r="L448" s="32"/>
      <c r="M448" s="137" t="s">
        <v>3</v>
      </c>
      <c r="N448" s="138" t="s">
        <v>42</v>
      </c>
      <c r="P448" s="139">
        <f>O448*H448</f>
        <v>0</v>
      </c>
      <c r="Q448" s="139">
        <v>0</v>
      </c>
      <c r="R448" s="139">
        <f>Q448*H448</f>
        <v>0</v>
      </c>
      <c r="S448" s="139">
        <v>0.0815</v>
      </c>
      <c r="T448" s="140">
        <f>S448*H448</f>
        <v>11.980500000000001</v>
      </c>
      <c r="AR448" s="141" t="s">
        <v>241</v>
      </c>
      <c r="AT448" s="141" t="s">
        <v>129</v>
      </c>
      <c r="AU448" s="141" t="s">
        <v>80</v>
      </c>
      <c r="AY448" s="17" t="s">
        <v>126</v>
      </c>
      <c r="BE448" s="142">
        <f>IF(N448="základní",J448,0)</f>
        <v>14700</v>
      </c>
      <c r="BF448" s="142">
        <f>IF(N448="snížená",J448,0)</f>
        <v>0</v>
      </c>
      <c r="BG448" s="142">
        <f>IF(N448="zákl. přenesená",J448,0)</f>
        <v>0</v>
      </c>
      <c r="BH448" s="142">
        <f>IF(N448="sníž. přenesená",J448,0)</f>
        <v>0</v>
      </c>
      <c r="BI448" s="142">
        <f>IF(N448="nulová",J448,0)</f>
        <v>0</v>
      </c>
      <c r="BJ448" s="17" t="s">
        <v>76</v>
      </c>
      <c r="BK448" s="142">
        <f>ROUND(I448*H448,2)</f>
        <v>14700</v>
      </c>
      <c r="BL448" s="17" t="s">
        <v>241</v>
      </c>
      <c r="BM448" s="141" t="s">
        <v>740</v>
      </c>
    </row>
    <row r="449" spans="2:47" s="1" customFormat="1" ht="12">
      <c r="B449" s="32"/>
      <c r="D449" s="143" t="s">
        <v>135</v>
      </c>
      <c r="F449" s="144" t="s">
        <v>741</v>
      </c>
      <c r="I449" s="145"/>
      <c r="L449" s="32"/>
      <c r="M449" s="146"/>
      <c r="T449" s="52"/>
      <c r="AT449" s="17" t="s">
        <v>135</v>
      </c>
      <c r="AU449" s="17" t="s">
        <v>80</v>
      </c>
    </row>
    <row r="450" spans="2:47" s="1" customFormat="1" ht="12">
      <c r="B450" s="32"/>
      <c r="D450" s="147" t="s">
        <v>137</v>
      </c>
      <c r="F450" s="148" t="s">
        <v>742</v>
      </c>
      <c r="I450" s="145"/>
      <c r="L450" s="32"/>
      <c r="M450" s="146"/>
      <c r="T450" s="52"/>
      <c r="AT450" s="17" t="s">
        <v>137</v>
      </c>
      <c r="AU450" s="17" t="s">
        <v>80</v>
      </c>
    </row>
    <row r="451" spans="2:65" s="1" customFormat="1" ht="33" customHeight="1">
      <c r="B451" s="128"/>
      <c r="C451" s="129" t="s">
        <v>743</v>
      </c>
      <c r="D451" s="129" t="s">
        <v>129</v>
      </c>
      <c r="E451" s="130" t="s">
        <v>744</v>
      </c>
      <c r="F451" s="131" t="s">
        <v>745</v>
      </c>
      <c r="G451" s="132" t="s">
        <v>143</v>
      </c>
      <c r="H451" s="133">
        <v>133</v>
      </c>
      <c r="I451" s="134">
        <v>600</v>
      </c>
      <c r="J451" s="135">
        <f>ROUND(I451*H451,2)</f>
        <v>79800</v>
      </c>
      <c r="K451" s="136"/>
      <c r="L451" s="32"/>
      <c r="M451" s="137" t="s">
        <v>3</v>
      </c>
      <c r="N451" s="138" t="s">
        <v>42</v>
      </c>
      <c r="P451" s="139">
        <f>O451*H451</f>
        <v>0</v>
      </c>
      <c r="Q451" s="139">
        <v>0.0052</v>
      </c>
      <c r="R451" s="139">
        <f>Q451*H451</f>
        <v>0.6916</v>
      </c>
      <c r="S451" s="139">
        <v>0</v>
      </c>
      <c r="T451" s="140">
        <f>S451*H451</f>
        <v>0</v>
      </c>
      <c r="AR451" s="141" t="s">
        <v>241</v>
      </c>
      <c r="AT451" s="141" t="s">
        <v>129</v>
      </c>
      <c r="AU451" s="141" t="s">
        <v>80</v>
      </c>
      <c r="AY451" s="17" t="s">
        <v>126</v>
      </c>
      <c r="BE451" s="142">
        <f>IF(N451="základní",J451,0)</f>
        <v>79800</v>
      </c>
      <c r="BF451" s="142">
        <f>IF(N451="snížená",J451,0)</f>
        <v>0</v>
      </c>
      <c r="BG451" s="142">
        <f>IF(N451="zákl. přenesená",J451,0)</f>
        <v>0</v>
      </c>
      <c r="BH451" s="142">
        <f>IF(N451="sníž. přenesená",J451,0)</f>
        <v>0</v>
      </c>
      <c r="BI451" s="142">
        <f>IF(N451="nulová",J451,0)</f>
        <v>0</v>
      </c>
      <c r="BJ451" s="17" t="s">
        <v>76</v>
      </c>
      <c r="BK451" s="142">
        <f>ROUND(I451*H451,2)</f>
        <v>79800</v>
      </c>
      <c r="BL451" s="17" t="s">
        <v>241</v>
      </c>
      <c r="BM451" s="141" t="s">
        <v>746</v>
      </c>
    </row>
    <row r="452" spans="2:47" s="1" customFormat="1" ht="29.25">
      <c r="B452" s="32"/>
      <c r="D452" s="143" t="s">
        <v>135</v>
      </c>
      <c r="F452" s="144" t="s">
        <v>747</v>
      </c>
      <c r="I452" s="145"/>
      <c r="L452" s="32"/>
      <c r="M452" s="146"/>
      <c r="T452" s="52"/>
      <c r="AT452" s="17" t="s">
        <v>135</v>
      </c>
      <c r="AU452" s="17" t="s">
        <v>80</v>
      </c>
    </row>
    <row r="453" spans="2:47" s="1" customFormat="1" ht="12">
      <c r="B453" s="32"/>
      <c r="D453" s="147" t="s">
        <v>137</v>
      </c>
      <c r="F453" s="148" t="s">
        <v>748</v>
      </c>
      <c r="I453" s="145"/>
      <c r="L453" s="32"/>
      <c r="M453" s="146"/>
      <c r="T453" s="52"/>
      <c r="AT453" s="17" t="s">
        <v>137</v>
      </c>
      <c r="AU453" s="17" t="s">
        <v>80</v>
      </c>
    </row>
    <row r="454" spans="2:65" s="1" customFormat="1" ht="16.5" customHeight="1">
      <c r="B454" s="128"/>
      <c r="C454" s="163" t="s">
        <v>749</v>
      </c>
      <c r="D454" s="163" t="s">
        <v>202</v>
      </c>
      <c r="E454" s="164" t="s">
        <v>750</v>
      </c>
      <c r="F454" s="165" t="s">
        <v>751</v>
      </c>
      <c r="G454" s="166" t="s">
        <v>143</v>
      </c>
      <c r="H454" s="167">
        <v>159.6</v>
      </c>
      <c r="I454" s="168">
        <v>400</v>
      </c>
      <c r="J454" s="169">
        <f>ROUND(I454*H454,2)</f>
        <v>63840</v>
      </c>
      <c r="K454" s="170"/>
      <c r="L454" s="171"/>
      <c r="M454" s="172" t="s">
        <v>3</v>
      </c>
      <c r="N454" s="173" t="s">
        <v>42</v>
      </c>
      <c r="P454" s="139">
        <f>O454*H454</f>
        <v>0</v>
      </c>
      <c r="Q454" s="139">
        <v>0.0126</v>
      </c>
      <c r="R454" s="139">
        <f>Q454*H454</f>
        <v>2.01096</v>
      </c>
      <c r="S454" s="139">
        <v>0</v>
      </c>
      <c r="T454" s="140">
        <f>S454*H454</f>
        <v>0</v>
      </c>
      <c r="AR454" s="141" t="s">
        <v>346</v>
      </c>
      <c r="AT454" s="141" t="s">
        <v>202</v>
      </c>
      <c r="AU454" s="141" t="s">
        <v>80</v>
      </c>
      <c r="AY454" s="17" t="s">
        <v>126</v>
      </c>
      <c r="BE454" s="142">
        <f>IF(N454="základní",J454,0)</f>
        <v>63840</v>
      </c>
      <c r="BF454" s="142">
        <f>IF(N454="snížená",J454,0)</f>
        <v>0</v>
      </c>
      <c r="BG454" s="142">
        <f>IF(N454="zákl. přenesená",J454,0)</f>
        <v>0</v>
      </c>
      <c r="BH454" s="142">
        <f>IF(N454="sníž. přenesená",J454,0)</f>
        <v>0</v>
      </c>
      <c r="BI454" s="142">
        <f>IF(N454="nulová",J454,0)</f>
        <v>0</v>
      </c>
      <c r="BJ454" s="17" t="s">
        <v>76</v>
      </c>
      <c r="BK454" s="142">
        <f>ROUND(I454*H454,2)</f>
        <v>63840</v>
      </c>
      <c r="BL454" s="17" t="s">
        <v>241</v>
      </c>
      <c r="BM454" s="141" t="s">
        <v>752</v>
      </c>
    </row>
    <row r="455" spans="2:47" s="1" customFormat="1" ht="12">
      <c r="B455" s="32"/>
      <c r="D455" s="143" t="s">
        <v>135</v>
      </c>
      <c r="F455" s="144" t="s">
        <v>751</v>
      </c>
      <c r="I455" s="145"/>
      <c r="L455" s="32"/>
      <c r="M455" s="146"/>
      <c r="T455" s="52"/>
      <c r="AT455" s="17" t="s">
        <v>135</v>
      </c>
      <c r="AU455" s="17" t="s">
        <v>80</v>
      </c>
    </row>
    <row r="456" spans="2:51" s="12" customFormat="1" ht="12">
      <c r="B456" s="149"/>
      <c r="D456" s="143" t="s">
        <v>139</v>
      </c>
      <c r="F456" s="151" t="s">
        <v>753</v>
      </c>
      <c r="H456" s="152">
        <v>159.6</v>
      </c>
      <c r="I456" s="153"/>
      <c r="L456" s="149"/>
      <c r="M456" s="154"/>
      <c r="T456" s="155"/>
      <c r="AT456" s="150" t="s">
        <v>139</v>
      </c>
      <c r="AU456" s="150" t="s">
        <v>80</v>
      </c>
      <c r="AV456" s="12" t="s">
        <v>80</v>
      </c>
      <c r="AW456" s="12" t="s">
        <v>4</v>
      </c>
      <c r="AX456" s="12" t="s">
        <v>76</v>
      </c>
      <c r="AY456" s="150" t="s">
        <v>126</v>
      </c>
    </row>
    <row r="457" spans="2:65" s="1" customFormat="1" ht="24.2" customHeight="1">
      <c r="B457" s="128"/>
      <c r="C457" s="129" t="s">
        <v>754</v>
      </c>
      <c r="D457" s="129" t="s">
        <v>129</v>
      </c>
      <c r="E457" s="130" t="s">
        <v>755</v>
      </c>
      <c r="F457" s="131" t="s">
        <v>756</v>
      </c>
      <c r="G457" s="132" t="s">
        <v>143</v>
      </c>
      <c r="H457" s="133">
        <v>133</v>
      </c>
      <c r="I457" s="134">
        <v>50</v>
      </c>
      <c r="J457" s="135">
        <f>ROUND(I457*H457,2)</f>
        <v>6650</v>
      </c>
      <c r="K457" s="136"/>
      <c r="L457" s="32"/>
      <c r="M457" s="137" t="s">
        <v>3</v>
      </c>
      <c r="N457" s="138" t="s">
        <v>42</v>
      </c>
      <c r="P457" s="139">
        <f>O457*H457</f>
        <v>0</v>
      </c>
      <c r="Q457" s="139">
        <v>0</v>
      </c>
      <c r="R457" s="139">
        <f>Q457*H457</f>
        <v>0</v>
      </c>
      <c r="S457" s="139">
        <v>0</v>
      </c>
      <c r="T457" s="140">
        <f>S457*H457</f>
        <v>0</v>
      </c>
      <c r="AR457" s="141" t="s">
        <v>241</v>
      </c>
      <c r="AT457" s="141" t="s">
        <v>129</v>
      </c>
      <c r="AU457" s="141" t="s">
        <v>80</v>
      </c>
      <c r="AY457" s="17" t="s">
        <v>126</v>
      </c>
      <c r="BE457" s="142">
        <f>IF(N457="základní",J457,0)</f>
        <v>6650</v>
      </c>
      <c r="BF457" s="142">
        <f>IF(N457="snížená",J457,0)</f>
        <v>0</v>
      </c>
      <c r="BG457" s="142">
        <f>IF(N457="zákl. přenesená",J457,0)</f>
        <v>0</v>
      </c>
      <c r="BH457" s="142">
        <f>IF(N457="sníž. přenesená",J457,0)</f>
        <v>0</v>
      </c>
      <c r="BI457" s="142">
        <f>IF(N457="nulová",J457,0)</f>
        <v>0</v>
      </c>
      <c r="BJ457" s="17" t="s">
        <v>76</v>
      </c>
      <c r="BK457" s="142">
        <f>ROUND(I457*H457,2)</f>
        <v>6650</v>
      </c>
      <c r="BL457" s="17" t="s">
        <v>241</v>
      </c>
      <c r="BM457" s="141" t="s">
        <v>757</v>
      </c>
    </row>
    <row r="458" spans="2:47" s="1" customFormat="1" ht="19.5">
      <c r="B458" s="32"/>
      <c r="D458" s="143" t="s">
        <v>135</v>
      </c>
      <c r="F458" s="144" t="s">
        <v>758</v>
      </c>
      <c r="I458" s="145"/>
      <c r="L458" s="32"/>
      <c r="M458" s="146"/>
      <c r="T458" s="52"/>
      <c r="AT458" s="17" t="s">
        <v>135</v>
      </c>
      <c r="AU458" s="17" t="s">
        <v>80</v>
      </c>
    </row>
    <row r="459" spans="2:47" s="1" customFormat="1" ht="12">
      <c r="B459" s="32"/>
      <c r="D459" s="147" t="s">
        <v>137</v>
      </c>
      <c r="F459" s="148" t="s">
        <v>759</v>
      </c>
      <c r="I459" s="145"/>
      <c r="L459" s="32"/>
      <c r="M459" s="146"/>
      <c r="T459" s="52"/>
      <c r="AT459" s="17" t="s">
        <v>137</v>
      </c>
      <c r="AU459" s="17" t="s">
        <v>80</v>
      </c>
    </row>
    <row r="460" spans="2:65" s="1" customFormat="1" ht="24.2" customHeight="1">
      <c r="B460" s="128"/>
      <c r="C460" s="129" t="s">
        <v>760</v>
      </c>
      <c r="D460" s="129" t="s">
        <v>129</v>
      </c>
      <c r="E460" s="130" t="s">
        <v>761</v>
      </c>
      <c r="F460" s="131" t="s">
        <v>762</v>
      </c>
      <c r="G460" s="132" t="s">
        <v>143</v>
      </c>
      <c r="H460" s="133">
        <v>66.5</v>
      </c>
      <c r="I460" s="134">
        <v>50</v>
      </c>
      <c r="J460" s="135">
        <f>ROUND(I460*H460,2)</f>
        <v>3325</v>
      </c>
      <c r="K460" s="136"/>
      <c r="L460" s="32"/>
      <c r="M460" s="137" t="s">
        <v>3</v>
      </c>
      <c r="N460" s="138" t="s">
        <v>42</v>
      </c>
      <c r="P460" s="139">
        <f>O460*H460</f>
        <v>0</v>
      </c>
      <c r="Q460" s="139">
        <v>0</v>
      </c>
      <c r="R460" s="139">
        <f>Q460*H460</f>
        <v>0</v>
      </c>
      <c r="S460" s="139">
        <v>0</v>
      </c>
      <c r="T460" s="140">
        <f>S460*H460</f>
        <v>0</v>
      </c>
      <c r="AR460" s="141" t="s">
        <v>241</v>
      </c>
      <c r="AT460" s="141" t="s">
        <v>129</v>
      </c>
      <c r="AU460" s="141" t="s">
        <v>80</v>
      </c>
      <c r="AY460" s="17" t="s">
        <v>126</v>
      </c>
      <c r="BE460" s="142">
        <f>IF(N460="základní",J460,0)</f>
        <v>3325</v>
      </c>
      <c r="BF460" s="142">
        <f>IF(N460="snížená",J460,0)</f>
        <v>0</v>
      </c>
      <c r="BG460" s="142">
        <f>IF(N460="zákl. přenesená",J460,0)</f>
        <v>0</v>
      </c>
      <c r="BH460" s="142">
        <f>IF(N460="sníž. přenesená",J460,0)</f>
        <v>0</v>
      </c>
      <c r="BI460" s="142">
        <f>IF(N460="nulová",J460,0)</f>
        <v>0</v>
      </c>
      <c r="BJ460" s="17" t="s">
        <v>76</v>
      </c>
      <c r="BK460" s="142">
        <f>ROUND(I460*H460,2)</f>
        <v>3325</v>
      </c>
      <c r="BL460" s="17" t="s">
        <v>241</v>
      </c>
      <c r="BM460" s="141" t="s">
        <v>763</v>
      </c>
    </row>
    <row r="461" spans="2:47" s="1" customFormat="1" ht="19.5">
      <c r="B461" s="32"/>
      <c r="D461" s="143" t="s">
        <v>135</v>
      </c>
      <c r="F461" s="144" t="s">
        <v>764</v>
      </c>
      <c r="I461" s="145"/>
      <c r="L461" s="32"/>
      <c r="M461" s="146"/>
      <c r="T461" s="52"/>
      <c r="AT461" s="17" t="s">
        <v>135</v>
      </c>
      <c r="AU461" s="17" t="s">
        <v>80</v>
      </c>
    </row>
    <row r="462" spans="2:47" s="1" customFormat="1" ht="12">
      <c r="B462" s="32"/>
      <c r="D462" s="147" t="s">
        <v>137</v>
      </c>
      <c r="F462" s="148" t="s">
        <v>765</v>
      </c>
      <c r="I462" s="145"/>
      <c r="L462" s="32"/>
      <c r="M462" s="146"/>
      <c r="T462" s="52"/>
      <c r="AT462" s="17" t="s">
        <v>137</v>
      </c>
      <c r="AU462" s="17" t="s">
        <v>80</v>
      </c>
    </row>
    <row r="463" spans="2:51" s="12" customFormat="1" ht="12">
      <c r="B463" s="149"/>
      <c r="D463" s="143" t="s">
        <v>139</v>
      </c>
      <c r="F463" s="151" t="s">
        <v>766</v>
      </c>
      <c r="H463" s="152">
        <v>66.5</v>
      </c>
      <c r="I463" s="153"/>
      <c r="L463" s="149"/>
      <c r="M463" s="154"/>
      <c r="T463" s="155"/>
      <c r="AT463" s="150" t="s">
        <v>139</v>
      </c>
      <c r="AU463" s="150" t="s">
        <v>80</v>
      </c>
      <c r="AV463" s="12" t="s">
        <v>80</v>
      </c>
      <c r="AW463" s="12" t="s">
        <v>4</v>
      </c>
      <c r="AX463" s="12" t="s">
        <v>76</v>
      </c>
      <c r="AY463" s="150" t="s">
        <v>126</v>
      </c>
    </row>
    <row r="464" spans="2:65" s="1" customFormat="1" ht="24.2" customHeight="1">
      <c r="B464" s="128"/>
      <c r="C464" s="129" t="s">
        <v>767</v>
      </c>
      <c r="D464" s="129" t="s">
        <v>129</v>
      </c>
      <c r="E464" s="130" t="s">
        <v>768</v>
      </c>
      <c r="F464" s="131" t="s">
        <v>769</v>
      </c>
      <c r="G464" s="132" t="s">
        <v>143</v>
      </c>
      <c r="H464" s="133">
        <v>0.945</v>
      </c>
      <c r="I464" s="134">
        <v>500</v>
      </c>
      <c r="J464" s="135">
        <f>ROUND(I464*H464,2)</f>
        <v>472.5</v>
      </c>
      <c r="K464" s="136"/>
      <c r="L464" s="32"/>
      <c r="M464" s="137" t="s">
        <v>3</v>
      </c>
      <c r="N464" s="138" t="s">
        <v>42</v>
      </c>
      <c r="P464" s="139">
        <f>O464*H464</f>
        <v>0</v>
      </c>
      <c r="Q464" s="139">
        <v>0.00057</v>
      </c>
      <c r="R464" s="139">
        <f>Q464*H464</f>
        <v>0.00053865</v>
      </c>
      <c r="S464" s="139">
        <v>0</v>
      </c>
      <c r="T464" s="140">
        <f>S464*H464</f>
        <v>0</v>
      </c>
      <c r="AR464" s="141" t="s">
        <v>241</v>
      </c>
      <c r="AT464" s="141" t="s">
        <v>129</v>
      </c>
      <c r="AU464" s="141" t="s">
        <v>80</v>
      </c>
      <c r="AY464" s="17" t="s">
        <v>126</v>
      </c>
      <c r="BE464" s="142">
        <f>IF(N464="základní",J464,0)</f>
        <v>472.5</v>
      </c>
      <c r="BF464" s="142">
        <f>IF(N464="snížená",J464,0)</f>
        <v>0</v>
      </c>
      <c r="BG464" s="142">
        <f>IF(N464="zákl. přenesená",J464,0)</f>
        <v>0</v>
      </c>
      <c r="BH464" s="142">
        <f>IF(N464="sníž. přenesená",J464,0)</f>
        <v>0</v>
      </c>
      <c r="BI464" s="142">
        <f>IF(N464="nulová",J464,0)</f>
        <v>0</v>
      </c>
      <c r="BJ464" s="17" t="s">
        <v>76</v>
      </c>
      <c r="BK464" s="142">
        <f>ROUND(I464*H464,2)</f>
        <v>472.5</v>
      </c>
      <c r="BL464" s="17" t="s">
        <v>241</v>
      </c>
      <c r="BM464" s="141" t="s">
        <v>770</v>
      </c>
    </row>
    <row r="465" spans="2:47" s="1" customFormat="1" ht="19.5">
      <c r="B465" s="32"/>
      <c r="D465" s="143" t="s">
        <v>135</v>
      </c>
      <c r="F465" s="144" t="s">
        <v>771</v>
      </c>
      <c r="I465" s="145"/>
      <c r="L465" s="32"/>
      <c r="M465" s="146"/>
      <c r="T465" s="52"/>
      <c r="AT465" s="17" t="s">
        <v>135</v>
      </c>
      <c r="AU465" s="17" t="s">
        <v>80</v>
      </c>
    </row>
    <row r="466" spans="2:47" s="1" customFormat="1" ht="12">
      <c r="B466" s="32"/>
      <c r="D466" s="147" t="s">
        <v>137</v>
      </c>
      <c r="F466" s="148" t="s">
        <v>772</v>
      </c>
      <c r="I466" s="145"/>
      <c r="L466" s="32"/>
      <c r="M466" s="146"/>
      <c r="T466" s="52"/>
      <c r="AT466" s="17" t="s">
        <v>137</v>
      </c>
      <c r="AU466" s="17" t="s">
        <v>80</v>
      </c>
    </row>
    <row r="467" spans="2:51" s="12" customFormat="1" ht="12">
      <c r="B467" s="149"/>
      <c r="D467" s="143" t="s">
        <v>139</v>
      </c>
      <c r="E467" s="150" t="s">
        <v>3</v>
      </c>
      <c r="F467" s="151" t="s">
        <v>773</v>
      </c>
      <c r="H467" s="152">
        <v>0.945</v>
      </c>
      <c r="I467" s="153"/>
      <c r="L467" s="149"/>
      <c r="M467" s="154"/>
      <c r="T467" s="155"/>
      <c r="AT467" s="150" t="s">
        <v>139</v>
      </c>
      <c r="AU467" s="150" t="s">
        <v>80</v>
      </c>
      <c r="AV467" s="12" t="s">
        <v>80</v>
      </c>
      <c r="AW467" s="12" t="s">
        <v>33</v>
      </c>
      <c r="AX467" s="12" t="s">
        <v>76</v>
      </c>
      <c r="AY467" s="150" t="s">
        <v>126</v>
      </c>
    </row>
    <row r="468" spans="2:65" s="1" customFormat="1" ht="16.5" customHeight="1">
      <c r="B468" s="128"/>
      <c r="C468" s="163" t="s">
        <v>774</v>
      </c>
      <c r="D468" s="163" t="s">
        <v>202</v>
      </c>
      <c r="E468" s="164" t="s">
        <v>775</v>
      </c>
      <c r="F468" s="165" t="s">
        <v>776</v>
      </c>
      <c r="G468" s="166" t="s">
        <v>777</v>
      </c>
      <c r="H468" s="167">
        <v>2</v>
      </c>
      <c r="I468" s="168">
        <v>4500</v>
      </c>
      <c r="J468" s="169">
        <f>ROUND(I468*H468,2)</f>
        <v>9000</v>
      </c>
      <c r="K468" s="170"/>
      <c r="L468" s="171"/>
      <c r="M468" s="172" t="s">
        <v>3</v>
      </c>
      <c r="N468" s="173" t="s">
        <v>42</v>
      </c>
      <c r="P468" s="139">
        <f>O468*H468</f>
        <v>0</v>
      </c>
      <c r="Q468" s="139">
        <v>0</v>
      </c>
      <c r="R468" s="139">
        <f>Q468*H468</f>
        <v>0</v>
      </c>
      <c r="S468" s="139">
        <v>0</v>
      </c>
      <c r="T468" s="140">
        <f>S468*H468</f>
        <v>0</v>
      </c>
      <c r="AR468" s="141" t="s">
        <v>346</v>
      </c>
      <c r="AT468" s="141" t="s">
        <v>202</v>
      </c>
      <c r="AU468" s="141" t="s">
        <v>80</v>
      </c>
      <c r="AY468" s="17" t="s">
        <v>126</v>
      </c>
      <c r="BE468" s="142">
        <f>IF(N468="základní",J468,0)</f>
        <v>9000</v>
      </c>
      <c r="BF468" s="142">
        <f>IF(N468="snížená",J468,0)</f>
        <v>0</v>
      </c>
      <c r="BG468" s="142">
        <f>IF(N468="zákl. přenesená",J468,0)</f>
        <v>0</v>
      </c>
      <c r="BH468" s="142">
        <f>IF(N468="sníž. přenesená",J468,0)</f>
        <v>0</v>
      </c>
      <c r="BI468" s="142">
        <f>IF(N468="nulová",J468,0)</f>
        <v>0</v>
      </c>
      <c r="BJ468" s="17" t="s">
        <v>76</v>
      </c>
      <c r="BK468" s="142">
        <f>ROUND(I468*H468,2)</f>
        <v>9000</v>
      </c>
      <c r="BL468" s="17" t="s">
        <v>241</v>
      </c>
      <c r="BM468" s="141" t="s">
        <v>778</v>
      </c>
    </row>
    <row r="469" spans="2:47" s="1" customFormat="1" ht="12">
      <c r="B469" s="32"/>
      <c r="D469" s="143" t="s">
        <v>135</v>
      </c>
      <c r="F469" s="144" t="s">
        <v>776</v>
      </c>
      <c r="I469" s="145"/>
      <c r="L469" s="32"/>
      <c r="M469" s="146"/>
      <c r="T469" s="52"/>
      <c r="AT469" s="17" t="s">
        <v>135</v>
      </c>
      <c r="AU469" s="17" t="s">
        <v>80</v>
      </c>
    </row>
    <row r="470" spans="2:65" s="1" customFormat="1" ht="24.2" customHeight="1">
      <c r="B470" s="128"/>
      <c r="C470" s="129" t="s">
        <v>779</v>
      </c>
      <c r="D470" s="129" t="s">
        <v>129</v>
      </c>
      <c r="E470" s="130" t="s">
        <v>780</v>
      </c>
      <c r="F470" s="131" t="s">
        <v>781</v>
      </c>
      <c r="G470" s="132" t="s">
        <v>143</v>
      </c>
      <c r="H470" s="133">
        <v>133</v>
      </c>
      <c r="I470" s="134">
        <v>30</v>
      </c>
      <c r="J470" s="135">
        <f>ROUND(I470*H470,2)</f>
        <v>3990</v>
      </c>
      <c r="K470" s="136"/>
      <c r="L470" s="32"/>
      <c r="M470" s="137" t="s">
        <v>3</v>
      </c>
      <c r="N470" s="138" t="s">
        <v>42</v>
      </c>
      <c r="P470" s="139">
        <f>O470*H470</f>
        <v>0</v>
      </c>
      <c r="Q470" s="139">
        <v>5E-05</v>
      </c>
      <c r="R470" s="139">
        <f>Q470*H470</f>
        <v>0.0066500000000000005</v>
      </c>
      <c r="S470" s="139">
        <v>0</v>
      </c>
      <c r="T470" s="140">
        <f>S470*H470</f>
        <v>0</v>
      </c>
      <c r="AR470" s="141" t="s">
        <v>241</v>
      </c>
      <c r="AT470" s="141" t="s">
        <v>129</v>
      </c>
      <c r="AU470" s="141" t="s">
        <v>80</v>
      </c>
      <c r="AY470" s="17" t="s">
        <v>126</v>
      </c>
      <c r="BE470" s="142">
        <f>IF(N470="základní",J470,0)</f>
        <v>3990</v>
      </c>
      <c r="BF470" s="142">
        <f>IF(N470="snížená",J470,0)</f>
        <v>0</v>
      </c>
      <c r="BG470" s="142">
        <f>IF(N470="zákl. přenesená",J470,0)</f>
        <v>0</v>
      </c>
      <c r="BH470" s="142">
        <f>IF(N470="sníž. přenesená",J470,0)</f>
        <v>0</v>
      </c>
      <c r="BI470" s="142">
        <f>IF(N470="nulová",J470,0)</f>
        <v>0</v>
      </c>
      <c r="BJ470" s="17" t="s">
        <v>76</v>
      </c>
      <c r="BK470" s="142">
        <f>ROUND(I470*H470,2)</f>
        <v>3990</v>
      </c>
      <c r="BL470" s="17" t="s">
        <v>241</v>
      </c>
      <c r="BM470" s="141" t="s">
        <v>782</v>
      </c>
    </row>
    <row r="471" spans="2:47" s="1" customFormat="1" ht="19.5">
      <c r="B471" s="32"/>
      <c r="D471" s="143" t="s">
        <v>135</v>
      </c>
      <c r="F471" s="144" t="s">
        <v>783</v>
      </c>
      <c r="I471" s="145"/>
      <c r="L471" s="32"/>
      <c r="M471" s="146"/>
      <c r="T471" s="52"/>
      <c r="AT471" s="17" t="s">
        <v>135</v>
      </c>
      <c r="AU471" s="17" t="s">
        <v>80</v>
      </c>
    </row>
    <row r="472" spans="2:47" s="1" customFormat="1" ht="12">
      <c r="B472" s="32"/>
      <c r="D472" s="147" t="s">
        <v>137</v>
      </c>
      <c r="F472" s="148" t="s">
        <v>784</v>
      </c>
      <c r="I472" s="145"/>
      <c r="L472" s="32"/>
      <c r="M472" s="146"/>
      <c r="T472" s="52"/>
      <c r="AT472" s="17" t="s">
        <v>137</v>
      </c>
      <c r="AU472" s="17" t="s">
        <v>80</v>
      </c>
    </row>
    <row r="473" spans="2:65" s="1" customFormat="1" ht="33" customHeight="1">
      <c r="B473" s="128"/>
      <c r="C473" s="129" t="s">
        <v>785</v>
      </c>
      <c r="D473" s="129" t="s">
        <v>129</v>
      </c>
      <c r="E473" s="130" t="s">
        <v>786</v>
      </c>
      <c r="F473" s="131" t="s">
        <v>787</v>
      </c>
      <c r="G473" s="132" t="s">
        <v>153</v>
      </c>
      <c r="H473" s="133">
        <v>23.5</v>
      </c>
      <c r="I473" s="134">
        <v>200</v>
      </c>
      <c r="J473" s="135">
        <f>ROUND(I473*H473,2)</f>
        <v>4700</v>
      </c>
      <c r="K473" s="136"/>
      <c r="L473" s="32"/>
      <c r="M473" s="137" t="s">
        <v>3</v>
      </c>
      <c r="N473" s="138" t="s">
        <v>42</v>
      </c>
      <c r="P473" s="139">
        <f>O473*H473</f>
        <v>0</v>
      </c>
      <c r="Q473" s="139">
        <v>0.00098</v>
      </c>
      <c r="R473" s="139">
        <f>Q473*H473</f>
        <v>0.02303</v>
      </c>
      <c r="S473" s="139">
        <v>0</v>
      </c>
      <c r="T473" s="140">
        <f>S473*H473</f>
        <v>0</v>
      </c>
      <c r="AR473" s="141" t="s">
        <v>241</v>
      </c>
      <c r="AT473" s="141" t="s">
        <v>129</v>
      </c>
      <c r="AU473" s="141" t="s">
        <v>80</v>
      </c>
      <c r="AY473" s="17" t="s">
        <v>126</v>
      </c>
      <c r="BE473" s="142">
        <f>IF(N473="základní",J473,0)</f>
        <v>4700</v>
      </c>
      <c r="BF473" s="142">
        <f>IF(N473="snížená",J473,0)</f>
        <v>0</v>
      </c>
      <c r="BG473" s="142">
        <f>IF(N473="zákl. přenesená",J473,0)</f>
        <v>0</v>
      </c>
      <c r="BH473" s="142">
        <f>IF(N473="sníž. přenesená",J473,0)</f>
        <v>0</v>
      </c>
      <c r="BI473" s="142">
        <f>IF(N473="nulová",J473,0)</f>
        <v>0</v>
      </c>
      <c r="BJ473" s="17" t="s">
        <v>76</v>
      </c>
      <c r="BK473" s="142">
        <f>ROUND(I473*H473,2)</f>
        <v>4700</v>
      </c>
      <c r="BL473" s="17" t="s">
        <v>241</v>
      </c>
      <c r="BM473" s="141" t="s">
        <v>788</v>
      </c>
    </row>
    <row r="474" spans="2:47" s="1" customFormat="1" ht="19.5">
      <c r="B474" s="32"/>
      <c r="D474" s="143" t="s">
        <v>135</v>
      </c>
      <c r="F474" s="144" t="s">
        <v>789</v>
      </c>
      <c r="I474" s="145"/>
      <c r="L474" s="32"/>
      <c r="M474" s="146"/>
      <c r="T474" s="52"/>
      <c r="AT474" s="17" t="s">
        <v>135</v>
      </c>
      <c r="AU474" s="17" t="s">
        <v>80</v>
      </c>
    </row>
    <row r="475" spans="2:47" s="1" customFormat="1" ht="12">
      <c r="B475" s="32"/>
      <c r="D475" s="147" t="s">
        <v>137</v>
      </c>
      <c r="F475" s="148" t="s">
        <v>790</v>
      </c>
      <c r="I475" s="145"/>
      <c r="L475" s="32"/>
      <c r="M475" s="146"/>
      <c r="T475" s="52"/>
      <c r="AT475" s="17" t="s">
        <v>137</v>
      </c>
      <c r="AU475" s="17" t="s">
        <v>80</v>
      </c>
    </row>
    <row r="476" spans="2:51" s="12" customFormat="1" ht="12">
      <c r="B476" s="149"/>
      <c r="D476" s="143" t="s">
        <v>139</v>
      </c>
      <c r="E476" s="150" t="s">
        <v>3</v>
      </c>
      <c r="F476" s="151" t="s">
        <v>791</v>
      </c>
      <c r="H476" s="152">
        <v>7.5</v>
      </c>
      <c r="I476" s="153"/>
      <c r="L476" s="149"/>
      <c r="M476" s="154"/>
      <c r="T476" s="155"/>
      <c r="AT476" s="150" t="s">
        <v>139</v>
      </c>
      <c r="AU476" s="150" t="s">
        <v>80</v>
      </c>
      <c r="AV476" s="12" t="s">
        <v>80</v>
      </c>
      <c r="AW476" s="12" t="s">
        <v>33</v>
      </c>
      <c r="AX476" s="12" t="s">
        <v>71</v>
      </c>
      <c r="AY476" s="150" t="s">
        <v>126</v>
      </c>
    </row>
    <row r="477" spans="2:51" s="12" customFormat="1" ht="12">
      <c r="B477" s="149"/>
      <c r="D477" s="143" t="s">
        <v>139</v>
      </c>
      <c r="E477" s="150" t="s">
        <v>3</v>
      </c>
      <c r="F477" s="151" t="s">
        <v>792</v>
      </c>
      <c r="H477" s="152">
        <v>7.6</v>
      </c>
      <c r="I477" s="153"/>
      <c r="L477" s="149"/>
      <c r="M477" s="154"/>
      <c r="T477" s="155"/>
      <c r="AT477" s="150" t="s">
        <v>139</v>
      </c>
      <c r="AU477" s="150" t="s">
        <v>80</v>
      </c>
      <c r="AV477" s="12" t="s">
        <v>80</v>
      </c>
      <c r="AW477" s="12" t="s">
        <v>33</v>
      </c>
      <c r="AX477" s="12" t="s">
        <v>71</v>
      </c>
      <c r="AY477" s="150" t="s">
        <v>126</v>
      </c>
    </row>
    <row r="478" spans="2:51" s="12" customFormat="1" ht="12">
      <c r="B478" s="149"/>
      <c r="D478" s="143" t="s">
        <v>139</v>
      </c>
      <c r="E478" s="150" t="s">
        <v>3</v>
      </c>
      <c r="F478" s="151" t="s">
        <v>793</v>
      </c>
      <c r="H478" s="152">
        <v>8.4</v>
      </c>
      <c r="I478" s="153"/>
      <c r="L478" s="149"/>
      <c r="M478" s="154"/>
      <c r="T478" s="155"/>
      <c r="AT478" s="150" t="s">
        <v>139</v>
      </c>
      <c r="AU478" s="150" t="s">
        <v>80</v>
      </c>
      <c r="AV478" s="12" t="s">
        <v>80</v>
      </c>
      <c r="AW478" s="12" t="s">
        <v>33</v>
      </c>
      <c r="AX478" s="12" t="s">
        <v>71</v>
      </c>
      <c r="AY478" s="150" t="s">
        <v>126</v>
      </c>
    </row>
    <row r="479" spans="2:51" s="13" customFormat="1" ht="12">
      <c r="B479" s="156"/>
      <c r="D479" s="143" t="s">
        <v>139</v>
      </c>
      <c r="E479" s="157" t="s">
        <v>3</v>
      </c>
      <c r="F479" s="158" t="s">
        <v>150</v>
      </c>
      <c r="H479" s="159">
        <v>23.5</v>
      </c>
      <c r="I479" s="160"/>
      <c r="L479" s="156"/>
      <c r="M479" s="161"/>
      <c r="T479" s="162"/>
      <c r="AT479" s="157" t="s">
        <v>139</v>
      </c>
      <c r="AU479" s="157" t="s">
        <v>80</v>
      </c>
      <c r="AV479" s="13" t="s">
        <v>133</v>
      </c>
      <c r="AW479" s="13" t="s">
        <v>33</v>
      </c>
      <c r="AX479" s="13" t="s">
        <v>76</v>
      </c>
      <c r="AY479" s="157" t="s">
        <v>126</v>
      </c>
    </row>
    <row r="480" spans="2:65" s="1" customFormat="1" ht="24.2" customHeight="1">
      <c r="B480" s="128"/>
      <c r="C480" s="129" t="s">
        <v>794</v>
      </c>
      <c r="D480" s="129" t="s">
        <v>129</v>
      </c>
      <c r="E480" s="130" t="s">
        <v>795</v>
      </c>
      <c r="F480" s="131" t="s">
        <v>796</v>
      </c>
      <c r="G480" s="132" t="s">
        <v>244</v>
      </c>
      <c r="H480" s="133">
        <v>3.371</v>
      </c>
      <c r="I480" s="134">
        <v>900</v>
      </c>
      <c r="J480" s="135">
        <f>ROUND(I480*H480,2)</f>
        <v>3033.9</v>
      </c>
      <c r="K480" s="136"/>
      <c r="L480" s="32"/>
      <c r="M480" s="137" t="s">
        <v>3</v>
      </c>
      <c r="N480" s="138" t="s">
        <v>42</v>
      </c>
      <c r="P480" s="139">
        <f>O480*H480</f>
        <v>0</v>
      </c>
      <c r="Q480" s="139">
        <v>0</v>
      </c>
      <c r="R480" s="139">
        <f>Q480*H480</f>
        <v>0</v>
      </c>
      <c r="S480" s="139">
        <v>0</v>
      </c>
      <c r="T480" s="140">
        <f>S480*H480</f>
        <v>0</v>
      </c>
      <c r="AR480" s="141" t="s">
        <v>241</v>
      </c>
      <c r="AT480" s="141" t="s">
        <v>129</v>
      </c>
      <c r="AU480" s="141" t="s">
        <v>80</v>
      </c>
      <c r="AY480" s="17" t="s">
        <v>126</v>
      </c>
      <c r="BE480" s="142">
        <f>IF(N480="základní",J480,0)</f>
        <v>3033.9</v>
      </c>
      <c r="BF480" s="142">
        <f>IF(N480="snížená",J480,0)</f>
        <v>0</v>
      </c>
      <c r="BG480" s="142">
        <f>IF(N480="zákl. přenesená",J480,0)</f>
        <v>0</v>
      </c>
      <c r="BH480" s="142">
        <f>IF(N480="sníž. přenesená",J480,0)</f>
        <v>0</v>
      </c>
      <c r="BI480" s="142">
        <f>IF(N480="nulová",J480,0)</f>
        <v>0</v>
      </c>
      <c r="BJ480" s="17" t="s">
        <v>76</v>
      </c>
      <c r="BK480" s="142">
        <f>ROUND(I480*H480,2)</f>
        <v>3033.9</v>
      </c>
      <c r="BL480" s="17" t="s">
        <v>241</v>
      </c>
      <c r="BM480" s="141" t="s">
        <v>797</v>
      </c>
    </row>
    <row r="481" spans="2:47" s="1" customFormat="1" ht="29.25">
      <c r="B481" s="32"/>
      <c r="D481" s="143" t="s">
        <v>135</v>
      </c>
      <c r="F481" s="144" t="s">
        <v>798</v>
      </c>
      <c r="I481" s="145"/>
      <c r="L481" s="32"/>
      <c r="M481" s="146"/>
      <c r="T481" s="52"/>
      <c r="AT481" s="17" t="s">
        <v>135</v>
      </c>
      <c r="AU481" s="17" t="s">
        <v>80</v>
      </c>
    </row>
    <row r="482" spans="2:47" s="1" customFormat="1" ht="12">
      <c r="B482" s="32"/>
      <c r="D482" s="147" t="s">
        <v>137</v>
      </c>
      <c r="F482" s="148" t="s">
        <v>799</v>
      </c>
      <c r="I482" s="145"/>
      <c r="L482" s="32"/>
      <c r="M482" s="146"/>
      <c r="T482" s="52"/>
      <c r="AT482" s="17" t="s">
        <v>137</v>
      </c>
      <c r="AU482" s="17" t="s">
        <v>80</v>
      </c>
    </row>
    <row r="483" spans="2:63" s="11" customFormat="1" ht="22.9" customHeight="1">
      <c r="B483" s="116"/>
      <c r="D483" s="117" t="s">
        <v>70</v>
      </c>
      <c r="E483" s="126" t="s">
        <v>800</v>
      </c>
      <c r="F483" s="126" t="s">
        <v>801</v>
      </c>
      <c r="I483" s="119"/>
      <c r="J483" s="127">
        <f>BK483</f>
        <v>37520</v>
      </c>
      <c r="L483" s="116"/>
      <c r="M483" s="121"/>
      <c r="P483" s="122">
        <f>SUM(P484:P503)</f>
        <v>0</v>
      </c>
      <c r="R483" s="122">
        <f>SUM(R484:R503)</f>
        <v>0.1091456</v>
      </c>
      <c r="T483" s="123">
        <f>SUM(T484:T503)</f>
        <v>0</v>
      </c>
      <c r="AR483" s="117" t="s">
        <v>80</v>
      </c>
      <c r="AT483" s="124" t="s">
        <v>70</v>
      </c>
      <c r="AU483" s="124" t="s">
        <v>76</v>
      </c>
      <c r="AY483" s="117" t="s">
        <v>126</v>
      </c>
      <c r="BK483" s="125">
        <f>SUM(BK484:BK503)</f>
        <v>37520</v>
      </c>
    </row>
    <row r="484" spans="2:65" s="1" customFormat="1" ht="24.2" customHeight="1">
      <c r="B484" s="128"/>
      <c r="C484" s="129" t="s">
        <v>802</v>
      </c>
      <c r="D484" s="129" t="s">
        <v>129</v>
      </c>
      <c r="E484" s="130" t="s">
        <v>803</v>
      </c>
      <c r="F484" s="131" t="s">
        <v>804</v>
      </c>
      <c r="G484" s="132" t="s">
        <v>143</v>
      </c>
      <c r="H484" s="133">
        <v>21.12</v>
      </c>
      <c r="I484" s="134">
        <v>100</v>
      </c>
      <c r="J484" s="135">
        <f>ROUND(I484*H484,2)</f>
        <v>2112</v>
      </c>
      <c r="K484" s="136"/>
      <c r="L484" s="32"/>
      <c r="M484" s="137" t="s">
        <v>3</v>
      </c>
      <c r="N484" s="138" t="s">
        <v>42</v>
      </c>
      <c r="P484" s="139">
        <f>O484*H484</f>
        <v>0</v>
      </c>
      <c r="Q484" s="139">
        <v>0.00014</v>
      </c>
      <c r="R484" s="139">
        <f>Q484*H484</f>
        <v>0.0029568</v>
      </c>
      <c r="S484" s="139">
        <v>0</v>
      </c>
      <c r="T484" s="140">
        <f>S484*H484</f>
        <v>0</v>
      </c>
      <c r="AR484" s="141" t="s">
        <v>241</v>
      </c>
      <c r="AT484" s="141" t="s">
        <v>129</v>
      </c>
      <c r="AU484" s="141" t="s">
        <v>80</v>
      </c>
      <c r="AY484" s="17" t="s">
        <v>126</v>
      </c>
      <c r="BE484" s="142">
        <f>IF(N484="základní",J484,0)</f>
        <v>2112</v>
      </c>
      <c r="BF484" s="142">
        <f>IF(N484="snížená",J484,0)</f>
        <v>0</v>
      </c>
      <c r="BG484" s="142">
        <f>IF(N484="zákl. přenesená",J484,0)</f>
        <v>0</v>
      </c>
      <c r="BH484" s="142">
        <f>IF(N484="sníž. přenesená",J484,0)</f>
        <v>0</v>
      </c>
      <c r="BI484" s="142">
        <f>IF(N484="nulová",J484,0)</f>
        <v>0</v>
      </c>
      <c r="BJ484" s="17" t="s">
        <v>76</v>
      </c>
      <c r="BK484" s="142">
        <f>ROUND(I484*H484,2)</f>
        <v>2112</v>
      </c>
      <c r="BL484" s="17" t="s">
        <v>241</v>
      </c>
      <c r="BM484" s="141" t="s">
        <v>805</v>
      </c>
    </row>
    <row r="485" spans="2:47" s="1" customFormat="1" ht="12">
      <c r="B485" s="32"/>
      <c r="D485" s="143" t="s">
        <v>135</v>
      </c>
      <c r="F485" s="144" t="s">
        <v>806</v>
      </c>
      <c r="I485" s="145"/>
      <c r="L485" s="32"/>
      <c r="M485" s="146"/>
      <c r="T485" s="52"/>
      <c r="AT485" s="17" t="s">
        <v>135</v>
      </c>
      <c r="AU485" s="17" t="s">
        <v>80</v>
      </c>
    </row>
    <row r="486" spans="2:47" s="1" customFormat="1" ht="12">
      <c r="B486" s="32"/>
      <c r="D486" s="147" t="s">
        <v>137</v>
      </c>
      <c r="F486" s="148" t="s">
        <v>807</v>
      </c>
      <c r="I486" s="145"/>
      <c r="L486" s="32"/>
      <c r="M486" s="146"/>
      <c r="T486" s="52"/>
      <c r="AT486" s="17" t="s">
        <v>137</v>
      </c>
      <c r="AU486" s="17" t="s">
        <v>80</v>
      </c>
    </row>
    <row r="487" spans="2:51" s="14" customFormat="1" ht="12">
      <c r="B487" s="174"/>
      <c r="D487" s="143" t="s">
        <v>139</v>
      </c>
      <c r="E487" s="175" t="s">
        <v>3</v>
      </c>
      <c r="F487" s="176" t="s">
        <v>808</v>
      </c>
      <c r="H487" s="175" t="s">
        <v>3</v>
      </c>
      <c r="I487" s="177"/>
      <c r="L487" s="174"/>
      <c r="M487" s="178"/>
      <c r="T487" s="179"/>
      <c r="AT487" s="175" t="s">
        <v>139</v>
      </c>
      <c r="AU487" s="175" t="s">
        <v>80</v>
      </c>
      <c r="AV487" s="14" t="s">
        <v>76</v>
      </c>
      <c r="AW487" s="14" t="s">
        <v>33</v>
      </c>
      <c r="AX487" s="14" t="s">
        <v>71</v>
      </c>
      <c r="AY487" s="175" t="s">
        <v>126</v>
      </c>
    </row>
    <row r="488" spans="2:51" s="12" customFormat="1" ht="12">
      <c r="B488" s="149"/>
      <c r="D488" s="143" t="s">
        <v>139</v>
      </c>
      <c r="E488" s="150" t="s">
        <v>3</v>
      </c>
      <c r="F488" s="151" t="s">
        <v>809</v>
      </c>
      <c r="H488" s="152">
        <v>11.04</v>
      </c>
      <c r="I488" s="153"/>
      <c r="L488" s="149"/>
      <c r="M488" s="154"/>
      <c r="T488" s="155"/>
      <c r="AT488" s="150" t="s">
        <v>139</v>
      </c>
      <c r="AU488" s="150" t="s">
        <v>80</v>
      </c>
      <c r="AV488" s="12" t="s">
        <v>80</v>
      </c>
      <c r="AW488" s="12" t="s">
        <v>33</v>
      </c>
      <c r="AX488" s="12" t="s">
        <v>71</v>
      </c>
      <c r="AY488" s="150" t="s">
        <v>126</v>
      </c>
    </row>
    <row r="489" spans="2:51" s="12" customFormat="1" ht="12">
      <c r="B489" s="149"/>
      <c r="D489" s="143" t="s">
        <v>139</v>
      </c>
      <c r="E489" s="150" t="s">
        <v>3</v>
      </c>
      <c r="F489" s="151" t="s">
        <v>810</v>
      </c>
      <c r="H489" s="152">
        <v>10.08</v>
      </c>
      <c r="I489" s="153"/>
      <c r="L489" s="149"/>
      <c r="M489" s="154"/>
      <c r="T489" s="155"/>
      <c r="AT489" s="150" t="s">
        <v>139</v>
      </c>
      <c r="AU489" s="150" t="s">
        <v>80</v>
      </c>
      <c r="AV489" s="12" t="s">
        <v>80</v>
      </c>
      <c r="AW489" s="12" t="s">
        <v>33</v>
      </c>
      <c r="AX489" s="12" t="s">
        <v>71</v>
      </c>
      <c r="AY489" s="150" t="s">
        <v>126</v>
      </c>
    </row>
    <row r="490" spans="2:51" s="13" customFormat="1" ht="12">
      <c r="B490" s="156"/>
      <c r="D490" s="143" t="s">
        <v>139</v>
      </c>
      <c r="E490" s="157" t="s">
        <v>3</v>
      </c>
      <c r="F490" s="158" t="s">
        <v>150</v>
      </c>
      <c r="H490" s="159">
        <v>21.119999999999997</v>
      </c>
      <c r="I490" s="160"/>
      <c r="L490" s="156"/>
      <c r="M490" s="161"/>
      <c r="T490" s="162"/>
      <c r="AT490" s="157" t="s">
        <v>139</v>
      </c>
      <c r="AU490" s="157" t="s">
        <v>80</v>
      </c>
      <c r="AV490" s="13" t="s">
        <v>133</v>
      </c>
      <c r="AW490" s="13" t="s">
        <v>33</v>
      </c>
      <c r="AX490" s="13" t="s">
        <v>76</v>
      </c>
      <c r="AY490" s="157" t="s">
        <v>126</v>
      </c>
    </row>
    <row r="491" spans="2:65" s="1" customFormat="1" ht="24.2" customHeight="1">
      <c r="B491" s="128"/>
      <c r="C491" s="129" t="s">
        <v>811</v>
      </c>
      <c r="D491" s="129" t="s">
        <v>129</v>
      </c>
      <c r="E491" s="130" t="s">
        <v>812</v>
      </c>
      <c r="F491" s="131" t="s">
        <v>813</v>
      </c>
      <c r="G491" s="132" t="s">
        <v>143</v>
      </c>
      <c r="H491" s="133">
        <v>21.12</v>
      </c>
      <c r="I491" s="134">
        <v>100</v>
      </c>
      <c r="J491" s="135">
        <f>ROUND(I491*H491,2)</f>
        <v>2112</v>
      </c>
      <c r="K491" s="136"/>
      <c r="L491" s="32"/>
      <c r="M491" s="137" t="s">
        <v>3</v>
      </c>
      <c r="N491" s="138" t="s">
        <v>42</v>
      </c>
      <c r="P491" s="139">
        <f>O491*H491</f>
        <v>0</v>
      </c>
      <c r="Q491" s="139">
        <v>0.00012</v>
      </c>
      <c r="R491" s="139">
        <f>Q491*H491</f>
        <v>0.0025344</v>
      </c>
      <c r="S491" s="139">
        <v>0</v>
      </c>
      <c r="T491" s="140">
        <f>S491*H491</f>
        <v>0</v>
      </c>
      <c r="AR491" s="141" t="s">
        <v>241</v>
      </c>
      <c r="AT491" s="141" t="s">
        <v>129</v>
      </c>
      <c r="AU491" s="141" t="s">
        <v>80</v>
      </c>
      <c r="AY491" s="17" t="s">
        <v>126</v>
      </c>
      <c r="BE491" s="142">
        <f>IF(N491="základní",J491,0)</f>
        <v>2112</v>
      </c>
      <c r="BF491" s="142">
        <f>IF(N491="snížená",J491,0)</f>
        <v>0</v>
      </c>
      <c r="BG491" s="142">
        <f>IF(N491="zákl. přenesená",J491,0)</f>
        <v>0</v>
      </c>
      <c r="BH491" s="142">
        <f>IF(N491="sníž. přenesená",J491,0)</f>
        <v>0</v>
      </c>
      <c r="BI491" s="142">
        <f>IF(N491="nulová",J491,0)</f>
        <v>0</v>
      </c>
      <c r="BJ491" s="17" t="s">
        <v>76</v>
      </c>
      <c r="BK491" s="142">
        <f>ROUND(I491*H491,2)</f>
        <v>2112</v>
      </c>
      <c r="BL491" s="17" t="s">
        <v>241</v>
      </c>
      <c r="BM491" s="141" t="s">
        <v>814</v>
      </c>
    </row>
    <row r="492" spans="2:47" s="1" customFormat="1" ht="19.5">
      <c r="B492" s="32"/>
      <c r="D492" s="143" t="s">
        <v>135</v>
      </c>
      <c r="F492" s="144" t="s">
        <v>815</v>
      </c>
      <c r="I492" s="145"/>
      <c r="L492" s="32"/>
      <c r="M492" s="146"/>
      <c r="T492" s="52"/>
      <c r="AT492" s="17" t="s">
        <v>135</v>
      </c>
      <c r="AU492" s="17" t="s">
        <v>80</v>
      </c>
    </row>
    <row r="493" spans="2:47" s="1" customFormat="1" ht="12">
      <c r="B493" s="32"/>
      <c r="D493" s="147" t="s">
        <v>137</v>
      </c>
      <c r="F493" s="148" t="s">
        <v>816</v>
      </c>
      <c r="I493" s="145"/>
      <c r="L493" s="32"/>
      <c r="M493" s="146"/>
      <c r="T493" s="52"/>
      <c r="AT493" s="17" t="s">
        <v>137</v>
      </c>
      <c r="AU493" s="17" t="s">
        <v>80</v>
      </c>
    </row>
    <row r="494" spans="2:65" s="1" customFormat="1" ht="24.2" customHeight="1">
      <c r="B494" s="128"/>
      <c r="C494" s="129" t="s">
        <v>817</v>
      </c>
      <c r="D494" s="129" t="s">
        <v>129</v>
      </c>
      <c r="E494" s="130" t="s">
        <v>818</v>
      </c>
      <c r="F494" s="131" t="s">
        <v>819</v>
      </c>
      <c r="G494" s="132" t="s">
        <v>143</v>
      </c>
      <c r="H494" s="133">
        <v>21.12</v>
      </c>
      <c r="I494" s="134">
        <v>200</v>
      </c>
      <c r="J494" s="135">
        <f>ROUND(I494*H494,2)</f>
        <v>4224</v>
      </c>
      <c r="K494" s="136"/>
      <c r="L494" s="32"/>
      <c r="M494" s="137" t="s">
        <v>3</v>
      </c>
      <c r="N494" s="138" t="s">
        <v>42</v>
      </c>
      <c r="P494" s="139">
        <f>O494*H494</f>
        <v>0</v>
      </c>
      <c r="Q494" s="139">
        <v>0.00012</v>
      </c>
      <c r="R494" s="139">
        <f>Q494*H494</f>
        <v>0.0025344</v>
      </c>
      <c r="S494" s="139">
        <v>0</v>
      </c>
      <c r="T494" s="140">
        <f>S494*H494</f>
        <v>0</v>
      </c>
      <c r="AR494" s="141" t="s">
        <v>241</v>
      </c>
      <c r="AT494" s="141" t="s">
        <v>129</v>
      </c>
      <c r="AU494" s="141" t="s">
        <v>80</v>
      </c>
      <c r="AY494" s="17" t="s">
        <v>126</v>
      </c>
      <c r="BE494" s="142">
        <f>IF(N494="základní",J494,0)</f>
        <v>4224</v>
      </c>
      <c r="BF494" s="142">
        <f>IF(N494="snížená",J494,0)</f>
        <v>0</v>
      </c>
      <c r="BG494" s="142">
        <f>IF(N494="zákl. přenesená",J494,0)</f>
        <v>0</v>
      </c>
      <c r="BH494" s="142">
        <f>IF(N494="sníž. přenesená",J494,0)</f>
        <v>0</v>
      </c>
      <c r="BI494" s="142">
        <f>IF(N494="nulová",J494,0)</f>
        <v>0</v>
      </c>
      <c r="BJ494" s="17" t="s">
        <v>76</v>
      </c>
      <c r="BK494" s="142">
        <f>ROUND(I494*H494,2)</f>
        <v>4224</v>
      </c>
      <c r="BL494" s="17" t="s">
        <v>241</v>
      </c>
      <c r="BM494" s="141" t="s">
        <v>820</v>
      </c>
    </row>
    <row r="495" spans="2:47" s="1" customFormat="1" ht="19.5">
      <c r="B495" s="32"/>
      <c r="D495" s="143" t="s">
        <v>135</v>
      </c>
      <c r="F495" s="144" t="s">
        <v>821</v>
      </c>
      <c r="I495" s="145"/>
      <c r="L495" s="32"/>
      <c r="M495" s="146"/>
      <c r="T495" s="52"/>
      <c r="AT495" s="17" t="s">
        <v>135</v>
      </c>
      <c r="AU495" s="17" t="s">
        <v>80</v>
      </c>
    </row>
    <row r="496" spans="2:47" s="1" customFormat="1" ht="12">
      <c r="B496" s="32"/>
      <c r="D496" s="147" t="s">
        <v>137</v>
      </c>
      <c r="F496" s="148" t="s">
        <v>822</v>
      </c>
      <c r="I496" s="145"/>
      <c r="L496" s="32"/>
      <c r="M496" s="146"/>
      <c r="T496" s="52"/>
      <c r="AT496" s="17" t="s">
        <v>137</v>
      </c>
      <c r="AU496" s="17" t="s">
        <v>80</v>
      </c>
    </row>
    <row r="497" spans="2:65" s="1" customFormat="1" ht="24.2" customHeight="1">
      <c r="B497" s="128"/>
      <c r="C497" s="129" t="s">
        <v>823</v>
      </c>
      <c r="D497" s="129" t="s">
        <v>129</v>
      </c>
      <c r="E497" s="130" t="s">
        <v>824</v>
      </c>
      <c r="F497" s="131" t="s">
        <v>825</v>
      </c>
      <c r="G497" s="132" t="s">
        <v>143</v>
      </c>
      <c r="H497" s="133">
        <v>126.4</v>
      </c>
      <c r="I497" s="134">
        <v>30</v>
      </c>
      <c r="J497" s="135">
        <f>ROUND(I497*H497,2)</f>
        <v>3792</v>
      </c>
      <c r="K497" s="136"/>
      <c r="L497" s="32"/>
      <c r="M497" s="137" t="s">
        <v>3</v>
      </c>
      <c r="N497" s="138" t="s">
        <v>42</v>
      </c>
      <c r="P497" s="139">
        <f>O497*H497</f>
        <v>0</v>
      </c>
      <c r="Q497" s="139">
        <v>0.0002</v>
      </c>
      <c r="R497" s="139">
        <f>Q497*H497</f>
        <v>0.025280000000000004</v>
      </c>
      <c r="S497" s="139">
        <v>0</v>
      </c>
      <c r="T497" s="140">
        <f>S497*H497</f>
        <v>0</v>
      </c>
      <c r="AR497" s="141" t="s">
        <v>241</v>
      </c>
      <c r="AT497" s="141" t="s">
        <v>129</v>
      </c>
      <c r="AU497" s="141" t="s">
        <v>80</v>
      </c>
      <c r="AY497" s="17" t="s">
        <v>126</v>
      </c>
      <c r="BE497" s="142">
        <f>IF(N497="základní",J497,0)</f>
        <v>3792</v>
      </c>
      <c r="BF497" s="142">
        <f>IF(N497="snížená",J497,0)</f>
        <v>0</v>
      </c>
      <c r="BG497" s="142">
        <f>IF(N497="zákl. přenesená",J497,0)</f>
        <v>0</v>
      </c>
      <c r="BH497" s="142">
        <f>IF(N497="sníž. přenesená",J497,0)</f>
        <v>0</v>
      </c>
      <c r="BI497" s="142">
        <f>IF(N497="nulová",J497,0)</f>
        <v>0</v>
      </c>
      <c r="BJ497" s="17" t="s">
        <v>76</v>
      </c>
      <c r="BK497" s="142">
        <f>ROUND(I497*H497,2)</f>
        <v>3792</v>
      </c>
      <c r="BL497" s="17" t="s">
        <v>241</v>
      </c>
      <c r="BM497" s="141" t="s">
        <v>826</v>
      </c>
    </row>
    <row r="498" spans="2:47" s="1" customFormat="1" ht="19.5">
      <c r="B498" s="32"/>
      <c r="D498" s="143" t="s">
        <v>135</v>
      </c>
      <c r="F498" s="144" t="s">
        <v>827</v>
      </c>
      <c r="I498" s="145"/>
      <c r="L498" s="32"/>
      <c r="M498" s="146"/>
      <c r="T498" s="52"/>
      <c r="AT498" s="17" t="s">
        <v>135</v>
      </c>
      <c r="AU498" s="17" t="s">
        <v>80</v>
      </c>
    </row>
    <row r="499" spans="2:47" s="1" customFormat="1" ht="12">
      <c r="B499" s="32"/>
      <c r="D499" s="147" t="s">
        <v>137</v>
      </c>
      <c r="F499" s="148" t="s">
        <v>828</v>
      </c>
      <c r="I499" s="145"/>
      <c r="L499" s="32"/>
      <c r="M499" s="146"/>
      <c r="T499" s="52"/>
      <c r="AT499" s="17" t="s">
        <v>137</v>
      </c>
      <c r="AU499" s="17" t="s">
        <v>80</v>
      </c>
    </row>
    <row r="500" spans="2:51" s="12" customFormat="1" ht="12">
      <c r="B500" s="149"/>
      <c r="D500" s="143" t="s">
        <v>139</v>
      </c>
      <c r="E500" s="150" t="s">
        <v>3</v>
      </c>
      <c r="F500" s="151" t="s">
        <v>213</v>
      </c>
      <c r="H500" s="152">
        <v>126.4</v>
      </c>
      <c r="I500" s="153"/>
      <c r="L500" s="149"/>
      <c r="M500" s="154"/>
      <c r="T500" s="155"/>
      <c r="AT500" s="150" t="s">
        <v>139</v>
      </c>
      <c r="AU500" s="150" t="s">
        <v>80</v>
      </c>
      <c r="AV500" s="12" t="s">
        <v>80</v>
      </c>
      <c r="AW500" s="12" t="s">
        <v>33</v>
      </c>
      <c r="AX500" s="12" t="s">
        <v>76</v>
      </c>
      <c r="AY500" s="150" t="s">
        <v>126</v>
      </c>
    </row>
    <row r="501" spans="2:65" s="1" customFormat="1" ht="16.5" customHeight="1">
      <c r="B501" s="128"/>
      <c r="C501" s="129" t="s">
        <v>829</v>
      </c>
      <c r="D501" s="129" t="s">
        <v>129</v>
      </c>
      <c r="E501" s="130" t="s">
        <v>830</v>
      </c>
      <c r="F501" s="131" t="s">
        <v>831</v>
      </c>
      <c r="G501" s="132" t="s">
        <v>143</v>
      </c>
      <c r="H501" s="133">
        <v>126.4</v>
      </c>
      <c r="I501" s="134">
        <v>200</v>
      </c>
      <c r="J501" s="135">
        <f>ROUND(I501*H501,2)</f>
        <v>25280</v>
      </c>
      <c r="K501" s="136"/>
      <c r="L501" s="32"/>
      <c r="M501" s="137" t="s">
        <v>3</v>
      </c>
      <c r="N501" s="138" t="s">
        <v>42</v>
      </c>
      <c r="P501" s="139">
        <f>O501*H501</f>
        <v>0</v>
      </c>
      <c r="Q501" s="139">
        <v>0.0006</v>
      </c>
      <c r="R501" s="139">
        <f>Q501*H501</f>
        <v>0.07583999999999999</v>
      </c>
      <c r="S501" s="139">
        <v>0</v>
      </c>
      <c r="T501" s="140">
        <f>S501*H501</f>
        <v>0</v>
      </c>
      <c r="AR501" s="141" t="s">
        <v>241</v>
      </c>
      <c r="AT501" s="141" t="s">
        <v>129</v>
      </c>
      <c r="AU501" s="141" t="s">
        <v>80</v>
      </c>
      <c r="AY501" s="17" t="s">
        <v>126</v>
      </c>
      <c r="BE501" s="142">
        <f>IF(N501="základní",J501,0)</f>
        <v>25280</v>
      </c>
      <c r="BF501" s="142">
        <f>IF(N501="snížená",J501,0)</f>
        <v>0</v>
      </c>
      <c r="BG501" s="142">
        <f>IF(N501="zákl. přenesená",J501,0)</f>
        <v>0</v>
      </c>
      <c r="BH501" s="142">
        <f>IF(N501="sníž. přenesená",J501,0)</f>
        <v>0</v>
      </c>
      <c r="BI501" s="142">
        <f>IF(N501="nulová",J501,0)</f>
        <v>0</v>
      </c>
      <c r="BJ501" s="17" t="s">
        <v>76</v>
      </c>
      <c r="BK501" s="142">
        <f>ROUND(I501*H501,2)</f>
        <v>25280</v>
      </c>
      <c r="BL501" s="17" t="s">
        <v>241</v>
      </c>
      <c r="BM501" s="141" t="s">
        <v>832</v>
      </c>
    </row>
    <row r="502" spans="2:47" s="1" customFormat="1" ht="19.5">
      <c r="B502" s="32"/>
      <c r="D502" s="143" t="s">
        <v>135</v>
      </c>
      <c r="F502" s="144" t="s">
        <v>833</v>
      </c>
      <c r="I502" s="145"/>
      <c r="L502" s="32"/>
      <c r="M502" s="146"/>
      <c r="T502" s="52"/>
      <c r="AT502" s="17" t="s">
        <v>135</v>
      </c>
      <c r="AU502" s="17" t="s">
        <v>80</v>
      </c>
    </row>
    <row r="503" spans="2:47" s="1" customFormat="1" ht="12">
      <c r="B503" s="32"/>
      <c r="D503" s="147" t="s">
        <v>137</v>
      </c>
      <c r="F503" s="148" t="s">
        <v>834</v>
      </c>
      <c r="I503" s="145"/>
      <c r="L503" s="32"/>
      <c r="M503" s="146"/>
      <c r="T503" s="52"/>
      <c r="AT503" s="17" t="s">
        <v>137</v>
      </c>
      <c r="AU503" s="17" t="s">
        <v>80</v>
      </c>
    </row>
    <row r="504" spans="2:63" s="11" customFormat="1" ht="22.9" customHeight="1">
      <c r="B504" s="116"/>
      <c r="D504" s="117" t="s">
        <v>70</v>
      </c>
      <c r="E504" s="126" t="s">
        <v>835</v>
      </c>
      <c r="F504" s="126" t="s">
        <v>836</v>
      </c>
      <c r="I504" s="119"/>
      <c r="J504" s="127">
        <f>BK504</f>
        <v>12415</v>
      </c>
      <c r="L504" s="116"/>
      <c r="M504" s="121"/>
      <c r="P504" s="122">
        <f>SUM(P505:P512)</f>
        <v>0</v>
      </c>
      <c r="R504" s="122">
        <f>SUM(R505:R512)</f>
        <v>0.037245</v>
      </c>
      <c r="T504" s="123">
        <f>SUM(T505:T512)</f>
        <v>0</v>
      </c>
      <c r="AR504" s="117" t="s">
        <v>80</v>
      </c>
      <c r="AT504" s="124" t="s">
        <v>70</v>
      </c>
      <c r="AU504" s="124" t="s">
        <v>76</v>
      </c>
      <c r="AY504" s="117" t="s">
        <v>126</v>
      </c>
      <c r="BK504" s="125">
        <f>SUM(BK505:BK512)</f>
        <v>12415</v>
      </c>
    </row>
    <row r="505" spans="2:65" s="1" customFormat="1" ht="33" customHeight="1">
      <c r="B505" s="128"/>
      <c r="C505" s="129" t="s">
        <v>837</v>
      </c>
      <c r="D505" s="129" t="s">
        <v>129</v>
      </c>
      <c r="E505" s="130" t="s">
        <v>838</v>
      </c>
      <c r="F505" s="131" t="s">
        <v>839</v>
      </c>
      <c r="G505" s="132" t="s">
        <v>143</v>
      </c>
      <c r="H505" s="133">
        <v>95.5</v>
      </c>
      <c r="I505" s="134">
        <v>50</v>
      </c>
      <c r="J505" s="135">
        <f>ROUND(I505*H505,2)</f>
        <v>4775</v>
      </c>
      <c r="K505" s="136"/>
      <c r="L505" s="32"/>
      <c r="M505" s="137" t="s">
        <v>3</v>
      </c>
      <c r="N505" s="138" t="s">
        <v>42</v>
      </c>
      <c r="P505" s="139">
        <f>O505*H505</f>
        <v>0</v>
      </c>
      <c r="Q505" s="139">
        <v>0.00013</v>
      </c>
      <c r="R505" s="139">
        <f>Q505*H505</f>
        <v>0.012414999999999999</v>
      </c>
      <c r="S505" s="139">
        <v>0</v>
      </c>
      <c r="T505" s="140">
        <f>S505*H505</f>
        <v>0</v>
      </c>
      <c r="AR505" s="141" t="s">
        <v>241</v>
      </c>
      <c r="AT505" s="141" t="s">
        <v>129</v>
      </c>
      <c r="AU505" s="141" t="s">
        <v>80</v>
      </c>
      <c r="AY505" s="17" t="s">
        <v>126</v>
      </c>
      <c r="BE505" s="142">
        <f>IF(N505="základní",J505,0)</f>
        <v>4775</v>
      </c>
      <c r="BF505" s="142">
        <f>IF(N505="snížená",J505,0)</f>
        <v>0</v>
      </c>
      <c r="BG505" s="142">
        <f>IF(N505="zákl. přenesená",J505,0)</f>
        <v>0</v>
      </c>
      <c r="BH505" s="142">
        <f>IF(N505="sníž. přenesená",J505,0)</f>
        <v>0</v>
      </c>
      <c r="BI505" s="142">
        <f>IF(N505="nulová",J505,0)</f>
        <v>0</v>
      </c>
      <c r="BJ505" s="17" t="s">
        <v>76</v>
      </c>
      <c r="BK505" s="142">
        <f>ROUND(I505*H505,2)</f>
        <v>4775</v>
      </c>
      <c r="BL505" s="17" t="s">
        <v>241</v>
      </c>
      <c r="BM505" s="141" t="s">
        <v>840</v>
      </c>
    </row>
    <row r="506" spans="2:47" s="1" customFormat="1" ht="29.25">
      <c r="B506" s="32"/>
      <c r="D506" s="143" t="s">
        <v>135</v>
      </c>
      <c r="F506" s="144" t="s">
        <v>841</v>
      </c>
      <c r="I506" s="145"/>
      <c r="L506" s="32"/>
      <c r="M506" s="146"/>
      <c r="T506" s="52"/>
      <c r="AT506" s="17" t="s">
        <v>135</v>
      </c>
      <c r="AU506" s="17" t="s">
        <v>80</v>
      </c>
    </row>
    <row r="507" spans="2:47" s="1" customFormat="1" ht="12">
      <c r="B507" s="32"/>
      <c r="D507" s="147" t="s">
        <v>137</v>
      </c>
      <c r="F507" s="148" t="s">
        <v>842</v>
      </c>
      <c r="I507" s="145"/>
      <c r="L507" s="32"/>
      <c r="M507" s="146"/>
      <c r="T507" s="52"/>
      <c r="AT507" s="17" t="s">
        <v>137</v>
      </c>
      <c r="AU507" s="17" t="s">
        <v>80</v>
      </c>
    </row>
    <row r="508" spans="2:51" s="12" customFormat="1" ht="12">
      <c r="B508" s="149"/>
      <c r="D508" s="143" t="s">
        <v>139</v>
      </c>
      <c r="E508" s="150" t="s">
        <v>3</v>
      </c>
      <c r="F508" s="151" t="s">
        <v>843</v>
      </c>
      <c r="H508" s="152">
        <v>68.27</v>
      </c>
      <c r="I508" s="153"/>
      <c r="L508" s="149"/>
      <c r="M508" s="154"/>
      <c r="T508" s="155"/>
      <c r="AT508" s="150" t="s">
        <v>139</v>
      </c>
      <c r="AU508" s="150" t="s">
        <v>80</v>
      </c>
      <c r="AV508" s="12" t="s">
        <v>80</v>
      </c>
      <c r="AW508" s="12" t="s">
        <v>33</v>
      </c>
      <c r="AX508" s="12" t="s">
        <v>71</v>
      </c>
      <c r="AY508" s="150" t="s">
        <v>126</v>
      </c>
    </row>
    <row r="509" spans="2:51" s="12" customFormat="1" ht="12">
      <c r="B509" s="149"/>
      <c r="D509" s="143" t="s">
        <v>139</v>
      </c>
      <c r="E509" s="150" t="s">
        <v>3</v>
      </c>
      <c r="F509" s="151" t="s">
        <v>171</v>
      </c>
      <c r="H509" s="152">
        <v>95.5</v>
      </c>
      <c r="I509" s="153"/>
      <c r="L509" s="149"/>
      <c r="M509" s="154"/>
      <c r="T509" s="155"/>
      <c r="AT509" s="150" t="s">
        <v>139</v>
      </c>
      <c r="AU509" s="150" t="s">
        <v>80</v>
      </c>
      <c r="AV509" s="12" t="s">
        <v>80</v>
      </c>
      <c r="AW509" s="12" t="s">
        <v>33</v>
      </c>
      <c r="AX509" s="12" t="s">
        <v>76</v>
      </c>
      <c r="AY509" s="150" t="s">
        <v>126</v>
      </c>
    </row>
    <row r="510" spans="2:65" s="1" customFormat="1" ht="33" customHeight="1">
      <c r="B510" s="128"/>
      <c r="C510" s="129" t="s">
        <v>844</v>
      </c>
      <c r="D510" s="129" t="s">
        <v>129</v>
      </c>
      <c r="E510" s="130" t="s">
        <v>845</v>
      </c>
      <c r="F510" s="131" t="s">
        <v>846</v>
      </c>
      <c r="G510" s="132" t="s">
        <v>143</v>
      </c>
      <c r="H510" s="133">
        <v>95.5</v>
      </c>
      <c r="I510" s="134">
        <v>80</v>
      </c>
      <c r="J510" s="135">
        <f>ROUND(I510*H510,2)</f>
        <v>7640</v>
      </c>
      <c r="K510" s="136"/>
      <c r="L510" s="32"/>
      <c r="M510" s="137" t="s">
        <v>3</v>
      </c>
      <c r="N510" s="138" t="s">
        <v>42</v>
      </c>
      <c r="P510" s="139">
        <f>O510*H510</f>
        <v>0</v>
      </c>
      <c r="Q510" s="139">
        <v>0.00026</v>
      </c>
      <c r="R510" s="139">
        <f>Q510*H510</f>
        <v>0.024829999999999998</v>
      </c>
      <c r="S510" s="139">
        <v>0</v>
      </c>
      <c r="T510" s="140">
        <f>S510*H510</f>
        <v>0</v>
      </c>
      <c r="AR510" s="141" t="s">
        <v>241</v>
      </c>
      <c r="AT510" s="141" t="s">
        <v>129</v>
      </c>
      <c r="AU510" s="141" t="s">
        <v>80</v>
      </c>
      <c r="AY510" s="17" t="s">
        <v>126</v>
      </c>
      <c r="BE510" s="142">
        <f>IF(N510="základní",J510,0)</f>
        <v>7640</v>
      </c>
      <c r="BF510" s="142">
        <f>IF(N510="snížená",J510,0)</f>
        <v>0</v>
      </c>
      <c r="BG510" s="142">
        <f>IF(N510="zákl. přenesená",J510,0)</f>
        <v>0</v>
      </c>
      <c r="BH510" s="142">
        <f>IF(N510="sníž. přenesená",J510,0)</f>
        <v>0</v>
      </c>
      <c r="BI510" s="142">
        <f>IF(N510="nulová",J510,0)</f>
        <v>0</v>
      </c>
      <c r="BJ510" s="17" t="s">
        <v>76</v>
      </c>
      <c r="BK510" s="142">
        <f>ROUND(I510*H510,2)</f>
        <v>7640</v>
      </c>
      <c r="BL510" s="17" t="s">
        <v>241</v>
      </c>
      <c r="BM510" s="141" t="s">
        <v>847</v>
      </c>
    </row>
    <row r="511" spans="2:47" s="1" customFormat="1" ht="29.25">
      <c r="B511" s="32"/>
      <c r="D511" s="143" t="s">
        <v>135</v>
      </c>
      <c r="F511" s="144" t="s">
        <v>848</v>
      </c>
      <c r="I511" s="145"/>
      <c r="L511" s="32"/>
      <c r="M511" s="146"/>
      <c r="T511" s="52"/>
      <c r="AT511" s="17" t="s">
        <v>135</v>
      </c>
      <c r="AU511" s="17" t="s">
        <v>80</v>
      </c>
    </row>
    <row r="512" spans="2:47" s="1" customFormat="1" ht="12">
      <c r="B512" s="32"/>
      <c r="D512" s="147" t="s">
        <v>137</v>
      </c>
      <c r="F512" s="148" t="s">
        <v>849</v>
      </c>
      <c r="I512" s="145"/>
      <c r="L512" s="32"/>
      <c r="M512" s="146"/>
      <c r="T512" s="52"/>
      <c r="AT512" s="17" t="s">
        <v>137</v>
      </c>
      <c r="AU512" s="17" t="s">
        <v>80</v>
      </c>
    </row>
    <row r="513" spans="2:63" s="11" customFormat="1" ht="25.9" customHeight="1">
      <c r="B513" s="116"/>
      <c r="D513" s="117" t="s">
        <v>70</v>
      </c>
      <c r="E513" s="118" t="s">
        <v>850</v>
      </c>
      <c r="F513" s="118" t="s">
        <v>851</v>
      </c>
      <c r="I513" s="119"/>
      <c r="J513" s="120">
        <f>BK513</f>
        <v>29753.37</v>
      </c>
      <c r="L513" s="116"/>
      <c r="M513" s="121"/>
      <c r="P513" s="122">
        <f>P514+P517</f>
        <v>0</v>
      </c>
      <c r="R513" s="122">
        <f>R514+R517</f>
        <v>0</v>
      </c>
      <c r="T513" s="123">
        <f>T514+T517</f>
        <v>0</v>
      </c>
      <c r="AR513" s="117" t="s">
        <v>165</v>
      </c>
      <c r="AT513" s="124" t="s">
        <v>70</v>
      </c>
      <c r="AU513" s="124" t="s">
        <v>71</v>
      </c>
      <c r="AY513" s="117" t="s">
        <v>126</v>
      </c>
      <c r="BK513" s="125">
        <f>BK514+BK517</f>
        <v>29753.37</v>
      </c>
    </row>
    <row r="514" spans="2:63" s="11" customFormat="1" ht="22.9" customHeight="1">
      <c r="B514" s="116"/>
      <c r="D514" s="117" t="s">
        <v>70</v>
      </c>
      <c r="E514" s="126" t="s">
        <v>852</v>
      </c>
      <c r="F514" s="126" t="s">
        <v>853</v>
      </c>
      <c r="I514" s="119"/>
      <c r="J514" s="127">
        <f>BK514</f>
        <v>25000</v>
      </c>
      <c r="L514" s="116"/>
      <c r="M514" s="121"/>
      <c r="P514" s="122">
        <f>SUM(P515:P516)</f>
        <v>0</v>
      </c>
      <c r="R514" s="122">
        <f>SUM(R515:R516)</f>
        <v>0</v>
      </c>
      <c r="T514" s="123">
        <f>SUM(T515:T516)</f>
        <v>0</v>
      </c>
      <c r="AR514" s="117" t="s">
        <v>165</v>
      </c>
      <c r="AT514" s="124" t="s">
        <v>70</v>
      </c>
      <c r="AU514" s="124" t="s">
        <v>76</v>
      </c>
      <c r="AY514" s="117" t="s">
        <v>126</v>
      </c>
      <c r="BK514" s="125">
        <f>SUM(BK515:BK516)</f>
        <v>25000</v>
      </c>
    </row>
    <row r="515" spans="2:65" s="1" customFormat="1" ht="16.5" customHeight="1">
      <c r="B515" s="128"/>
      <c r="C515" s="129" t="s">
        <v>854</v>
      </c>
      <c r="D515" s="129" t="s">
        <v>129</v>
      </c>
      <c r="E515" s="130" t="s">
        <v>855</v>
      </c>
      <c r="F515" s="131" t="s">
        <v>853</v>
      </c>
      <c r="G515" s="132" t="s">
        <v>421</v>
      </c>
      <c r="H515" s="133">
        <v>1</v>
      </c>
      <c r="I515" s="134">
        <v>25000</v>
      </c>
      <c r="J515" s="135">
        <f>ROUND(I515*H515,2)</f>
        <v>25000</v>
      </c>
      <c r="K515" s="136"/>
      <c r="L515" s="32"/>
      <c r="M515" s="137" t="s">
        <v>3</v>
      </c>
      <c r="N515" s="138" t="s">
        <v>42</v>
      </c>
      <c r="P515" s="139">
        <f>O515*H515</f>
        <v>0</v>
      </c>
      <c r="Q515" s="139">
        <v>0</v>
      </c>
      <c r="R515" s="139">
        <f>Q515*H515</f>
        <v>0</v>
      </c>
      <c r="S515" s="139">
        <v>0</v>
      </c>
      <c r="T515" s="140">
        <f>S515*H515</f>
        <v>0</v>
      </c>
      <c r="AR515" s="141" t="s">
        <v>856</v>
      </c>
      <c r="AT515" s="141" t="s">
        <v>129</v>
      </c>
      <c r="AU515" s="141" t="s">
        <v>80</v>
      </c>
      <c r="AY515" s="17" t="s">
        <v>126</v>
      </c>
      <c r="BE515" s="142">
        <f>IF(N515="základní",J515,0)</f>
        <v>25000</v>
      </c>
      <c r="BF515" s="142">
        <f>IF(N515="snížená",J515,0)</f>
        <v>0</v>
      </c>
      <c r="BG515" s="142">
        <f>IF(N515="zákl. přenesená",J515,0)</f>
        <v>0</v>
      </c>
      <c r="BH515" s="142">
        <f>IF(N515="sníž. přenesená",J515,0)</f>
        <v>0</v>
      </c>
      <c r="BI515" s="142">
        <f>IF(N515="nulová",J515,0)</f>
        <v>0</v>
      </c>
      <c r="BJ515" s="17" t="s">
        <v>76</v>
      </c>
      <c r="BK515" s="142">
        <f>ROUND(I515*H515,2)</f>
        <v>25000</v>
      </c>
      <c r="BL515" s="17" t="s">
        <v>856</v>
      </c>
      <c r="BM515" s="141" t="s">
        <v>857</v>
      </c>
    </row>
    <row r="516" spans="2:47" s="1" customFormat="1" ht="12">
      <c r="B516" s="32"/>
      <c r="D516" s="143" t="s">
        <v>135</v>
      </c>
      <c r="F516" s="144" t="s">
        <v>853</v>
      </c>
      <c r="I516" s="145"/>
      <c r="L516" s="32"/>
      <c r="M516" s="146"/>
      <c r="T516" s="52"/>
      <c r="AT516" s="17" t="s">
        <v>135</v>
      </c>
      <c r="AU516" s="17" t="s">
        <v>80</v>
      </c>
    </row>
    <row r="517" spans="2:63" s="11" customFormat="1" ht="22.9" customHeight="1">
      <c r="B517" s="116"/>
      <c r="D517" s="117" t="s">
        <v>70</v>
      </c>
      <c r="E517" s="126" t="s">
        <v>858</v>
      </c>
      <c r="F517" s="126" t="s">
        <v>859</v>
      </c>
      <c r="I517" s="119"/>
      <c r="J517" s="127">
        <f>BK517</f>
        <v>4753.37</v>
      </c>
      <c r="L517" s="116"/>
      <c r="M517" s="121"/>
      <c r="P517" s="122">
        <f>SUM(P518:P519)</f>
        <v>0</v>
      </c>
      <c r="R517" s="122">
        <f>SUM(R518:R519)</f>
        <v>0</v>
      </c>
      <c r="T517" s="123">
        <f>SUM(T518:T519)</f>
        <v>0</v>
      </c>
      <c r="AR517" s="117" t="s">
        <v>165</v>
      </c>
      <c r="AT517" s="124" t="s">
        <v>70</v>
      </c>
      <c r="AU517" s="124" t="s">
        <v>76</v>
      </c>
      <c r="AY517" s="117" t="s">
        <v>126</v>
      </c>
      <c r="BK517" s="125">
        <f>SUM(BK518:BK519)</f>
        <v>4753.37</v>
      </c>
    </row>
    <row r="518" spans="2:65" s="1" customFormat="1" ht="16.5" customHeight="1">
      <c r="B518" s="128"/>
      <c r="C518" s="129" t="s">
        <v>860</v>
      </c>
      <c r="D518" s="129" t="s">
        <v>129</v>
      </c>
      <c r="E518" s="130" t="s">
        <v>861</v>
      </c>
      <c r="F518" s="131" t="s">
        <v>862</v>
      </c>
      <c r="G518" s="132" t="s">
        <v>421</v>
      </c>
      <c r="H518" s="133">
        <v>1</v>
      </c>
      <c r="I518" s="134">
        <v>4753.37</v>
      </c>
      <c r="J518" s="135">
        <f>ROUND(I518*H518,2)</f>
        <v>4753.37</v>
      </c>
      <c r="K518" s="136"/>
      <c r="L518" s="32"/>
      <c r="M518" s="137" t="s">
        <v>3</v>
      </c>
      <c r="N518" s="138" t="s">
        <v>42</v>
      </c>
      <c r="P518" s="139">
        <f>O518*H518</f>
        <v>0</v>
      </c>
      <c r="Q518" s="139">
        <v>0</v>
      </c>
      <c r="R518" s="139">
        <f>Q518*H518</f>
        <v>0</v>
      </c>
      <c r="S518" s="139">
        <v>0</v>
      </c>
      <c r="T518" s="140">
        <f>S518*H518</f>
        <v>0</v>
      </c>
      <c r="AR518" s="141" t="s">
        <v>856</v>
      </c>
      <c r="AT518" s="141" t="s">
        <v>129</v>
      </c>
      <c r="AU518" s="141" t="s">
        <v>80</v>
      </c>
      <c r="AY518" s="17" t="s">
        <v>126</v>
      </c>
      <c r="BE518" s="142">
        <f>IF(N518="základní",J518,0)</f>
        <v>4753.37</v>
      </c>
      <c r="BF518" s="142">
        <f>IF(N518="snížená",J518,0)</f>
        <v>0</v>
      </c>
      <c r="BG518" s="142">
        <f>IF(N518="zákl. přenesená",J518,0)</f>
        <v>0</v>
      </c>
      <c r="BH518" s="142">
        <f>IF(N518="sníž. přenesená",J518,0)</f>
        <v>0</v>
      </c>
      <c r="BI518" s="142">
        <f>IF(N518="nulová",J518,0)</f>
        <v>0</v>
      </c>
      <c r="BJ518" s="17" t="s">
        <v>76</v>
      </c>
      <c r="BK518" s="142">
        <f>ROUND(I518*H518,2)</f>
        <v>4753.37</v>
      </c>
      <c r="BL518" s="17" t="s">
        <v>856</v>
      </c>
      <c r="BM518" s="141" t="s">
        <v>863</v>
      </c>
    </row>
    <row r="519" spans="2:47" s="1" customFormat="1" ht="12">
      <c r="B519" s="32"/>
      <c r="D519" s="143" t="s">
        <v>135</v>
      </c>
      <c r="F519" s="144" t="s">
        <v>862</v>
      </c>
      <c r="I519" s="145"/>
      <c r="L519" s="32"/>
      <c r="M519" s="182"/>
      <c r="N519" s="183"/>
      <c r="O519" s="183"/>
      <c r="P519" s="183"/>
      <c r="Q519" s="183"/>
      <c r="R519" s="183"/>
      <c r="S519" s="183"/>
      <c r="T519" s="184"/>
      <c r="AT519" s="17" t="s">
        <v>135</v>
      </c>
      <c r="AU519" s="17" t="s">
        <v>80</v>
      </c>
    </row>
    <row r="520" spans="2:12" s="1" customFormat="1" ht="6.95" customHeight="1">
      <c r="B520" s="41"/>
      <c r="C520" s="42"/>
      <c r="D520" s="42"/>
      <c r="E520" s="42"/>
      <c r="F520" s="42"/>
      <c r="G520" s="42"/>
      <c r="H520" s="42"/>
      <c r="I520" s="42"/>
      <c r="J520" s="42"/>
      <c r="K520" s="42"/>
      <c r="L520" s="32"/>
    </row>
  </sheetData>
  <autoFilter ref="C99:K519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hyperlinks>
    <hyperlink ref="F105" r:id="rId1" display="https://podminky.urs.cz/item/CS_URS_2022_02/310239211"/>
    <hyperlink ref="F109" r:id="rId2" display="https://podminky.urs.cz/item/CS_URS_2022_02/342272225"/>
    <hyperlink ref="F116" r:id="rId3" display="https://podminky.urs.cz/item/CS_URS_2022_02/342291121"/>
    <hyperlink ref="F121" r:id="rId4" display="https://podminky.urs.cz/item/CS_URS_2022_02/611325422"/>
    <hyperlink ref="F124" r:id="rId5" display="https://podminky.urs.cz/item/CS_URS_2022_02/612311141"/>
    <hyperlink ref="F128" r:id="rId6" display="https://podminky.urs.cz/item/CS_URS_2022_02/612325225"/>
    <hyperlink ref="F131" r:id="rId7" display="https://podminky.urs.cz/item/CS_URS_2022_02/612325302"/>
    <hyperlink ref="F137" r:id="rId8" display="https://podminky.urs.cz/item/CS_URS_2022_02/612325422"/>
    <hyperlink ref="F141" r:id="rId9" display="https://podminky.urs.cz/item/CS_URS_2022_02/622143004"/>
    <hyperlink ref="F150" r:id="rId10" display="https://podminky.urs.cz/item/CS_URS_2022_02/622325212"/>
    <hyperlink ref="F154" r:id="rId11" display="https://podminky.urs.cz/item/CS_URS_2022_02/622525105"/>
    <hyperlink ref="F157" r:id="rId12" display="https://podminky.urs.cz/item/CS_URS_2022_02/629991011"/>
    <hyperlink ref="F163" r:id="rId13" display="https://podminky.urs.cz/item/CS_URS_2022_02/631311214"/>
    <hyperlink ref="F167" r:id="rId14" display="https://podminky.urs.cz/item/CS_URS_2022_02/631311224"/>
    <hyperlink ref="F171" r:id="rId15" display="https://podminky.urs.cz/item/CS_URS_2022_02/631362021"/>
    <hyperlink ref="F175" r:id="rId16" display="https://podminky.urs.cz/item/CS_URS_2022_02/642944121"/>
    <hyperlink ref="F181" r:id="rId17" display="https://podminky.urs.cz/item/CS_URS_2022_02/949101112"/>
    <hyperlink ref="F184" r:id="rId18" display="https://podminky.urs.cz/item/CS_URS_2022_02/962031133"/>
    <hyperlink ref="F191" r:id="rId19" display="https://podminky.urs.cz/item/CS_URS_2022_02/965042141"/>
    <hyperlink ref="F195" r:id="rId20" display="https://podminky.urs.cz/item/CS_URS_2022_02/968062455"/>
    <hyperlink ref="F202" r:id="rId21" display="https://podminky.urs.cz/item/CS_URS_2022_02/968062375"/>
    <hyperlink ref="F208" r:id="rId22" display="https://podminky.urs.cz/item/CS_URS_2022_02/974031133"/>
    <hyperlink ref="F211" r:id="rId23" display="https://podminky.urs.cz/item/CS_URS_2023_01/977332122"/>
    <hyperlink ref="F216" r:id="rId24" display="https://podminky.urs.cz/item/CS_URS_2022_02/985331212"/>
    <hyperlink ref="F223" r:id="rId25" display="https://podminky.urs.cz/item/CS_URS_2023_01/997013111"/>
    <hyperlink ref="F226" r:id="rId26" display="https://podminky.urs.cz/item/CS_URS_2022_02/997013501"/>
    <hyperlink ref="F229" r:id="rId27" display="https://podminky.urs.cz/item/CS_URS_2022_02/997013509"/>
    <hyperlink ref="F233" r:id="rId28" display="https://podminky.urs.cz/item/CS_URS_2023_01/997013871"/>
    <hyperlink ref="F237" r:id="rId29" display="https://podminky.urs.cz/item/CS_URS_2023_01/998011001"/>
    <hyperlink ref="F242" r:id="rId30" display="https://podminky.urs.cz/item/CS_URS_2022_02/711111001"/>
    <hyperlink ref="F249" r:id="rId31" display="https://podminky.urs.cz/item/CS_URS_2022_02/711141559"/>
    <hyperlink ref="F255" r:id="rId32" display="https://podminky.urs.cz/item/CS_URS_2022_02/998711101"/>
    <hyperlink ref="F259" r:id="rId33" display="https://podminky.urs.cz/item/CS_URS_2022_02/713121111"/>
    <hyperlink ref="F266" r:id="rId34" display="https://podminky.urs.cz/item/CS_URS_2022_02/713191132"/>
    <hyperlink ref="F272" r:id="rId35" display="https://podminky.urs.cz/item/CS_URS_2022_02/998713101"/>
    <hyperlink ref="F276" r:id="rId36" display="https://podminky.urs.cz/item/CS_URS_2022_02/725110811"/>
    <hyperlink ref="F279" r:id="rId37" display="https://podminky.urs.cz/item/CS_URS_2022_02/725122816"/>
    <hyperlink ref="F282" r:id="rId38" display="https://podminky.urs.cz/item/CS_URS_2022_02/725210821"/>
    <hyperlink ref="F285" r:id="rId39" display="https://podminky.urs.cz/item/CS_URS_2022_02/725820802"/>
    <hyperlink ref="F288" r:id="rId40" display="https://podminky.urs.cz/item/CS_URS_2022_02/725860811"/>
    <hyperlink ref="F296" r:id="rId41" display="https://podminky.urs.cz/item/CS_URS_2022_02/764216603"/>
    <hyperlink ref="F302" r:id="rId42" display="https://podminky.urs.cz/item/CS_URS_2022_02/998764101"/>
    <hyperlink ref="F306" r:id="rId43" display="https://podminky.urs.cz/item/CS_URS_2022_02/766622131"/>
    <hyperlink ref="F314" r:id="rId44" display="https://podminky.urs.cz/item/CS_URS_2022_02/766660001"/>
    <hyperlink ref="F321" r:id="rId45" display="https://podminky.urs.cz/item/CS_URS_2022_02/766660411"/>
    <hyperlink ref="F328" r:id="rId46" display="https://podminky.urs.cz/item/CS_URS_2022_02/766660729"/>
    <hyperlink ref="F335" r:id="rId47" display="https://podminky.urs.cz/item/CS_URS_2022_02/766660731"/>
    <hyperlink ref="F340" r:id="rId48" display="https://podminky.urs.cz/item/CS_URS_2022_02/766691914"/>
    <hyperlink ref="F343" r:id="rId49" display="https://podminky.urs.cz/item/CS_URS_2022_02/766694112"/>
    <hyperlink ref="F351" r:id="rId50" display="https://podminky.urs.cz/item/CS_URS_2022_02/998766201"/>
    <hyperlink ref="F355" r:id="rId51" display="https://podminky.urs.cz/item/CS_URS_2022_02/771111011"/>
    <hyperlink ref="F358" r:id="rId52" display="https://podminky.urs.cz/item/CS_URS_2022_02/771121011"/>
    <hyperlink ref="F361" r:id="rId53" display="https://podminky.urs.cz/item/CS_URS_2022_02/771151022"/>
    <hyperlink ref="F364" r:id="rId54" display="https://podminky.urs.cz/item/CS_URS_2022_02/771571810"/>
    <hyperlink ref="F368" r:id="rId55" display="https://podminky.urs.cz/item/CS_URS_2022_02/771574263"/>
    <hyperlink ref="F374" r:id="rId56" display="https://podminky.urs.cz/item/CS_URS_2022_02/771577111"/>
    <hyperlink ref="F377" r:id="rId57" display="https://podminky.urs.cz/item/CS_URS_2022_02/771577112"/>
    <hyperlink ref="F380" r:id="rId58" display="https://podminky.urs.cz/item/CS_URS_2022_02/771577114"/>
    <hyperlink ref="F383" r:id="rId59" display="https://podminky.urs.cz/item/CS_URS_2022_02/771577115"/>
    <hyperlink ref="F386" r:id="rId60" display="https://podminky.urs.cz/item/CS_URS_2022_02/771591112"/>
    <hyperlink ref="F390" r:id="rId61" display="https://podminky.urs.cz/item/CS_URS_2022_02/771591115"/>
    <hyperlink ref="F393" r:id="rId62" display="https://podminky.urs.cz/item/CS_URS_2022_02/771592011"/>
    <hyperlink ref="F396" r:id="rId63" display="https://podminky.urs.cz/item/CS_URS_2022_02/998771101"/>
    <hyperlink ref="F400" r:id="rId64" display="https://podminky.urs.cz/item/CS_URS_2022_02/776111116"/>
    <hyperlink ref="F403" r:id="rId65" display="https://podminky.urs.cz/item/CS_URS_2022_02/776111311"/>
    <hyperlink ref="F406" r:id="rId66" display="https://podminky.urs.cz/item/CS_URS_2022_02/776121111"/>
    <hyperlink ref="F409" r:id="rId67" display="https://podminky.urs.cz/item/CS_URS_2022_02/776141111"/>
    <hyperlink ref="F412" r:id="rId68" display="https://podminky.urs.cz/item/CS_URS_2022_02/776201812"/>
    <hyperlink ref="F422" r:id="rId69" display="https://podminky.urs.cz/item/CS_URS_2022_02/776221111"/>
    <hyperlink ref="F428" r:id="rId70" display="https://podminky.urs.cz/item/CS_URS_2022_02/776410811"/>
    <hyperlink ref="F431" r:id="rId71" display="https://podminky.urs.cz/item/CS_URS_2022_02/776411111"/>
    <hyperlink ref="F437" r:id="rId72" display="https://podminky.urs.cz/item/CS_URS_2022_02/776991821"/>
    <hyperlink ref="F440" r:id="rId73" display="https://podminky.urs.cz/item/CS_URS_2022_02/998776101"/>
    <hyperlink ref="F444" r:id="rId74" display="https://podminky.urs.cz/item/CS_URS_2022_02/781121011"/>
    <hyperlink ref="F447" r:id="rId75" display="https://podminky.urs.cz/item/CS_URS_2022_02/781151031"/>
    <hyperlink ref="F450" r:id="rId76" display="https://podminky.urs.cz/item/CS_URS_2022_02/781471810"/>
    <hyperlink ref="F453" r:id="rId77" display="https://podminky.urs.cz/item/CS_URS_2022_02/781474115"/>
    <hyperlink ref="F459" r:id="rId78" display="https://podminky.urs.cz/item/CS_URS_2022_02/781477111"/>
    <hyperlink ref="F462" r:id="rId79" display="https://podminky.urs.cz/item/CS_URS_2022_02/781477112"/>
    <hyperlink ref="F466" r:id="rId80" display="https://podminky.urs.cz/item/CS_URS_2022_02/781491022"/>
    <hyperlink ref="F472" r:id="rId81" display="https://podminky.urs.cz/item/CS_URS_2022_02/781495211"/>
    <hyperlink ref="F475" r:id="rId82" display="https://podminky.urs.cz/item/CS_URS_2022_02/781674113"/>
    <hyperlink ref="F482" r:id="rId83" display="https://podminky.urs.cz/item/CS_URS_2022_02/998781101"/>
    <hyperlink ref="F486" r:id="rId84" display="https://podminky.urs.cz/item/CS_URS_2023_01/783314101"/>
    <hyperlink ref="F493" r:id="rId85" display="https://podminky.urs.cz/item/CS_URS_2023_01/783315101"/>
    <hyperlink ref="F496" r:id="rId86" display="https://podminky.urs.cz/item/CS_URS_2023_01/783317101"/>
    <hyperlink ref="F499" r:id="rId87" display="https://podminky.urs.cz/item/CS_URS_2022_02/783813131"/>
    <hyperlink ref="F503" r:id="rId88" display="https://podminky.urs.cz/item/CS_URS_2023_01/783826301"/>
    <hyperlink ref="F507" r:id="rId89" display="https://podminky.urs.cz/item/CS_URS_2022_02/784211001"/>
    <hyperlink ref="F512" r:id="rId90" display="https://podminky.urs.cz/item/CS_URS_2022_02/7842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92"/>
  <headerFooter>
    <oddFooter>&amp;CStrana &amp;P z &amp;N</oddFooter>
  </headerFooter>
  <drawing r:id="rId9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15"/>
  <sheetViews>
    <sheetView showGridLines="0" view="pageBreakPreview" zoomScaleSheetLayoutView="100" workbookViewId="0" topLeftCell="A183">
      <selection activeCell="I115" sqref="I11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4" t="s">
        <v>6</v>
      </c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7" t="s">
        <v>82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ht="24.95" customHeight="1">
      <c r="B4" s="20"/>
      <c r="D4" s="21" t="s">
        <v>83</v>
      </c>
      <c r="L4" s="20"/>
      <c r="M4" s="84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17</v>
      </c>
      <c r="L6" s="20"/>
    </row>
    <row r="7" spans="2:12" ht="26.25" customHeight="1">
      <c r="B7" s="20"/>
      <c r="E7" s="303" t="str">
        <f>'Rekapitulace stavby'!K6</f>
        <v>Výzva PD-Čp. 3276, ul. Horní, sportovní areál Stovky-stavební úpravy sociálních zařízení</v>
      </c>
      <c r="F7" s="304"/>
      <c r="G7" s="304"/>
      <c r="H7" s="304"/>
      <c r="L7" s="20"/>
    </row>
    <row r="8" spans="2:12" s="1" customFormat="1" ht="12" customHeight="1">
      <c r="B8" s="32"/>
      <c r="D8" s="27" t="s">
        <v>84</v>
      </c>
      <c r="L8" s="32"/>
    </row>
    <row r="9" spans="2:12" s="1" customFormat="1" ht="16.5" customHeight="1">
      <c r="B9" s="32"/>
      <c r="E9" s="275" t="s">
        <v>864</v>
      </c>
      <c r="F9" s="302"/>
      <c r="G9" s="302"/>
      <c r="H9" s="302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19</v>
      </c>
      <c r="F11" s="25" t="s">
        <v>3</v>
      </c>
      <c r="I11" s="27" t="s">
        <v>20</v>
      </c>
      <c r="J11" s="25" t="s">
        <v>3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30. 12. 2022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3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3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5" t="str">
        <f>'Rekapitulace stavby'!E14</f>
        <v>Vyplň údaj</v>
      </c>
      <c r="F18" s="294"/>
      <c r="G18" s="294"/>
      <c r="H18" s="294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3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3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3</v>
      </c>
      <c r="L23" s="32"/>
    </row>
    <row r="24" spans="2:12" s="1" customFormat="1" ht="18" customHeight="1">
      <c r="B24" s="32"/>
      <c r="E24" s="25" t="s">
        <v>32</v>
      </c>
      <c r="I24" s="27" t="s">
        <v>28</v>
      </c>
      <c r="J24" s="25" t="s">
        <v>3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5"/>
      <c r="E27" s="298" t="s">
        <v>3</v>
      </c>
      <c r="F27" s="298"/>
      <c r="G27" s="298"/>
      <c r="H27" s="298"/>
      <c r="L27" s="85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6" t="s">
        <v>37</v>
      </c>
      <c r="J30" s="62">
        <f>ROUND(J84,2)</f>
        <v>338474.2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39</v>
      </c>
      <c r="I32" s="35" t="s">
        <v>38</v>
      </c>
      <c r="J32" s="35" t="s">
        <v>40</v>
      </c>
      <c r="L32" s="32"/>
    </row>
    <row r="33" spans="2:12" s="1" customFormat="1" ht="14.45" customHeight="1">
      <c r="B33" s="32"/>
      <c r="D33" s="87" t="s">
        <v>41</v>
      </c>
      <c r="E33" s="27" t="s">
        <v>42</v>
      </c>
      <c r="F33" s="88">
        <f>ROUND((SUM(BE84:BE214)),2)</f>
        <v>338474.2</v>
      </c>
      <c r="I33" s="89">
        <v>0.21</v>
      </c>
      <c r="J33" s="88">
        <f>ROUND(((SUM(BE84:BE214))*I33),2)</f>
        <v>71079.58</v>
      </c>
      <c r="L33" s="32"/>
    </row>
    <row r="34" spans="2:12" s="1" customFormat="1" ht="14.45" customHeight="1">
      <c r="B34" s="32"/>
      <c r="E34" s="27" t="s">
        <v>43</v>
      </c>
      <c r="F34" s="88">
        <f>ROUND((SUM(BF84:BF214)),2)</f>
        <v>0</v>
      </c>
      <c r="I34" s="89">
        <v>0.15</v>
      </c>
      <c r="J34" s="88">
        <f>ROUND(((SUM(BF84:BF214))*I34),2)</f>
        <v>0</v>
      </c>
      <c r="L34" s="32"/>
    </row>
    <row r="35" spans="2:12" s="1" customFormat="1" ht="14.45" customHeight="1" hidden="1">
      <c r="B35" s="32"/>
      <c r="E35" s="27" t="s">
        <v>44</v>
      </c>
      <c r="F35" s="88">
        <f>ROUND((SUM(BG84:BG214)),2)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8">
        <f>ROUND((SUM(BH84:BH214)),2)</f>
        <v>0</v>
      </c>
      <c r="I36" s="89">
        <v>0.15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8">
        <f>ROUND((SUM(BI84:BI214)),2)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47</v>
      </c>
      <c r="E39" s="53"/>
      <c r="F39" s="53"/>
      <c r="G39" s="92" t="s">
        <v>48</v>
      </c>
      <c r="H39" s="93" t="s">
        <v>49</v>
      </c>
      <c r="I39" s="53"/>
      <c r="J39" s="94">
        <f>SUM(J30:J37)</f>
        <v>409553.78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86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17</v>
      </c>
      <c r="L47" s="32"/>
    </row>
    <row r="48" spans="2:12" s="1" customFormat="1" ht="26.25" customHeight="1">
      <c r="B48" s="32"/>
      <c r="E48" s="303" t="str">
        <f>E7</f>
        <v>Výzva PD-Čp. 3276, ul. Horní, sportovní areál Stovky-stavební úpravy sociálních zařízení</v>
      </c>
      <c r="F48" s="304"/>
      <c r="G48" s="304"/>
      <c r="H48" s="304"/>
      <c r="L48" s="32"/>
    </row>
    <row r="49" spans="2:12" s="1" customFormat="1" ht="12" customHeight="1">
      <c r="B49" s="32"/>
      <c r="C49" s="27" t="s">
        <v>84</v>
      </c>
      <c r="L49" s="32"/>
    </row>
    <row r="50" spans="2:12" s="1" customFormat="1" ht="16.5" customHeight="1">
      <c r="B50" s="32"/>
      <c r="E50" s="275" t="str">
        <f>E9</f>
        <v>2 - Stavební úpravy sociálních zařízení - část ZTI</v>
      </c>
      <c r="F50" s="302"/>
      <c r="G50" s="302"/>
      <c r="H50" s="302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areál Stovky</v>
      </c>
      <c r="I52" s="27" t="s">
        <v>23</v>
      </c>
      <c r="J52" s="49" t="str">
        <f>IF(J12="","",J12)</f>
        <v>30. 12. 2022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Frýdek-Místek</v>
      </c>
      <c r="I54" s="27" t="s">
        <v>31</v>
      </c>
      <c r="J54" s="30" t="str">
        <f>E21</f>
        <v>Made 4 BIM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Made 4 BIM s.r.o.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87</v>
      </c>
      <c r="D57" s="90"/>
      <c r="E57" s="90"/>
      <c r="F57" s="90"/>
      <c r="G57" s="90"/>
      <c r="H57" s="90"/>
      <c r="I57" s="90"/>
      <c r="J57" s="97" t="s">
        <v>88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69</v>
      </c>
      <c r="J59" s="62">
        <f>J84</f>
        <v>338474.20000000007</v>
      </c>
      <c r="L59" s="32"/>
      <c r="AU59" s="17" t="s">
        <v>89</v>
      </c>
    </row>
    <row r="60" spans="2:12" s="8" customFormat="1" ht="24.95" customHeight="1">
      <c r="B60" s="99"/>
      <c r="D60" s="100" t="s">
        <v>96</v>
      </c>
      <c r="E60" s="101"/>
      <c r="F60" s="101"/>
      <c r="G60" s="101"/>
      <c r="H60" s="101"/>
      <c r="I60" s="101"/>
      <c r="J60" s="102">
        <f>J85</f>
        <v>338474.20000000007</v>
      </c>
      <c r="L60" s="99"/>
    </row>
    <row r="61" spans="2:12" s="9" customFormat="1" ht="19.9" customHeight="1">
      <c r="B61" s="103"/>
      <c r="D61" s="104" t="s">
        <v>865</v>
      </c>
      <c r="E61" s="105"/>
      <c r="F61" s="105"/>
      <c r="G61" s="105"/>
      <c r="H61" s="105"/>
      <c r="I61" s="105"/>
      <c r="J61" s="106">
        <f>J86</f>
        <v>84828.8</v>
      </c>
      <c r="L61" s="103"/>
    </row>
    <row r="62" spans="2:12" s="9" customFormat="1" ht="19.9" customHeight="1">
      <c r="B62" s="103"/>
      <c r="D62" s="104" t="s">
        <v>866</v>
      </c>
      <c r="E62" s="105"/>
      <c r="F62" s="105"/>
      <c r="G62" s="105"/>
      <c r="H62" s="105"/>
      <c r="I62" s="105"/>
      <c r="J62" s="106">
        <f>J127</f>
        <v>37291.8</v>
      </c>
      <c r="L62" s="103"/>
    </row>
    <row r="63" spans="2:12" s="9" customFormat="1" ht="19.9" customHeight="1">
      <c r="B63" s="103"/>
      <c r="D63" s="104" t="s">
        <v>99</v>
      </c>
      <c r="E63" s="105"/>
      <c r="F63" s="105"/>
      <c r="G63" s="105"/>
      <c r="H63" s="105"/>
      <c r="I63" s="105"/>
      <c r="J63" s="106">
        <f>J164</f>
        <v>206652.7</v>
      </c>
      <c r="L63" s="103"/>
    </row>
    <row r="64" spans="2:12" s="9" customFormat="1" ht="19.9" customHeight="1">
      <c r="B64" s="103"/>
      <c r="D64" s="104" t="s">
        <v>867</v>
      </c>
      <c r="E64" s="105"/>
      <c r="F64" s="105"/>
      <c r="G64" s="105"/>
      <c r="H64" s="105"/>
      <c r="I64" s="105"/>
      <c r="J64" s="106">
        <f>J196</f>
        <v>9700.9</v>
      </c>
      <c r="L64" s="103"/>
    </row>
    <row r="65" spans="2:12" s="1" customFormat="1" ht="21.75" customHeight="1">
      <c r="B65" s="32"/>
      <c r="L65" s="32"/>
    </row>
    <row r="66" spans="2:12" s="1" customFormat="1" ht="6.95" customHeight="1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32"/>
    </row>
    <row r="70" spans="2:12" s="1" customFormat="1" ht="6.95" customHeight="1"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32"/>
    </row>
    <row r="71" spans="2:12" s="1" customFormat="1" ht="24.95" customHeight="1">
      <c r="B71" s="32"/>
      <c r="C71" s="21" t="s">
        <v>111</v>
      </c>
      <c r="L71" s="32"/>
    </row>
    <row r="72" spans="2:12" s="1" customFormat="1" ht="6.95" customHeight="1">
      <c r="B72" s="32"/>
      <c r="L72" s="32"/>
    </row>
    <row r="73" spans="2:12" s="1" customFormat="1" ht="12" customHeight="1">
      <c r="B73" s="32"/>
      <c r="C73" s="27" t="s">
        <v>17</v>
      </c>
      <c r="L73" s="32"/>
    </row>
    <row r="74" spans="2:12" s="1" customFormat="1" ht="26.25" customHeight="1">
      <c r="B74" s="32"/>
      <c r="E74" s="303" t="str">
        <f>E7</f>
        <v>Výzva PD-Čp. 3276, ul. Horní, sportovní areál Stovky-stavební úpravy sociálních zařízení</v>
      </c>
      <c r="F74" s="304"/>
      <c r="G74" s="304"/>
      <c r="H74" s="304"/>
      <c r="L74" s="32"/>
    </row>
    <row r="75" spans="2:12" s="1" customFormat="1" ht="12" customHeight="1">
      <c r="B75" s="32"/>
      <c r="C75" s="27" t="s">
        <v>84</v>
      </c>
      <c r="L75" s="32"/>
    </row>
    <row r="76" spans="2:12" s="1" customFormat="1" ht="16.5" customHeight="1">
      <c r="B76" s="32"/>
      <c r="E76" s="275" t="str">
        <f>E9</f>
        <v>2 - Stavební úpravy sociálních zařízení - část ZTI</v>
      </c>
      <c r="F76" s="302"/>
      <c r="G76" s="302"/>
      <c r="H76" s="302"/>
      <c r="L76" s="32"/>
    </row>
    <row r="77" spans="2:12" s="1" customFormat="1" ht="6.95" customHeight="1">
      <c r="B77" s="32"/>
      <c r="L77" s="32"/>
    </row>
    <row r="78" spans="2:12" s="1" customFormat="1" ht="12" customHeight="1">
      <c r="B78" s="32"/>
      <c r="C78" s="27" t="s">
        <v>21</v>
      </c>
      <c r="F78" s="25" t="str">
        <f>F12</f>
        <v>areál Stovky</v>
      </c>
      <c r="I78" s="27" t="s">
        <v>23</v>
      </c>
      <c r="J78" s="49" t="str">
        <f>IF(J12="","",J12)</f>
        <v>30. 12. 2022</v>
      </c>
      <c r="L78" s="32"/>
    </row>
    <row r="79" spans="2:12" s="1" customFormat="1" ht="6.95" customHeight="1">
      <c r="B79" s="32"/>
      <c r="L79" s="32"/>
    </row>
    <row r="80" spans="2:12" s="1" customFormat="1" ht="15.2" customHeight="1">
      <c r="B80" s="32"/>
      <c r="C80" s="27" t="s">
        <v>25</v>
      </c>
      <c r="F80" s="25" t="str">
        <f>E15</f>
        <v>Statutární město Frýdek-Místek</v>
      </c>
      <c r="I80" s="27" t="s">
        <v>31</v>
      </c>
      <c r="J80" s="30" t="str">
        <f>E21</f>
        <v>Made 4 BIM s.r.o.</v>
      </c>
      <c r="L80" s="32"/>
    </row>
    <row r="81" spans="2:12" s="1" customFormat="1" ht="15.2" customHeight="1">
      <c r="B81" s="32"/>
      <c r="C81" s="27" t="s">
        <v>29</v>
      </c>
      <c r="F81" s="25" t="str">
        <f>IF(E18="","",E18)</f>
        <v>Vyplň údaj</v>
      </c>
      <c r="I81" s="27" t="s">
        <v>34</v>
      </c>
      <c r="J81" s="30" t="str">
        <f>E24</f>
        <v>Made 4 BIM s.r.o.</v>
      </c>
      <c r="L81" s="32"/>
    </row>
    <row r="82" spans="2:12" s="1" customFormat="1" ht="10.35" customHeight="1">
      <c r="B82" s="32"/>
      <c r="L82" s="32"/>
    </row>
    <row r="83" spans="2:20" s="10" customFormat="1" ht="29.25" customHeight="1">
      <c r="B83" s="107"/>
      <c r="C83" s="108" t="s">
        <v>112</v>
      </c>
      <c r="D83" s="109" t="s">
        <v>56</v>
      </c>
      <c r="E83" s="109" t="s">
        <v>52</v>
      </c>
      <c r="F83" s="109" t="s">
        <v>53</v>
      </c>
      <c r="G83" s="109" t="s">
        <v>113</v>
      </c>
      <c r="H83" s="109" t="s">
        <v>114</v>
      </c>
      <c r="I83" s="109" t="s">
        <v>115</v>
      </c>
      <c r="J83" s="110" t="s">
        <v>88</v>
      </c>
      <c r="K83" s="111" t="s">
        <v>116</v>
      </c>
      <c r="L83" s="107"/>
      <c r="M83" s="55" t="s">
        <v>3</v>
      </c>
      <c r="N83" s="56" t="s">
        <v>41</v>
      </c>
      <c r="O83" s="56" t="s">
        <v>117</v>
      </c>
      <c r="P83" s="56" t="s">
        <v>118</v>
      </c>
      <c r="Q83" s="56" t="s">
        <v>119</v>
      </c>
      <c r="R83" s="56" t="s">
        <v>120</v>
      </c>
      <c r="S83" s="56" t="s">
        <v>121</v>
      </c>
      <c r="T83" s="57" t="s">
        <v>122</v>
      </c>
    </row>
    <row r="84" spans="2:63" s="1" customFormat="1" ht="22.9" customHeight="1">
      <c r="B84" s="32"/>
      <c r="C84" s="60" t="s">
        <v>123</v>
      </c>
      <c r="J84" s="112">
        <f>BK84</f>
        <v>338474.20000000007</v>
      </c>
      <c r="L84" s="32"/>
      <c r="M84" s="58"/>
      <c r="N84" s="50"/>
      <c r="O84" s="50"/>
      <c r="P84" s="113">
        <f>P85</f>
        <v>0</v>
      </c>
      <c r="Q84" s="50"/>
      <c r="R84" s="113">
        <f>R85</f>
        <v>0.7375</v>
      </c>
      <c r="S84" s="50"/>
      <c r="T84" s="114">
        <f>T85</f>
        <v>0.24930000000000002</v>
      </c>
      <c r="AT84" s="17" t="s">
        <v>70</v>
      </c>
      <c r="AU84" s="17" t="s">
        <v>89</v>
      </c>
      <c r="BK84" s="115">
        <f>BK85</f>
        <v>338474.20000000007</v>
      </c>
    </row>
    <row r="85" spans="2:63" s="11" customFormat="1" ht="25.9" customHeight="1">
      <c r="B85" s="116"/>
      <c r="D85" s="117" t="s">
        <v>70</v>
      </c>
      <c r="E85" s="118" t="s">
        <v>352</v>
      </c>
      <c r="F85" s="118" t="s">
        <v>353</v>
      </c>
      <c r="I85" s="119"/>
      <c r="J85" s="120">
        <f>BK85</f>
        <v>338474.20000000007</v>
      </c>
      <c r="L85" s="116"/>
      <c r="M85" s="121"/>
      <c r="P85" s="122">
        <f>P86+P127+P164+P196</f>
        <v>0</v>
      </c>
      <c r="R85" s="122">
        <f>R86+R127+R164+R196</f>
        <v>0.7375</v>
      </c>
      <c r="T85" s="123">
        <f>T86+T127+T164+T196</f>
        <v>0.24930000000000002</v>
      </c>
      <c r="AR85" s="117" t="s">
        <v>80</v>
      </c>
      <c r="AT85" s="124" t="s">
        <v>70</v>
      </c>
      <c r="AU85" s="124" t="s">
        <v>71</v>
      </c>
      <c r="AY85" s="117" t="s">
        <v>126</v>
      </c>
      <c r="BK85" s="125">
        <f>BK86+BK127+BK164+BK196</f>
        <v>338474.20000000007</v>
      </c>
    </row>
    <row r="86" spans="2:63" s="11" customFormat="1" ht="22.9" customHeight="1">
      <c r="B86" s="116"/>
      <c r="D86" s="117" t="s">
        <v>70</v>
      </c>
      <c r="E86" s="126" t="s">
        <v>868</v>
      </c>
      <c r="F86" s="126" t="s">
        <v>869</v>
      </c>
      <c r="I86" s="119"/>
      <c r="J86" s="127">
        <f>BK86</f>
        <v>84828.8</v>
      </c>
      <c r="L86" s="116"/>
      <c r="M86" s="121"/>
      <c r="P86" s="122">
        <f>SUM(P87:P126)</f>
        <v>0</v>
      </c>
      <c r="R86" s="122">
        <f>SUM(R87:R126)</f>
        <v>0.13188999999999998</v>
      </c>
      <c r="T86" s="123">
        <f>SUM(T87:T126)</f>
        <v>0</v>
      </c>
      <c r="AR86" s="117" t="s">
        <v>80</v>
      </c>
      <c r="AT86" s="124" t="s">
        <v>70</v>
      </c>
      <c r="AU86" s="124" t="s">
        <v>76</v>
      </c>
      <c r="AY86" s="117" t="s">
        <v>126</v>
      </c>
      <c r="BK86" s="125">
        <f>SUM(BK87:BK126)</f>
        <v>84828.8</v>
      </c>
    </row>
    <row r="87" spans="2:65" s="1" customFormat="1" ht="16.5" customHeight="1">
      <c r="B87" s="128"/>
      <c r="C87" s="129" t="s">
        <v>76</v>
      </c>
      <c r="D87" s="129" t="s">
        <v>129</v>
      </c>
      <c r="E87" s="130" t="s">
        <v>870</v>
      </c>
      <c r="F87" s="131" t="s">
        <v>871</v>
      </c>
      <c r="G87" s="132" t="s">
        <v>153</v>
      </c>
      <c r="H87" s="133">
        <v>20</v>
      </c>
      <c r="I87" s="134">
        <v>900</v>
      </c>
      <c r="J87" s="135">
        <f>ROUND(I87*H87,2)</f>
        <v>18000</v>
      </c>
      <c r="K87" s="136"/>
      <c r="L87" s="32"/>
      <c r="M87" s="137" t="s">
        <v>3</v>
      </c>
      <c r="N87" s="138" t="s">
        <v>42</v>
      </c>
      <c r="P87" s="139">
        <f>O87*H87</f>
        <v>0</v>
      </c>
      <c r="Q87" s="139">
        <v>0.00206</v>
      </c>
      <c r="R87" s="139">
        <f>Q87*H87</f>
        <v>0.0412</v>
      </c>
      <c r="S87" s="139">
        <v>0</v>
      </c>
      <c r="T87" s="140">
        <f>S87*H87</f>
        <v>0</v>
      </c>
      <c r="AR87" s="141" t="s">
        <v>241</v>
      </c>
      <c r="AT87" s="141" t="s">
        <v>129</v>
      </c>
      <c r="AU87" s="141" t="s">
        <v>80</v>
      </c>
      <c r="AY87" s="17" t="s">
        <v>126</v>
      </c>
      <c r="BE87" s="142">
        <f>IF(N87="základní",J87,0)</f>
        <v>18000</v>
      </c>
      <c r="BF87" s="142">
        <f>IF(N87="snížená",J87,0)</f>
        <v>0</v>
      </c>
      <c r="BG87" s="142">
        <f>IF(N87="zákl. přenesená",J87,0)</f>
        <v>0</v>
      </c>
      <c r="BH87" s="142">
        <f>IF(N87="sníž. přenesená",J87,0)</f>
        <v>0</v>
      </c>
      <c r="BI87" s="142">
        <f>IF(N87="nulová",J87,0)</f>
        <v>0</v>
      </c>
      <c r="BJ87" s="17" t="s">
        <v>76</v>
      </c>
      <c r="BK87" s="142">
        <f>ROUND(I87*H87,2)</f>
        <v>18000</v>
      </c>
      <c r="BL87" s="17" t="s">
        <v>241</v>
      </c>
      <c r="BM87" s="141" t="s">
        <v>872</v>
      </c>
    </row>
    <row r="88" spans="2:47" s="1" customFormat="1" ht="12">
      <c r="B88" s="32"/>
      <c r="D88" s="143" t="s">
        <v>135</v>
      </c>
      <c r="F88" s="144" t="s">
        <v>873</v>
      </c>
      <c r="I88" s="145"/>
      <c r="L88" s="32"/>
      <c r="M88" s="146"/>
      <c r="T88" s="52"/>
      <c r="AT88" s="17" t="s">
        <v>135</v>
      </c>
      <c r="AU88" s="17" t="s">
        <v>80</v>
      </c>
    </row>
    <row r="89" spans="2:47" s="1" customFormat="1" ht="12">
      <c r="B89" s="32"/>
      <c r="D89" s="147" t="s">
        <v>137</v>
      </c>
      <c r="F89" s="148" t="s">
        <v>874</v>
      </c>
      <c r="I89" s="145"/>
      <c r="L89" s="32"/>
      <c r="M89" s="146"/>
      <c r="T89" s="52"/>
      <c r="AT89" s="17" t="s">
        <v>137</v>
      </c>
      <c r="AU89" s="17" t="s">
        <v>80</v>
      </c>
    </row>
    <row r="90" spans="2:65" s="1" customFormat="1" ht="16.5" customHeight="1">
      <c r="B90" s="128"/>
      <c r="C90" s="129" t="s">
        <v>80</v>
      </c>
      <c r="D90" s="129" t="s">
        <v>129</v>
      </c>
      <c r="E90" s="130" t="s">
        <v>875</v>
      </c>
      <c r="F90" s="131" t="s">
        <v>876</v>
      </c>
      <c r="G90" s="132" t="s">
        <v>153</v>
      </c>
      <c r="H90" s="133">
        <v>5</v>
      </c>
      <c r="I90" s="134">
        <v>1100</v>
      </c>
      <c r="J90" s="135">
        <f>ROUND(I90*H90,2)</f>
        <v>5500</v>
      </c>
      <c r="K90" s="136"/>
      <c r="L90" s="32"/>
      <c r="M90" s="137" t="s">
        <v>3</v>
      </c>
      <c r="N90" s="138" t="s">
        <v>42</v>
      </c>
      <c r="P90" s="139">
        <f>O90*H90</f>
        <v>0</v>
      </c>
      <c r="Q90" s="139">
        <v>0.00155</v>
      </c>
      <c r="R90" s="139">
        <f>Q90*H90</f>
        <v>0.00775</v>
      </c>
      <c r="S90" s="139">
        <v>0</v>
      </c>
      <c r="T90" s="140">
        <f>S90*H90</f>
        <v>0</v>
      </c>
      <c r="AR90" s="141" t="s">
        <v>241</v>
      </c>
      <c r="AT90" s="141" t="s">
        <v>129</v>
      </c>
      <c r="AU90" s="141" t="s">
        <v>80</v>
      </c>
      <c r="AY90" s="17" t="s">
        <v>126</v>
      </c>
      <c r="BE90" s="142">
        <f>IF(N90="základní",J90,0)</f>
        <v>5500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7" t="s">
        <v>76</v>
      </c>
      <c r="BK90" s="142">
        <f>ROUND(I90*H90,2)</f>
        <v>5500</v>
      </c>
      <c r="BL90" s="17" t="s">
        <v>241</v>
      </c>
      <c r="BM90" s="141" t="s">
        <v>877</v>
      </c>
    </row>
    <row r="91" spans="2:47" s="1" customFormat="1" ht="12">
      <c r="B91" s="32"/>
      <c r="D91" s="143" t="s">
        <v>135</v>
      </c>
      <c r="F91" s="144" t="s">
        <v>878</v>
      </c>
      <c r="I91" s="145"/>
      <c r="L91" s="32"/>
      <c r="M91" s="146"/>
      <c r="T91" s="52"/>
      <c r="AT91" s="17" t="s">
        <v>135</v>
      </c>
      <c r="AU91" s="17" t="s">
        <v>80</v>
      </c>
    </row>
    <row r="92" spans="2:47" s="1" customFormat="1" ht="12">
      <c r="B92" s="32"/>
      <c r="D92" s="147" t="s">
        <v>137</v>
      </c>
      <c r="F92" s="148" t="s">
        <v>879</v>
      </c>
      <c r="I92" s="145"/>
      <c r="L92" s="32"/>
      <c r="M92" s="146"/>
      <c r="T92" s="52"/>
      <c r="AT92" s="17" t="s">
        <v>137</v>
      </c>
      <c r="AU92" s="17" t="s">
        <v>80</v>
      </c>
    </row>
    <row r="93" spans="2:65" s="1" customFormat="1" ht="16.5" customHeight="1">
      <c r="B93" s="128"/>
      <c r="C93" s="129" t="s">
        <v>127</v>
      </c>
      <c r="D93" s="129" t="s">
        <v>129</v>
      </c>
      <c r="E93" s="130" t="s">
        <v>880</v>
      </c>
      <c r="F93" s="131" t="s">
        <v>881</v>
      </c>
      <c r="G93" s="132" t="s">
        <v>153</v>
      </c>
      <c r="H93" s="133">
        <v>10</v>
      </c>
      <c r="I93" s="134">
        <v>1200</v>
      </c>
      <c r="J93" s="135">
        <f>ROUND(I93*H93,2)</f>
        <v>12000</v>
      </c>
      <c r="K93" s="136"/>
      <c r="L93" s="32"/>
      <c r="M93" s="137" t="s">
        <v>3</v>
      </c>
      <c r="N93" s="138" t="s">
        <v>42</v>
      </c>
      <c r="P93" s="139">
        <f>O93*H93</f>
        <v>0</v>
      </c>
      <c r="Q93" s="139">
        <v>0.00191</v>
      </c>
      <c r="R93" s="139">
        <f>Q93*H93</f>
        <v>0.0191</v>
      </c>
      <c r="S93" s="139">
        <v>0</v>
      </c>
      <c r="T93" s="140">
        <f>S93*H93</f>
        <v>0</v>
      </c>
      <c r="AR93" s="141" t="s">
        <v>241</v>
      </c>
      <c r="AT93" s="141" t="s">
        <v>129</v>
      </c>
      <c r="AU93" s="141" t="s">
        <v>80</v>
      </c>
      <c r="AY93" s="17" t="s">
        <v>126</v>
      </c>
      <c r="BE93" s="142">
        <f>IF(N93="základní",J93,0)</f>
        <v>12000</v>
      </c>
      <c r="BF93" s="142">
        <f>IF(N93="snížená",J93,0)</f>
        <v>0</v>
      </c>
      <c r="BG93" s="142">
        <f>IF(N93="zákl. přenesená",J93,0)</f>
        <v>0</v>
      </c>
      <c r="BH93" s="142">
        <f>IF(N93="sníž. přenesená",J93,0)</f>
        <v>0</v>
      </c>
      <c r="BI93" s="142">
        <f>IF(N93="nulová",J93,0)</f>
        <v>0</v>
      </c>
      <c r="BJ93" s="17" t="s">
        <v>76</v>
      </c>
      <c r="BK93" s="142">
        <f>ROUND(I93*H93,2)</f>
        <v>12000</v>
      </c>
      <c r="BL93" s="17" t="s">
        <v>241</v>
      </c>
      <c r="BM93" s="141" t="s">
        <v>882</v>
      </c>
    </row>
    <row r="94" spans="2:47" s="1" customFormat="1" ht="12">
      <c r="B94" s="32"/>
      <c r="D94" s="143" t="s">
        <v>135</v>
      </c>
      <c r="F94" s="144" t="s">
        <v>883</v>
      </c>
      <c r="I94" s="145"/>
      <c r="L94" s="32"/>
      <c r="M94" s="146"/>
      <c r="T94" s="52"/>
      <c r="AT94" s="17" t="s">
        <v>135</v>
      </c>
      <c r="AU94" s="17" t="s">
        <v>80</v>
      </c>
    </row>
    <row r="95" spans="2:47" s="1" customFormat="1" ht="12">
      <c r="B95" s="32"/>
      <c r="D95" s="147" t="s">
        <v>137</v>
      </c>
      <c r="F95" s="148" t="s">
        <v>884</v>
      </c>
      <c r="I95" s="145"/>
      <c r="L95" s="32"/>
      <c r="M95" s="146"/>
      <c r="T95" s="52"/>
      <c r="AT95" s="17" t="s">
        <v>137</v>
      </c>
      <c r="AU95" s="17" t="s">
        <v>80</v>
      </c>
    </row>
    <row r="96" spans="2:65" s="1" customFormat="1" ht="16.5" customHeight="1">
      <c r="B96" s="128"/>
      <c r="C96" s="129" t="s">
        <v>133</v>
      </c>
      <c r="D96" s="129" t="s">
        <v>129</v>
      </c>
      <c r="E96" s="130" t="s">
        <v>885</v>
      </c>
      <c r="F96" s="131" t="s">
        <v>886</v>
      </c>
      <c r="G96" s="132" t="s">
        <v>153</v>
      </c>
      <c r="H96" s="133">
        <v>5</v>
      </c>
      <c r="I96" s="134">
        <v>700</v>
      </c>
      <c r="J96" s="135">
        <f>ROUND(I96*H96,2)</f>
        <v>3500</v>
      </c>
      <c r="K96" s="136"/>
      <c r="L96" s="32"/>
      <c r="M96" s="137" t="s">
        <v>3</v>
      </c>
      <c r="N96" s="138" t="s">
        <v>42</v>
      </c>
      <c r="P96" s="139">
        <f>O96*H96</f>
        <v>0</v>
      </c>
      <c r="Q96" s="139">
        <v>0.00041</v>
      </c>
      <c r="R96" s="139">
        <f>Q96*H96</f>
        <v>0.0020499999999999997</v>
      </c>
      <c r="S96" s="139">
        <v>0</v>
      </c>
      <c r="T96" s="140">
        <f>S96*H96</f>
        <v>0</v>
      </c>
      <c r="AR96" s="141" t="s">
        <v>241</v>
      </c>
      <c r="AT96" s="141" t="s">
        <v>129</v>
      </c>
      <c r="AU96" s="141" t="s">
        <v>80</v>
      </c>
      <c r="AY96" s="17" t="s">
        <v>126</v>
      </c>
      <c r="BE96" s="142">
        <f>IF(N96="základní",J96,0)</f>
        <v>3500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7" t="s">
        <v>76</v>
      </c>
      <c r="BK96" s="142">
        <f>ROUND(I96*H96,2)</f>
        <v>3500</v>
      </c>
      <c r="BL96" s="17" t="s">
        <v>241</v>
      </c>
      <c r="BM96" s="141" t="s">
        <v>887</v>
      </c>
    </row>
    <row r="97" spans="2:47" s="1" customFormat="1" ht="12">
      <c r="B97" s="32"/>
      <c r="D97" s="143" t="s">
        <v>135</v>
      </c>
      <c r="F97" s="144" t="s">
        <v>888</v>
      </c>
      <c r="I97" s="145"/>
      <c r="L97" s="32"/>
      <c r="M97" s="146"/>
      <c r="T97" s="52"/>
      <c r="AT97" s="17" t="s">
        <v>135</v>
      </c>
      <c r="AU97" s="17" t="s">
        <v>80</v>
      </c>
    </row>
    <row r="98" spans="2:47" s="1" customFormat="1" ht="12">
      <c r="B98" s="32"/>
      <c r="D98" s="147" t="s">
        <v>137</v>
      </c>
      <c r="F98" s="148" t="s">
        <v>889</v>
      </c>
      <c r="I98" s="145"/>
      <c r="L98" s="32"/>
      <c r="M98" s="146"/>
      <c r="T98" s="52"/>
      <c r="AT98" s="17" t="s">
        <v>137</v>
      </c>
      <c r="AU98" s="17" t="s">
        <v>80</v>
      </c>
    </row>
    <row r="99" spans="2:65" s="1" customFormat="1" ht="16.5" customHeight="1">
      <c r="B99" s="128"/>
      <c r="C99" s="129" t="s">
        <v>165</v>
      </c>
      <c r="D99" s="129" t="s">
        <v>129</v>
      </c>
      <c r="E99" s="130" t="s">
        <v>890</v>
      </c>
      <c r="F99" s="131" t="s">
        <v>891</v>
      </c>
      <c r="G99" s="132" t="s">
        <v>153</v>
      </c>
      <c r="H99" s="133">
        <v>10</v>
      </c>
      <c r="I99" s="134">
        <v>750</v>
      </c>
      <c r="J99" s="135">
        <f>ROUND(I99*H99,2)</f>
        <v>7500</v>
      </c>
      <c r="K99" s="136"/>
      <c r="L99" s="32"/>
      <c r="M99" s="137" t="s">
        <v>3</v>
      </c>
      <c r="N99" s="138" t="s">
        <v>42</v>
      </c>
      <c r="P99" s="139">
        <f>O99*H99</f>
        <v>0</v>
      </c>
      <c r="Q99" s="139">
        <v>0.00048</v>
      </c>
      <c r="R99" s="139">
        <f>Q99*H99</f>
        <v>0.0048000000000000004</v>
      </c>
      <c r="S99" s="139">
        <v>0</v>
      </c>
      <c r="T99" s="140">
        <f>S99*H99</f>
        <v>0</v>
      </c>
      <c r="AR99" s="141" t="s">
        <v>241</v>
      </c>
      <c r="AT99" s="141" t="s">
        <v>129</v>
      </c>
      <c r="AU99" s="141" t="s">
        <v>80</v>
      </c>
      <c r="AY99" s="17" t="s">
        <v>126</v>
      </c>
      <c r="BE99" s="142">
        <f>IF(N99="základní",J99,0)</f>
        <v>7500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7" t="s">
        <v>76</v>
      </c>
      <c r="BK99" s="142">
        <f>ROUND(I99*H99,2)</f>
        <v>7500</v>
      </c>
      <c r="BL99" s="17" t="s">
        <v>241</v>
      </c>
      <c r="BM99" s="141" t="s">
        <v>892</v>
      </c>
    </row>
    <row r="100" spans="2:47" s="1" customFormat="1" ht="12">
      <c r="B100" s="32"/>
      <c r="D100" s="143" t="s">
        <v>135</v>
      </c>
      <c r="F100" s="144" t="s">
        <v>893</v>
      </c>
      <c r="I100" s="145"/>
      <c r="L100" s="32"/>
      <c r="M100" s="146"/>
      <c r="T100" s="52"/>
      <c r="AT100" s="17" t="s">
        <v>135</v>
      </c>
      <c r="AU100" s="17" t="s">
        <v>80</v>
      </c>
    </row>
    <row r="101" spans="2:47" s="1" customFormat="1" ht="12">
      <c r="B101" s="32"/>
      <c r="D101" s="147" t="s">
        <v>137</v>
      </c>
      <c r="F101" s="148" t="s">
        <v>894</v>
      </c>
      <c r="I101" s="145"/>
      <c r="L101" s="32"/>
      <c r="M101" s="146"/>
      <c r="T101" s="52"/>
      <c r="AT101" s="17" t="s">
        <v>137</v>
      </c>
      <c r="AU101" s="17" t="s">
        <v>80</v>
      </c>
    </row>
    <row r="102" spans="2:65" s="1" customFormat="1" ht="16.5" customHeight="1">
      <c r="B102" s="128"/>
      <c r="C102" s="129" t="s">
        <v>158</v>
      </c>
      <c r="D102" s="129" t="s">
        <v>129</v>
      </c>
      <c r="E102" s="130" t="s">
        <v>895</v>
      </c>
      <c r="F102" s="131" t="s">
        <v>896</v>
      </c>
      <c r="G102" s="132" t="s">
        <v>153</v>
      </c>
      <c r="H102" s="133">
        <v>15</v>
      </c>
      <c r="I102" s="134">
        <v>800</v>
      </c>
      <c r="J102" s="135">
        <f>ROUND(I102*H102,2)</f>
        <v>12000</v>
      </c>
      <c r="K102" s="136"/>
      <c r="L102" s="32"/>
      <c r="M102" s="137" t="s">
        <v>3</v>
      </c>
      <c r="N102" s="138" t="s">
        <v>42</v>
      </c>
      <c r="P102" s="139">
        <f>O102*H102</f>
        <v>0</v>
      </c>
      <c r="Q102" s="139">
        <v>0.00071</v>
      </c>
      <c r="R102" s="139">
        <f>Q102*H102</f>
        <v>0.01065</v>
      </c>
      <c r="S102" s="139">
        <v>0</v>
      </c>
      <c r="T102" s="140">
        <f>S102*H102</f>
        <v>0</v>
      </c>
      <c r="AR102" s="141" t="s">
        <v>241</v>
      </c>
      <c r="AT102" s="141" t="s">
        <v>129</v>
      </c>
      <c r="AU102" s="141" t="s">
        <v>80</v>
      </c>
      <c r="AY102" s="17" t="s">
        <v>126</v>
      </c>
      <c r="BE102" s="142">
        <f>IF(N102="základní",J102,0)</f>
        <v>12000</v>
      </c>
      <c r="BF102" s="142">
        <f>IF(N102="snížená",J102,0)</f>
        <v>0</v>
      </c>
      <c r="BG102" s="142">
        <f>IF(N102="zákl. přenesená",J102,0)</f>
        <v>0</v>
      </c>
      <c r="BH102" s="142">
        <f>IF(N102="sníž. přenesená",J102,0)</f>
        <v>0</v>
      </c>
      <c r="BI102" s="142">
        <f>IF(N102="nulová",J102,0)</f>
        <v>0</v>
      </c>
      <c r="BJ102" s="17" t="s">
        <v>76</v>
      </c>
      <c r="BK102" s="142">
        <f>ROUND(I102*H102,2)</f>
        <v>12000</v>
      </c>
      <c r="BL102" s="17" t="s">
        <v>241</v>
      </c>
      <c r="BM102" s="141" t="s">
        <v>897</v>
      </c>
    </row>
    <row r="103" spans="2:47" s="1" customFormat="1" ht="12">
      <c r="B103" s="32"/>
      <c r="D103" s="143" t="s">
        <v>135</v>
      </c>
      <c r="F103" s="144" t="s">
        <v>898</v>
      </c>
      <c r="I103" s="145"/>
      <c r="L103" s="32"/>
      <c r="M103" s="146"/>
      <c r="T103" s="52"/>
      <c r="AT103" s="17" t="s">
        <v>135</v>
      </c>
      <c r="AU103" s="17" t="s">
        <v>80</v>
      </c>
    </row>
    <row r="104" spans="2:47" s="1" customFormat="1" ht="12">
      <c r="B104" s="32"/>
      <c r="D104" s="147" t="s">
        <v>137</v>
      </c>
      <c r="F104" s="148" t="s">
        <v>899</v>
      </c>
      <c r="I104" s="145"/>
      <c r="L104" s="32"/>
      <c r="M104" s="146"/>
      <c r="T104" s="52"/>
      <c r="AT104" s="17" t="s">
        <v>137</v>
      </c>
      <c r="AU104" s="17" t="s">
        <v>80</v>
      </c>
    </row>
    <row r="105" spans="2:65" s="1" customFormat="1" ht="16.5" customHeight="1">
      <c r="B105" s="128"/>
      <c r="C105" s="129" t="s">
        <v>178</v>
      </c>
      <c r="D105" s="129" t="s">
        <v>129</v>
      </c>
      <c r="E105" s="130" t="s">
        <v>900</v>
      </c>
      <c r="F105" s="131" t="s">
        <v>901</v>
      </c>
      <c r="G105" s="132" t="s">
        <v>153</v>
      </c>
      <c r="H105" s="133">
        <v>20</v>
      </c>
      <c r="I105" s="134">
        <v>900</v>
      </c>
      <c r="J105" s="135">
        <f>ROUND(I105*H105,2)</f>
        <v>18000</v>
      </c>
      <c r="K105" s="136"/>
      <c r="L105" s="32"/>
      <c r="M105" s="137" t="s">
        <v>3</v>
      </c>
      <c r="N105" s="138" t="s">
        <v>42</v>
      </c>
      <c r="P105" s="139">
        <f>O105*H105</f>
        <v>0</v>
      </c>
      <c r="Q105" s="139">
        <v>0.00224</v>
      </c>
      <c r="R105" s="139">
        <f>Q105*H105</f>
        <v>0.04479999999999999</v>
      </c>
      <c r="S105" s="139">
        <v>0</v>
      </c>
      <c r="T105" s="140">
        <f>S105*H105</f>
        <v>0</v>
      </c>
      <c r="AR105" s="141" t="s">
        <v>241</v>
      </c>
      <c r="AT105" s="141" t="s">
        <v>129</v>
      </c>
      <c r="AU105" s="141" t="s">
        <v>80</v>
      </c>
      <c r="AY105" s="17" t="s">
        <v>126</v>
      </c>
      <c r="BE105" s="142">
        <f>IF(N105="základní",J105,0)</f>
        <v>18000</v>
      </c>
      <c r="BF105" s="142">
        <f>IF(N105="snížená",J105,0)</f>
        <v>0</v>
      </c>
      <c r="BG105" s="142">
        <f>IF(N105="zákl. přenesená",J105,0)</f>
        <v>0</v>
      </c>
      <c r="BH105" s="142">
        <f>IF(N105="sníž. přenesená",J105,0)</f>
        <v>0</v>
      </c>
      <c r="BI105" s="142">
        <f>IF(N105="nulová",J105,0)</f>
        <v>0</v>
      </c>
      <c r="BJ105" s="17" t="s">
        <v>76</v>
      </c>
      <c r="BK105" s="142">
        <f>ROUND(I105*H105,2)</f>
        <v>18000</v>
      </c>
      <c r="BL105" s="17" t="s">
        <v>241</v>
      </c>
      <c r="BM105" s="141" t="s">
        <v>902</v>
      </c>
    </row>
    <row r="106" spans="2:47" s="1" customFormat="1" ht="12">
      <c r="B106" s="32"/>
      <c r="D106" s="143" t="s">
        <v>135</v>
      </c>
      <c r="F106" s="144" t="s">
        <v>903</v>
      </c>
      <c r="I106" s="145"/>
      <c r="L106" s="32"/>
      <c r="M106" s="146"/>
      <c r="T106" s="52"/>
      <c r="AT106" s="17" t="s">
        <v>135</v>
      </c>
      <c r="AU106" s="17" t="s">
        <v>80</v>
      </c>
    </row>
    <row r="107" spans="2:47" s="1" customFormat="1" ht="12">
      <c r="B107" s="32"/>
      <c r="D107" s="147" t="s">
        <v>137</v>
      </c>
      <c r="F107" s="148" t="s">
        <v>904</v>
      </c>
      <c r="I107" s="145"/>
      <c r="L107" s="32"/>
      <c r="M107" s="146"/>
      <c r="T107" s="52"/>
      <c r="AT107" s="17" t="s">
        <v>137</v>
      </c>
      <c r="AU107" s="17" t="s">
        <v>80</v>
      </c>
    </row>
    <row r="108" spans="2:65" s="1" customFormat="1" ht="16.5" customHeight="1">
      <c r="B108" s="128"/>
      <c r="C108" s="129" t="s">
        <v>186</v>
      </c>
      <c r="D108" s="129" t="s">
        <v>129</v>
      </c>
      <c r="E108" s="130" t="s">
        <v>905</v>
      </c>
      <c r="F108" s="131" t="s">
        <v>906</v>
      </c>
      <c r="G108" s="132" t="s">
        <v>174</v>
      </c>
      <c r="H108" s="133">
        <v>1</v>
      </c>
      <c r="I108" s="134">
        <v>2500</v>
      </c>
      <c r="J108" s="135">
        <f>ROUND(I108*H108,2)</f>
        <v>2500</v>
      </c>
      <c r="K108" s="136"/>
      <c r="L108" s="32"/>
      <c r="M108" s="137" t="s">
        <v>3</v>
      </c>
      <c r="N108" s="138" t="s">
        <v>42</v>
      </c>
      <c r="P108" s="139">
        <f>O108*H108</f>
        <v>0</v>
      </c>
      <c r="Q108" s="139">
        <v>0.00029</v>
      </c>
      <c r="R108" s="139">
        <f>Q108*H108</f>
        <v>0.00029</v>
      </c>
      <c r="S108" s="139">
        <v>0</v>
      </c>
      <c r="T108" s="140">
        <f>S108*H108</f>
        <v>0</v>
      </c>
      <c r="AR108" s="141" t="s">
        <v>241</v>
      </c>
      <c r="AT108" s="141" t="s">
        <v>129</v>
      </c>
      <c r="AU108" s="141" t="s">
        <v>80</v>
      </c>
      <c r="AY108" s="17" t="s">
        <v>126</v>
      </c>
      <c r="BE108" s="142">
        <f>IF(N108="základní",J108,0)</f>
        <v>2500</v>
      </c>
      <c r="BF108" s="142">
        <f>IF(N108="snížená",J108,0)</f>
        <v>0</v>
      </c>
      <c r="BG108" s="142">
        <f>IF(N108="zákl. přenesená",J108,0)</f>
        <v>0</v>
      </c>
      <c r="BH108" s="142">
        <f>IF(N108="sníž. přenesená",J108,0)</f>
        <v>0</v>
      </c>
      <c r="BI108" s="142">
        <f>IF(N108="nulová",J108,0)</f>
        <v>0</v>
      </c>
      <c r="BJ108" s="17" t="s">
        <v>76</v>
      </c>
      <c r="BK108" s="142">
        <f>ROUND(I108*H108,2)</f>
        <v>2500</v>
      </c>
      <c r="BL108" s="17" t="s">
        <v>241</v>
      </c>
      <c r="BM108" s="141" t="s">
        <v>907</v>
      </c>
    </row>
    <row r="109" spans="2:47" s="1" customFormat="1" ht="12">
      <c r="B109" s="32"/>
      <c r="D109" s="143" t="s">
        <v>135</v>
      </c>
      <c r="F109" s="144" t="s">
        <v>908</v>
      </c>
      <c r="I109" s="145"/>
      <c r="L109" s="32"/>
      <c r="M109" s="146"/>
      <c r="T109" s="52"/>
      <c r="AT109" s="17" t="s">
        <v>135</v>
      </c>
      <c r="AU109" s="17" t="s">
        <v>80</v>
      </c>
    </row>
    <row r="110" spans="2:47" s="1" customFormat="1" ht="12">
      <c r="B110" s="32"/>
      <c r="D110" s="147" t="s">
        <v>137</v>
      </c>
      <c r="F110" s="148" t="s">
        <v>909</v>
      </c>
      <c r="I110" s="145"/>
      <c r="L110" s="32"/>
      <c r="M110" s="146"/>
      <c r="T110" s="52"/>
      <c r="AT110" s="17" t="s">
        <v>137</v>
      </c>
      <c r="AU110" s="17" t="s">
        <v>80</v>
      </c>
    </row>
    <row r="111" spans="2:65" s="1" customFormat="1" ht="21.75" customHeight="1">
      <c r="B111" s="128"/>
      <c r="C111" s="129" t="s">
        <v>193</v>
      </c>
      <c r="D111" s="129" t="s">
        <v>129</v>
      </c>
      <c r="E111" s="130" t="s">
        <v>910</v>
      </c>
      <c r="F111" s="131" t="s">
        <v>911</v>
      </c>
      <c r="G111" s="132" t="s">
        <v>174</v>
      </c>
      <c r="H111" s="133">
        <v>1</v>
      </c>
      <c r="I111" s="134">
        <v>650</v>
      </c>
      <c r="J111" s="135">
        <f>ROUND(I111*H111,2)</f>
        <v>650</v>
      </c>
      <c r="K111" s="136"/>
      <c r="L111" s="32"/>
      <c r="M111" s="137" t="s">
        <v>3</v>
      </c>
      <c r="N111" s="138" t="s">
        <v>42</v>
      </c>
      <c r="P111" s="139">
        <f>O111*H111</f>
        <v>0</v>
      </c>
      <c r="Q111" s="139">
        <v>0.00015</v>
      </c>
      <c r="R111" s="139">
        <f>Q111*H111</f>
        <v>0.00015</v>
      </c>
      <c r="S111" s="139">
        <v>0</v>
      </c>
      <c r="T111" s="140">
        <f>S111*H111</f>
        <v>0</v>
      </c>
      <c r="AR111" s="141" t="s">
        <v>241</v>
      </c>
      <c r="AT111" s="141" t="s">
        <v>129</v>
      </c>
      <c r="AU111" s="141" t="s">
        <v>80</v>
      </c>
      <c r="AY111" s="17" t="s">
        <v>126</v>
      </c>
      <c r="BE111" s="142">
        <f>IF(N111="základní",J111,0)</f>
        <v>650</v>
      </c>
      <c r="BF111" s="142">
        <f>IF(N111="snížená",J111,0)</f>
        <v>0</v>
      </c>
      <c r="BG111" s="142">
        <f>IF(N111="zákl. přenesená",J111,0)</f>
        <v>0</v>
      </c>
      <c r="BH111" s="142">
        <f>IF(N111="sníž. přenesená",J111,0)</f>
        <v>0</v>
      </c>
      <c r="BI111" s="142">
        <f>IF(N111="nulová",J111,0)</f>
        <v>0</v>
      </c>
      <c r="BJ111" s="17" t="s">
        <v>76</v>
      </c>
      <c r="BK111" s="142">
        <f>ROUND(I111*H111,2)</f>
        <v>650</v>
      </c>
      <c r="BL111" s="17" t="s">
        <v>241</v>
      </c>
      <c r="BM111" s="141" t="s">
        <v>912</v>
      </c>
    </row>
    <row r="112" spans="2:47" s="1" customFormat="1" ht="12">
      <c r="B112" s="32"/>
      <c r="D112" s="143" t="s">
        <v>135</v>
      </c>
      <c r="F112" s="144" t="s">
        <v>913</v>
      </c>
      <c r="I112" s="145"/>
      <c r="L112" s="32"/>
      <c r="M112" s="146"/>
      <c r="T112" s="52"/>
      <c r="AT112" s="17" t="s">
        <v>135</v>
      </c>
      <c r="AU112" s="17" t="s">
        <v>80</v>
      </c>
    </row>
    <row r="113" spans="2:47" s="1" customFormat="1" ht="12">
      <c r="B113" s="32"/>
      <c r="D113" s="147" t="s">
        <v>137</v>
      </c>
      <c r="F113" s="148" t="s">
        <v>914</v>
      </c>
      <c r="I113" s="145"/>
      <c r="L113" s="32"/>
      <c r="M113" s="146"/>
      <c r="T113" s="52"/>
      <c r="AT113" s="17" t="s">
        <v>137</v>
      </c>
      <c r="AU113" s="17" t="s">
        <v>80</v>
      </c>
    </row>
    <row r="114" spans="2:65" s="1" customFormat="1" ht="21.75" customHeight="1">
      <c r="B114" s="128"/>
      <c r="C114" s="129" t="s">
        <v>201</v>
      </c>
      <c r="D114" s="129" t="s">
        <v>129</v>
      </c>
      <c r="E114" s="130" t="s">
        <v>915</v>
      </c>
      <c r="F114" s="131" t="s">
        <v>916</v>
      </c>
      <c r="G114" s="132" t="s">
        <v>174</v>
      </c>
      <c r="H114" s="133">
        <v>2</v>
      </c>
      <c r="I114" s="134">
        <v>750</v>
      </c>
      <c r="J114" s="135">
        <f>ROUND(I114*H114,2)</f>
        <v>1500</v>
      </c>
      <c r="K114" s="136"/>
      <c r="L114" s="32"/>
      <c r="M114" s="137" t="s">
        <v>3</v>
      </c>
      <c r="N114" s="138" t="s">
        <v>42</v>
      </c>
      <c r="P114" s="139">
        <f>O114*H114</f>
        <v>0</v>
      </c>
      <c r="Q114" s="139">
        <v>8E-05</v>
      </c>
      <c r="R114" s="139">
        <f>Q114*H114</f>
        <v>0.00016</v>
      </c>
      <c r="S114" s="139">
        <v>0</v>
      </c>
      <c r="T114" s="140">
        <f>S114*H114</f>
        <v>0</v>
      </c>
      <c r="AR114" s="141" t="s">
        <v>241</v>
      </c>
      <c r="AT114" s="141" t="s">
        <v>129</v>
      </c>
      <c r="AU114" s="141" t="s">
        <v>80</v>
      </c>
      <c r="AY114" s="17" t="s">
        <v>126</v>
      </c>
      <c r="BE114" s="142">
        <f>IF(N114="základní",J114,0)</f>
        <v>1500</v>
      </c>
      <c r="BF114" s="142">
        <f>IF(N114="snížená",J114,0)</f>
        <v>0</v>
      </c>
      <c r="BG114" s="142">
        <f>IF(N114="zákl. přenesená",J114,0)</f>
        <v>0</v>
      </c>
      <c r="BH114" s="142">
        <f>IF(N114="sníž. přenesená",J114,0)</f>
        <v>0</v>
      </c>
      <c r="BI114" s="142">
        <f>IF(N114="nulová",J114,0)</f>
        <v>0</v>
      </c>
      <c r="BJ114" s="17" t="s">
        <v>76</v>
      </c>
      <c r="BK114" s="142">
        <f>ROUND(I114*H114,2)</f>
        <v>1500</v>
      </c>
      <c r="BL114" s="17" t="s">
        <v>241</v>
      </c>
      <c r="BM114" s="141" t="s">
        <v>917</v>
      </c>
    </row>
    <row r="115" spans="2:47" s="1" customFormat="1" ht="12">
      <c r="B115" s="32"/>
      <c r="D115" s="143" t="s">
        <v>135</v>
      </c>
      <c r="F115" s="144" t="s">
        <v>918</v>
      </c>
      <c r="I115" s="145"/>
      <c r="L115" s="32"/>
      <c r="M115" s="146"/>
      <c r="T115" s="52"/>
      <c r="AT115" s="17" t="s">
        <v>135</v>
      </c>
      <c r="AU115" s="17" t="s">
        <v>80</v>
      </c>
    </row>
    <row r="116" spans="2:47" s="1" customFormat="1" ht="12">
      <c r="B116" s="32"/>
      <c r="D116" s="147" t="s">
        <v>137</v>
      </c>
      <c r="F116" s="148" t="s">
        <v>919</v>
      </c>
      <c r="I116" s="145"/>
      <c r="L116" s="32"/>
      <c r="M116" s="146"/>
      <c r="T116" s="52"/>
      <c r="AT116" s="17" t="s">
        <v>137</v>
      </c>
      <c r="AU116" s="17" t="s">
        <v>80</v>
      </c>
    </row>
    <row r="117" spans="2:65" s="1" customFormat="1" ht="21.75" customHeight="1">
      <c r="B117" s="128"/>
      <c r="C117" s="129" t="s">
        <v>207</v>
      </c>
      <c r="D117" s="129" t="s">
        <v>129</v>
      </c>
      <c r="E117" s="130" t="s">
        <v>920</v>
      </c>
      <c r="F117" s="131" t="s">
        <v>921</v>
      </c>
      <c r="G117" s="132" t="s">
        <v>153</v>
      </c>
      <c r="H117" s="133">
        <v>50</v>
      </c>
      <c r="I117" s="134">
        <v>50</v>
      </c>
      <c r="J117" s="135">
        <f>ROUND(I117*H117,2)</f>
        <v>2500</v>
      </c>
      <c r="K117" s="136"/>
      <c r="L117" s="32"/>
      <c r="M117" s="137" t="s">
        <v>3</v>
      </c>
      <c r="N117" s="138" t="s">
        <v>42</v>
      </c>
      <c r="P117" s="139">
        <f>O117*H117</f>
        <v>0</v>
      </c>
      <c r="Q117" s="139">
        <v>0</v>
      </c>
      <c r="R117" s="139">
        <f>Q117*H117</f>
        <v>0</v>
      </c>
      <c r="S117" s="139">
        <v>0</v>
      </c>
      <c r="T117" s="140">
        <f>S117*H117</f>
        <v>0</v>
      </c>
      <c r="AR117" s="141" t="s">
        <v>241</v>
      </c>
      <c r="AT117" s="141" t="s">
        <v>129</v>
      </c>
      <c r="AU117" s="141" t="s">
        <v>80</v>
      </c>
      <c r="AY117" s="17" t="s">
        <v>126</v>
      </c>
      <c r="BE117" s="142">
        <f>IF(N117="základní",J117,0)</f>
        <v>2500</v>
      </c>
      <c r="BF117" s="142">
        <f>IF(N117="snížená",J117,0)</f>
        <v>0</v>
      </c>
      <c r="BG117" s="142">
        <f>IF(N117="zákl. přenesená",J117,0)</f>
        <v>0</v>
      </c>
      <c r="BH117" s="142">
        <f>IF(N117="sníž. přenesená",J117,0)</f>
        <v>0</v>
      </c>
      <c r="BI117" s="142">
        <f>IF(N117="nulová",J117,0)</f>
        <v>0</v>
      </c>
      <c r="BJ117" s="17" t="s">
        <v>76</v>
      </c>
      <c r="BK117" s="142">
        <f>ROUND(I117*H117,2)</f>
        <v>2500</v>
      </c>
      <c r="BL117" s="17" t="s">
        <v>241</v>
      </c>
      <c r="BM117" s="141" t="s">
        <v>922</v>
      </c>
    </row>
    <row r="118" spans="2:47" s="1" customFormat="1" ht="12">
      <c r="B118" s="32"/>
      <c r="D118" s="143" t="s">
        <v>135</v>
      </c>
      <c r="F118" s="144" t="s">
        <v>923</v>
      </c>
      <c r="I118" s="145"/>
      <c r="L118" s="32"/>
      <c r="M118" s="146"/>
      <c r="T118" s="52"/>
      <c r="AT118" s="17" t="s">
        <v>135</v>
      </c>
      <c r="AU118" s="17" t="s">
        <v>80</v>
      </c>
    </row>
    <row r="119" spans="2:47" s="1" customFormat="1" ht="12">
      <c r="B119" s="32"/>
      <c r="D119" s="147" t="s">
        <v>137</v>
      </c>
      <c r="F119" s="148" t="s">
        <v>924</v>
      </c>
      <c r="I119" s="145"/>
      <c r="L119" s="32"/>
      <c r="M119" s="146"/>
      <c r="T119" s="52"/>
      <c r="AT119" s="17" t="s">
        <v>137</v>
      </c>
      <c r="AU119" s="17" t="s">
        <v>80</v>
      </c>
    </row>
    <row r="120" spans="2:65" s="1" customFormat="1" ht="21.75" customHeight="1">
      <c r="B120" s="128"/>
      <c r="C120" s="163" t="s">
        <v>214</v>
      </c>
      <c r="D120" s="163" t="s">
        <v>202</v>
      </c>
      <c r="E120" s="164" t="s">
        <v>925</v>
      </c>
      <c r="F120" s="165" t="s">
        <v>926</v>
      </c>
      <c r="G120" s="166" t="s">
        <v>174</v>
      </c>
      <c r="H120" s="167">
        <v>2</v>
      </c>
      <c r="I120" s="168">
        <v>250</v>
      </c>
      <c r="J120" s="169">
        <f>ROUND(I120*H120,2)</f>
        <v>500</v>
      </c>
      <c r="K120" s="170"/>
      <c r="L120" s="171"/>
      <c r="M120" s="172" t="s">
        <v>3</v>
      </c>
      <c r="N120" s="173" t="s">
        <v>42</v>
      </c>
      <c r="P120" s="139">
        <f>O120*H120</f>
        <v>0</v>
      </c>
      <c r="Q120" s="139">
        <v>0.00014</v>
      </c>
      <c r="R120" s="139">
        <f>Q120*H120</f>
        <v>0.00028</v>
      </c>
      <c r="S120" s="139">
        <v>0</v>
      </c>
      <c r="T120" s="140">
        <f>S120*H120</f>
        <v>0</v>
      </c>
      <c r="AR120" s="141" t="s">
        <v>346</v>
      </c>
      <c r="AT120" s="141" t="s">
        <v>202</v>
      </c>
      <c r="AU120" s="141" t="s">
        <v>80</v>
      </c>
      <c r="AY120" s="17" t="s">
        <v>126</v>
      </c>
      <c r="BE120" s="142">
        <f>IF(N120="základní",J120,0)</f>
        <v>500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7" t="s">
        <v>76</v>
      </c>
      <c r="BK120" s="142">
        <f>ROUND(I120*H120,2)</f>
        <v>500</v>
      </c>
      <c r="BL120" s="17" t="s">
        <v>241</v>
      </c>
      <c r="BM120" s="141" t="s">
        <v>927</v>
      </c>
    </row>
    <row r="121" spans="2:47" s="1" customFormat="1" ht="12">
      <c r="B121" s="32"/>
      <c r="D121" s="143" t="s">
        <v>135</v>
      </c>
      <c r="F121" s="144" t="s">
        <v>926</v>
      </c>
      <c r="I121" s="145"/>
      <c r="L121" s="32"/>
      <c r="M121" s="146"/>
      <c r="T121" s="52"/>
      <c r="AT121" s="17" t="s">
        <v>135</v>
      </c>
      <c r="AU121" s="17" t="s">
        <v>80</v>
      </c>
    </row>
    <row r="122" spans="2:65" s="1" customFormat="1" ht="21.75" customHeight="1">
      <c r="B122" s="128"/>
      <c r="C122" s="163" t="s">
        <v>220</v>
      </c>
      <c r="D122" s="163" t="s">
        <v>202</v>
      </c>
      <c r="E122" s="164" t="s">
        <v>928</v>
      </c>
      <c r="F122" s="165" t="s">
        <v>929</v>
      </c>
      <c r="G122" s="166" t="s">
        <v>174</v>
      </c>
      <c r="H122" s="167">
        <v>2</v>
      </c>
      <c r="I122" s="168">
        <v>280</v>
      </c>
      <c r="J122" s="169">
        <f>ROUND(I122*H122,2)</f>
        <v>560</v>
      </c>
      <c r="K122" s="170"/>
      <c r="L122" s="171"/>
      <c r="M122" s="172" t="s">
        <v>3</v>
      </c>
      <c r="N122" s="173" t="s">
        <v>42</v>
      </c>
      <c r="P122" s="139">
        <f>O122*H122</f>
        <v>0</v>
      </c>
      <c r="Q122" s="139">
        <v>0.00033</v>
      </c>
      <c r="R122" s="139">
        <f>Q122*H122</f>
        <v>0.00066</v>
      </c>
      <c r="S122" s="139">
        <v>0</v>
      </c>
      <c r="T122" s="140">
        <f>S122*H122</f>
        <v>0</v>
      </c>
      <c r="AR122" s="141" t="s">
        <v>346</v>
      </c>
      <c r="AT122" s="141" t="s">
        <v>202</v>
      </c>
      <c r="AU122" s="141" t="s">
        <v>80</v>
      </c>
      <c r="AY122" s="17" t="s">
        <v>126</v>
      </c>
      <c r="BE122" s="142">
        <f>IF(N122="základní",J122,0)</f>
        <v>560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7" t="s">
        <v>76</v>
      </c>
      <c r="BK122" s="142">
        <f>ROUND(I122*H122,2)</f>
        <v>560</v>
      </c>
      <c r="BL122" s="17" t="s">
        <v>241</v>
      </c>
      <c r="BM122" s="141" t="s">
        <v>930</v>
      </c>
    </row>
    <row r="123" spans="2:47" s="1" customFormat="1" ht="12">
      <c r="B123" s="32"/>
      <c r="D123" s="143" t="s">
        <v>135</v>
      </c>
      <c r="F123" s="144" t="s">
        <v>929</v>
      </c>
      <c r="I123" s="145"/>
      <c r="L123" s="32"/>
      <c r="M123" s="146"/>
      <c r="T123" s="52"/>
      <c r="AT123" s="17" t="s">
        <v>135</v>
      </c>
      <c r="AU123" s="17" t="s">
        <v>80</v>
      </c>
    </row>
    <row r="124" spans="2:65" s="1" customFormat="1" ht="24.2" customHeight="1">
      <c r="B124" s="128"/>
      <c r="C124" s="129" t="s">
        <v>228</v>
      </c>
      <c r="D124" s="129" t="s">
        <v>129</v>
      </c>
      <c r="E124" s="130" t="s">
        <v>931</v>
      </c>
      <c r="F124" s="131" t="s">
        <v>932</v>
      </c>
      <c r="G124" s="132" t="s">
        <v>244</v>
      </c>
      <c r="H124" s="133">
        <v>0.132</v>
      </c>
      <c r="I124" s="134">
        <v>900</v>
      </c>
      <c r="J124" s="135">
        <f>ROUND(I124*H124,2)</f>
        <v>118.8</v>
      </c>
      <c r="K124" s="136"/>
      <c r="L124" s="32"/>
      <c r="M124" s="137" t="s">
        <v>3</v>
      </c>
      <c r="N124" s="138" t="s">
        <v>42</v>
      </c>
      <c r="P124" s="139">
        <f>O124*H124</f>
        <v>0</v>
      </c>
      <c r="Q124" s="139">
        <v>0</v>
      </c>
      <c r="R124" s="139">
        <f>Q124*H124</f>
        <v>0</v>
      </c>
      <c r="S124" s="139">
        <v>0</v>
      </c>
      <c r="T124" s="140">
        <f>S124*H124</f>
        <v>0</v>
      </c>
      <c r="AR124" s="141" t="s">
        <v>241</v>
      </c>
      <c r="AT124" s="141" t="s">
        <v>129</v>
      </c>
      <c r="AU124" s="141" t="s">
        <v>80</v>
      </c>
      <c r="AY124" s="17" t="s">
        <v>126</v>
      </c>
      <c r="BE124" s="142">
        <f>IF(N124="základní",J124,0)</f>
        <v>118.8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7" t="s">
        <v>76</v>
      </c>
      <c r="BK124" s="142">
        <f>ROUND(I124*H124,2)</f>
        <v>118.8</v>
      </c>
      <c r="BL124" s="17" t="s">
        <v>241</v>
      </c>
      <c r="BM124" s="141" t="s">
        <v>933</v>
      </c>
    </row>
    <row r="125" spans="2:47" s="1" customFormat="1" ht="29.25">
      <c r="B125" s="32"/>
      <c r="D125" s="143" t="s">
        <v>135</v>
      </c>
      <c r="F125" s="144" t="s">
        <v>934</v>
      </c>
      <c r="I125" s="145"/>
      <c r="L125" s="32"/>
      <c r="M125" s="146"/>
      <c r="T125" s="52"/>
      <c r="AT125" s="17" t="s">
        <v>135</v>
      </c>
      <c r="AU125" s="17" t="s">
        <v>80</v>
      </c>
    </row>
    <row r="126" spans="2:47" s="1" customFormat="1" ht="12">
      <c r="B126" s="32"/>
      <c r="D126" s="147" t="s">
        <v>137</v>
      </c>
      <c r="F126" s="148" t="s">
        <v>935</v>
      </c>
      <c r="I126" s="145"/>
      <c r="L126" s="32"/>
      <c r="M126" s="146"/>
      <c r="T126" s="52"/>
      <c r="AT126" s="17" t="s">
        <v>137</v>
      </c>
      <c r="AU126" s="17" t="s">
        <v>80</v>
      </c>
    </row>
    <row r="127" spans="2:63" s="11" customFormat="1" ht="22.9" customHeight="1">
      <c r="B127" s="116"/>
      <c r="D127" s="117" t="s">
        <v>70</v>
      </c>
      <c r="E127" s="126" t="s">
        <v>936</v>
      </c>
      <c r="F127" s="126" t="s">
        <v>937</v>
      </c>
      <c r="I127" s="119"/>
      <c r="J127" s="127">
        <f>BK127</f>
        <v>37291.8</v>
      </c>
      <c r="L127" s="116"/>
      <c r="M127" s="121"/>
      <c r="P127" s="122">
        <f>SUM(P128:P163)</f>
        <v>0</v>
      </c>
      <c r="R127" s="122">
        <f>SUM(R128:R163)</f>
        <v>0.10185</v>
      </c>
      <c r="T127" s="123">
        <f>SUM(T128:T163)</f>
        <v>0</v>
      </c>
      <c r="AR127" s="117" t="s">
        <v>80</v>
      </c>
      <c r="AT127" s="124" t="s">
        <v>70</v>
      </c>
      <c r="AU127" s="124" t="s">
        <v>76</v>
      </c>
      <c r="AY127" s="117" t="s">
        <v>126</v>
      </c>
      <c r="BK127" s="125">
        <f>SUM(BK128:BK163)</f>
        <v>37291.8</v>
      </c>
    </row>
    <row r="128" spans="2:65" s="1" customFormat="1" ht="24.2" customHeight="1">
      <c r="B128" s="128"/>
      <c r="C128" s="129" t="s">
        <v>9</v>
      </c>
      <c r="D128" s="129" t="s">
        <v>129</v>
      </c>
      <c r="E128" s="130" t="s">
        <v>938</v>
      </c>
      <c r="F128" s="131" t="s">
        <v>939</v>
      </c>
      <c r="G128" s="132" t="s">
        <v>153</v>
      </c>
      <c r="H128" s="133">
        <v>5</v>
      </c>
      <c r="I128" s="134">
        <v>400</v>
      </c>
      <c r="J128" s="135">
        <f>ROUND(I128*H128,2)</f>
        <v>2000</v>
      </c>
      <c r="K128" s="136"/>
      <c r="L128" s="32"/>
      <c r="M128" s="137" t="s">
        <v>3</v>
      </c>
      <c r="N128" s="138" t="s">
        <v>42</v>
      </c>
      <c r="P128" s="139">
        <f>O128*H128</f>
        <v>0</v>
      </c>
      <c r="Q128" s="139">
        <v>0.00051</v>
      </c>
      <c r="R128" s="139">
        <f>Q128*H128</f>
        <v>0.00255</v>
      </c>
      <c r="S128" s="139">
        <v>0</v>
      </c>
      <c r="T128" s="140">
        <f>S128*H128</f>
        <v>0</v>
      </c>
      <c r="AR128" s="141" t="s">
        <v>241</v>
      </c>
      <c r="AT128" s="141" t="s">
        <v>129</v>
      </c>
      <c r="AU128" s="141" t="s">
        <v>80</v>
      </c>
      <c r="AY128" s="17" t="s">
        <v>126</v>
      </c>
      <c r="BE128" s="142">
        <f>IF(N128="základní",J128,0)</f>
        <v>2000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7" t="s">
        <v>76</v>
      </c>
      <c r="BK128" s="142">
        <f>ROUND(I128*H128,2)</f>
        <v>2000</v>
      </c>
      <c r="BL128" s="17" t="s">
        <v>241</v>
      </c>
      <c r="BM128" s="141" t="s">
        <v>940</v>
      </c>
    </row>
    <row r="129" spans="2:47" s="1" customFormat="1" ht="19.5">
      <c r="B129" s="32"/>
      <c r="D129" s="143" t="s">
        <v>135</v>
      </c>
      <c r="F129" s="144" t="s">
        <v>941</v>
      </c>
      <c r="I129" s="145"/>
      <c r="L129" s="32"/>
      <c r="M129" s="146"/>
      <c r="T129" s="52"/>
      <c r="AT129" s="17" t="s">
        <v>135</v>
      </c>
      <c r="AU129" s="17" t="s">
        <v>80</v>
      </c>
    </row>
    <row r="130" spans="2:47" s="1" customFormat="1" ht="12">
      <c r="B130" s="32"/>
      <c r="D130" s="147" t="s">
        <v>137</v>
      </c>
      <c r="F130" s="148" t="s">
        <v>942</v>
      </c>
      <c r="I130" s="145"/>
      <c r="L130" s="32"/>
      <c r="M130" s="146"/>
      <c r="T130" s="52"/>
      <c r="AT130" s="17" t="s">
        <v>137</v>
      </c>
      <c r="AU130" s="17" t="s">
        <v>80</v>
      </c>
    </row>
    <row r="131" spans="2:65" s="1" customFormat="1" ht="24.2" customHeight="1">
      <c r="B131" s="128"/>
      <c r="C131" s="129" t="s">
        <v>241</v>
      </c>
      <c r="D131" s="129" t="s">
        <v>129</v>
      </c>
      <c r="E131" s="130" t="s">
        <v>943</v>
      </c>
      <c r="F131" s="131" t="s">
        <v>944</v>
      </c>
      <c r="G131" s="132" t="s">
        <v>153</v>
      </c>
      <c r="H131" s="133">
        <v>20</v>
      </c>
      <c r="I131" s="134">
        <v>450</v>
      </c>
      <c r="J131" s="135">
        <f>ROUND(I131*H131,2)</f>
        <v>9000</v>
      </c>
      <c r="K131" s="136"/>
      <c r="L131" s="32"/>
      <c r="M131" s="137" t="s">
        <v>3</v>
      </c>
      <c r="N131" s="138" t="s">
        <v>42</v>
      </c>
      <c r="P131" s="139">
        <f>O131*H131</f>
        <v>0</v>
      </c>
      <c r="Q131" s="139">
        <v>0.00084</v>
      </c>
      <c r="R131" s="139">
        <f>Q131*H131</f>
        <v>0.016800000000000002</v>
      </c>
      <c r="S131" s="139">
        <v>0</v>
      </c>
      <c r="T131" s="140">
        <f>S131*H131</f>
        <v>0</v>
      </c>
      <c r="AR131" s="141" t="s">
        <v>241</v>
      </c>
      <c r="AT131" s="141" t="s">
        <v>129</v>
      </c>
      <c r="AU131" s="141" t="s">
        <v>80</v>
      </c>
      <c r="AY131" s="17" t="s">
        <v>126</v>
      </c>
      <c r="BE131" s="142">
        <f>IF(N131="základní",J131,0)</f>
        <v>9000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7" t="s">
        <v>76</v>
      </c>
      <c r="BK131" s="142">
        <f>ROUND(I131*H131,2)</f>
        <v>9000</v>
      </c>
      <c r="BL131" s="17" t="s">
        <v>241</v>
      </c>
      <c r="BM131" s="141" t="s">
        <v>945</v>
      </c>
    </row>
    <row r="132" spans="2:47" s="1" customFormat="1" ht="19.5">
      <c r="B132" s="32"/>
      <c r="D132" s="143" t="s">
        <v>135</v>
      </c>
      <c r="F132" s="144" t="s">
        <v>946</v>
      </c>
      <c r="I132" s="145"/>
      <c r="L132" s="32"/>
      <c r="M132" s="146"/>
      <c r="T132" s="52"/>
      <c r="AT132" s="17" t="s">
        <v>135</v>
      </c>
      <c r="AU132" s="17" t="s">
        <v>80</v>
      </c>
    </row>
    <row r="133" spans="2:47" s="1" customFormat="1" ht="12">
      <c r="B133" s="32"/>
      <c r="D133" s="147" t="s">
        <v>137</v>
      </c>
      <c r="F133" s="148" t="s">
        <v>947</v>
      </c>
      <c r="I133" s="145"/>
      <c r="L133" s="32"/>
      <c r="M133" s="146"/>
      <c r="T133" s="52"/>
      <c r="AT133" s="17" t="s">
        <v>137</v>
      </c>
      <c r="AU133" s="17" t="s">
        <v>80</v>
      </c>
    </row>
    <row r="134" spans="2:65" s="1" customFormat="1" ht="24.2" customHeight="1">
      <c r="B134" s="128"/>
      <c r="C134" s="129" t="s">
        <v>249</v>
      </c>
      <c r="D134" s="129" t="s">
        <v>129</v>
      </c>
      <c r="E134" s="130" t="s">
        <v>948</v>
      </c>
      <c r="F134" s="131" t="s">
        <v>949</v>
      </c>
      <c r="G134" s="132" t="s">
        <v>153</v>
      </c>
      <c r="H134" s="133">
        <v>5</v>
      </c>
      <c r="I134" s="134">
        <v>500</v>
      </c>
      <c r="J134" s="135">
        <f>ROUND(I134*H134,2)</f>
        <v>2500</v>
      </c>
      <c r="K134" s="136"/>
      <c r="L134" s="32"/>
      <c r="M134" s="137" t="s">
        <v>3</v>
      </c>
      <c r="N134" s="138" t="s">
        <v>42</v>
      </c>
      <c r="P134" s="139">
        <f>O134*H134</f>
        <v>0</v>
      </c>
      <c r="Q134" s="139">
        <v>0.00116</v>
      </c>
      <c r="R134" s="139">
        <f>Q134*H134</f>
        <v>0.0058</v>
      </c>
      <c r="S134" s="139">
        <v>0</v>
      </c>
      <c r="T134" s="140">
        <f>S134*H134</f>
        <v>0</v>
      </c>
      <c r="AR134" s="141" t="s">
        <v>241</v>
      </c>
      <c r="AT134" s="141" t="s">
        <v>129</v>
      </c>
      <c r="AU134" s="141" t="s">
        <v>80</v>
      </c>
      <c r="AY134" s="17" t="s">
        <v>126</v>
      </c>
      <c r="BE134" s="142">
        <f>IF(N134="základní",J134,0)</f>
        <v>2500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7" t="s">
        <v>76</v>
      </c>
      <c r="BK134" s="142">
        <f>ROUND(I134*H134,2)</f>
        <v>2500</v>
      </c>
      <c r="BL134" s="17" t="s">
        <v>241</v>
      </c>
      <c r="BM134" s="141" t="s">
        <v>950</v>
      </c>
    </row>
    <row r="135" spans="2:47" s="1" customFormat="1" ht="19.5">
      <c r="B135" s="32"/>
      <c r="D135" s="143" t="s">
        <v>135</v>
      </c>
      <c r="F135" s="144" t="s">
        <v>951</v>
      </c>
      <c r="I135" s="145"/>
      <c r="L135" s="32"/>
      <c r="M135" s="146"/>
      <c r="T135" s="52"/>
      <c r="AT135" s="17" t="s">
        <v>135</v>
      </c>
      <c r="AU135" s="17" t="s">
        <v>80</v>
      </c>
    </row>
    <row r="136" spans="2:47" s="1" customFormat="1" ht="12">
      <c r="B136" s="32"/>
      <c r="D136" s="147" t="s">
        <v>137</v>
      </c>
      <c r="F136" s="148" t="s">
        <v>952</v>
      </c>
      <c r="I136" s="145"/>
      <c r="L136" s="32"/>
      <c r="M136" s="146"/>
      <c r="T136" s="52"/>
      <c r="AT136" s="17" t="s">
        <v>137</v>
      </c>
      <c r="AU136" s="17" t="s">
        <v>80</v>
      </c>
    </row>
    <row r="137" spans="2:65" s="1" customFormat="1" ht="24.2" customHeight="1">
      <c r="B137" s="128"/>
      <c r="C137" s="129" t="s">
        <v>255</v>
      </c>
      <c r="D137" s="129" t="s">
        <v>129</v>
      </c>
      <c r="E137" s="130" t="s">
        <v>953</v>
      </c>
      <c r="F137" s="131" t="s">
        <v>954</v>
      </c>
      <c r="G137" s="132" t="s">
        <v>153</v>
      </c>
      <c r="H137" s="133">
        <v>5</v>
      </c>
      <c r="I137" s="134">
        <v>550</v>
      </c>
      <c r="J137" s="135">
        <f>ROUND(I137*H137,2)</f>
        <v>2750</v>
      </c>
      <c r="K137" s="136"/>
      <c r="L137" s="32"/>
      <c r="M137" s="137" t="s">
        <v>3</v>
      </c>
      <c r="N137" s="138" t="s">
        <v>42</v>
      </c>
      <c r="P137" s="139">
        <f>O137*H137</f>
        <v>0</v>
      </c>
      <c r="Q137" s="139">
        <v>0.00144</v>
      </c>
      <c r="R137" s="139">
        <f>Q137*H137</f>
        <v>0.007200000000000001</v>
      </c>
      <c r="S137" s="139">
        <v>0</v>
      </c>
      <c r="T137" s="140">
        <f>S137*H137</f>
        <v>0</v>
      </c>
      <c r="AR137" s="141" t="s">
        <v>241</v>
      </c>
      <c r="AT137" s="141" t="s">
        <v>129</v>
      </c>
      <c r="AU137" s="141" t="s">
        <v>80</v>
      </c>
      <c r="AY137" s="17" t="s">
        <v>126</v>
      </c>
      <c r="BE137" s="142">
        <f>IF(N137="základní",J137,0)</f>
        <v>2750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7" t="s">
        <v>76</v>
      </c>
      <c r="BK137" s="142">
        <f>ROUND(I137*H137,2)</f>
        <v>2750</v>
      </c>
      <c r="BL137" s="17" t="s">
        <v>241</v>
      </c>
      <c r="BM137" s="141" t="s">
        <v>955</v>
      </c>
    </row>
    <row r="138" spans="2:47" s="1" customFormat="1" ht="19.5">
      <c r="B138" s="32"/>
      <c r="D138" s="143" t="s">
        <v>135</v>
      </c>
      <c r="F138" s="144" t="s">
        <v>956</v>
      </c>
      <c r="I138" s="145"/>
      <c r="L138" s="32"/>
      <c r="M138" s="146"/>
      <c r="T138" s="52"/>
      <c r="AT138" s="17" t="s">
        <v>135</v>
      </c>
      <c r="AU138" s="17" t="s">
        <v>80</v>
      </c>
    </row>
    <row r="139" spans="2:47" s="1" customFormat="1" ht="12">
      <c r="B139" s="32"/>
      <c r="D139" s="147" t="s">
        <v>137</v>
      </c>
      <c r="F139" s="148" t="s">
        <v>957</v>
      </c>
      <c r="I139" s="145"/>
      <c r="L139" s="32"/>
      <c r="M139" s="146"/>
      <c r="T139" s="52"/>
      <c r="AT139" s="17" t="s">
        <v>137</v>
      </c>
      <c r="AU139" s="17" t="s">
        <v>80</v>
      </c>
    </row>
    <row r="140" spans="2:65" s="1" customFormat="1" ht="24.2" customHeight="1">
      <c r="B140" s="128"/>
      <c r="C140" s="129" t="s">
        <v>260</v>
      </c>
      <c r="D140" s="129" t="s">
        <v>129</v>
      </c>
      <c r="E140" s="130" t="s">
        <v>958</v>
      </c>
      <c r="F140" s="131" t="s">
        <v>959</v>
      </c>
      <c r="G140" s="132" t="s">
        <v>153</v>
      </c>
      <c r="H140" s="133">
        <v>10</v>
      </c>
      <c r="I140" s="134">
        <v>600</v>
      </c>
      <c r="J140" s="135">
        <f>ROUND(I140*H140,2)</f>
        <v>6000</v>
      </c>
      <c r="K140" s="136"/>
      <c r="L140" s="32"/>
      <c r="M140" s="137" t="s">
        <v>3</v>
      </c>
      <c r="N140" s="138" t="s">
        <v>42</v>
      </c>
      <c r="P140" s="139">
        <f>O140*H140</f>
        <v>0</v>
      </c>
      <c r="Q140" s="139">
        <v>0.00281</v>
      </c>
      <c r="R140" s="139">
        <f>Q140*H140</f>
        <v>0.0281</v>
      </c>
      <c r="S140" s="139">
        <v>0</v>
      </c>
      <c r="T140" s="140">
        <f>S140*H140</f>
        <v>0</v>
      </c>
      <c r="AR140" s="141" t="s">
        <v>241</v>
      </c>
      <c r="AT140" s="141" t="s">
        <v>129</v>
      </c>
      <c r="AU140" s="141" t="s">
        <v>80</v>
      </c>
      <c r="AY140" s="17" t="s">
        <v>126</v>
      </c>
      <c r="BE140" s="142">
        <f>IF(N140="základní",J140,0)</f>
        <v>6000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7" t="s">
        <v>76</v>
      </c>
      <c r="BK140" s="142">
        <f>ROUND(I140*H140,2)</f>
        <v>6000</v>
      </c>
      <c r="BL140" s="17" t="s">
        <v>241</v>
      </c>
      <c r="BM140" s="141" t="s">
        <v>960</v>
      </c>
    </row>
    <row r="141" spans="2:47" s="1" customFormat="1" ht="19.5">
      <c r="B141" s="32"/>
      <c r="D141" s="143" t="s">
        <v>135</v>
      </c>
      <c r="F141" s="144" t="s">
        <v>961</v>
      </c>
      <c r="I141" s="145"/>
      <c r="L141" s="32"/>
      <c r="M141" s="146"/>
      <c r="T141" s="52"/>
      <c r="AT141" s="17" t="s">
        <v>135</v>
      </c>
      <c r="AU141" s="17" t="s">
        <v>80</v>
      </c>
    </row>
    <row r="142" spans="2:47" s="1" customFormat="1" ht="12">
      <c r="B142" s="32"/>
      <c r="D142" s="147" t="s">
        <v>137</v>
      </c>
      <c r="F142" s="148" t="s">
        <v>962</v>
      </c>
      <c r="I142" s="145"/>
      <c r="L142" s="32"/>
      <c r="M142" s="146"/>
      <c r="T142" s="52"/>
      <c r="AT142" s="17" t="s">
        <v>137</v>
      </c>
      <c r="AU142" s="17" t="s">
        <v>80</v>
      </c>
    </row>
    <row r="143" spans="2:65" s="1" customFormat="1" ht="24.2" customHeight="1">
      <c r="B143" s="128"/>
      <c r="C143" s="129" t="s">
        <v>266</v>
      </c>
      <c r="D143" s="129" t="s">
        <v>129</v>
      </c>
      <c r="E143" s="130" t="s">
        <v>963</v>
      </c>
      <c r="F143" s="131" t="s">
        <v>964</v>
      </c>
      <c r="G143" s="132" t="s">
        <v>153</v>
      </c>
      <c r="H143" s="133">
        <v>10</v>
      </c>
      <c r="I143" s="134">
        <v>650</v>
      </c>
      <c r="J143" s="135">
        <f>ROUND(I143*H143,2)</f>
        <v>6500</v>
      </c>
      <c r="K143" s="136"/>
      <c r="L143" s="32"/>
      <c r="M143" s="137" t="s">
        <v>3</v>
      </c>
      <c r="N143" s="138" t="s">
        <v>42</v>
      </c>
      <c r="P143" s="139">
        <f>O143*H143</f>
        <v>0</v>
      </c>
      <c r="Q143" s="139">
        <v>0.00362</v>
      </c>
      <c r="R143" s="139">
        <f>Q143*H143</f>
        <v>0.036199999999999996</v>
      </c>
      <c r="S143" s="139">
        <v>0</v>
      </c>
      <c r="T143" s="140">
        <f>S143*H143</f>
        <v>0</v>
      </c>
      <c r="AR143" s="141" t="s">
        <v>241</v>
      </c>
      <c r="AT143" s="141" t="s">
        <v>129</v>
      </c>
      <c r="AU143" s="141" t="s">
        <v>80</v>
      </c>
      <c r="AY143" s="17" t="s">
        <v>126</v>
      </c>
      <c r="BE143" s="142">
        <f>IF(N143="základní",J143,0)</f>
        <v>6500</v>
      </c>
      <c r="BF143" s="142">
        <f>IF(N143="snížená",J143,0)</f>
        <v>0</v>
      </c>
      <c r="BG143" s="142">
        <f>IF(N143="zákl. přenesená",J143,0)</f>
        <v>0</v>
      </c>
      <c r="BH143" s="142">
        <f>IF(N143="sníž. přenesená",J143,0)</f>
        <v>0</v>
      </c>
      <c r="BI143" s="142">
        <f>IF(N143="nulová",J143,0)</f>
        <v>0</v>
      </c>
      <c r="BJ143" s="17" t="s">
        <v>76</v>
      </c>
      <c r="BK143" s="142">
        <f>ROUND(I143*H143,2)</f>
        <v>6500</v>
      </c>
      <c r="BL143" s="17" t="s">
        <v>241</v>
      </c>
      <c r="BM143" s="141" t="s">
        <v>965</v>
      </c>
    </row>
    <row r="144" spans="2:47" s="1" customFormat="1" ht="19.5">
      <c r="B144" s="32"/>
      <c r="D144" s="143" t="s">
        <v>135</v>
      </c>
      <c r="F144" s="144" t="s">
        <v>966</v>
      </c>
      <c r="I144" s="145"/>
      <c r="L144" s="32"/>
      <c r="M144" s="146"/>
      <c r="T144" s="52"/>
      <c r="AT144" s="17" t="s">
        <v>135</v>
      </c>
      <c r="AU144" s="17" t="s">
        <v>80</v>
      </c>
    </row>
    <row r="145" spans="2:47" s="1" customFormat="1" ht="12">
      <c r="B145" s="32"/>
      <c r="D145" s="147" t="s">
        <v>137</v>
      </c>
      <c r="F145" s="148" t="s">
        <v>967</v>
      </c>
      <c r="I145" s="145"/>
      <c r="L145" s="32"/>
      <c r="M145" s="146"/>
      <c r="T145" s="52"/>
      <c r="AT145" s="17" t="s">
        <v>137</v>
      </c>
      <c r="AU145" s="17" t="s">
        <v>80</v>
      </c>
    </row>
    <row r="146" spans="2:65" s="1" customFormat="1" ht="37.9" customHeight="1">
      <c r="B146" s="128"/>
      <c r="C146" s="129" t="s">
        <v>8</v>
      </c>
      <c r="D146" s="129" t="s">
        <v>129</v>
      </c>
      <c r="E146" s="130" t="s">
        <v>968</v>
      </c>
      <c r="F146" s="131" t="s">
        <v>969</v>
      </c>
      <c r="G146" s="132" t="s">
        <v>153</v>
      </c>
      <c r="H146" s="133">
        <v>25</v>
      </c>
      <c r="I146" s="134">
        <v>90</v>
      </c>
      <c r="J146" s="135">
        <f>ROUND(I146*H146,2)</f>
        <v>2250</v>
      </c>
      <c r="K146" s="136"/>
      <c r="L146" s="32"/>
      <c r="M146" s="137" t="s">
        <v>3</v>
      </c>
      <c r="N146" s="138" t="s">
        <v>42</v>
      </c>
      <c r="P146" s="139">
        <f>O146*H146</f>
        <v>0</v>
      </c>
      <c r="Q146" s="139">
        <v>5E-05</v>
      </c>
      <c r="R146" s="139">
        <f>Q146*H146</f>
        <v>0.00125</v>
      </c>
      <c r="S146" s="139">
        <v>0</v>
      </c>
      <c r="T146" s="140">
        <f>S146*H146</f>
        <v>0</v>
      </c>
      <c r="AR146" s="141" t="s">
        <v>241</v>
      </c>
      <c r="AT146" s="141" t="s">
        <v>129</v>
      </c>
      <c r="AU146" s="141" t="s">
        <v>80</v>
      </c>
      <c r="AY146" s="17" t="s">
        <v>126</v>
      </c>
      <c r="BE146" s="142">
        <f>IF(N146="základní",J146,0)</f>
        <v>2250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7" t="s">
        <v>76</v>
      </c>
      <c r="BK146" s="142">
        <f>ROUND(I146*H146,2)</f>
        <v>2250</v>
      </c>
      <c r="BL146" s="17" t="s">
        <v>241</v>
      </c>
      <c r="BM146" s="141" t="s">
        <v>970</v>
      </c>
    </row>
    <row r="147" spans="2:47" s="1" customFormat="1" ht="39">
      <c r="B147" s="32"/>
      <c r="D147" s="143" t="s">
        <v>135</v>
      </c>
      <c r="F147" s="144" t="s">
        <v>971</v>
      </c>
      <c r="I147" s="145"/>
      <c r="L147" s="32"/>
      <c r="M147" s="146"/>
      <c r="T147" s="52"/>
      <c r="AT147" s="17" t="s">
        <v>135</v>
      </c>
      <c r="AU147" s="17" t="s">
        <v>80</v>
      </c>
    </row>
    <row r="148" spans="2:47" s="1" customFormat="1" ht="12">
      <c r="B148" s="32"/>
      <c r="D148" s="147" t="s">
        <v>137</v>
      </c>
      <c r="F148" s="148" t="s">
        <v>972</v>
      </c>
      <c r="I148" s="145"/>
      <c r="L148" s="32"/>
      <c r="M148" s="146"/>
      <c r="T148" s="52"/>
      <c r="AT148" s="17" t="s">
        <v>137</v>
      </c>
      <c r="AU148" s="17" t="s">
        <v>80</v>
      </c>
    </row>
    <row r="149" spans="2:65" s="1" customFormat="1" ht="37.9" customHeight="1">
      <c r="B149" s="128"/>
      <c r="C149" s="129" t="s">
        <v>277</v>
      </c>
      <c r="D149" s="129" t="s">
        <v>129</v>
      </c>
      <c r="E149" s="130" t="s">
        <v>973</v>
      </c>
      <c r="F149" s="131" t="s">
        <v>974</v>
      </c>
      <c r="G149" s="132" t="s">
        <v>153</v>
      </c>
      <c r="H149" s="133">
        <v>20</v>
      </c>
      <c r="I149" s="134">
        <v>100</v>
      </c>
      <c r="J149" s="135">
        <f>ROUND(I149*H149,2)</f>
        <v>2000</v>
      </c>
      <c r="K149" s="136"/>
      <c r="L149" s="32"/>
      <c r="M149" s="137" t="s">
        <v>3</v>
      </c>
      <c r="N149" s="138" t="s">
        <v>42</v>
      </c>
      <c r="P149" s="139">
        <f>O149*H149</f>
        <v>0</v>
      </c>
      <c r="Q149" s="139">
        <v>7E-05</v>
      </c>
      <c r="R149" s="139">
        <f>Q149*H149</f>
        <v>0.0013999999999999998</v>
      </c>
      <c r="S149" s="139">
        <v>0</v>
      </c>
      <c r="T149" s="140">
        <f>S149*H149</f>
        <v>0</v>
      </c>
      <c r="AR149" s="141" t="s">
        <v>241</v>
      </c>
      <c r="AT149" s="141" t="s">
        <v>129</v>
      </c>
      <c r="AU149" s="141" t="s">
        <v>80</v>
      </c>
      <c r="AY149" s="17" t="s">
        <v>126</v>
      </c>
      <c r="BE149" s="142">
        <f>IF(N149="základní",J149,0)</f>
        <v>2000</v>
      </c>
      <c r="BF149" s="142">
        <f>IF(N149="snížená",J149,0)</f>
        <v>0</v>
      </c>
      <c r="BG149" s="142">
        <f>IF(N149="zákl. přenesená",J149,0)</f>
        <v>0</v>
      </c>
      <c r="BH149" s="142">
        <f>IF(N149="sníž. přenesená",J149,0)</f>
        <v>0</v>
      </c>
      <c r="BI149" s="142">
        <f>IF(N149="nulová",J149,0)</f>
        <v>0</v>
      </c>
      <c r="BJ149" s="17" t="s">
        <v>76</v>
      </c>
      <c r="BK149" s="142">
        <f>ROUND(I149*H149,2)</f>
        <v>2000</v>
      </c>
      <c r="BL149" s="17" t="s">
        <v>241</v>
      </c>
      <c r="BM149" s="141" t="s">
        <v>975</v>
      </c>
    </row>
    <row r="150" spans="2:47" s="1" customFormat="1" ht="39">
      <c r="B150" s="32"/>
      <c r="D150" s="143" t="s">
        <v>135</v>
      </c>
      <c r="F150" s="144" t="s">
        <v>976</v>
      </c>
      <c r="I150" s="145"/>
      <c r="L150" s="32"/>
      <c r="M150" s="146"/>
      <c r="T150" s="52"/>
      <c r="AT150" s="17" t="s">
        <v>135</v>
      </c>
      <c r="AU150" s="17" t="s">
        <v>80</v>
      </c>
    </row>
    <row r="151" spans="2:47" s="1" customFormat="1" ht="12">
      <c r="B151" s="32"/>
      <c r="D151" s="147" t="s">
        <v>137</v>
      </c>
      <c r="F151" s="148" t="s">
        <v>977</v>
      </c>
      <c r="I151" s="145"/>
      <c r="L151" s="32"/>
      <c r="M151" s="146"/>
      <c r="T151" s="52"/>
      <c r="AT151" s="17" t="s">
        <v>137</v>
      </c>
      <c r="AU151" s="17" t="s">
        <v>80</v>
      </c>
    </row>
    <row r="152" spans="2:65" s="1" customFormat="1" ht="37.9" customHeight="1">
      <c r="B152" s="128"/>
      <c r="C152" s="129" t="s">
        <v>286</v>
      </c>
      <c r="D152" s="129" t="s">
        <v>129</v>
      </c>
      <c r="E152" s="130" t="s">
        <v>978</v>
      </c>
      <c r="F152" s="131" t="s">
        <v>979</v>
      </c>
      <c r="G152" s="132" t="s">
        <v>153</v>
      </c>
      <c r="H152" s="133">
        <v>10</v>
      </c>
      <c r="I152" s="134">
        <v>110</v>
      </c>
      <c r="J152" s="135">
        <f>ROUND(I152*H152,2)</f>
        <v>1100</v>
      </c>
      <c r="K152" s="136"/>
      <c r="L152" s="32"/>
      <c r="M152" s="137" t="s">
        <v>3</v>
      </c>
      <c r="N152" s="138" t="s">
        <v>42</v>
      </c>
      <c r="P152" s="139">
        <f>O152*H152</f>
        <v>0</v>
      </c>
      <c r="Q152" s="139">
        <v>8E-05</v>
      </c>
      <c r="R152" s="139">
        <f>Q152*H152</f>
        <v>0.0008</v>
      </c>
      <c r="S152" s="139">
        <v>0</v>
      </c>
      <c r="T152" s="140">
        <f>S152*H152</f>
        <v>0</v>
      </c>
      <c r="AR152" s="141" t="s">
        <v>241</v>
      </c>
      <c r="AT152" s="141" t="s">
        <v>129</v>
      </c>
      <c r="AU152" s="141" t="s">
        <v>80</v>
      </c>
      <c r="AY152" s="17" t="s">
        <v>126</v>
      </c>
      <c r="BE152" s="142">
        <f>IF(N152="základní",J152,0)</f>
        <v>1100</v>
      </c>
      <c r="BF152" s="142">
        <f>IF(N152="snížená",J152,0)</f>
        <v>0</v>
      </c>
      <c r="BG152" s="142">
        <f>IF(N152="zákl. přenesená",J152,0)</f>
        <v>0</v>
      </c>
      <c r="BH152" s="142">
        <f>IF(N152="sníž. přenesená",J152,0)</f>
        <v>0</v>
      </c>
      <c r="BI152" s="142">
        <f>IF(N152="nulová",J152,0)</f>
        <v>0</v>
      </c>
      <c r="BJ152" s="17" t="s">
        <v>76</v>
      </c>
      <c r="BK152" s="142">
        <f>ROUND(I152*H152,2)</f>
        <v>1100</v>
      </c>
      <c r="BL152" s="17" t="s">
        <v>241</v>
      </c>
      <c r="BM152" s="141" t="s">
        <v>980</v>
      </c>
    </row>
    <row r="153" spans="2:47" s="1" customFormat="1" ht="39">
      <c r="B153" s="32"/>
      <c r="D153" s="143" t="s">
        <v>135</v>
      </c>
      <c r="F153" s="144" t="s">
        <v>981</v>
      </c>
      <c r="I153" s="145"/>
      <c r="L153" s="32"/>
      <c r="M153" s="146"/>
      <c r="T153" s="52"/>
      <c r="AT153" s="17" t="s">
        <v>135</v>
      </c>
      <c r="AU153" s="17" t="s">
        <v>80</v>
      </c>
    </row>
    <row r="154" spans="2:47" s="1" customFormat="1" ht="12">
      <c r="B154" s="32"/>
      <c r="D154" s="147" t="s">
        <v>137</v>
      </c>
      <c r="F154" s="148" t="s">
        <v>982</v>
      </c>
      <c r="I154" s="145"/>
      <c r="L154" s="32"/>
      <c r="M154" s="146"/>
      <c r="T154" s="52"/>
      <c r="AT154" s="17" t="s">
        <v>137</v>
      </c>
      <c r="AU154" s="17" t="s">
        <v>80</v>
      </c>
    </row>
    <row r="155" spans="2:65" s="1" customFormat="1" ht="24.2" customHeight="1">
      <c r="B155" s="128"/>
      <c r="C155" s="129" t="s">
        <v>292</v>
      </c>
      <c r="D155" s="129" t="s">
        <v>129</v>
      </c>
      <c r="E155" s="130" t="s">
        <v>983</v>
      </c>
      <c r="F155" s="131" t="s">
        <v>984</v>
      </c>
      <c r="G155" s="132" t="s">
        <v>174</v>
      </c>
      <c r="H155" s="133">
        <v>1</v>
      </c>
      <c r="I155" s="134">
        <v>350</v>
      </c>
      <c r="J155" s="135">
        <f>ROUND(I155*H155,2)</f>
        <v>350</v>
      </c>
      <c r="K155" s="136"/>
      <c r="L155" s="32"/>
      <c r="M155" s="137" t="s">
        <v>3</v>
      </c>
      <c r="N155" s="138" t="s">
        <v>42</v>
      </c>
      <c r="P155" s="139">
        <f>O155*H155</f>
        <v>0</v>
      </c>
      <c r="Q155" s="139">
        <v>0.0012</v>
      </c>
      <c r="R155" s="139">
        <f>Q155*H155</f>
        <v>0.0012</v>
      </c>
      <c r="S155" s="139">
        <v>0</v>
      </c>
      <c r="T155" s="140">
        <f>S155*H155</f>
        <v>0</v>
      </c>
      <c r="AR155" s="141" t="s">
        <v>241</v>
      </c>
      <c r="AT155" s="141" t="s">
        <v>129</v>
      </c>
      <c r="AU155" s="141" t="s">
        <v>80</v>
      </c>
      <c r="AY155" s="17" t="s">
        <v>126</v>
      </c>
      <c r="BE155" s="142">
        <f>IF(N155="základní",J155,0)</f>
        <v>350</v>
      </c>
      <c r="BF155" s="142">
        <f>IF(N155="snížená",J155,0)</f>
        <v>0</v>
      </c>
      <c r="BG155" s="142">
        <f>IF(N155="zákl. přenesená",J155,0)</f>
        <v>0</v>
      </c>
      <c r="BH155" s="142">
        <f>IF(N155="sníž. přenesená",J155,0)</f>
        <v>0</v>
      </c>
      <c r="BI155" s="142">
        <f>IF(N155="nulová",J155,0)</f>
        <v>0</v>
      </c>
      <c r="BJ155" s="17" t="s">
        <v>76</v>
      </c>
      <c r="BK155" s="142">
        <f>ROUND(I155*H155,2)</f>
        <v>350</v>
      </c>
      <c r="BL155" s="17" t="s">
        <v>241</v>
      </c>
      <c r="BM155" s="141" t="s">
        <v>985</v>
      </c>
    </row>
    <row r="156" spans="2:47" s="1" customFormat="1" ht="19.5">
      <c r="B156" s="32"/>
      <c r="D156" s="143" t="s">
        <v>135</v>
      </c>
      <c r="F156" s="144" t="s">
        <v>986</v>
      </c>
      <c r="I156" s="145"/>
      <c r="L156" s="32"/>
      <c r="M156" s="146"/>
      <c r="T156" s="52"/>
      <c r="AT156" s="17" t="s">
        <v>135</v>
      </c>
      <c r="AU156" s="17" t="s">
        <v>80</v>
      </c>
    </row>
    <row r="157" spans="2:47" s="1" customFormat="1" ht="12">
      <c r="B157" s="32"/>
      <c r="D157" s="147" t="s">
        <v>137</v>
      </c>
      <c r="F157" s="148" t="s">
        <v>987</v>
      </c>
      <c r="I157" s="145"/>
      <c r="L157" s="32"/>
      <c r="M157" s="146"/>
      <c r="T157" s="52"/>
      <c r="AT157" s="17" t="s">
        <v>137</v>
      </c>
      <c r="AU157" s="17" t="s">
        <v>80</v>
      </c>
    </row>
    <row r="158" spans="2:65" s="1" customFormat="1" ht="21.75" customHeight="1">
      <c r="B158" s="128"/>
      <c r="C158" s="129" t="s">
        <v>298</v>
      </c>
      <c r="D158" s="129" t="s">
        <v>129</v>
      </c>
      <c r="E158" s="130" t="s">
        <v>988</v>
      </c>
      <c r="F158" s="131" t="s">
        <v>989</v>
      </c>
      <c r="G158" s="132" t="s">
        <v>153</v>
      </c>
      <c r="H158" s="133">
        <v>55</v>
      </c>
      <c r="I158" s="134">
        <v>50</v>
      </c>
      <c r="J158" s="135">
        <f>ROUND(I158*H158,2)</f>
        <v>2750</v>
      </c>
      <c r="K158" s="136"/>
      <c r="L158" s="32"/>
      <c r="M158" s="137" t="s">
        <v>3</v>
      </c>
      <c r="N158" s="138" t="s">
        <v>42</v>
      </c>
      <c r="P158" s="139">
        <f>O158*H158</f>
        <v>0</v>
      </c>
      <c r="Q158" s="139">
        <v>1E-05</v>
      </c>
      <c r="R158" s="139">
        <f>Q158*H158</f>
        <v>0.00055</v>
      </c>
      <c r="S158" s="139">
        <v>0</v>
      </c>
      <c r="T158" s="140">
        <f>S158*H158</f>
        <v>0</v>
      </c>
      <c r="AR158" s="141" t="s">
        <v>241</v>
      </c>
      <c r="AT158" s="141" t="s">
        <v>129</v>
      </c>
      <c r="AU158" s="141" t="s">
        <v>80</v>
      </c>
      <c r="AY158" s="17" t="s">
        <v>126</v>
      </c>
      <c r="BE158" s="142">
        <f>IF(N158="základní",J158,0)</f>
        <v>2750</v>
      </c>
      <c r="BF158" s="142">
        <f>IF(N158="snížená",J158,0)</f>
        <v>0</v>
      </c>
      <c r="BG158" s="142">
        <f>IF(N158="zákl. přenesená",J158,0)</f>
        <v>0</v>
      </c>
      <c r="BH158" s="142">
        <f>IF(N158="sníž. přenesená",J158,0)</f>
        <v>0</v>
      </c>
      <c r="BI158" s="142">
        <f>IF(N158="nulová",J158,0)</f>
        <v>0</v>
      </c>
      <c r="BJ158" s="17" t="s">
        <v>76</v>
      </c>
      <c r="BK158" s="142">
        <f>ROUND(I158*H158,2)</f>
        <v>2750</v>
      </c>
      <c r="BL158" s="17" t="s">
        <v>241</v>
      </c>
      <c r="BM158" s="141" t="s">
        <v>990</v>
      </c>
    </row>
    <row r="159" spans="2:47" s="1" customFormat="1" ht="19.5">
      <c r="B159" s="32"/>
      <c r="D159" s="143" t="s">
        <v>135</v>
      </c>
      <c r="F159" s="144" t="s">
        <v>991</v>
      </c>
      <c r="I159" s="145"/>
      <c r="L159" s="32"/>
      <c r="M159" s="146"/>
      <c r="T159" s="52"/>
      <c r="AT159" s="17" t="s">
        <v>135</v>
      </c>
      <c r="AU159" s="17" t="s">
        <v>80</v>
      </c>
    </row>
    <row r="160" spans="2:47" s="1" customFormat="1" ht="12">
      <c r="B160" s="32"/>
      <c r="D160" s="147" t="s">
        <v>137</v>
      </c>
      <c r="F160" s="148" t="s">
        <v>992</v>
      </c>
      <c r="I160" s="145"/>
      <c r="L160" s="32"/>
      <c r="M160" s="146"/>
      <c r="T160" s="52"/>
      <c r="AT160" s="17" t="s">
        <v>137</v>
      </c>
      <c r="AU160" s="17" t="s">
        <v>80</v>
      </c>
    </row>
    <row r="161" spans="2:65" s="1" customFormat="1" ht="24.2" customHeight="1">
      <c r="B161" s="128"/>
      <c r="C161" s="129" t="s">
        <v>306</v>
      </c>
      <c r="D161" s="129" t="s">
        <v>129</v>
      </c>
      <c r="E161" s="130" t="s">
        <v>993</v>
      </c>
      <c r="F161" s="131" t="s">
        <v>994</v>
      </c>
      <c r="G161" s="132" t="s">
        <v>244</v>
      </c>
      <c r="H161" s="133">
        <v>0.102</v>
      </c>
      <c r="I161" s="134">
        <v>900</v>
      </c>
      <c r="J161" s="135">
        <f>ROUND(I161*H161,2)</f>
        <v>91.8</v>
      </c>
      <c r="K161" s="136"/>
      <c r="L161" s="32"/>
      <c r="M161" s="137" t="s">
        <v>3</v>
      </c>
      <c r="N161" s="138" t="s">
        <v>42</v>
      </c>
      <c r="P161" s="139">
        <f>O161*H161</f>
        <v>0</v>
      </c>
      <c r="Q161" s="139">
        <v>0</v>
      </c>
      <c r="R161" s="139">
        <f>Q161*H161</f>
        <v>0</v>
      </c>
      <c r="S161" s="139">
        <v>0</v>
      </c>
      <c r="T161" s="140">
        <f>S161*H161</f>
        <v>0</v>
      </c>
      <c r="AR161" s="141" t="s">
        <v>241</v>
      </c>
      <c r="AT161" s="141" t="s">
        <v>129</v>
      </c>
      <c r="AU161" s="141" t="s">
        <v>80</v>
      </c>
      <c r="AY161" s="17" t="s">
        <v>126</v>
      </c>
      <c r="BE161" s="142">
        <f>IF(N161="základní",J161,0)</f>
        <v>91.8</v>
      </c>
      <c r="BF161" s="142">
        <f>IF(N161="snížená",J161,0)</f>
        <v>0</v>
      </c>
      <c r="BG161" s="142">
        <f>IF(N161="zákl. přenesená",J161,0)</f>
        <v>0</v>
      </c>
      <c r="BH161" s="142">
        <f>IF(N161="sníž. přenesená",J161,0)</f>
        <v>0</v>
      </c>
      <c r="BI161" s="142">
        <f>IF(N161="nulová",J161,0)</f>
        <v>0</v>
      </c>
      <c r="BJ161" s="17" t="s">
        <v>76</v>
      </c>
      <c r="BK161" s="142">
        <f>ROUND(I161*H161,2)</f>
        <v>91.8</v>
      </c>
      <c r="BL161" s="17" t="s">
        <v>241</v>
      </c>
      <c r="BM161" s="141" t="s">
        <v>995</v>
      </c>
    </row>
    <row r="162" spans="2:47" s="1" customFormat="1" ht="29.25">
      <c r="B162" s="32"/>
      <c r="D162" s="143" t="s">
        <v>135</v>
      </c>
      <c r="F162" s="144" t="s">
        <v>996</v>
      </c>
      <c r="I162" s="145"/>
      <c r="L162" s="32"/>
      <c r="M162" s="146"/>
      <c r="T162" s="52"/>
      <c r="AT162" s="17" t="s">
        <v>135</v>
      </c>
      <c r="AU162" s="17" t="s">
        <v>80</v>
      </c>
    </row>
    <row r="163" spans="2:47" s="1" customFormat="1" ht="12">
      <c r="B163" s="32"/>
      <c r="D163" s="147" t="s">
        <v>137</v>
      </c>
      <c r="F163" s="148" t="s">
        <v>997</v>
      </c>
      <c r="I163" s="145"/>
      <c r="L163" s="32"/>
      <c r="M163" s="146"/>
      <c r="T163" s="52"/>
      <c r="AT163" s="17" t="s">
        <v>137</v>
      </c>
      <c r="AU163" s="17" t="s">
        <v>80</v>
      </c>
    </row>
    <row r="164" spans="2:63" s="11" customFormat="1" ht="22.9" customHeight="1">
      <c r="B164" s="116"/>
      <c r="D164" s="117" t="s">
        <v>70</v>
      </c>
      <c r="E164" s="126" t="s">
        <v>416</v>
      </c>
      <c r="F164" s="126" t="s">
        <v>417</v>
      </c>
      <c r="I164" s="119"/>
      <c r="J164" s="127">
        <f>BK164</f>
        <v>206652.7</v>
      </c>
      <c r="L164" s="116"/>
      <c r="M164" s="121"/>
      <c r="P164" s="122">
        <f>SUM(P165:P195)</f>
        <v>0</v>
      </c>
      <c r="R164" s="122">
        <f>SUM(R165:R195)</f>
        <v>0.5029600000000001</v>
      </c>
      <c r="T164" s="123">
        <f>SUM(T165:T195)</f>
        <v>0</v>
      </c>
      <c r="AR164" s="117" t="s">
        <v>80</v>
      </c>
      <c r="AT164" s="124" t="s">
        <v>70</v>
      </c>
      <c r="AU164" s="124" t="s">
        <v>76</v>
      </c>
      <c r="AY164" s="117" t="s">
        <v>126</v>
      </c>
      <c r="BK164" s="125">
        <f>SUM(BK165:BK195)</f>
        <v>206652.7</v>
      </c>
    </row>
    <row r="165" spans="2:65" s="1" customFormat="1" ht="37.9" customHeight="1">
      <c r="B165" s="128"/>
      <c r="C165" s="129" t="s">
        <v>313</v>
      </c>
      <c r="D165" s="129" t="s">
        <v>129</v>
      </c>
      <c r="E165" s="130" t="s">
        <v>998</v>
      </c>
      <c r="F165" s="131" t="s">
        <v>999</v>
      </c>
      <c r="G165" s="132" t="s">
        <v>777</v>
      </c>
      <c r="H165" s="133">
        <v>2</v>
      </c>
      <c r="I165" s="134">
        <v>6500</v>
      </c>
      <c r="J165" s="135">
        <f>ROUND(I165*H165,2)</f>
        <v>13000</v>
      </c>
      <c r="K165" s="136"/>
      <c r="L165" s="32"/>
      <c r="M165" s="137" t="s">
        <v>3</v>
      </c>
      <c r="N165" s="138" t="s">
        <v>42</v>
      </c>
      <c r="P165" s="139">
        <f>O165*H165</f>
        <v>0</v>
      </c>
      <c r="Q165" s="139">
        <v>0</v>
      </c>
      <c r="R165" s="139">
        <f>Q165*H165</f>
        <v>0</v>
      </c>
      <c r="S165" s="139">
        <v>0</v>
      </c>
      <c r="T165" s="140">
        <f>S165*H165</f>
        <v>0</v>
      </c>
      <c r="AR165" s="141" t="s">
        <v>241</v>
      </c>
      <c r="AT165" s="141" t="s">
        <v>129</v>
      </c>
      <c r="AU165" s="141" t="s">
        <v>80</v>
      </c>
      <c r="AY165" s="17" t="s">
        <v>126</v>
      </c>
      <c r="BE165" s="142">
        <f>IF(N165="základní",J165,0)</f>
        <v>13000</v>
      </c>
      <c r="BF165" s="142">
        <f>IF(N165="snížená",J165,0)</f>
        <v>0</v>
      </c>
      <c r="BG165" s="142">
        <f>IF(N165="zákl. přenesená",J165,0)</f>
        <v>0</v>
      </c>
      <c r="BH165" s="142">
        <f>IF(N165="sníž. přenesená",J165,0)</f>
        <v>0</v>
      </c>
      <c r="BI165" s="142">
        <f>IF(N165="nulová",J165,0)</f>
        <v>0</v>
      </c>
      <c r="BJ165" s="17" t="s">
        <v>76</v>
      </c>
      <c r="BK165" s="142">
        <f>ROUND(I165*H165,2)</f>
        <v>13000</v>
      </c>
      <c r="BL165" s="17" t="s">
        <v>241</v>
      </c>
      <c r="BM165" s="141" t="s">
        <v>1000</v>
      </c>
    </row>
    <row r="166" spans="2:47" s="1" customFormat="1" ht="29.25">
      <c r="B166" s="32"/>
      <c r="D166" s="143" t="s">
        <v>135</v>
      </c>
      <c r="F166" s="144" t="s">
        <v>999</v>
      </c>
      <c r="I166" s="145"/>
      <c r="L166" s="32"/>
      <c r="M166" s="146"/>
      <c r="T166" s="52"/>
      <c r="AT166" s="17" t="s">
        <v>135</v>
      </c>
      <c r="AU166" s="17" t="s">
        <v>80</v>
      </c>
    </row>
    <row r="167" spans="2:65" s="1" customFormat="1" ht="16.5" customHeight="1">
      <c r="B167" s="128"/>
      <c r="C167" s="129" t="s">
        <v>319</v>
      </c>
      <c r="D167" s="129" t="s">
        <v>129</v>
      </c>
      <c r="E167" s="130" t="s">
        <v>1001</v>
      </c>
      <c r="F167" s="131" t="s">
        <v>1002</v>
      </c>
      <c r="G167" s="132" t="s">
        <v>421</v>
      </c>
      <c r="H167" s="133">
        <v>8</v>
      </c>
      <c r="I167" s="134">
        <v>7000</v>
      </c>
      <c r="J167" s="135">
        <f>ROUND(I167*H167,2)</f>
        <v>56000</v>
      </c>
      <c r="K167" s="136"/>
      <c r="L167" s="32"/>
      <c r="M167" s="137" t="s">
        <v>3</v>
      </c>
      <c r="N167" s="138" t="s">
        <v>42</v>
      </c>
      <c r="P167" s="139">
        <f>O167*H167</f>
        <v>0</v>
      </c>
      <c r="Q167" s="139">
        <v>0.03192</v>
      </c>
      <c r="R167" s="139">
        <f>Q167*H167</f>
        <v>0.25536</v>
      </c>
      <c r="S167" s="139">
        <v>0</v>
      </c>
      <c r="T167" s="140">
        <f>S167*H167</f>
        <v>0</v>
      </c>
      <c r="AR167" s="141" t="s">
        <v>241</v>
      </c>
      <c r="AT167" s="141" t="s">
        <v>129</v>
      </c>
      <c r="AU167" s="141" t="s">
        <v>80</v>
      </c>
      <c r="AY167" s="17" t="s">
        <v>126</v>
      </c>
      <c r="BE167" s="142">
        <f>IF(N167="základní",J167,0)</f>
        <v>56000</v>
      </c>
      <c r="BF167" s="142">
        <f>IF(N167="snížená",J167,0)</f>
        <v>0</v>
      </c>
      <c r="BG167" s="142">
        <f>IF(N167="zákl. přenesená",J167,0)</f>
        <v>0</v>
      </c>
      <c r="BH167" s="142">
        <f>IF(N167="sníž. přenesená",J167,0)</f>
        <v>0</v>
      </c>
      <c r="BI167" s="142">
        <f>IF(N167="nulová",J167,0)</f>
        <v>0</v>
      </c>
      <c r="BJ167" s="17" t="s">
        <v>76</v>
      </c>
      <c r="BK167" s="142">
        <f>ROUND(I167*H167,2)</f>
        <v>56000</v>
      </c>
      <c r="BL167" s="17" t="s">
        <v>241</v>
      </c>
      <c r="BM167" s="141" t="s">
        <v>1003</v>
      </c>
    </row>
    <row r="168" spans="2:47" s="1" customFormat="1" ht="19.5">
      <c r="B168" s="32"/>
      <c r="D168" s="143" t="s">
        <v>135</v>
      </c>
      <c r="F168" s="144" t="s">
        <v>1004</v>
      </c>
      <c r="I168" s="145"/>
      <c r="L168" s="32"/>
      <c r="M168" s="146"/>
      <c r="T168" s="52"/>
      <c r="AT168" s="17" t="s">
        <v>135</v>
      </c>
      <c r="AU168" s="17" t="s">
        <v>80</v>
      </c>
    </row>
    <row r="169" spans="2:47" s="1" customFormat="1" ht="12">
      <c r="B169" s="32"/>
      <c r="D169" s="147" t="s">
        <v>137</v>
      </c>
      <c r="F169" s="148" t="s">
        <v>1005</v>
      </c>
      <c r="I169" s="145"/>
      <c r="L169" s="32"/>
      <c r="M169" s="146"/>
      <c r="T169" s="52"/>
      <c r="AT169" s="17" t="s">
        <v>137</v>
      </c>
      <c r="AU169" s="17" t="s">
        <v>80</v>
      </c>
    </row>
    <row r="170" spans="2:65" s="1" customFormat="1" ht="33" customHeight="1">
      <c r="B170" s="128"/>
      <c r="C170" s="129" t="s">
        <v>325</v>
      </c>
      <c r="D170" s="129" t="s">
        <v>129</v>
      </c>
      <c r="E170" s="130" t="s">
        <v>1006</v>
      </c>
      <c r="F170" s="131" t="s">
        <v>1007</v>
      </c>
      <c r="G170" s="132" t="s">
        <v>421</v>
      </c>
      <c r="H170" s="133">
        <v>12</v>
      </c>
      <c r="I170" s="134">
        <v>7500</v>
      </c>
      <c r="J170" s="135">
        <f>ROUND(I170*H170,2)</f>
        <v>90000</v>
      </c>
      <c r="K170" s="136"/>
      <c r="L170" s="32"/>
      <c r="M170" s="137" t="s">
        <v>3</v>
      </c>
      <c r="N170" s="138" t="s">
        <v>42</v>
      </c>
      <c r="P170" s="139">
        <f>O170*H170</f>
        <v>0</v>
      </c>
      <c r="Q170" s="139">
        <v>0.01382</v>
      </c>
      <c r="R170" s="139">
        <f>Q170*H170</f>
        <v>0.16584000000000002</v>
      </c>
      <c r="S170" s="139">
        <v>0</v>
      </c>
      <c r="T170" s="140">
        <f>S170*H170</f>
        <v>0</v>
      </c>
      <c r="AR170" s="141" t="s">
        <v>241</v>
      </c>
      <c r="AT170" s="141" t="s">
        <v>129</v>
      </c>
      <c r="AU170" s="141" t="s">
        <v>80</v>
      </c>
      <c r="AY170" s="17" t="s">
        <v>126</v>
      </c>
      <c r="BE170" s="142">
        <f>IF(N170="základní",J170,0)</f>
        <v>90000</v>
      </c>
      <c r="BF170" s="142">
        <f>IF(N170="snížená",J170,0)</f>
        <v>0</v>
      </c>
      <c r="BG170" s="142">
        <f>IF(N170="zákl. přenesená",J170,0)</f>
        <v>0</v>
      </c>
      <c r="BH170" s="142">
        <f>IF(N170="sníž. přenesená",J170,0)</f>
        <v>0</v>
      </c>
      <c r="BI170" s="142">
        <f>IF(N170="nulová",J170,0)</f>
        <v>0</v>
      </c>
      <c r="BJ170" s="17" t="s">
        <v>76</v>
      </c>
      <c r="BK170" s="142">
        <f>ROUND(I170*H170,2)</f>
        <v>90000</v>
      </c>
      <c r="BL170" s="17" t="s">
        <v>241</v>
      </c>
      <c r="BM170" s="141" t="s">
        <v>1008</v>
      </c>
    </row>
    <row r="171" spans="2:47" s="1" customFormat="1" ht="19.5">
      <c r="B171" s="32"/>
      <c r="D171" s="143" t="s">
        <v>135</v>
      </c>
      <c r="F171" s="144" t="s">
        <v>1009</v>
      </c>
      <c r="I171" s="145"/>
      <c r="L171" s="32"/>
      <c r="M171" s="146"/>
      <c r="T171" s="52"/>
      <c r="AT171" s="17" t="s">
        <v>135</v>
      </c>
      <c r="AU171" s="17" t="s">
        <v>80</v>
      </c>
    </row>
    <row r="172" spans="2:47" s="1" customFormat="1" ht="12">
      <c r="B172" s="32"/>
      <c r="D172" s="147" t="s">
        <v>137</v>
      </c>
      <c r="F172" s="148" t="s">
        <v>1010</v>
      </c>
      <c r="I172" s="145"/>
      <c r="L172" s="32"/>
      <c r="M172" s="146"/>
      <c r="T172" s="52"/>
      <c r="AT172" s="17" t="s">
        <v>137</v>
      </c>
      <c r="AU172" s="17" t="s">
        <v>80</v>
      </c>
    </row>
    <row r="173" spans="2:65" s="1" customFormat="1" ht="24.2" customHeight="1">
      <c r="B173" s="128"/>
      <c r="C173" s="129" t="s">
        <v>331</v>
      </c>
      <c r="D173" s="129" t="s">
        <v>129</v>
      </c>
      <c r="E173" s="130" t="s">
        <v>1011</v>
      </c>
      <c r="F173" s="131" t="s">
        <v>1012</v>
      </c>
      <c r="G173" s="132" t="s">
        <v>421</v>
      </c>
      <c r="H173" s="133">
        <v>4</v>
      </c>
      <c r="I173" s="134">
        <v>3000</v>
      </c>
      <c r="J173" s="135">
        <f>ROUND(I173*H173,2)</f>
        <v>12000</v>
      </c>
      <c r="K173" s="136"/>
      <c r="L173" s="32"/>
      <c r="M173" s="137" t="s">
        <v>3</v>
      </c>
      <c r="N173" s="138" t="s">
        <v>42</v>
      </c>
      <c r="P173" s="139">
        <f>O173*H173</f>
        <v>0</v>
      </c>
      <c r="Q173" s="139">
        <v>0.01647</v>
      </c>
      <c r="R173" s="139">
        <f>Q173*H173</f>
        <v>0.06588</v>
      </c>
      <c r="S173" s="139">
        <v>0</v>
      </c>
      <c r="T173" s="140">
        <f>S173*H173</f>
        <v>0</v>
      </c>
      <c r="AR173" s="141" t="s">
        <v>241</v>
      </c>
      <c r="AT173" s="141" t="s">
        <v>129</v>
      </c>
      <c r="AU173" s="141" t="s">
        <v>80</v>
      </c>
      <c r="AY173" s="17" t="s">
        <v>126</v>
      </c>
      <c r="BE173" s="142">
        <f>IF(N173="základní",J173,0)</f>
        <v>12000</v>
      </c>
      <c r="BF173" s="142">
        <f>IF(N173="snížená",J173,0)</f>
        <v>0</v>
      </c>
      <c r="BG173" s="142">
        <f>IF(N173="zákl. přenesená",J173,0)</f>
        <v>0</v>
      </c>
      <c r="BH173" s="142">
        <f>IF(N173="sníž. přenesená",J173,0)</f>
        <v>0</v>
      </c>
      <c r="BI173" s="142">
        <f>IF(N173="nulová",J173,0)</f>
        <v>0</v>
      </c>
      <c r="BJ173" s="17" t="s">
        <v>76</v>
      </c>
      <c r="BK173" s="142">
        <f>ROUND(I173*H173,2)</f>
        <v>12000</v>
      </c>
      <c r="BL173" s="17" t="s">
        <v>241</v>
      </c>
      <c r="BM173" s="141" t="s">
        <v>1013</v>
      </c>
    </row>
    <row r="174" spans="2:47" s="1" customFormat="1" ht="29.25">
      <c r="B174" s="32"/>
      <c r="D174" s="143" t="s">
        <v>135</v>
      </c>
      <c r="F174" s="144" t="s">
        <v>1014</v>
      </c>
      <c r="I174" s="145"/>
      <c r="L174" s="32"/>
      <c r="M174" s="146"/>
      <c r="T174" s="52"/>
      <c r="AT174" s="17" t="s">
        <v>135</v>
      </c>
      <c r="AU174" s="17" t="s">
        <v>80</v>
      </c>
    </row>
    <row r="175" spans="2:47" s="1" customFormat="1" ht="12">
      <c r="B175" s="32"/>
      <c r="D175" s="147" t="s">
        <v>137</v>
      </c>
      <c r="F175" s="148" t="s">
        <v>1015</v>
      </c>
      <c r="I175" s="145"/>
      <c r="L175" s="32"/>
      <c r="M175" s="146"/>
      <c r="T175" s="52"/>
      <c r="AT175" s="17" t="s">
        <v>137</v>
      </c>
      <c r="AU175" s="17" t="s">
        <v>80</v>
      </c>
    </row>
    <row r="176" spans="2:65" s="1" customFormat="1" ht="24.2" customHeight="1">
      <c r="B176" s="128"/>
      <c r="C176" s="129" t="s">
        <v>338</v>
      </c>
      <c r="D176" s="129" t="s">
        <v>129</v>
      </c>
      <c r="E176" s="130" t="s">
        <v>1016</v>
      </c>
      <c r="F176" s="131" t="s">
        <v>1017</v>
      </c>
      <c r="G176" s="132" t="s">
        <v>421</v>
      </c>
      <c r="H176" s="133">
        <v>4</v>
      </c>
      <c r="I176" s="134">
        <v>1200</v>
      </c>
      <c r="J176" s="135">
        <f>ROUND(I176*H176,2)</f>
        <v>4800</v>
      </c>
      <c r="K176" s="136"/>
      <c r="L176" s="32"/>
      <c r="M176" s="137" t="s">
        <v>3</v>
      </c>
      <c r="N176" s="138" t="s">
        <v>42</v>
      </c>
      <c r="P176" s="139">
        <f>O176*H176</f>
        <v>0</v>
      </c>
      <c r="Q176" s="139">
        <v>0.00052</v>
      </c>
      <c r="R176" s="139">
        <f>Q176*H176</f>
        <v>0.00208</v>
      </c>
      <c r="S176" s="139">
        <v>0</v>
      </c>
      <c r="T176" s="140">
        <f>S176*H176</f>
        <v>0</v>
      </c>
      <c r="AR176" s="141" t="s">
        <v>241</v>
      </c>
      <c r="AT176" s="141" t="s">
        <v>129</v>
      </c>
      <c r="AU176" s="141" t="s">
        <v>80</v>
      </c>
      <c r="AY176" s="17" t="s">
        <v>126</v>
      </c>
      <c r="BE176" s="142">
        <f>IF(N176="základní",J176,0)</f>
        <v>4800</v>
      </c>
      <c r="BF176" s="142">
        <f>IF(N176="snížená",J176,0)</f>
        <v>0</v>
      </c>
      <c r="BG176" s="142">
        <f>IF(N176="zákl. přenesená",J176,0)</f>
        <v>0</v>
      </c>
      <c r="BH176" s="142">
        <f>IF(N176="sníž. přenesená",J176,0)</f>
        <v>0</v>
      </c>
      <c r="BI176" s="142">
        <f>IF(N176="nulová",J176,0)</f>
        <v>0</v>
      </c>
      <c r="BJ176" s="17" t="s">
        <v>76</v>
      </c>
      <c r="BK176" s="142">
        <f>ROUND(I176*H176,2)</f>
        <v>4800</v>
      </c>
      <c r="BL176" s="17" t="s">
        <v>241</v>
      </c>
      <c r="BM176" s="141" t="s">
        <v>1018</v>
      </c>
    </row>
    <row r="177" spans="2:47" s="1" customFormat="1" ht="19.5">
      <c r="B177" s="32"/>
      <c r="D177" s="143" t="s">
        <v>135</v>
      </c>
      <c r="F177" s="144" t="s">
        <v>1017</v>
      </c>
      <c r="I177" s="145"/>
      <c r="L177" s="32"/>
      <c r="M177" s="146"/>
      <c r="T177" s="52"/>
      <c r="AT177" s="17" t="s">
        <v>135</v>
      </c>
      <c r="AU177" s="17" t="s">
        <v>80</v>
      </c>
    </row>
    <row r="178" spans="2:47" s="1" customFormat="1" ht="12">
      <c r="B178" s="32"/>
      <c r="D178" s="147" t="s">
        <v>137</v>
      </c>
      <c r="F178" s="148" t="s">
        <v>1019</v>
      </c>
      <c r="I178" s="145"/>
      <c r="L178" s="32"/>
      <c r="M178" s="146"/>
      <c r="T178" s="52"/>
      <c r="AT178" s="17" t="s">
        <v>137</v>
      </c>
      <c r="AU178" s="17" t="s">
        <v>80</v>
      </c>
    </row>
    <row r="179" spans="2:65" s="1" customFormat="1" ht="24.2" customHeight="1">
      <c r="B179" s="128"/>
      <c r="C179" s="129" t="s">
        <v>346</v>
      </c>
      <c r="D179" s="129" t="s">
        <v>129</v>
      </c>
      <c r="E179" s="130" t="s">
        <v>1020</v>
      </c>
      <c r="F179" s="131" t="s">
        <v>1021</v>
      </c>
      <c r="G179" s="132" t="s">
        <v>421</v>
      </c>
      <c r="H179" s="133">
        <v>8</v>
      </c>
      <c r="I179" s="134">
        <v>1500</v>
      </c>
      <c r="J179" s="135">
        <f>ROUND(I179*H179,2)</f>
        <v>12000</v>
      </c>
      <c r="K179" s="136"/>
      <c r="L179" s="32"/>
      <c r="M179" s="137" t="s">
        <v>3</v>
      </c>
      <c r="N179" s="138" t="s">
        <v>42</v>
      </c>
      <c r="P179" s="139">
        <f>O179*H179</f>
        <v>0</v>
      </c>
      <c r="Q179" s="139">
        <v>0.00052</v>
      </c>
      <c r="R179" s="139">
        <f>Q179*H179</f>
        <v>0.00416</v>
      </c>
      <c r="S179" s="139">
        <v>0</v>
      </c>
      <c r="T179" s="140">
        <f>S179*H179</f>
        <v>0</v>
      </c>
      <c r="AR179" s="141" t="s">
        <v>241</v>
      </c>
      <c r="AT179" s="141" t="s">
        <v>129</v>
      </c>
      <c r="AU179" s="141" t="s">
        <v>80</v>
      </c>
      <c r="AY179" s="17" t="s">
        <v>126</v>
      </c>
      <c r="BE179" s="142">
        <f>IF(N179="základní",J179,0)</f>
        <v>12000</v>
      </c>
      <c r="BF179" s="142">
        <f>IF(N179="snížená",J179,0)</f>
        <v>0</v>
      </c>
      <c r="BG179" s="142">
        <f>IF(N179="zákl. přenesená",J179,0)</f>
        <v>0</v>
      </c>
      <c r="BH179" s="142">
        <f>IF(N179="sníž. přenesená",J179,0)</f>
        <v>0</v>
      </c>
      <c r="BI179" s="142">
        <f>IF(N179="nulová",J179,0)</f>
        <v>0</v>
      </c>
      <c r="BJ179" s="17" t="s">
        <v>76</v>
      </c>
      <c r="BK179" s="142">
        <f>ROUND(I179*H179,2)</f>
        <v>12000</v>
      </c>
      <c r="BL179" s="17" t="s">
        <v>241</v>
      </c>
      <c r="BM179" s="141" t="s">
        <v>1022</v>
      </c>
    </row>
    <row r="180" spans="2:47" s="1" customFormat="1" ht="19.5">
      <c r="B180" s="32"/>
      <c r="D180" s="143" t="s">
        <v>135</v>
      </c>
      <c r="F180" s="144" t="s">
        <v>1021</v>
      </c>
      <c r="I180" s="145"/>
      <c r="L180" s="32"/>
      <c r="M180" s="146"/>
      <c r="T180" s="52"/>
      <c r="AT180" s="17" t="s">
        <v>135</v>
      </c>
      <c r="AU180" s="17" t="s">
        <v>80</v>
      </c>
    </row>
    <row r="181" spans="2:47" s="1" customFormat="1" ht="12">
      <c r="B181" s="32"/>
      <c r="D181" s="147" t="s">
        <v>137</v>
      </c>
      <c r="F181" s="148" t="s">
        <v>1023</v>
      </c>
      <c r="I181" s="145"/>
      <c r="L181" s="32"/>
      <c r="M181" s="146"/>
      <c r="T181" s="52"/>
      <c r="AT181" s="17" t="s">
        <v>137</v>
      </c>
      <c r="AU181" s="17" t="s">
        <v>80</v>
      </c>
    </row>
    <row r="182" spans="2:65" s="1" customFormat="1" ht="24.2" customHeight="1">
      <c r="B182" s="128"/>
      <c r="C182" s="129" t="s">
        <v>356</v>
      </c>
      <c r="D182" s="129" t="s">
        <v>129</v>
      </c>
      <c r="E182" s="130" t="s">
        <v>1024</v>
      </c>
      <c r="F182" s="131" t="s">
        <v>1025</v>
      </c>
      <c r="G182" s="132" t="s">
        <v>421</v>
      </c>
      <c r="H182" s="133">
        <v>4</v>
      </c>
      <c r="I182" s="134">
        <v>1500</v>
      </c>
      <c r="J182" s="135">
        <f>ROUND(I182*H182,2)</f>
        <v>6000</v>
      </c>
      <c r="K182" s="136"/>
      <c r="L182" s="32"/>
      <c r="M182" s="137" t="s">
        <v>3</v>
      </c>
      <c r="N182" s="138" t="s">
        <v>42</v>
      </c>
      <c r="P182" s="139">
        <f>O182*H182</f>
        <v>0</v>
      </c>
      <c r="Q182" s="139">
        <v>0.00052</v>
      </c>
      <c r="R182" s="139">
        <f>Q182*H182</f>
        <v>0.00208</v>
      </c>
      <c r="S182" s="139">
        <v>0</v>
      </c>
      <c r="T182" s="140">
        <f>S182*H182</f>
        <v>0</v>
      </c>
      <c r="AR182" s="141" t="s">
        <v>241</v>
      </c>
      <c r="AT182" s="141" t="s">
        <v>129</v>
      </c>
      <c r="AU182" s="141" t="s">
        <v>80</v>
      </c>
      <c r="AY182" s="17" t="s">
        <v>126</v>
      </c>
      <c r="BE182" s="142">
        <f>IF(N182="základní",J182,0)</f>
        <v>6000</v>
      </c>
      <c r="BF182" s="142">
        <f>IF(N182="snížená",J182,0)</f>
        <v>0</v>
      </c>
      <c r="BG182" s="142">
        <f>IF(N182="zákl. přenesená",J182,0)</f>
        <v>0</v>
      </c>
      <c r="BH182" s="142">
        <f>IF(N182="sníž. přenesená",J182,0)</f>
        <v>0</v>
      </c>
      <c r="BI182" s="142">
        <f>IF(N182="nulová",J182,0)</f>
        <v>0</v>
      </c>
      <c r="BJ182" s="17" t="s">
        <v>76</v>
      </c>
      <c r="BK182" s="142">
        <f>ROUND(I182*H182,2)</f>
        <v>6000</v>
      </c>
      <c r="BL182" s="17" t="s">
        <v>241</v>
      </c>
      <c r="BM182" s="141" t="s">
        <v>1026</v>
      </c>
    </row>
    <row r="183" spans="2:47" s="1" customFormat="1" ht="19.5">
      <c r="B183" s="32"/>
      <c r="D183" s="143" t="s">
        <v>135</v>
      </c>
      <c r="F183" s="144" t="s">
        <v>1025</v>
      </c>
      <c r="I183" s="145"/>
      <c r="L183" s="32"/>
      <c r="M183" s="146"/>
      <c r="T183" s="52"/>
      <c r="AT183" s="17" t="s">
        <v>135</v>
      </c>
      <c r="AU183" s="17" t="s">
        <v>80</v>
      </c>
    </row>
    <row r="184" spans="2:47" s="1" customFormat="1" ht="12">
      <c r="B184" s="32"/>
      <c r="D184" s="147" t="s">
        <v>137</v>
      </c>
      <c r="F184" s="148" t="s">
        <v>1027</v>
      </c>
      <c r="I184" s="145"/>
      <c r="L184" s="32"/>
      <c r="M184" s="146"/>
      <c r="T184" s="52"/>
      <c r="AT184" s="17" t="s">
        <v>137</v>
      </c>
      <c r="AU184" s="17" t="s">
        <v>80</v>
      </c>
    </row>
    <row r="185" spans="2:65" s="1" customFormat="1" ht="21.75" customHeight="1">
      <c r="B185" s="128"/>
      <c r="C185" s="129" t="s">
        <v>363</v>
      </c>
      <c r="D185" s="129" t="s">
        <v>129</v>
      </c>
      <c r="E185" s="130" t="s">
        <v>1028</v>
      </c>
      <c r="F185" s="131" t="s">
        <v>1029</v>
      </c>
      <c r="G185" s="132" t="s">
        <v>421</v>
      </c>
      <c r="H185" s="133">
        <v>4</v>
      </c>
      <c r="I185" s="134">
        <v>2500</v>
      </c>
      <c r="J185" s="135">
        <f>ROUND(I185*H185,2)</f>
        <v>10000</v>
      </c>
      <c r="K185" s="136"/>
      <c r="L185" s="32"/>
      <c r="M185" s="137" t="s">
        <v>3</v>
      </c>
      <c r="N185" s="138" t="s">
        <v>42</v>
      </c>
      <c r="P185" s="139">
        <f>O185*H185</f>
        <v>0</v>
      </c>
      <c r="Q185" s="139">
        <v>0.0018</v>
      </c>
      <c r="R185" s="139">
        <f>Q185*H185</f>
        <v>0.0072</v>
      </c>
      <c r="S185" s="139">
        <v>0</v>
      </c>
      <c r="T185" s="140">
        <f>S185*H185</f>
        <v>0</v>
      </c>
      <c r="AR185" s="141" t="s">
        <v>241</v>
      </c>
      <c r="AT185" s="141" t="s">
        <v>129</v>
      </c>
      <c r="AU185" s="141" t="s">
        <v>80</v>
      </c>
      <c r="AY185" s="17" t="s">
        <v>126</v>
      </c>
      <c r="BE185" s="142">
        <f>IF(N185="základní",J185,0)</f>
        <v>10000</v>
      </c>
      <c r="BF185" s="142">
        <f>IF(N185="snížená",J185,0)</f>
        <v>0</v>
      </c>
      <c r="BG185" s="142">
        <f>IF(N185="zákl. přenesená",J185,0)</f>
        <v>0</v>
      </c>
      <c r="BH185" s="142">
        <f>IF(N185="sníž. přenesená",J185,0)</f>
        <v>0</v>
      </c>
      <c r="BI185" s="142">
        <f>IF(N185="nulová",J185,0)</f>
        <v>0</v>
      </c>
      <c r="BJ185" s="17" t="s">
        <v>76</v>
      </c>
      <c r="BK185" s="142">
        <f>ROUND(I185*H185,2)</f>
        <v>10000</v>
      </c>
      <c r="BL185" s="17" t="s">
        <v>241</v>
      </c>
      <c r="BM185" s="141" t="s">
        <v>1030</v>
      </c>
    </row>
    <row r="186" spans="2:47" s="1" customFormat="1" ht="12">
      <c r="B186" s="32"/>
      <c r="D186" s="143" t="s">
        <v>135</v>
      </c>
      <c r="F186" s="144" t="s">
        <v>1031</v>
      </c>
      <c r="I186" s="145"/>
      <c r="L186" s="32"/>
      <c r="M186" s="146"/>
      <c r="T186" s="52"/>
      <c r="AT186" s="17" t="s">
        <v>135</v>
      </c>
      <c r="AU186" s="17" t="s">
        <v>80</v>
      </c>
    </row>
    <row r="187" spans="2:47" s="1" customFormat="1" ht="12">
      <c r="B187" s="32"/>
      <c r="D187" s="147" t="s">
        <v>137</v>
      </c>
      <c r="F187" s="148" t="s">
        <v>1032</v>
      </c>
      <c r="I187" s="145"/>
      <c r="L187" s="32"/>
      <c r="M187" s="146"/>
      <c r="T187" s="52"/>
      <c r="AT187" s="17" t="s">
        <v>137</v>
      </c>
      <c r="AU187" s="17" t="s">
        <v>80</v>
      </c>
    </row>
    <row r="188" spans="2:65" s="1" customFormat="1" ht="16.5" customHeight="1">
      <c r="B188" s="128"/>
      <c r="C188" s="129" t="s">
        <v>369</v>
      </c>
      <c r="D188" s="129" t="s">
        <v>129</v>
      </c>
      <c r="E188" s="130" t="s">
        <v>1033</v>
      </c>
      <c r="F188" s="131" t="s">
        <v>1034</v>
      </c>
      <c r="G188" s="132" t="s">
        <v>174</v>
      </c>
      <c r="H188" s="133">
        <v>4</v>
      </c>
      <c r="I188" s="134">
        <v>600</v>
      </c>
      <c r="J188" s="135">
        <f>ROUND(I188*H188,2)</f>
        <v>2400</v>
      </c>
      <c r="K188" s="136"/>
      <c r="L188" s="32"/>
      <c r="M188" s="137" t="s">
        <v>3</v>
      </c>
      <c r="N188" s="138" t="s">
        <v>42</v>
      </c>
      <c r="P188" s="139">
        <f>O188*H188</f>
        <v>0</v>
      </c>
      <c r="Q188" s="139">
        <v>9E-05</v>
      </c>
      <c r="R188" s="139">
        <f>Q188*H188</f>
        <v>0.00036</v>
      </c>
      <c r="S188" s="139">
        <v>0</v>
      </c>
      <c r="T188" s="140">
        <f>S188*H188</f>
        <v>0</v>
      </c>
      <c r="AR188" s="141" t="s">
        <v>241</v>
      </c>
      <c r="AT188" s="141" t="s">
        <v>129</v>
      </c>
      <c r="AU188" s="141" t="s">
        <v>80</v>
      </c>
      <c r="AY188" s="17" t="s">
        <v>126</v>
      </c>
      <c r="BE188" s="142">
        <f>IF(N188="základní",J188,0)</f>
        <v>2400</v>
      </c>
      <c r="BF188" s="142">
        <f>IF(N188="snížená",J188,0)</f>
        <v>0</v>
      </c>
      <c r="BG188" s="142">
        <f>IF(N188="zákl. přenesená",J188,0)</f>
        <v>0</v>
      </c>
      <c r="BH188" s="142">
        <f>IF(N188="sníž. přenesená",J188,0)</f>
        <v>0</v>
      </c>
      <c r="BI188" s="142">
        <f>IF(N188="nulová",J188,0)</f>
        <v>0</v>
      </c>
      <c r="BJ188" s="17" t="s">
        <v>76</v>
      </c>
      <c r="BK188" s="142">
        <f>ROUND(I188*H188,2)</f>
        <v>2400</v>
      </c>
      <c r="BL188" s="17" t="s">
        <v>241</v>
      </c>
      <c r="BM188" s="141" t="s">
        <v>1035</v>
      </c>
    </row>
    <row r="189" spans="2:47" s="1" customFormat="1" ht="12">
      <c r="B189" s="32"/>
      <c r="D189" s="143" t="s">
        <v>135</v>
      </c>
      <c r="F189" s="144" t="s">
        <v>1034</v>
      </c>
      <c r="I189" s="145"/>
      <c r="L189" s="32"/>
      <c r="M189" s="146"/>
      <c r="T189" s="52"/>
      <c r="AT189" s="17" t="s">
        <v>135</v>
      </c>
      <c r="AU189" s="17" t="s">
        <v>80</v>
      </c>
    </row>
    <row r="190" spans="2:47" s="1" customFormat="1" ht="12">
      <c r="B190" s="32"/>
      <c r="D190" s="147" t="s">
        <v>137</v>
      </c>
      <c r="F190" s="148" t="s">
        <v>1036</v>
      </c>
      <c r="I190" s="145"/>
      <c r="L190" s="32"/>
      <c r="M190" s="146"/>
      <c r="T190" s="52"/>
      <c r="AT190" s="17" t="s">
        <v>137</v>
      </c>
      <c r="AU190" s="17" t="s">
        <v>80</v>
      </c>
    </row>
    <row r="191" spans="2:51" s="14" customFormat="1" ht="12">
      <c r="B191" s="174"/>
      <c r="D191" s="143" t="s">
        <v>139</v>
      </c>
      <c r="E191" s="175" t="s">
        <v>3</v>
      </c>
      <c r="F191" s="176" t="s">
        <v>1037</v>
      </c>
      <c r="H191" s="175" t="s">
        <v>3</v>
      </c>
      <c r="I191" s="177"/>
      <c r="L191" s="174"/>
      <c r="M191" s="178"/>
      <c r="T191" s="179"/>
      <c r="AT191" s="175" t="s">
        <v>139</v>
      </c>
      <c r="AU191" s="175" t="s">
        <v>80</v>
      </c>
      <c r="AV191" s="14" t="s">
        <v>76</v>
      </c>
      <c r="AW191" s="14" t="s">
        <v>33</v>
      </c>
      <c r="AX191" s="14" t="s">
        <v>71</v>
      </c>
      <c r="AY191" s="175" t="s">
        <v>126</v>
      </c>
    </row>
    <row r="192" spans="2:51" s="12" customFormat="1" ht="12">
      <c r="B192" s="149"/>
      <c r="D192" s="143" t="s">
        <v>139</v>
      </c>
      <c r="E192" s="150" t="s">
        <v>3</v>
      </c>
      <c r="F192" s="151" t="s">
        <v>133</v>
      </c>
      <c r="H192" s="152">
        <v>4</v>
      </c>
      <c r="I192" s="153"/>
      <c r="L192" s="149"/>
      <c r="M192" s="154"/>
      <c r="T192" s="155"/>
      <c r="AT192" s="150" t="s">
        <v>139</v>
      </c>
      <c r="AU192" s="150" t="s">
        <v>80</v>
      </c>
      <c r="AV192" s="12" t="s">
        <v>80</v>
      </c>
      <c r="AW192" s="12" t="s">
        <v>33</v>
      </c>
      <c r="AX192" s="12" t="s">
        <v>76</v>
      </c>
      <c r="AY192" s="150" t="s">
        <v>126</v>
      </c>
    </row>
    <row r="193" spans="2:65" s="1" customFormat="1" ht="24.2" customHeight="1">
      <c r="B193" s="128"/>
      <c r="C193" s="129" t="s">
        <v>375</v>
      </c>
      <c r="D193" s="129" t="s">
        <v>129</v>
      </c>
      <c r="E193" s="130" t="s">
        <v>1038</v>
      </c>
      <c r="F193" s="131" t="s">
        <v>1039</v>
      </c>
      <c r="G193" s="132" t="s">
        <v>244</v>
      </c>
      <c r="H193" s="133">
        <v>0.503</v>
      </c>
      <c r="I193" s="134">
        <v>900</v>
      </c>
      <c r="J193" s="135">
        <f>ROUND(I193*H193,2)</f>
        <v>452.7</v>
      </c>
      <c r="K193" s="136"/>
      <c r="L193" s="32"/>
      <c r="M193" s="137" t="s">
        <v>3</v>
      </c>
      <c r="N193" s="138" t="s">
        <v>42</v>
      </c>
      <c r="P193" s="139">
        <f>O193*H193</f>
        <v>0</v>
      </c>
      <c r="Q193" s="139">
        <v>0</v>
      </c>
      <c r="R193" s="139">
        <f>Q193*H193</f>
        <v>0</v>
      </c>
      <c r="S193" s="139">
        <v>0</v>
      </c>
      <c r="T193" s="140">
        <f>S193*H193</f>
        <v>0</v>
      </c>
      <c r="AR193" s="141" t="s">
        <v>241</v>
      </c>
      <c r="AT193" s="141" t="s">
        <v>129</v>
      </c>
      <c r="AU193" s="141" t="s">
        <v>80</v>
      </c>
      <c r="AY193" s="17" t="s">
        <v>126</v>
      </c>
      <c r="BE193" s="142">
        <f>IF(N193="základní",J193,0)</f>
        <v>452.7</v>
      </c>
      <c r="BF193" s="142">
        <f>IF(N193="snížená",J193,0)</f>
        <v>0</v>
      </c>
      <c r="BG193" s="142">
        <f>IF(N193="zákl. přenesená",J193,0)</f>
        <v>0</v>
      </c>
      <c r="BH193" s="142">
        <f>IF(N193="sníž. přenesená",J193,0)</f>
        <v>0</v>
      </c>
      <c r="BI193" s="142">
        <f>IF(N193="nulová",J193,0)</f>
        <v>0</v>
      </c>
      <c r="BJ193" s="17" t="s">
        <v>76</v>
      </c>
      <c r="BK193" s="142">
        <f>ROUND(I193*H193,2)</f>
        <v>452.7</v>
      </c>
      <c r="BL193" s="17" t="s">
        <v>241</v>
      </c>
      <c r="BM193" s="141" t="s">
        <v>1040</v>
      </c>
    </row>
    <row r="194" spans="2:47" s="1" customFormat="1" ht="29.25">
      <c r="B194" s="32"/>
      <c r="D194" s="143" t="s">
        <v>135</v>
      </c>
      <c r="F194" s="144" t="s">
        <v>1041</v>
      </c>
      <c r="I194" s="145"/>
      <c r="L194" s="32"/>
      <c r="M194" s="146"/>
      <c r="T194" s="52"/>
      <c r="AT194" s="17" t="s">
        <v>135</v>
      </c>
      <c r="AU194" s="17" t="s">
        <v>80</v>
      </c>
    </row>
    <row r="195" spans="2:47" s="1" customFormat="1" ht="12">
      <c r="B195" s="32"/>
      <c r="D195" s="147" t="s">
        <v>137</v>
      </c>
      <c r="F195" s="148" t="s">
        <v>1042</v>
      </c>
      <c r="I195" s="145"/>
      <c r="L195" s="32"/>
      <c r="M195" s="146"/>
      <c r="T195" s="52"/>
      <c r="AT195" s="17" t="s">
        <v>137</v>
      </c>
      <c r="AU195" s="17" t="s">
        <v>80</v>
      </c>
    </row>
    <row r="196" spans="2:63" s="11" customFormat="1" ht="22.9" customHeight="1">
      <c r="B196" s="116"/>
      <c r="D196" s="117" t="s">
        <v>70</v>
      </c>
      <c r="E196" s="126" t="s">
        <v>1043</v>
      </c>
      <c r="F196" s="126" t="s">
        <v>1044</v>
      </c>
      <c r="I196" s="119"/>
      <c r="J196" s="127">
        <f>BK196</f>
        <v>9700.9</v>
      </c>
      <c r="L196" s="116"/>
      <c r="M196" s="121"/>
      <c r="P196" s="122">
        <f>SUM(P197:P214)</f>
        <v>0</v>
      </c>
      <c r="R196" s="122">
        <f>SUM(R197:R214)</f>
        <v>0.0008</v>
      </c>
      <c r="T196" s="123">
        <f>SUM(T197:T214)</f>
        <v>0.24930000000000002</v>
      </c>
      <c r="AR196" s="117" t="s">
        <v>80</v>
      </c>
      <c r="AT196" s="124" t="s">
        <v>70</v>
      </c>
      <c r="AU196" s="124" t="s">
        <v>76</v>
      </c>
      <c r="AY196" s="117" t="s">
        <v>126</v>
      </c>
      <c r="BK196" s="125">
        <f>SUM(BK197:BK214)</f>
        <v>9700.9</v>
      </c>
    </row>
    <row r="197" spans="2:65" s="1" customFormat="1" ht="24.2" customHeight="1">
      <c r="B197" s="128"/>
      <c r="C197" s="129" t="s">
        <v>380</v>
      </c>
      <c r="D197" s="129" t="s">
        <v>129</v>
      </c>
      <c r="E197" s="130" t="s">
        <v>1045</v>
      </c>
      <c r="F197" s="131" t="s">
        <v>1046</v>
      </c>
      <c r="G197" s="132" t="s">
        <v>174</v>
      </c>
      <c r="H197" s="133">
        <v>10</v>
      </c>
      <c r="I197" s="134">
        <v>150</v>
      </c>
      <c r="J197" s="135">
        <f>ROUND(I197*H197,2)</f>
        <v>1500</v>
      </c>
      <c r="K197" s="136"/>
      <c r="L197" s="32"/>
      <c r="M197" s="137" t="s">
        <v>3</v>
      </c>
      <c r="N197" s="138" t="s">
        <v>42</v>
      </c>
      <c r="P197" s="139">
        <f>O197*H197</f>
        <v>0</v>
      </c>
      <c r="Q197" s="139">
        <v>0</v>
      </c>
      <c r="R197" s="139">
        <f>Q197*H197</f>
        <v>0</v>
      </c>
      <c r="S197" s="139">
        <v>0</v>
      </c>
      <c r="T197" s="140">
        <f>S197*H197</f>
        <v>0</v>
      </c>
      <c r="AR197" s="141" t="s">
        <v>241</v>
      </c>
      <c r="AT197" s="141" t="s">
        <v>129</v>
      </c>
      <c r="AU197" s="141" t="s">
        <v>80</v>
      </c>
      <c r="AY197" s="17" t="s">
        <v>126</v>
      </c>
      <c r="BE197" s="142">
        <f>IF(N197="základní",J197,0)</f>
        <v>1500</v>
      </c>
      <c r="BF197" s="142">
        <f>IF(N197="snížená",J197,0)</f>
        <v>0</v>
      </c>
      <c r="BG197" s="142">
        <f>IF(N197="zákl. přenesená",J197,0)</f>
        <v>0</v>
      </c>
      <c r="BH197" s="142">
        <f>IF(N197="sníž. přenesená",J197,0)</f>
        <v>0</v>
      </c>
      <c r="BI197" s="142">
        <f>IF(N197="nulová",J197,0)</f>
        <v>0</v>
      </c>
      <c r="BJ197" s="17" t="s">
        <v>76</v>
      </c>
      <c r="BK197" s="142">
        <f>ROUND(I197*H197,2)</f>
        <v>1500</v>
      </c>
      <c r="BL197" s="17" t="s">
        <v>241</v>
      </c>
      <c r="BM197" s="141" t="s">
        <v>1047</v>
      </c>
    </row>
    <row r="198" spans="2:47" s="1" customFormat="1" ht="19.5">
      <c r="B198" s="32"/>
      <c r="D198" s="143" t="s">
        <v>135</v>
      </c>
      <c r="F198" s="144" t="s">
        <v>1048</v>
      </c>
      <c r="I198" s="145"/>
      <c r="L198" s="32"/>
      <c r="M198" s="146"/>
      <c r="T198" s="52"/>
      <c r="AT198" s="17" t="s">
        <v>135</v>
      </c>
      <c r="AU198" s="17" t="s">
        <v>80</v>
      </c>
    </row>
    <row r="199" spans="2:47" s="1" customFormat="1" ht="12">
      <c r="B199" s="32"/>
      <c r="D199" s="147" t="s">
        <v>137</v>
      </c>
      <c r="F199" s="148" t="s">
        <v>1049</v>
      </c>
      <c r="I199" s="145"/>
      <c r="L199" s="32"/>
      <c r="M199" s="146"/>
      <c r="T199" s="52"/>
      <c r="AT199" s="17" t="s">
        <v>137</v>
      </c>
      <c r="AU199" s="17" t="s">
        <v>80</v>
      </c>
    </row>
    <row r="200" spans="2:65" s="1" customFormat="1" ht="24.2" customHeight="1">
      <c r="B200" s="128"/>
      <c r="C200" s="129" t="s">
        <v>388</v>
      </c>
      <c r="D200" s="129" t="s">
        <v>129</v>
      </c>
      <c r="E200" s="130" t="s">
        <v>1050</v>
      </c>
      <c r="F200" s="131" t="s">
        <v>1051</v>
      </c>
      <c r="G200" s="132" t="s">
        <v>174</v>
      </c>
      <c r="H200" s="133">
        <v>10</v>
      </c>
      <c r="I200" s="134">
        <v>200</v>
      </c>
      <c r="J200" s="135">
        <f>ROUND(I200*H200,2)</f>
        <v>2000</v>
      </c>
      <c r="K200" s="136"/>
      <c r="L200" s="32"/>
      <c r="M200" s="137" t="s">
        <v>3</v>
      </c>
      <c r="N200" s="138" t="s">
        <v>42</v>
      </c>
      <c r="P200" s="139">
        <f>O200*H200</f>
        <v>0</v>
      </c>
      <c r="Q200" s="139">
        <v>8E-05</v>
      </c>
      <c r="R200" s="139">
        <f>Q200*H200</f>
        <v>0.0008</v>
      </c>
      <c r="S200" s="139">
        <v>0.02493</v>
      </c>
      <c r="T200" s="140">
        <f>S200*H200</f>
        <v>0.24930000000000002</v>
      </c>
      <c r="AR200" s="141" t="s">
        <v>241</v>
      </c>
      <c r="AT200" s="141" t="s">
        <v>129</v>
      </c>
      <c r="AU200" s="141" t="s">
        <v>80</v>
      </c>
      <c r="AY200" s="17" t="s">
        <v>126</v>
      </c>
      <c r="BE200" s="142">
        <f>IF(N200="základní",J200,0)</f>
        <v>2000</v>
      </c>
      <c r="BF200" s="142">
        <f>IF(N200="snížená",J200,0)</f>
        <v>0</v>
      </c>
      <c r="BG200" s="142">
        <f>IF(N200="zákl. přenesená",J200,0)</f>
        <v>0</v>
      </c>
      <c r="BH200" s="142">
        <f>IF(N200="sníž. přenesená",J200,0)</f>
        <v>0</v>
      </c>
      <c r="BI200" s="142">
        <f>IF(N200="nulová",J200,0)</f>
        <v>0</v>
      </c>
      <c r="BJ200" s="17" t="s">
        <v>76</v>
      </c>
      <c r="BK200" s="142">
        <f>ROUND(I200*H200,2)</f>
        <v>2000</v>
      </c>
      <c r="BL200" s="17" t="s">
        <v>241</v>
      </c>
      <c r="BM200" s="141" t="s">
        <v>1052</v>
      </c>
    </row>
    <row r="201" spans="2:47" s="1" customFormat="1" ht="19.5">
      <c r="B201" s="32"/>
      <c r="D201" s="143" t="s">
        <v>135</v>
      </c>
      <c r="F201" s="144" t="s">
        <v>1053</v>
      </c>
      <c r="I201" s="145"/>
      <c r="L201" s="32"/>
      <c r="M201" s="146"/>
      <c r="T201" s="52"/>
      <c r="AT201" s="17" t="s">
        <v>135</v>
      </c>
      <c r="AU201" s="17" t="s">
        <v>80</v>
      </c>
    </row>
    <row r="202" spans="2:47" s="1" customFormat="1" ht="12">
      <c r="B202" s="32"/>
      <c r="D202" s="147" t="s">
        <v>137</v>
      </c>
      <c r="F202" s="148" t="s">
        <v>1054</v>
      </c>
      <c r="I202" s="145"/>
      <c r="L202" s="32"/>
      <c r="M202" s="146"/>
      <c r="T202" s="52"/>
      <c r="AT202" s="17" t="s">
        <v>137</v>
      </c>
      <c r="AU202" s="17" t="s">
        <v>80</v>
      </c>
    </row>
    <row r="203" spans="2:65" s="1" customFormat="1" ht="24.2" customHeight="1">
      <c r="B203" s="128"/>
      <c r="C203" s="129" t="s">
        <v>394</v>
      </c>
      <c r="D203" s="129" t="s">
        <v>129</v>
      </c>
      <c r="E203" s="130" t="s">
        <v>1055</v>
      </c>
      <c r="F203" s="131" t="s">
        <v>1056</v>
      </c>
      <c r="G203" s="132" t="s">
        <v>174</v>
      </c>
      <c r="H203" s="133">
        <v>10</v>
      </c>
      <c r="I203" s="134">
        <v>500</v>
      </c>
      <c r="J203" s="135">
        <f>ROUND(I203*H203,2)</f>
        <v>5000</v>
      </c>
      <c r="K203" s="136"/>
      <c r="L203" s="32"/>
      <c r="M203" s="137" t="s">
        <v>3</v>
      </c>
      <c r="N203" s="138" t="s">
        <v>42</v>
      </c>
      <c r="P203" s="139">
        <f>O203*H203</f>
        <v>0</v>
      </c>
      <c r="Q203" s="139">
        <v>0</v>
      </c>
      <c r="R203" s="139">
        <f>Q203*H203</f>
        <v>0</v>
      </c>
      <c r="S203" s="139">
        <v>0</v>
      </c>
      <c r="T203" s="140">
        <f>S203*H203</f>
        <v>0</v>
      </c>
      <c r="AR203" s="141" t="s">
        <v>241</v>
      </c>
      <c r="AT203" s="141" t="s">
        <v>129</v>
      </c>
      <c r="AU203" s="141" t="s">
        <v>80</v>
      </c>
      <c r="AY203" s="17" t="s">
        <v>126</v>
      </c>
      <c r="BE203" s="142">
        <f>IF(N203="základní",J203,0)</f>
        <v>5000</v>
      </c>
      <c r="BF203" s="142">
        <f>IF(N203="snížená",J203,0)</f>
        <v>0</v>
      </c>
      <c r="BG203" s="142">
        <f>IF(N203="zákl. přenesená",J203,0)</f>
        <v>0</v>
      </c>
      <c r="BH203" s="142">
        <f>IF(N203="sníž. přenesená",J203,0)</f>
        <v>0</v>
      </c>
      <c r="BI203" s="142">
        <f>IF(N203="nulová",J203,0)</f>
        <v>0</v>
      </c>
      <c r="BJ203" s="17" t="s">
        <v>76</v>
      </c>
      <c r="BK203" s="142">
        <f>ROUND(I203*H203,2)</f>
        <v>5000</v>
      </c>
      <c r="BL203" s="17" t="s">
        <v>241</v>
      </c>
      <c r="BM203" s="141" t="s">
        <v>1057</v>
      </c>
    </row>
    <row r="204" spans="2:47" s="1" customFormat="1" ht="19.5">
      <c r="B204" s="32"/>
      <c r="D204" s="143" t="s">
        <v>135</v>
      </c>
      <c r="F204" s="144" t="s">
        <v>1058</v>
      </c>
      <c r="I204" s="145"/>
      <c r="L204" s="32"/>
      <c r="M204" s="146"/>
      <c r="T204" s="52"/>
      <c r="AT204" s="17" t="s">
        <v>135</v>
      </c>
      <c r="AU204" s="17" t="s">
        <v>80</v>
      </c>
    </row>
    <row r="205" spans="2:47" s="1" customFormat="1" ht="12">
      <c r="B205" s="32"/>
      <c r="D205" s="147" t="s">
        <v>137</v>
      </c>
      <c r="F205" s="148" t="s">
        <v>1059</v>
      </c>
      <c r="I205" s="145"/>
      <c r="L205" s="32"/>
      <c r="M205" s="146"/>
      <c r="T205" s="52"/>
      <c r="AT205" s="17" t="s">
        <v>137</v>
      </c>
      <c r="AU205" s="17" t="s">
        <v>80</v>
      </c>
    </row>
    <row r="206" spans="2:65" s="1" customFormat="1" ht="16.5" customHeight="1">
      <c r="B206" s="128"/>
      <c r="C206" s="129" t="s">
        <v>399</v>
      </c>
      <c r="D206" s="129" t="s">
        <v>129</v>
      </c>
      <c r="E206" s="130" t="s">
        <v>1060</v>
      </c>
      <c r="F206" s="131" t="s">
        <v>1061</v>
      </c>
      <c r="G206" s="132" t="s">
        <v>143</v>
      </c>
      <c r="H206" s="133">
        <v>15</v>
      </c>
      <c r="I206" s="134">
        <v>50</v>
      </c>
      <c r="J206" s="135">
        <f>ROUND(I206*H206,2)</f>
        <v>750</v>
      </c>
      <c r="K206" s="136"/>
      <c r="L206" s="32"/>
      <c r="M206" s="137" t="s">
        <v>3</v>
      </c>
      <c r="N206" s="138" t="s">
        <v>42</v>
      </c>
      <c r="P206" s="139">
        <f>O206*H206</f>
        <v>0</v>
      </c>
      <c r="Q206" s="139">
        <v>0</v>
      </c>
      <c r="R206" s="139">
        <f>Q206*H206</f>
        <v>0</v>
      </c>
      <c r="S206" s="139">
        <v>0</v>
      </c>
      <c r="T206" s="140">
        <f>S206*H206</f>
        <v>0</v>
      </c>
      <c r="AR206" s="141" t="s">
        <v>241</v>
      </c>
      <c r="AT206" s="141" t="s">
        <v>129</v>
      </c>
      <c r="AU206" s="141" t="s">
        <v>80</v>
      </c>
      <c r="AY206" s="17" t="s">
        <v>126</v>
      </c>
      <c r="BE206" s="142">
        <f>IF(N206="základní",J206,0)</f>
        <v>750</v>
      </c>
      <c r="BF206" s="142">
        <f>IF(N206="snížená",J206,0)</f>
        <v>0</v>
      </c>
      <c r="BG206" s="142">
        <f>IF(N206="zákl. přenesená",J206,0)</f>
        <v>0</v>
      </c>
      <c r="BH206" s="142">
        <f>IF(N206="sníž. přenesená",J206,0)</f>
        <v>0</v>
      </c>
      <c r="BI206" s="142">
        <f>IF(N206="nulová",J206,0)</f>
        <v>0</v>
      </c>
      <c r="BJ206" s="17" t="s">
        <v>76</v>
      </c>
      <c r="BK206" s="142">
        <f>ROUND(I206*H206,2)</f>
        <v>750</v>
      </c>
      <c r="BL206" s="17" t="s">
        <v>241</v>
      </c>
      <c r="BM206" s="141" t="s">
        <v>1062</v>
      </c>
    </row>
    <row r="207" spans="2:47" s="1" customFormat="1" ht="19.5">
      <c r="B207" s="32"/>
      <c r="D207" s="143" t="s">
        <v>135</v>
      </c>
      <c r="F207" s="144" t="s">
        <v>1063</v>
      </c>
      <c r="I207" s="145"/>
      <c r="L207" s="32"/>
      <c r="M207" s="146"/>
      <c r="T207" s="52"/>
      <c r="AT207" s="17" t="s">
        <v>135</v>
      </c>
      <c r="AU207" s="17" t="s">
        <v>80</v>
      </c>
    </row>
    <row r="208" spans="2:47" s="1" customFormat="1" ht="12">
      <c r="B208" s="32"/>
      <c r="D208" s="147" t="s">
        <v>137</v>
      </c>
      <c r="F208" s="148" t="s">
        <v>1064</v>
      </c>
      <c r="I208" s="145"/>
      <c r="L208" s="32"/>
      <c r="M208" s="146"/>
      <c r="T208" s="52"/>
      <c r="AT208" s="17" t="s">
        <v>137</v>
      </c>
      <c r="AU208" s="17" t="s">
        <v>80</v>
      </c>
    </row>
    <row r="209" spans="2:65" s="1" customFormat="1" ht="24.2" customHeight="1">
      <c r="B209" s="128"/>
      <c r="C209" s="129" t="s">
        <v>405</v>
      </c>
      <c r="D209" s="129" t="s">
        <v>129</v>
      </c>
      <c r="E209" s="130" t="s">
        <v>1065</v>
      </c>
      <c r="F209" s="131" t="s">
        <v>1066</v>
      </c>
      <c r="G209" s="132" t="s">
        <v>244</v>
      </c>
      <c r="H209" s="133">
        <v>0.001</v>
      </c>
      <c r="I209" s="134">
        <v>900</v>
      </c>
      <c r="J209" s="135">
        <f>ROUND(I209*H209,2)</f>
        <v>0.9</v>
      </c>
      <c r="K209" s="136"/>
      <c r="L209" s="32"/>
      <c r="M209" s="137" t="s">
        <v>3</v>
      </c>
      <c r="N209" s="138" t="s">
        <v>42</v>
      </c>
      <c r="P209" s="139">
        <f>O209*H209</f>
        <v>0</v>
      </c>
      <c r="Q209" s="139">
        <v>0</v>
      </c>
      <c r="R209" s="139">
        <f>Q209*H209</f>
        <v>0</v>
      </c>
      <c r="S209" s="139">
        <v>0</v>
      </c>
      <c r="T209" s="140">
        <f>S209*H209</f>
        <v>0</v>
      </c>
      <c r="AR209" s="141" t="s">
        <v>241</v>
      </c>
      <c r="AT209" s="141" t="s">
        <v>129</v>
      </c>
      <c r="AU209" s="141" t="s">
        <v>80</v>
      </c>
      <c r="AY209" s="17" t="s">
        <v>126</v>
      </c>
      <c r="BE209" s="142">
        <f>IF(N209="základní",J209,0)</f>
        <v>0.9</v>
      </c>
      <c r="BF209" s="142">
        <f>IF(N209="snížená",J209,0)</f>
        <v>0</v>
      </c>
      <c r="BG209" s="142">
        <f>IF(N209="zákl. přenesená",J209,0)</f>
        <v>0</v>
      </c>
      <c r="BH209" s="142">
        <f>IF(N209="sníž. přenesená",J209,0)</f>
        <v>0</v>
      </c>
      <c r="BI209" s="142">
        <f>IF(N209="nulová",J209,0)</f>
        <v>0</v>
      </c>
      <c r="BJ209" s="17" t="s">
        <v>76</v>
      </c>
      <c r="BK209" s="142">
        <f>ROUND(I209*H209,2)</f>
        <v>0.9</v>
      </c>
      <c r="BL209" s="17" t="s">
        <v>241</v>
      </c>
      <c r="BM209" s="141" t="s">
        <v>1067</v>
      </c>
    </row>
    <row r="210" spans="2:47" s="1" customFormat="1" ht="29.25">
      <c r="B210" s="32"/>
      <c r="D210" s="143" t="s">
        <v>135</v>
      </c>
      <c r="F210" s="144" t="s">
        <v>1068</v>
      </c>
      <c r="I210" s="145"/>
      <c r="L210" s="32"/>
      <c r="M210" s="146"/>
      <c r="T210" s="52"/>
      <c r="AT210" s="17" t="s">
        <v>135</v>
      </c>
      <c r="AU210" s="17" t="s">
        <v>80</v>
      </c>
    </row>
    <row r="211" spans="2:47" s="1" customFormat="1" ht="12">
      <c r="B211" s="32"/>
      <c r="D211" s="147" t="s">
        <v>137</v>
      </c>
      <c r="F211" s="148" t="s">
        <v>1069</v>
      </c>
      <c r="I211" s="145"/>
      <c r="L211" s="32"/>
      <c r="M211" s="146"/>
      <c r="T211" s="52"/>
      <c r="AT211" s="17" t="s">
        <v>137</v>
      </c>
      <c r="AU211" s="17" t="s">
        <v>80</v>
      </c>
    </row>
    <row r="212" spans="2:65" s="1" customFormat="1" ht="24.2" customHeight="1">
      <c r="B212" s="128"/>
      <c r="C212" s="129" t="s">
        <v>410</v>
      </c>
      <c r="D212" s="129" t="s">
        <v>129</v>
      </c>
      <c r="E212" s="130" t="s">
        <v>1070</v>
      </c>
      <c r="F212" s="131" t="s">
        <v>1071</v>
      </c>
      <c r="G212" s="132" t="s">
        <v>555</v>
      </c>
      <c r="H212" s="181">
        <v>150</v>
      </c>
      <c r="I212" s="134">
        <v>3</v>
      </c>
      <c r="J212" s="135">
        <f>ROUND(I212*H212,2)</f>
        <v>450</v>
      </c>
      <c r="K212" s="136"/>
      <c r="L212" s="32"/>
      <c r="M212" s="137" t="s">
        <v>3</v>
      </c>
      <c r="N212" s="138" t="s">
        <v>42</v>
      </c>
      <c r="P212" s="139">
        <f>O212*H212</f>
        <v>0</v>
      </c>
      <c r="Q212" s="139">
        <v>0</v>
      </c>
      <c r="R212" s="139">
        <f>Q212*H212</f>
        <v>0</v>
      </c>
      <c r="S212" s="139">
        <v>0</v>
      </c>
      <c r="T212" s="140">
        <f>S212*H212</f>
        <v>0</v>
      </c>
      <c r="AR212" s="141" t="s">
        <v>241</v>
      </c>
      <c r="AT212" s="141" t="s">
        <v>129</v>
      </c>
      <c r="AU212" s="141" t="s">
        <v>80</v>
      </c>
      <c r="AY212" s="17" t="s">
        <v>126</v>
      </c>
      <c r="BE212" s="142">
        <f>IF(N212="základní",J212,0)</f>
        <v>450</v>
      </c>
      <c r="BF212" s="142">
        <f>IF(N212="snížená",J212,0)</f>
        <v>0</v>
      </c>
      <c r="BG212" s="142">
        <f>IF(N212="zákl. přenesená",J212,0)</f>
        <v>0</v>
      </c>
      <c r="BH212" s="142">
        <f>IF(N212="sníž. přenesená",J212,0)</f>
        <v>0</v>
      </c>
      <c r="BI212" s="142">
        <f>IF(N212="nulová",J212,0)</f>
        <v>0</v>
      </c>
      <c r="BJ212" s="17" t="s">
        <v>76</v>
      </c>
      <c r="BK212" s="142">
        <f>ROUND(I212*H212,2)</f>
        <v>450</v>
      </c>
      <c r="BL212" s="17" t="s">
        <v>241</v>
      </c>
      <c r="BM212" s="141" t="s">
        <v>1072</v>
      </c>
    </row>
    <row r="213" spans="2:47" s="1" customFormat="1" ht="29.25">
      <c r="B213" s="32"/>
      <c r="D213" s="143" t="s">
        <v>135</v>
      </c>
      <c r="F213" s="144" t="s">
        <v>1073</v>
      </c>
      <c r="I213" s="145"/>
      <c r="L213" s="32"/>
      <c r="M213" s="146"/>
      <c r="T213" s="52"/>
      <c r="AT213" s="17" t="s">
        <v>135</v>
      </c>
      <c r="AU213" s="17" t="s">
        <v>80</v>
      </c>
    </row>
    <row r="214" spans="2:47" s="1" customFormat="1" ht="12">
      <c r="B214" s="32"/>
      <c r="D214" s="147" t="s">
        <v>137</v>
      </c>
      <c r="F214" s="148" t="s">
        <v>1074</v>
      </c>
      <c r="I214" s="145"/>
      <c r="L214" s="32"/>
      <c r="M214" s="182"/>
      <c r="N214" s="183"/>
      <c r="O214" s="183"/>
      <c r="P214" s="183"/>
      <c r="Q214" s="183"/>
      <c r="R214" s="183"/>
      <c r="S214" s="183"/>
      <c r="T214" s="184"/>
      <c r="AT214" s="17" t="s">
        <v>137</v>
      </c>
      <c r="AU214" s="17" t="s">
        <v>80</v>
      </c>
    </row>
    <row r="215" spans="2:12" s="1" customFormat="1" ht="6.95" customHeight="1">
      <c r="B215" s="41"/>
      <c r="C215" s="42"/>
      <c r="D215" s="42"/>
      <c r="E215" s="42"/>
      <c r="F215" s="42"/>
      <c r="G215" s="42"/>
      <c r="H215" s="42"/>
      <c r="I215" s="42"/>
      <c r="J215" s="42"/>
      <c r="K215" s="42"/>
      <c r="L215" s="32"/>
    </row>
  </sheetData>
  <autoFilter ref="C83:K21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3_01/721174005"/>
    <hyperlink ref="F92" r:id="rId2" display="https://podminky.urs.cz/item/CS_URS_2023_01/721174006"/>
    <hyperlink ref="F95" r:id="rId3" display="https://podminky.urs.cz/item/CS_URS_2023_01/721174007"/>
    <hyperlink ref="F98" r:id="rId4" display="https://podminky.urs.cz/item/CS_URS_2023_01/721174042"/>
    <hyperlink ref="F101" r:id="rId5" display="https://podminky.urs.cz/item/CS_URS_2023_01/721174043"/>
    <hyperlink ref="F104" r:id="rId6" display="https://podminky.urs.cz/item/CS_URS_2023_01/721174044"/>
    <hyperlink ref="F107" r:id="rId7" display="https://podminky.urs.cz/item/CS_URS_2023_01/721174045"/>
    <hyperlink ref="F110" r:id="rId8" display="https://podminky.urs.cz/item/CS_URS_2023_01/721273153"/>
    <hyperlink ref="F113" r:id="rId9" display="https://podminky.urs.cz/item/CS_URS_2023_01/721274126"/>
    <hyperlink ref="F116" r:id="rId10" display="https://podminky.urs.cz/item/CS_URS_2023_01/721274125"/>
    <hyperlink ref="F119" r:id="rId11" display="https://podminky.urs.cz/item/CS_URS_2023_01/721290111"/>
    <hyperlink ref="F126" r:id="rId12" display="https://podminky.urs.cz/item/CS_URS_2023_01/998721101"/>
    <hyperlink ref="F130" r:id="rId13" display="https://podminky.urs.cz/item/CS_URS_2023_01/722174001"/>
    <hyperlink ref="F133" r:id="rId14" display="https://podminky.urs.cz/item/CS_URS_2023_01/722174002"/>
    <hyperlink ref="F136" r:id="rId15" display="https://podminky.urs.cz/item/CS_URS_2023_01/722174003"/>
    <hyperlink ref="F139" r:id="rId16" display="https://podminky.urs.cz/item/CS_URS_2023_01/722174004"/>
    <hyperlink ref="F142" r:id="rId17" display="https://podminky.urs.cz/item/CS_URS_2023_01/722174005"/>
    <hyperlink ref="F145" r:id="rId18" display="https://podminky.urs.cz/item/CS_URS_2023_01/722174006"/>
    <hyperlink ref="F148" r:id="rId19" display="https://podminky.urs.cz/item/CS_URS_2023_01/722181221"/>
    <hyperlink ref="F151" r:id="rId20" display="https://podminky.urs.cz/item/CS_URS_2023_01/722181222"/>
    <hyperlink ref="F154" r:id="rId21" display="https://podminky.urs.cz/item/CS_URS_2023_01/722181223"/>
    <hyperlink ref="F157" r:id="rId22" display="https://podminky.urs.cz/item/CS_URS_2023_01/722232065"/>
    <hyperlink ref="F160" r:id="rId23" display="https://podminky.urs.cz/item/CS_URS_2023_01/722290234"/>
    <hyperlink ref="F163" r:id="rId24" display="https://podminky.urs.cz/item/CS_URS_2023_01/998722101"/>
    <hyperlink ref="F169" r:id="rId25" display="https://podminky.urs.cz/item/CS_URS_2022_02/725112182"/>
    <hyperlink ref="F172" r:id="rId26" display="https://podminky.urs.cz/item/CS_URS_2022_02/725121512"/>
    <hyperlink ref="F175" r:id="rId27" display="https://podminky.urs.cz/item/CS_URS_2022_02/725211603"/>
    <hyperlink ref="F178" r:id="rId28" display="https://podminky.urs.cz/item/CS_URS_2022_02/725291511"/>
    <hyperlink ref="F181" r:id="rId29" display="https://podminky.urs.cz/item/CS_URS_2022_02/725291521"/>
    <hyperlink ref="F184" r:id="rId30" display="https://podminky.urs.cz/item/CS_URS_2022_02/725291531"/>
    <hyperlink ref="F187" r:id="rId31" display="https://podminky.urs.cz/item/CS_URS_2022_02/725822611"/>
    <hyperlink ref="F190" r:id="rId32" display="https://podminky.urs.cz/item/CS_URS_2023_01/725980122"/>
    <hyperlink ref="F195" r:id="rId33" display="https://podminky.urs.cz/item/CS_URS_2022_02/998725101"/>
    <hyperlink ref="F199" r:id="rId34" display="https://podminky.urs.cz/item/CS_URS_2022_02/735000911"/>
    <hyperlink ref="F202" r:id="rId35" display="https://podminky.urs.cz/item/CS_URS_2022_02/735151821"/>
    <hyperlink ref="F205" r:id="rId36" display="https://podminky.urs.cz/item/CS_URS_2022_02/735159220"/>
    <hyperlink ref="F208" r:id="rId37" display="https://podminky.urs.cz/item/CS_URS_2022_02/735494811"/>
    <hyperlink ref="F211" r:id="rId38" display="https://podminky.urs.cz/item/CS_URS_2022_02/998735101"/>
    <hyperlink ref="F214" r:id="rId39" display="https://podminky.urs.cz/item/CS_URS_2022_02/998735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41"/>
  <headerFooter>
    <oddFooter>&amp;CStrana &amp;P z &amp;N</oddFooter>
  </headerFooter>
  <drawing r:id="rId4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view="pageBreakPreview" zoomScale="60" workbookViewId="0" topLeftCell="A1"/>
  </sheetViews>
  <sheetFormatPr defaultColWidth="9.140625" defaultRowHeight="12"/>
  <cols>
    <col min="1" max="1" width="8.28125" style="185" customWidth="1"/>
    <col min="2" max="2" width="1.7109375" style="185" customWidth="1"/>
    <col min="3" max="4" width="5.00390625" style="185" customWidth="1"/>
    <col min="5" max="5" width="11.7109375" style="185" customWidth="1"/>
    <col min="6" max="6" width="9.140625" style="185" customWidth="1"/>
    <col min="7" max="7" width="5.00390625" style="185" customWidth="1"/>
    <col min="8" max="8" width="77.8515625" style="185" customWidth="1"/>
    <col min="9" max="10" width="20.00390625" style="185" customWidth="1"/>
    <col min="11" max="11" width="1.7109375" style="185" customWidth="1"/>
  </cols>
  <sheetData>
    <row r="1" ht="37.5" customHeight="1"/>
    <row r="2" spans="2:11" ht="7.5" customHeight="1">
      <c r="B2" s="186"/>
      <c r="C2" s="187"/>
      <c r="D2" s="187"/>
      <c r="E2" s="187"/>
      <c r="F2" s="187"/>
      <c r="G2" s="187"/>
      <c r="H2" s="187"/>
      <c r="I2" s="187"/>
      <c r="J2" s="187"/>
      <c r="K2" s="188"/>
    </row>
    <row r="3" spans="2:11" s="15" customFormat="1" ht="45" customHeight="1">
      <c r="B3" s="189"/>
      <c r="C3" s="307" t="s">
        <v>1075</v>
      </c>
      <c r="D3" s="307"/>
      <c r="E3" s="307"/>
      <c r="F3" s="307"/>
      <c r="G3" s="307"/>
      <c r="H3" s="307"/>
      <c r="I3" s="307"/>
      <c r="J3" s="307"/>
      <c r="K3" s="190"/>
    </row>
    <row r="4" spans="2:11" ht="25.5" customHeight="1">
      <c r="B4" s="191"/>
      <c r="C4" s="308" t="s">
        <v>1076</v>
      </c>
      <c r="D4" s="308"/>
      <c r="E4" s="308"/>
      <c r="F4" s="308"/>
      <c r="G4" s="308"/>
      <c r="H4" s="308"/>
      <c r="I4" s="308"/>
      <c r="J4" s="308"/>
      <c r="K4" s="192"/>
    </row>
    <row r="5" spans="2:11" ht="5.25" customHeight="1">
      <c r="B5" s="191"/>
      <c r="C5" s="193"/>
      <c r="D5" s="193"/>
      <c r="E5" s="193"/>
      <c r="F5" s="193"/>
      <c r="G5" s="193"/>
      <c r="H5" s="193"/>
      <c r="I5" s="193"/>
      <c r="J5" s="193"/>
      <c r="K5" s="192"/>
    </row>
    <row r="6" spans="2:11" ht="15" customHeight="1">
      <c r="B6" s="191"/>
      <c r="C6" s="306" t="s">
        <v>1077</v>
      </c>
      <c r="D6" s="306"/>
      <c r="E6" s="306"/>
      <c r="F6" s="306"/>
      <c r="G6" s="306"/>
      <c r="H6" s="306"/>
      <c r="I6" s="306"/>
      <c r="J6" s="306"/>
      <c r="K6" s="192"/>
    </row>
    <row r="7" spans="2:11" ht="15" customHeight="1">
      <c r="B7" s="195"/>
      <c r="C7" s="306" t="s">
        <v>1078</v>
      </c>
      <c r="D7" s="306"/>
      <c r="E7" s="306"/>
      <c r="F7" s="306"/>
      <c r="G7" s="306"/>
      <c r="H7" s="306"/>
      <c r="I7" s="306"/>
      <c r="J7" s="306"/>
      <c r="K7" s="192"/>
    </row>
    <row r="8" spans="2:11" ht="12.75" customHeight="1">
      <c r="B8" s="195"/>
      <c r="C8" s="194"/>
      <c r="D8" s="194"/>
      <c r="E8" s="194"/>
      <c r="F8" s="194"/>
      <c r="G8" s="194"/>
      <c r="H8" s="194"/>
      <c r="I8" s="194"/>
      <c r="J8" s="194"/>
      <c r="K8" s="192"/>
    </row>
    <row r="9" spans="2:11" ht="15" customHeight="1">
      <c r="B9" s="195"/>
      <c r="C9" s="306" t="s">
        <v>1079</v>
      </c>
      <c r="D9" s="306"/>
      <c r="E9" s="306"/>
      <c r="F9" s="306"/>
      <c r="G9" s="306"/>
      <c r="H9" s="306"/>
      <c r="I9" s="306"/>
      <c r="J9" s="306"/>
      <c r="K9" s="192"/>
    </row>
    <row r="10" spans="2:11" ht="15" customHeight="1">
      <c r="B10" s="195"/>
      <c r="C10" s="194"/>
      <c r="D10" s="306" t="s">
        <v>1080</v>
      </c>
      <c r="E10" s="306"/>
      <c r="F10" s="306"/>
      <c r="G10" s="306"/>
      <c r="H10" s="306"/>
      <c r="I10" s="306"/>
      <c r="J10" s="306"/>
      <c r="K10" s="192"/>
    </row>
    <row r="11" spans="2:11" ht="15" customHeight="1">
      <c r="B11" s="195"/>
      <c r="C11" s="196"/>
      <c r="D11" s="306" t="s">
        <v>1081</v>
      </c>
      <c r="E11" s="306"/>
      <c r="F11" s="306"/>
      <c r="G11" s="306"/>
      <c r="H11" s="306"/>
      <c r="I11" s="306"/>
      <c r="J11" s="306"/>
      <c r="K11" s="192"/>
    </row>
    <row r="12" spans="2:11" ht="15" customHeight="1">
      <c r="B12" s="195"/>
      <c r="C12" s="196"/>
      <c r="D12" s="194"/>
      <c r="E12" s="194"/>
      <c r="F12" s="194"/>
      <c r="G12" s="194"/>
      <c r="H12" s="194"/>
      <c r="I12" s="194"/>
      <c r="J12" s="194"/>
      <c r="K12" s="192"/>
    </row>
    <row r="13" spans="2:11" ht="15" customHeight="1">
      <c r="B13" s="195"/>
      <c r="C13" s="196"/>
      <c r="D13" s="197" t="s">
        <v>1082</v>
      </c>
      <c r="E13" s="194"/>
      <c r="F13" s="194"/>
      <c r="G13" s="194"/>
      <c r="H13" s="194"/>
      <c r="I13" s="194"/>
      <c r="J13" s="194"/>
      <c r="K13" s="192"/>
    </row>
    <row r="14" spans="2:11" ht="12.75" customHeight="1">
      <c r="B14" s="195"/>
      <c r="C14" s="196"/>
      <c r="D14" s="196"/>
      <c r="E14" s="196"/>
      <c r="F14" s="196"/>
      <c r="G14" s="196"/>
      <c r="H14" s="196"/>
      <c r="I14" s="196"/>
      <c r="J14" s="196"/>
      <c r="K14" s="192"/>
    </row>
    <row r="15" spans="2:11" ht="15" customHeight="1">
      <c r="B15" s="195"/>
      <c r="C15" s="196"/>
      <c r="D15" s="306" t="s">
        <v>1083</v>
      </c>
      <c r="E15" s="306"/>
      <c r="F15" s="306"/>
      <c r="G15" s="306"/>
      <c r="H15" s="306"/>
      <c r="I15" s="306"/>
      <c r="J15" s="306"/>
      <c r="K15" s="192"/>
    </row>
    <row r="16" spans="2:11" ht="15" customHeight="1">
      <c r="B16" s="195"/>
      <c r="C16" s="196"/>
      <c r="D16" s="306" t="s">
        <v>1084</v>
      </c>
      <c r="E16" s="306"/>
      <c r="F16" s="306"/>
      <c r="G16" s="306"/>
      <c r="H16" s="306"/>
      <c r="I16" s="306"/>
      <c r="J16" s="306"/>
      <c r="K16" s="192"/>
    </row>
    <row r="17" spans="2:11" ht="15" customHeight="1">
      <c r="B17" s="195"/>
      <c r="C17" s="196"/>
      <c r="D17" s="306" t="s">
        <v>1085</v>
      </c>
      <c r="E17" s="306"/>
      <c r="F17" s="306"/>
      <c r="G17" s="306"/>
      <c r="H17" s="306"/>
      <c r="I17" s="306"/>
      <c r="J17" s="306"/>
      <c r="K17" s="192"/>
    </row>
    <row r="18" spans="2:11" ht="15" customHeight="1">
      <c r="B18" s="195"/>
      <c r="C18" s="196"/>
      <c r="D18" s="196"/>
      <c r="E18" s="198" t="s">
        <v>78</v>
      </c>
      <c r="F18" s="306" t="s">
        <v>1086</v>
      </c>
      <c r="G18" s="306"/>
      <c r="H18" s="306"/>
      <c r="I18" s="306"/>
      <c r="J18" s="306"/>
      <c r="K18" s="192"/>
    </row>
    <row r="19" spans="2:11" ht="15" customHeight="1">
      <c r="B19" s="195"/>
      <c r="C19" s="196"/>
      <c r="D19" s="196"/>
      <c r="E19" s="198" t="s">
        <v>1087</v>
      </c>
      <c r="F19" s="306" t="s">
        <v>1088</v>
      </c>
      <c r="G19" s="306"/>
      <c r="H19" s="306"/>
      <c r="I19" s="306"/>
      <c r="J19" s="306"/>
      <c r="K19" s="192"/>
    </row>
    <row r="20" spans="2:11" ht="15" customHeight="1">
      <c r="B20" s="195"/>
      <c r="C20" s="196"/>
      <c r="D20" s="196"/>
      <c r="E20" s="198" t="s">
        <v>1089</v>
      </c>
      <c r="F20" s="306" t="s">
        <v>1090</v>
      </c>
      <c r="G20" s="306"/>
      <c r="H20" s="306"/>
      <c r="I20" s="306"/>
      <c r="J20" s="306"/>
      <c r="K20" s="192"/>
    </row>
    <row r="21" spans="2:11" ht="15" customHeight="1">
      <c r="B21" s="195"/>
      <c r="C21" s="196"/>
      <c r="D21" s="196"/>
      <c r="E21" s="198" t="s">
        <v>1091</v>
      </c>
      <c r="F21" s="306" t="s">
        <v>1092</v>
      </c>
      <c r="G21" s="306"/>
      <c r="H21" s="306"/>
      <c r="I21" s="306"/>
      <c r="J21" s="306"/>
      <c r="K21" s="192"/>
    </row>
    <row r="22" spans="2:11" ht="15" customHeight="1">
      <c r="B22" s="195"/>
      <c r="C22" s="196"/>
      <c r="D22" s="196"/>
      <c r="E22" s="198" t="s">
        <v>1093</v>
      </c>
      <c r="F22" s="306" t="s">
        <v>1094</v>
      </c>
      <c r="G22" s="306"/>
      <c r="H22" s="306"/>
      <c r="I22" s="306"/>
      <c r="J22" s="306"/>
      <c r="K22" s="192"/>
    </row>
    <row r="23" spans="2:11" ht="15" customHeight="1">
      <c r="B23" s="195"/>
      <c r="C23" s="196"/>
      <c r="D23" s="196"/>
      <c r="E23" s="198" t="s">
        <v>1095</v>
      </c>
      <c r="F23" s="306" t="s">
        <v>1096</v>
      </c>
      <c r="G23" s="306"/>
      <c r="H23" s="306"/>
      <c r="I23" s="306"/>
      <c r="J23" s="306"/>
      <c r="K23" s="192"/>
    </row>
    <row r="24" spans="2:11" ht="12.75" customHeight="1">
      <c r="B24" s="195"/>
      <c r="C24" s="196"/>
      <c r="D24" s="196"/>
      <c r="E24" s="196"/>
      <c r="F24" s="196"/>
      <c r="G24" s="196"/>
      <c r="H24" s="196"/>
      <c r="I24" s="196"/>
      <c r="J24" s="196"/>
      <c r="K24" s="192"/>
    </row>
    <row r="25" spans="2:11" ht="15" customHeight="1">
      <c r="B25" s="195"/>
      <c r="C25" s="306" t="s">
        <v>1097</v>
      </c>
      <c r="D25" s="306"/>
      <c r="E25" s="306"/>
      <c r="F25" s="306"/>
      <c r="G25" s="306"/>
      <c r="H25" s="306"/>
      <c r="I25" s="306"/>
      <c r="J25" s="306"/>
      <c r="K25" s="192"/>
    </row>
    <row r="26" spans="2:11" ht="15" customHeight="1">
      <c r="B26" s="195"/>
      <c r="C26" s="306" t="s">
        <v>1098</v>
      </c>
      <c r="D26" s="306"/>
      <c r="E26" s="306"/>
      <c r="F26" s="306"/>
      <c r="G26" s="306"/>
      <c r="H26" s="306"/>
      <c r="I26" s="306"/>
      <c r="J26" s="306"/>
      <c r="K26" s="192"/>
    </row>
    <row r="27" spans="2:11" ht="15" customHeight="1">
      <c r="B27" s="195"/>
      <c r="C27" s="194"/>
      <c r="D27" s="306" t="s">
        <v>1099</v>
      </c>
      <c r="E27" s="306"/>
      <c r="F27" s="306"/>
      <c r="G27" s="306"/>
      <c r="H27" s="306"/>
      <c r="I27" s="306"/>
      <c r="J27" s="306"/>
      <c r="K27" s="192"/>
    </row>
    <row r="28" spans="2:11" ht="15" customHeight="1">
      <c r="B28" s="195"/>
      <c r="C28" s="196"/>
      <c r="D28" s="306" t="s">
        <v>1100</v>
      </c>
      <c r="E28" s="306"/>
      <c r="F28" s="306"/>
      <c r="G28" s="306"/>
      <c r="H28" s="306"/>
      <c r="I28" s="306"/>
      <c r="J28" s="306"/>
      <c r="K28" s="192"/>
    </row>
    <row r="29" spans="2:11" ht="12.75" customHeight="1">
      <c r="B29" s="195"/>
      <c r="C29" s="196"/>
      <c r="D29" s="196"/>
      <c r="E29" s="196"/>
      <c r="F29" s="196"/>
      <c r="G29" s="196"/>
      <c r="H29" s="196"/>
      <c r="I29" s="196"/>
      <c r="J29" s="196"/>
      <c r="K29" s="192"/>
    </row>
    <row r="30" spans="2:11" ht="15" customHeight="1">
      <c r="B30" s="195"/>
      <c r="C30" s="196"/>
      <c r="D30" s="306" t="s">
        <v>1101</v>
      </c>
      <c r="E30" s="306"/>
      <c r="F30" s="306"/>
      <c r="G30" s="306"/>
      <c r="H30" s="306"/>
      <c r="I30" s="306"/>
      <c r="J30" s="306"/>
      <c r="K30" s="192"/>
    </row>
    <row r="31" spans="2:11" ht="15" customHeight="1">
      <c r="B31" s="195"/>
      <c r="C31" s="196"/>
      <c r="D31" s="306" t="s">
        <v>1102</v>
      </c>
      <c r="E31" s="306"/>
      <c r="F31" s="306"/>
      <c r="G31" s="306"/>
      <c r="H31" s="306"/>
      <c r="I31" s="306"/>
      <c r="J31" s="306"/>
      <c r="K31" s="192"/>
    </row>
    <row r="32" spans="2:11" ht="12.75" customHeight="1">
      <c r="B32" s="195"/>
      <c r="C32" s="196"/>
      <c r="D32" s="196"/>
      <c r="E32" s="196"/>
      <c r="F32" s="196"/>
      <c r="G32" s="196"/>
      <c r="H32" s="196"/>
      <c r="I32" s="196"/>
      <c r="J32" s="196"/>
      <c r="K32" s="192"/>
    </row>
    <row r="33" spans="2:11" ht="15" customHeight="1">
      <c r="B33" s="195"/>
      <c r="C33" s="196"/>
      <c r="D33" s="306" t="s">
        <v>1103</v>
      </c>
      <c r="E33" s="306"/>
      <c r="F33" s="306"/>
      <c r="G33" s="306"/>
      <c r="H33" s="306"/>
      <c r="I33" s="306"/>
      <c r="J33" s="306"/>
      <c r="K33" s="192"/>
    </row>
    <row r="34" spans="2:11" ht="15" customHeight="1">
      <c r="B34" s="195"/>
      <c r="C34" s="196"/>
      <c r="D34" s="306" t="s">
        <v>1104</v>
      </c>
      <c r="E34" s="306"/>
      <c r="F34" s="306"/>
      <c r="G34" s="306"/>
      <c r="H34" s="306"/>
      <c r="I34" s="306"/>
      <c r="J34" s="306"/>
      <c r="K34" s="192"/>
    </row>
    <row r="35" spans="2:11" ht="15" customHeight="1">
      <c r="B35" s="195"/>
      <c r="C35" s="196"/>
      <c r="D35" s="306" t="s">
        <v>1105</v>
      </c>
      <c r="E35" s="306"/>
      <c r="F35" s="306"/>
      <c r="G35" s="306"/>
      <c r="H35" s="306"/>
      <c r="I35" s="306"/>
      <c r="J35" s="306"/>
      <c r="K35" s="192"/>
    </row>
    <row r="36" spans="2:11" ht="15" customHeight="1">
      <c r="B36" s="195"/>
      <c r="C36" s="196"/>
      <c r="D36" s="194"/>
      <c r="E36" s="197" t="s">
        <v>112</v>
      </c>
      <c r="F36" s="194"/>
      <c r="G36" s="306" t="s">
        <v>1106</v>
      </c>
      <c r="H36" s="306"/>
      <c r="I36" s="306"/>
      <c r="J36" s="306"/>
      <c r="K36" s="192"/>
    </row>
    <row r="37" spans="2:11" ht="30.75" customHeight="1">
      <c r="B37" s="195"/>
      <c r="C37" s="196"/>
      <c r="D37" s="194"/>
      <c r="E37" s="197" t="s">
        <v>1107</v>
      </c>
      <c r="F37" s="194"/>
      <c r="G37" s="306" t="s">
        <v>1108</v>
      </c>
      <c r="H37" s="306"/>
      <c r="I37" s="306"/>
      <c r="J37" s="306"/>
      <c r="K37" s="192"/>
    </row>
    <row r="38" spans="2:11" ht="15" customHeight="1">
      <c r="B38" s="195"/>
      <c r="C38" s="196"/>
      <c r="D38" s="194"/>
      <c r="E38" s="197" t="s">
        <v>52</v>
      </c>
      <c r="F38" s="194"/>
      <c r="G38" s="306" t="s">
        <v>1109</v>
      </c>
      <c r="H38" s="306"/>
      <c r="I38" s="306"/>
      <c r="J38" s="306"/>
      <c r="K38" s="192"/>
    </row>
    <row r="39" spans="2:11" ht="15" customHeight="1">
      <c r="B39" s="195"/>
      <c r="C39" s="196"/>
      <c r="D39" s="194"/>
      <c r="E39" s="197" t="s">
        <v>53</v>
      </c>
      <c r="F39" s="194"/>
      <c r="G39" s="306" t="s">
        <v>1110</v>
      </c>
      <c r="H39" s="306"/>
      <c r="I39" s="306"/>
      <c r="J39" s="306"/>
      <c r="K39" s="192"/>
    </row>
    <row r="40" spans="2:11" ht="15" customHeight="1">
      <c r="B40" s="195"/>
      <c r="C40" s="196"/>
      <c r="D40" s="194"/>
      <c r="E40" s="197" t="s">
        <v>113</v>
      </c>
      <c r="F40" s="194"/>
      <c r="G40" s="306" t="s">
        <v>1111</v>
      </c>
      <c r="H40" s="306"/>
      <c r="I40" s="306"/>
      <c r="J40" s="306"/>
      <c r="K40" s="192"/>
    </row>
    <row r="41" spans="2:11" ht="15" customHeight="1">
      <c r="B41" s="195"/>
      <c r="C41" s="196"/>
      <c r="D41" s="194"/>
      <c r="E41" s="197" t="s">
        <v>114</v>
      </c>
      <c r="F41" s="194"/>
      <c r="G41" s="306" t="s">
        <v>1112</v>
      </c>
      <c r="H41" s="306"/>
      <c r="I41" s="306"/>
      <c r="J41" s="306"/>
      <c r="K41" s="192"/>
    </row>
    <row r="42" spans="2:11" ht="15" customHeight="1">
      <c r="B42" s="195"/>
      <c r="C42" s="196"/>
      <c r="D42" s="194"/>
      <c r="E42" s="197" t="s">
        <v>1113</v>
      </c>
      <c r="F42" s="194"/>
      <c r="G42" s="306" t="s">
        <v>1114</v>
      </c>
      <c r="H42" s="306"/>
      <c r="I42" s="306"/>
      <c r="J42" s="306"/>
      <c r="K42" s="192"/>
    </row>
    <row r="43" spans="2:11" ht="15" customHeight="1">
      <c r="B43" s="195"/>
      <c r="C43" s="196"/>
      <c r="D43" s="194"/>
      <c r="E43" s="197"/>
      <c r="F43" s="194"/>
      <c r="G43" s="306" t="s">
        <v>1115</v>
      </c>
      <c r="H43" s="306"/>
      <c r="I43" s="306"/>
      <c r="J43" s="306"/>
      <c r="K43" s="192"/>
    </row>
    <row r="44" spans="2:11" ht="15" customHeight="1">
      <c r="B44" s="195"/>
      <c r="C44" s="196"/>
      <c r="D44" s="194"/>
      <c r="E44" s="197" t="s">
        <v>1116</v>
      </c>
      <c r="F44" s="194"/>
      <c r="G44" s="306" t="s">
        <v>1117</v>
      </c>
      <c r="H44" s="306"/>
      <c r="I44" s="306"/>
      <c r="J44" s="306"/>
      <c r="K44" s="192"/>
    </row>
    <row r="45" spans="2:11" ht="15" customHeight="1">
      <c r="B45" s="195"/>
      <c r="C45" s="196"/>
      <c r="D45" s="194"/>
      <c r="E45" s="197" t="s">
        <v>116</v>
      </c>
      <c r="F45" s="194"/>
      <c r="G45" s="306" t="s">
        <v>1118</v>
      </c>
      <c r="H45" s="306"/>
      <c r="I45" s="306"/>
      <c r="J45" s="306"/>
      <c r="K45" s="192"/>
    </row>
    <row r="46" spans="2:11" ht="12.75" customHeight="1">
      <c r="B46" s="195"/>
      <c r="C46" s="196"/>
      <c r="D46" s="194"/>
      <c r="E46" s="194"/>
      <c r="F46" s="194"/>
      <c r="G46" s="194"/>
      <c r="H46" s="194"/>
      <c r="I46" s="194"/>
      <c r="J46" s="194"/>
      <c r="K46" s="192"/>
    </row>
    <row r="47" spans="2:11" ht="15" customHeight="1">
      <c r="B47" s="195"/>
      <c r="C47" s="196"/>
      <c r="D47" s="306" t="s">
        <v>1119</v>
      </c>
      <c r="E47" s="306"/>
      <c r="F47" s="306"/>
      <c r="G47" s="306"/>
      <c r="H47" s="306"/>
      <c r="I47" s="306"/>
      <c r="J47" s="306"/>
      <c r="K47" s="192"/>
    </row>
    <row r="48" spans="2:11" ht="15" customHeight="1">
      <c r="B48" s="195"/>
      <c r="C48" s="196"/>
      <c r="D48" s="196"/>
      <c r="E48" s="306" t="s">
        <v>1120</v>
      </c>
      <c r="F48" s="306"/>
      <c r="G48" s="306"/>
      <c r="H48" s="306"/>
      <c r="I48" s="306"/>
      <c r="J48" s="306"/>
      <c r="K48" s="192"/>
    </row>
    <row r="49" spans="2:11" ht="15" customHeight="1">
      <c r="B49" s="195"/>
      <c r="C49" s="196"/>
      <c r="D49" s="196"/>
      <c r="E49" s="306" t="s">
        <v>1121</v>
      </c>
      <c r="F49" s="306"/>
      <c r="G49" s="306"/>
      <c r="H49" s="306"/>
      <c r="I49" s="306"/>
      <c r="J49" s="306"/>
      <c r="K49" s="192"/>
    </row>
    <row r="50" spans="2:11" ht="15" customHeight="1">
      <c r="B50" s="195"/>
      <c r="C50" s="196"/>
      <c r="D50" s="196"/>
      <c r="E50" s="306" t="s">
        <v>1122</v>
      </c>
      <c r="F50" s="306"/>
      <c r="G50" s="306"/>
      <c r="H50" s="306"/>
      <c r="I50" s="306"/>
      <c r="J50" s="306"/>
      <c r="K50" s="192"/>
    </row>
    <row r="51" spans="2:11" ht="15" customHeight="1">
      <c r="B51" s="195"/>
      <c r="C51" s="196"/>
      <c r="D51" s="306" t="s">
        <v>1123</v>
      </c>
      <c r="E51" s="306"/>
      <c r="F51" s="306"/>
      <c r="G51" s="306"/>
      <c r="H51" s="306"/>
      <c r="I51" s="306"/>
      <c r="J51" s="306"/>
      <c r="K51" s="192"/>
    </row>
    <row r="52" spans="2:11" ht="25.5" customHeight="1">
      <c r="B52" s="191"/>
      <c r="C52" s="308" t="s">
        <v>1124</v>
      </c>
      <c r="D52" s="308"/>
      <c r="E52" s="308"/>
      <c r="F52" s="308"/>
      <c r="G52" s="308"/>
      <c r="H52" s="308"/>
      <c r="I52" s="308"/>
      <c r="J52" s="308"/>
      <c r="K52" s="192"/>
    </row>
    <row r="53" spans="2:11" ht="5.25" customHeight="1">
      <c r="B53" s="191"/>
      <c r="C53" s="193"/>
      <c r="D53" s="193"/>
      <c r="E53" s="193"/>
      <c r="F53" s="193"/>
      <c r="G53" s="193"/>
      <c r="H53" s="193"/>
      <c r="I53" s="193"/>
      <c r="J53" s="193"/>
      <c r="K53" s="192"/>
    </row>
    <row r="54" spans="2:11" ht="15" customHeight="1">
      <c r="B54" s="191"/>
      <c r="C54" s="306" t="s">
        <v>1125</v>
      </c>
      <c r="D54" s="306"/>
      <c r="E54" s="306"/>
      <c r="F54" s="306"/>
      <c r="G54" s="306"/>
      <c r="H54" s="306"/>
      <c r="I54" s="306"/>
      <c r="J54" s="306"/>
      <c r="K54" s="192"/>
    </row>
    <row r="55" spans="2:11" ht="15" customHeight="1">
      <c r="B55" s="191"/>
      <c r="C55" s="306" t="s">
        <v>1126</v>
      </c>
      <c r="D55" s="306"/>
      <c r="E55" s="306"/>
      <c r="F55" s="306"/>
      <c r="G55" s="306"/>
      <c r="H55" s="306"/>
      <c r="I55" s="306"/>
      <c r="J55" s="306"/>
      <c r="K55" s="192"/>
    </row>
    <row r="56" spans="2:11" ht="12.75" customHeight="1">
      <c r="B56" s="191"/>
      <c r="C56" s="194"/>
      <c r="D56" s="194"/>
      <c r="E56" s="194"/>
      <c r="F56" s="194"/>
      <c r="G56" s="194"/>
      <c r="H56" s="194"/>
      <c r="I56" s="194"/>
      <c r="J56" s="194"/>
      <c r="K56" s="192"/>
    </row>
    <row r="57" spans="2:11" ht="15" customHeight="1">
      <c r="B57" s="191"/>
      <c r="C57" s="306" t="s">
        <v>1127</v>
      </c>
      <c r="D57" s="306"/>
      <c r="E57" s="306"/>
      <c r="F57" s="306"/>
      <c r="G57" s="306"/>
      <c r="H57" s="306"/>
      <c r="I57" s="306"/>
      <c r="J57" s="306"/>
      <c r="K57" s="192"/>
    </row>
    <row r="58" spans="2:11" ht="15" customHeight="1">
      <c r="B58" s="191"/>
      <c r="C58" s="196"/>
      <c r="D58" s="306" t="s">
        <v>1128</v>
      </c>
      <c r="E58" s="306"/>
      <c r="F58" s="306"/>
      <c r="G58" s="306"/>
      <c r="H58" s="306"/>
      <c r="I58" s="306"/>
      <c r="J58" s="306"/>
      <c r="K58" s="192"/>
    </row>
    <row r="59" spans="2:11" ht="15" customHeight="1">
      <c r="B59" s="191"/>
      <c r="C59" s="196"/>
      <c r="D59" s="306" t="s">
        <v>1129</v>
      </c>
      <c r="E59" s="306"/>
      <c r="F59" s="306"/>
      <c r="G59" s="306"/>
      <c r="H59" s="306"/>
      <c r="I59" s="306"/>
      <c r="J59" s="306"/>
      <c r="K59" s="192"/>
    </row>
    <row r="60" spans="2:11" ht="15" customHeight="1">
      <c r="B60" s="191"/>
      <c r="C60" s="196"/>
      <c r="D60" s="306" t="s">
        <v>1130</v>
      </c>
      <c r="E60" s="306"/>
      <c r="F60" s="306"/>
      <c r="G60" s="306"/>
      <c r="H60" s="306"/>
      <c r="I60" s="306"/>
      <c r="J60" s="306"/>
      <c r="K60" s="192"/>
    </row>
    <row r="61" spans="2:11" ht="15" customHeight="1">
      <c r="B61" s="191"/>
      <c r="C61" s="196"/>
      <c r="D61" s="306" t="s">
        <v>1131</v>
      </c>
      <c r="E61" s="306"/>
      <c r="F61" s="306"/>
      <c r="G61" s="306"/>
      <c r="H61" s="306"/>
      <c r="I61" s="306"/>
      <c r="J61" s="306"/>
      <c r="K61" s="192"/>
    </row>
    <row r="62" spans="2:11" ht="15" customHeight="1">
      <c r="B62" s="191"/>
      <c r="C62" s="196"/>
      <c r="D62" s="310" t="s">
        <v>1132</v>
      </c>
      <c r="E62" s="310"/>
      <c r="F62" s="310"/>
      <c r="G62" s="310"/>
      <c r="H62" s="310"/>
      <c r="I62" s="310"/>
      <c r="J62" s="310"/>
      <c r="K62" s="192"/>
    </row>
    <row r="63" spans="2:11" ht="15" customHeight="1">
      <c r="B63" s="191"/>
      <c r="C63" s="196"/>
      <c r="D63" s="306" t="s">
        <v>1133</v>
      </c>
      <c r="E63" s="306"/>
      <c r="F63" s="306"/>
      <c r="G63" s="306"/>
      <c r="H63" s="306"/>
      <c r="I63" s="306"/>
      <c r="J63" s="306"/>
      <c r="K63" s="192"/>
    </row>
    <row r="64" spans="2:11" ht="12.75" customHeight="1">
      <c r="B64" s="191"/>
      <c r="C64" s="196"/>
      <c r="D64" s="196"/>
      <c r="E64" s="199"/>
      <c r="F64" s="196"/>
      <c r="G64" s="196"/>
      <c r="H64" s="196"/>
      <c r="I64" s="196"/>
      <c r="J64" s="196"/>
      <c r="K64" s="192"/>
    </row>
    <row r="65" spans="2:11" ht="15" customHeight="1">
      <c r="B65" s="191"/>
      <c r="C65" s="196"/>
      <c r="D65" s="306" t="s">
        <v>1134</v>
      </c>
      <c r="E65" s="306"/>
      <c r="F65" s="306"/>
      <c r="G65" s="306"/>
      <c r="H65" s="306"/>
      <c r="I65" s="306"/>
      <c r="J65" s="306"/>
      <c r="K65" s="192"/>
    </row>
    <row r="66" spans="2:11" ht="15" customHeight="1">
      <c r="B66" s="191"/>
      <c r="C66" s="196"/>
      <c r="D66" s="310" t="s">
        <v>1135</v>
      </c>
      <c r="E66" s="310"/>
      <c r="F66" s="310"/>
      <c r="G66" s="310"/>
      <c r="H66" s="310"/>
      <c r="I66" s="310"/>
      <c r="J66" s="310"/>
      <c r="K66" s="192"/>
    </row>
    <row r="67" spans="2:11" ht="15" customHeight="1">
      <c r="B67" s="191"/>
      <c r="C67" s="196"/>
      <c r="D67" s="306" t="s">
        <v>1136</v>
      </c>
      <c r="E67" s="306"/>
      <c r="F67" s="306"/>
      <c r="G67" s="306"/>
      <c r="H67" s="306"/>
      <c r="I67" s="306"/>
      <c r="J67" s="306"/>
      <c r="K67" s="192"/>
    </row>
    <row r="68" spans="2:11" ht="15" customHeight="1">
      <c r="B68" s="191"/>
      <c r="C68" s="196"/>
      <c r="D68" s="306" t="s">
        <v>1137</v>
      </c>
      <c r="E68" s="306"/>
      <c r="F68" s="306"/>
      <c r="G68" s="306"/>
      <c r="H68" s="306"/>
      <c r="I68" s="306"/>
      <c r="J68" s="306"/>
      <c r="K68" s="192"/>
    </row>
    <row r="69" spans="2:11" ht="15" customHeight="1">
      <c r="B69" s="191"/>
      <c r="C69" s="196"/>
      <c r="D69" s="306" t="s">
        <v>1138</v>
      </c>
      <c r="E69" s="306"/>
      <c r="F69" s="306"/>
      <c r="G69" s="306"/>
      <c r="H69" s="306"/>
      <c r="I69" s="306"/>
      <c r="J69" s="306"/>
      <c r="K69" s="192"/>
    </row>
    <row r="70" spans="2:11" ht="15" customHeight="1">
      <c r="B70" s="191"/>
      <c r="C70" s="196"/>
      <c r="D70" s="306" t="s">
        <v>1139</v>
      </c>
      <c r="E70" s="306"/>
      <c r="F70" s="306"/>
      <c r="G70" s="306"/>
      <c r="H70" s="306"/>
      <c r="I70" s="306"/>
      <c r="J70" s="306"/>
      <c r="K70" s="192"/>
    </row>
    <row r="71" spans="2:11" ht="12.75" customHeight="1">
      <c r="B71" s="200"/>
      <c r="C71" s="201"/>
      <c r="D71" s="201"/>
      <c r="E71" s="201"/>
      <c r="F71" s="201"/>
      <c r="G71" s="201"/>
      <c r="H71" s="201"/>
      <c r="I71" s="201"/>
      <c r="J71" s="201"/>
      <c r="K71" s="202"/>
    </row>
    <row r="72" spans="2:11" ht="18.75" customHeight="1">
      <c r="B72" s="203"/>
      <c r="C72" s="203"/>
      <c r="D72" s="203"/>
      <c r="E72" s="203"/>
      <c r="F72" s="203"/>
      <c r="G72" s="203"/>
      <c r="H72" s="203"/>
      <c r="I72" s="203"/>
      <c r="J72" s="203"/>
      <c r="K72" s="204"/>
    </row>
    <row r="73" spans="2:11" ht="18.75" customHeight="1">
      <c r="B73" s="204"/>
      <c r="C73" s="204"/>
      <c r="D73" s="204"/>
      <c r="E73" s="204"/>
      <c r="F73" s="204"/>
      <c r="G73" s="204"/>
      <c r="H73" s="204"/>
      <c r="I73" s="204"/>
      <c r="J73" s="204"/>
      <c r="K73" s="204"/>
    </row>
    <row r="74" spans="2:11" ht="7.5" customHeight="1">
      <c r="B74" s="205"/>
      <c r="C74" s="206"/>
      <c r="D74" s="206"/>
      <c r="E74" s="206"/>
      <c r="F74" s="206"/>
      <c r="G74" s="206"/>
      <c r="H74" s="206"/>
      <c r="I74" s="206"/>
      <c r="J74" s="206"/>
      <c r="K74" s="207"/>
    </row>
    <row r="75" spans="2:11" ht="45" customHeight="1">
      <c r="B75" s="208"/>
      <c r="C75" s="309" t="s">
        <v>1140</v>
      </c>
      <c r="D75" s="309"/>
      <c r="E75" s="309"/>
      <c r="F75" s="309"/>
      <c r="G75" s="309"/>
      <c r="H75" s="309"/>
      <c r="I75" s="309"/>
      <c r="J75" s="309"/>
      <c r="K75" s="209"/>
    </row>
    <row r="76" spans="2:11" ht="17.25" customHeight="1">
      <c r="B76" s="208"/>
      <c r="C76" s="210" t="s">
        <v>1141</v>
      </c>
      <c r="D76" s="210"/>
      <c r="E76" s="210"/>
      <c r="F76" s="210" t="s">
        <v>1142</v>
      </c>
      <c r="G76" s="211"/>
      <c r="H76" s="210" t="s">
        <v>53</v>
      </c>
      <c r="I76" s="210" t="s">
        <v>56</v>
      </c>
      <c r="J76" s="210" t="s">
        <v>1143</v>
      </c>
      <c r="K76" s="209"/>
    </row>
    <row r="77" spans="2:11" ht="17.25" customHeight="1">
      <c r="B77" s="208"/>
      <c r="C77" s="212" t="s">
        <v>1144</v>
      </c>
      <c r="D77" s="212"/>
      <c r="E77" s="212"/>
      <c r="F77" s="213" t="s">
        <v>1145</v>
      </c>
      <c r="G77" s="214"/>
      <c r="H77" s="212"/>
      <c r="I77" s="212"/>
      <c r="J77" s="212" t="s">
        <v>1146</v>
      </c>
      <c r="K77" s="209"/>
    </row>
    <row r="78" spans="2:11" ht="5.25" customHeight="1">
      <c r="B78" s="208"/>
      <c r="C78" s="215"/>
      <c r="D78" s="215"/>
      <c r="E78" s="215"/>
      <c r="F78" s="215"/>
      <c r="G78" s="216"/>
      <c r="H78" s="215"/>
      <c r="I78" s="215"/>
      <c r="J78" s="215"/>
      <c r="K78" s="209"/>
    </row>
    <row r="79" spans="2:11" ht="15" customHeight="1">
      <c r="B79" s="208"/>
      <c r="C79" s="197" t="s">
        <v>52</v>
      </c>
      <c r="D79" s="217"/>
      <c r="E79" s="217"/>
      <c r="F79" s="218" t="s">
        <v>1147</v>
      </c>
      <c r="G79" s="219"/>
      <c r="H79" s="197" t="s">
        <v>1148</v>
      </c>
      <c r="I79" s="197" t="s">
        <v>1149</v>
      </c>
      <c r="J79" s="197">
        <v>20</v>
      </c>
      <c r="K79" s="209"/>
    </row>
    <row r="80" spans="2:11" ht="15" customHeight="1">
      <c r="B80" s="208"/>
      <c r="C80" s="197" t="s">
        <v>1150</v>
      </c>
      <c r="D80" s="197"/>
      <c r="E80" s="197"/>
      <c r="F80" s="218" t="s">
        <v>1147</v>
      </c>
      <c r="G80" s="219"/>
      <c r="H80" s="197" t="s">
        <v>1151</v>
      </c>
      <c r="I80" s="197" t="s">
        <v>1149</v>
      </c>
      <c r="J80" s="197">
        <v>120</v>
      </c>
      <c r="K80" s="209"/>
    </row>
    <row r="81" spans="2:11" ht="15" customHeight="1">
      <c r="B81" s="220"/>
      <c r="C81" s="197" t="s">
        <v>1152</v>
      </c>
      <c r="D81" s="197"/>
      <c r="E81" s="197"/>
      <c r="F81" s="218" t="s">
        <v>1153</v>
      </c>
      <c r="G81" s="219"/>
      <c r="H81" s="197" t="s">
        <v>1154</v>
      </c>
      <c r="I81" s="197" t="s">
        <v>1149</v>
      </c>
      <c r="J81" s="197">
        <v>50</v>
      </c>
      <c r="K81" s="209"/>
    </row>
    <row r="82" spans="2:11" ht="15" customHeight="1">
      <c r="B82" s="220"/>
      <c r="C82" s="197" t="s">
        <v>1155</v>
      </c>
      <c r="D82" s="197"/>
      <c r="E82" s="197"/>
      <c r="F82" s="218" t="s">
        <v>1147</v>
      </c>
      <c r="G82" s="219"/>
      <c r="H82" s="197" t="s">
        <v>1156</v>
      </c>
      <c r="I82" s="197" t="s">
        <v>1157</v>
      </c>
      <c r="J82" s="197"/>
      <c r="K82" s="209"/>
    </row>
    <row r="83" spans="2:11" ht="15" customHeight="1">
      <c r="B83" s="220"/>
      <c r="C83" s="197" t="s">
        <v>1158</v>
      </c>
      <c r="D83" s="197"/>
      <c r="E83" s="197"/>
      <c r="F83" s="218" t="s">
        <v>1153</v>
      </c>
      <c r="G83" s="197"/>
      <c r="H83" s="197" t="s">
        <v>1159</v>
      </c>
      <c r="I83" s="197" t="s">
        <v>1149</v>
      </c>
      <c r="J83" s="197">
        <v>15</v>
      </c>
      <c r="K83" s="209"/>
    </row>
    <row r="84" spans="2:11" ht="15" customHeight="1">
      <c r="B84" s="220"/>
      <c r="C84" s="197" t="s">
        <v>1160</v>
      </c>
      <c r="D84" s="197"/>
      <c r="E84" s="197"/>
      <c r="F84" s="218" t="s">
        <v>1153</v>
      </c>
      <c r="G84" s="197"/>
      <c r="H84" s="197" t="s">
        <v>1161</v>
      </c>
      <c r="I84" s="197" t="s">
        <v>1149</v>
      </c>
      <c r="J84" s="197">
        <v>15</v>
      </c>
      <c r="K84" s="209"/>
    </row>
    <row r="85" spans="2:11" ht="15" customHeight="1">
      <c r="B85" s="220"/>
      <c r="C85" s="197" t="s">
        <v>1162</v>
      </c>
      <c r="D85" s="197"/>
      <c r="E85" s="197"/>
      <c r="F85" s="218" t="s">
        <v>1153</v>
      </c>
      <c r="G85" s="197"/>
      <c r="H85" s="197" t="s">
        <v>1163</v>
      </c>
      <c r="I85" s="197" t="s">
        <v>1149</v>
      </c>
      <c r="J85" s="197">
        <v>20</v>
      </c>
      <c r="K85" s="209"/>
    </row>
    <row r="86" spans="2:11" ht="15" customHeight="1">
      <c r="B86" s="220"/>
      <c r="C86" s="197" t="s">
        <v>1164</v>
      </c>
      <c r="D86" s="197"/>
      <c r="E86" s="197"/>
      <c r="F86" s="218" t="s">
        <v>1153</v>
      </c>
      <c r="G86" s="197"/>
      <c r="H86" s="197" t="s">
        <v>1165</v>
      </c>
      <c r="I86" s="197" t="s">
        <v>1149</v>
      </c>
      <c r="J86" s="197">
        <v>20</v>
      </c>
      <c r="K86" s="209"/>
    </row>
    <row r="87" spans="2:11" ht="15" customHeight="1">
      <c r="B87" s="220"/>
      <c r="C87" s="197" t="s">
        <v>1166</v>
      </c>
      <c r="D87" s="197"/>
      <c r="E87" s="197"/>
      <c r="F87" s="218" t="s">
        <v>1153</v>
      </c>
      <c r="G87" s="219"/>
      <c r="H87" s="197" t="s">
        <v>1167</v>
      </c>
      <c r="I87" s="197" t="s">
        <v>1149</v>
      </c>
      <c r="J87" s="197">
        <v>50</v>
      </c>
      <c r="K87" s="209"/>
    </row>
    <row r="88" spans="2:11" ht="15" customHeight="1">
      <c r="B88" s="220"/>
      <c r="C88" s="197" t="s">
        <v>1168</v>
      </c>
      <c r="D88" s="197"/>
      <c r="E88" s="197"/>
      <c r="F88" s="218" t="s">
        <v>1153</v>
      </c>
      <c r="G88" s="219"/>
      <c r="H88" s="197" t="s">
        <v>1169</v>
      </c>
      <c r="I88" s="197" t="s">
        <v>1149</v>
      </c>
      <c r="J88" s="197">
        <v>20</v>
      </c>
      <c r="K88" s="209"/>
    </row>
    <row r="89" spans="2:11" ht="15" customHeight="1">
      <c r="B89" s="220"/>
      <c r="C89" s="197" t="s">
        <v>1170</v>
      </c>
      <c r="D89" s="197"/>
      <c r="E89" s="197"/>
      <c r="F89" s="218" t="s">
        <v>1153</v>
      </c>
      <c r="G89" s="219"/>
      <c r="H89" s="197" t="s">
        <v>1171</v>
      </c>
      <c r="I89" s="197" t="s">
        <v>1149</v>
      </c>
      <c r="J89" s="197">
        <v>20</v>
      </c>
      <c r="K89" s="209"/>
    </row>
    <row r="90" spans="2:11" ht="15" customHeight="1">
      <c r="B90" s="220"/>
      <c r="C90" s="197" t="s">
        <v>1172</v>
      </c>
      <c r="D90" s="197"/>
      <c r="E90" s="197"/>
      <c r="F90" s="218" t="s">
        <v>1153</v>
      </c>
      <c r="G90" s="219"/>
      <c r="H90" s="197" t="s">
        <v>1173</v>
      </c>
      <c r="I90" s="197" t="s">
        <v>1149</v>
      </c>
      <c r="J90" s="197">
        <v>50</v>
      </c>
      <c r="K90" s="209"/>
    </row>
    <row r="91" spans="2:11" ht="15" customHeight="1">
      <c r="B91" s="220"/>
      <c r="C91" s="197" t="s">
        <v>1174</v>
      </c>
      <c r="D91" s="197"/>
      <c r="E91" s="197"/>
      <c r="F91" s="218" t="s">
        <v>1153</v>
      </c>
      <c r="G91" s="219"/>
      <c r="H91" s="197" t="s">
        <v>1174</v>
      </c>
      <c r="I91" s="197" t="s">
        <v>1149</v>
      </c>
      <c r="J91" s="197">
        <v>50</v>
      </c>
      <c r="K91" s="209"/>
    </row>
    <row r="92" spans="2:11" ht="15" customHeight="1">
      <c r="B92" s="220"/>
      <c r="C92" s="197" t="s">
        <v>1175</v>
      </c>
      <c r="D92" s="197"/>
      <c r="E92" s="197"/>
      <c r="F92" s="218" t="s">
        <v>1153</v>
      </c>
      <c r="G92" s="219"/>
      <c r="H92" s="197" t="s">
        <v>1176</v>
      </c>
      <c r="I92" s="197" t="s">
        <v>1149</v>
      </c>
      <c r="J92" s="197">
        <v>255</v>
      </c>
      <c r="K92" s="209"/>
    </row>
    <row r="93" spans="2:11" ht="15" customHeight="1">
      <c r="B93" s="220"/>
      <c r="C93" s="197" t="s">
        <v>1177</v>
      </c>
      <c r="D93" s="197"/>
      <c r="E93" s="197"/>
      <c r="F93" s="218" t="s">
        <v>1147</v>
      </c>
      <c r="G93" s="219"/>
      <c r="H93" s="197" t="s">
        <v>1178</v>
      </c>
      <c r="I93" s="197" t="s">
        <v>1179</v>
      </c>
      <c r="J93" s="197"/>
      <c r="K93" s="209"/>
    </row>
    <row r="94" spans="2:11" ht="15" customHeight="1">
      <c r="B94" s="220"/>
      <c r="C94" s="197" t="s">
        <v>1180</v>
      </c>
      <c r="D94" s="197"/>
      <c r="E94" s="197"/>
      <c r="F94" s="218" t="s">
        <v>1147</v>
      </c>
      <c r="G94" s="219"/>
      <c r="H94" s="197" t="s">
        <v>1181</v>
      </c>
      <c r="I94" s="197" t="s">
        <v>1182</v>
      </c>
      <c r="J94" s="197"/>
      <c r="K94" s="209"/>
    </row>
    <row r="95" spans="2:11" ht="15" customHeight="1">
      <c r="B95" s="220"/>
      <c r="C95" s="197" t="s">
        <v>1183</v>
      </c>
      <c r="D95" s="197"/>
      <c r="E95" s="197"/>
      <c r="F95" s="218" t="s">
        <v>1147</v>
      </c>
      <c r="G95" s="219"/>
      <c r="H95" s="197" t="s">
        <v>1183</v>
      </c>
      <c r="I95" s="197" t="s">
        <v>1182</v>
      </c>
      <c r="J95" s="197"/>
      <c r="K95" s="209"/>
    </row>
    <row r="96" spans="2:11" ht="15" customHeight="1">
      <c r="B96" s="220"/>
      <c r="C96" s="197" t="s">
        <v>37</v>
      </c>
      <c r="D96" s="197"/>
      <c r="E96" s="197"/>
      <c r="F96" s="218" t="s">
        <v>1147</v>
      </c>
      <c r="G96" s="219"/>
      <c r="H96" s="197" t="s">
        <v>1184</v>
      </c>
      <c r="I96" s="197" t="s">
        <v>1182</v>
      </c>
      <c r="J96" s="197"/>
      <c r="K96" s="209"/>
    </row>
    <row r="97" spans="2:11" ht="15" customHeight="1">
      <c r="B97" s="220"/>
      <c r="C97" s="197" t="s">
        <v>47</v>
      </c>
      <c r="D97" s="197"/>
      <c r="E97" s="197"/>
      <c r="F97" s="218" t="s">
        <v>1147</v>
      </c>
      <c r="G97" s="219"/>
      <c r="H97" s="197" t="s">
        <v>1185</v>
      </c>
      <c r="I97" s="197" t="s">
        <v>1182</v>
      </c>
      <c r="J97" s="197"/>
      <c r="K97" s="209"/>
    </row>
    <row r="98" spans="2:11" ht="15" customHeight="1">
      <c r="B98" s="221"/>
      <c r="C98" s="222"/>
      <c r="D98" s="222"/>
      <c r="E98" s="222"/>
      <c r="F98" s="222"/>
      <c r="G98" s="222"/>
      <c r="H98" s="222"/>
      <c r="I98" s="222"/>
      <c r="J98" s="222"/>
      <c r="K98" s="223"/>
    </row>
    <row r="99" spans="2:11" ht="18.75" customHeight="1">
      <c r="B99" s="224"/>
      <c r="C99" s="225"/>
      <c r="D99" s="225"/>
      <c r="E99" s="225"/>
      <c r="F99" s="225"/>
      <c r="G99" s="225"/>
      <c r="H99" s="225"/>
      <c r="I99" s="225"/>
      <c r="J99" s="225"/>
      <c r="K99" s="224"/>
    </row>
    <row r="100" spans="2:11" ht="18.75" customHeight="1"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</row>
    <row r="101" spans="2:11" ht="7.5" customHeight="1">
      <c r="B101" s="205"/>
      <c r="C101" s="206"/>
      <c r="D101" s="206"/>
      <c r="E101" s="206"/>
      <c r="F101" s="206"/>
      <c r="G101" s="206"/>
      <c r="H101" s="206"/>
      <c r="I101" s="206"/>
      <c r="J101" s="206"/>
      <c r="K101" s="207"/>
    </row>
    <row r="102" spans="2:11" ht="45" customHeight="1">
      <c r="B102" s="208"/>
      <c r="C102" s="309" t="s">
        <v>1186</v>
      </c>
      <c r="D102" s="309"/>
      <c r="E102" s="309"/>
      <c r="F102" s="309"/>
      <c r="G102" s="309"/>
      <c r="H102" s="309"/>
      <c r="I102" s="309"/>
      <c r="J102" s="309"/>
      <c r="K102" s="209"/>
    </row>
    <row r="103" spans="2:11" ht="17.25" customHeight="1">
      <c r="B103" s="208"/>
      <c r="C103" s="210" t="s">
        <v>1141</v>
      </c>
      <c r="D103" s="210"/>
      <c r="E103" s="210"/>
      <c r="F103" s="210" t="s">
        <v>1142</v>
      </c>
      <c r="G103" s="211"/>
      <c r="H103" s="210" t="s">
        <v>53</v>
      </c>
      <c r="I103" s="210" t="s">
        <v>56</v>
      </c>
      <c r="J103" s="210" t="s">
        <v>1143</v>
      </c>
      <c r="K103" s="209"/>
    </row>
    <row r="104" spans="2:11" ht="17.25" customHeight="1">
      <c r="B104" s="208"/>
      <c r="C104" s="212" t="s">
        <v>1144</v>
      </c>
      <c r="D104" s="212"/>
      <c r="E104" s="212"/>
      <c r="F104" s="213" t="s">
        <v>1145</v>
      </c>
      <c r="G104" s="214"/>
      <c r="H104" s="212"/>
      <c r="I104" s="212"/>
      <c r="J104" s="212" t="s">
        <v>1146</v>
      </c>
      <c r="K104" s="209"/>
    </row>
    <row r="105" spans="2:11" ht="5.25" customHeight="1">
      <c r="B105" s="208"/>
      <c r="C105" s="210"/>
      <c r="D105" s="210"/>
      <c r="E105" s="210"/>
      <c r="F105" s="210"/>
      <c r="G105" s="226"/>
      <c r="H105" s="210"/>
      <c r="I105" s="210"/>
      <c r="J105" s="210"/>
      <c r="K105" s="209"/>
    </row>
    <row r="106" spans="2:11" ht="15" customHeight="1">
      <c r="B106" s="208"/>
      <c r="C106" s="197" t="s">
        <v>52</v>
      </c>
      <c r="D106" s="217"/>
      <c r="E106" s="217"/>
      <c r="F106" s="218" t="s">
        <v>1147</v>
      </c>
      <c r="G106" s="197"/>
      <c r="H106" s="197" t="s">
        <v>1187</v>
      </c>
      <c r="I106" s="197" t="s">
        <v>1149</v>
      </c>
      <c r="J106" s="197">
        <v>20</v>
      </c>
      <c r="K106" s="209"/>
    </row>
    <row r="107" spans="2:11" ht="15" customHeight="1">
      <c r="B107" s="208"/>
      <c r="C107" s="197" t="s">
        <v>1150</v>
      </c>
      <c r="D107" s="197"/>
      <c r="E107" s="197"/>
      <c r="F107" s="218" t="s">
        <v>1147</v>
      </c>
      <c r="G107" s="197"/>
      <c r="H107" s="197" t="s">
        <v>1187</v>
      </c>
      <c r="I107" s="197" t="s">
        <v>1149</v>
      </c>
      <c r="J107" s="197">
        <v>120</v>
      </c>
      <c r="K107" s="209"/>
    </row>
    <row r="108" spans="2:11" ht="15" customHeight="1">
      <c r="B108" s="220"/>
      <c r="C108" s="197" t="s">
        <v>1152</v>
      </c>
      <c r="D108" s="197"/>
      <c r="E108" s="197"/>
      <c r="F108" s="218" t="s">
        <v>1153</v>
      </c>
      <c r="G108" s="197"/>
      <c r="H108" s="197" t="s">
        <v>1187</v>
      </c>
      <c r="I108" s="197" t="s">
        <v>1149</v>
      </c>
      <c r="J108" s="197">
        <v>50</v>
      </c>
      <c r="K108" s="209"/>
    </row>
    <row r="109" spans="2:11" ht="15" customHeight="1">
      <c r="B109" s="220"/>
      <c r="C109" s="197" t="s">
        <v>1155</v>
      </c>
      <c r="D109" s="197"/>
      <c r="E109" s="197"/>
      <c r="F109" s="218" t="s">
        <v>1147</v>
      </c>
      <c r="G109" s="197"/>
      <c r="H109" s="197" t="s">
        <v>1187</v>
      </c>
      <c r="I109" s="197" t="s">
        <v>1157</v>
      </c>
      <c r="J109" s="197"/>
      <c r="K109" s="209"/>
    </row>
    <row r="110" spans="2:11" ht="15" customHeight="1">
      <c r="B110" s="220"/>
      <c r="C110" s="197" t="s">
        <v>1166</v>
      </c>
      <c r="D110" s="197"/>
      <c r="E110" s="197"/>
      <c r="F110" s="218" t="s">
        <v>1153</v>
      </c>
      <c r="G110" s="197"/>
      <c r="H110" s="197" t="s">
        <v>1187</v>
      </c>
      <c r="I110" s="197" t="s">
        <v>1149</v>
      </c>
      <c r="J110" s="197">
        <v>50</v>
      </c>
      <c r="K110" s="209"/>
    </row>
    <row r="111" spans="2:11" ht="15" customHeight="1">
      <c r="B111" s="220"/>
      <c r="C111" s="197" t="s">
        <v>1174</v>
      </c>
      <c r="D111" s="197"/>
      <c r="E111" s="197"/>
      <c r="F111" s="218" t="s">
        <v>1153</v>
      </c>
      <c r="G111" s="197"/>
      <c r="H111" s="197" t="s">
        <v>1187</v>
      </c>
      <c r="I111" s="197" t="s">
        <v>1149</v>
      </c>
      <c r="J111" s="197">
        <v>50</v>
      </c>
      <c r="K111" s="209"/>
    </row>
    <row r="112" spans="2:11" ht="15" customHeight="1">
      <c r="B112" s="220"/>
      <c r="C112" s="197" t="s">
        <v>1172</v>
      </c>
      <c r="D112" s="197"/>
      <c r="E112" s="197"/>
      <c r="F112" s="218" t="s">
        <v>1153</v>
      </c>
      <c r="G112" s="197"/>
      <c r="H112" s="197" t="s">
        <v>1187</v>
      </c>
      <c r="I112" s="197" t="s">
        <v>1149</v>
      </c>
      <c r="J112" s="197">
        <v>50</v>
      </c>
      <c r="K112" s="209"/>
    </row>
    <row r="113" spans="2:11" ht="15" customHeight="1">
      <c r="B113" s="220"/>
      <c r="C113" s="197" t="s">
        <v>52</v>
      </c>
      <c r="D113" s="197"/>
      <c r="E113" s="197"/>
      <c r="F113" s="218" t="s">
        <v>1147</v>
      </c>
      <c r="G113" s="197"/>
      <c r="H113" s="197" t="s">
        <v>1188</v>
      </c>
      <c r="I113" s="197" t="s">
        <v>1149</v>
      </c>
      <c r="J113" s="197">
        <v>20</v>
      </c>
      <c r="K113" s="209"/>
    </row>
    <row r="114" spans="2:11" ht="15" customHeight="1">
      <c r="B114" s="220"/>
      <c r="C114" s="197" t="s">
        <v>1189</v>
      </c>
      <c r="D114" s="197"/>
      <c r="E114" s="197"/>
      <c r="F114" s="218" t="s">
        <v>1147</v>
      </c>
      <c r="G114" s="197"/>
      <c r="H114" s="197" t="s">
        <v>1190</v>
      </c>
      <c r="I114" s="197" t="s">
        <v>1149</v>
      </c>
      <c r="J114" s="197">
        <v>120</v>
      </c>
      <c r="K114" s="209"/>
    </row>
    <row r="115" spans="2:11" ht="15" customHeight="1">
      <c r="B115" s="220"/>
      <c r="C115" s="197" t="s">
        <v>37</v>
      </c>
      <c r="D115" s="197"/>
      <c r="E115" s="197"/>
      <c r="F115" s="218" t="s">
        <v>1147</v>
      </c>
      <c r="G115" s="197"/>
      <c r="H115" s="197" t="s">
        <v>1191</v>
      </c>
      <c r="I115" s="197" t="s">
        <v>1182</v>
      </c>
      <c r="J115" s="197"/>
      <c r="K115" s="209"/>
    </row>
    <row r="116" spans="2:11" ht="15" customHeight="1">
      <c r="B116" s="220"/>
      <c r="C116" s="197" t="s">
        <v>47</v>
      </c>
      <c r="D116" s="197"/>
      <c r="E116" s="197"/>
      <c r="F116" s="218" t="s">
        <v>1147</v>
      </c>
      <c r="G116" s="197"/>
      <c r="H116" s="197" t="s">
        <v>1192</v>
      </c>
      <c r="I116" s="197" t="s">
        <v>1182</v>
      </c>
      <c r="J116" s="197"/>
      <c r="K116" s="209"/>
    </row>
    <row r="117" spans="2:11" ht="15" customHeight="1">
      <c r="B117" s="220"/>
      <c r="C117" s="197" t="s">
        <v>56</v>
      </c>
      <c r="D117" s="197"/>
      <c r="E117" s="197"/>
      <c r="F117" s="218" t="s">
        <v>1147</v>
      </c>
      <c r="G117" s="197"/>
      <c r="H117" s="197" t="s">
        <v>1193</v>
      </c>
      <c r="I117" s="197" t="s">
        <v>1194</v>
      </c>
      <c r="J117" s="197"/>
      <c r="K117" s="209"/>
    </row>
    <row r="118" spans="2:11" ht="15" customHeight="1">
      <c r="B118" s="221"/>
      <c r="C118" s="227"/>
      <c r="D118" s="227"/>
      <c r="E118" s="227"/>
      <c r="F118" s="227"/>
      <c r="G118" s="227"/>
      <c r="H118" s="227"/>
      <c r="I118" s="227"/>
      <c r="J118" s="227"/>
      <c r="K118" s="223"/>
    </row>
    <row r="119" spans="2:11" ht="18.75" customHeight="1">
      <c r="B119" s="228"/>
      <c r="C119" s="229"/>
      <c r="D119" s="229"/>
      <c r="E119" s="229"/>
      <c r="F119" s="230"/>
      <c r="G119" s="229"/>
      <c r="H119" s="229"/>
      <c r="I119" s="229"/>
      <c r="J119" s="229"/>
      <c r="K119" s="228"/>
    </row>
    <row r="120" spans="2:11" ht="18.75" customHeight="1"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</row>
    <row r="121" spans="2:11" ht="7.5" customHeight="1">
      <c r="B121" s="231"/>
      <c r="C121" s="232"/>
      <c r="D121" s="232"/>
      <c r="E121" s="232"/>
      <c r="F121" s="232"/>
      <c r="G121" s="232"/>
      <c r="H121" s="232"/>
      <c r="I121" s="232"/>
      <c r="J121" s="232"/>
      <c r="K121" s="233"/>
    </row>
    <row r="122" spans="2:11" ht="45" customHeight="1">
      <c r="B122" s="234"/>
      <c r="C122" s="307" t="s">
        <v>1195</v>
      </c>
      <c r="D122" s="307"/>
      <c r="E122" s="307"/>
      <c r="F122" s="307"/>
      <c r="G122" s="307"/>
      <c r="H122" s="307"/>
      <c r="I122" s="307"/>
      <c r="J122" s="307"/>
      <c r="K122" s="235"/>
    </row>
    <row r="123" spans="2:11" ht="17.25" customHeight="1">
      <c r="B123" s="236"/>
      <c r="C123" s="210" t="s">
        <v>1141</v>
      </c>
      <c r="D123" s="210"/>
      <c r="E123" s="210"/>
      <c r="F123" s="210" t="s">
        <v>1142</v>
      </c>
      <c r="G123" s="211"/>
      <c r="H123" s="210" t="s">
        <v>53</v>
      </c>
      <c r="I123" s="210" t="s">
        <v>56</v>
      </c>
      <c r="J123" s="210" t="s">
        <v>1143</v>
      </c>
      <c r="K123" s="237"/>
    </row>
    <row r="124" spans="2:11" ht="17.25" customHeight="1">
      <c r="B124" s="236"/>
      <c r="C124" s="212" t="s">
        <v>1144</v>
      </c>
      <c r="D124" s="212"/>
      <c r="E124" s="212"/>
      <c r="F124" s="213" t="s">
        <v>1145</v>
      </c>
      <c r="G124" s="214"/>
      <c r="H124" s="212"/>
      <c r="I124" s="212"/>
      <c r="J124" s="212" t="s">
        <v>1146</v>
      </c>
      <c r="K124" s="237"/>
    </row>
    <row r="125" spans="2:11" ht="5.25" customHeight="1">
      <c r="B125" s="238"/>
      <c r="C125" s="215"/>
      <c r="D125" s="215"/>
      <c r="E125" s="215"/>
      <c r="F125" s="215"/>
      <c r="G125" s="239"/>
      <c r="H125" s="215"/>
      <c r="I125" s="215"/>
      <c r="J125" s="215"/>
      <c r="K125" s="240"/>
    </row>
    <row r="126" spans="2:11" ht="15" customHeight="1">
      <c r="B126" s="238"/>
      <c r="C126" s="197" t="s">
        <v>1150</v>
      </c>
      <c r="D126" s="217"/>
      <c r="E126" s="217"/>
      <c r="F126" s="218" t="s">
        <v>1147</v>
      </c>
      <c r="G126" s="197"/>
      <c r="H126" s="197" t="s">
        <v>1187</v>
      </c>
      <c r="I126" s="197" t="s">
        <v>1149</v>
      </c>
      <c r="J126" s="197">
        <v>120</v>
      </c>
      <c r="K126" s="241"/>
    </row>
    <row r="127" spans="2:11" ht="15" customHeight="1">
      <c r="B127" s="238"/>
      <c r="C127" s="197" t="s">
        <v>1196</v>
      </c>
      <c r="D127" s="197"/>
      <c r="E127" s="197"/>
      <c r="F127" s="218" t="s">
        <v>1147</v>
      </c>
      <c r="G127" s="197"/>
      <c r="H127" s="197" t="s">
        <v>1197</v>
      </c>
      <c r="I127" s="197" t="s">
        <v>1149</v>
      </c>
      <c r="J127" s="197" t="s">
        <v>1198</v>
      </c>
      <c r="K127" s="241"/>
    </row>
    <row r="128" spans="2:11" ht="15" customHeight="1">
      <c r="B128" s="238"/>
      <c r="C128" s="197" t="s">
        <v>1095</v>
      </c>
      <c r="D128" s="197"/>
      <c r="E128" s="197"/>
      <c r="F128" s="218" t="s">
        <v>1147</v>
      </c>
      <c r="G128" s="197"/>
      <c r="H128" s="197" t="s">
        <v>1199</v>
      </c>
      <c r="I128" s="197" t="s">
        <v>1149</v>
      </c>
      <c r="J128" s="197" t="s">
        <v>1198</v>
      </c>
      <c r="K128" s="241"/>
    </row>
    <row r="129" spans="2:11" ht="15" customHeight="1">
      <c r="B129" s="238"/>
      <c r="C129" s="197" t="s">
        <v>1158</v>
      </c>
      <c r="D129" s="197"/>
      <c r="E129" s="197"/>
      <c r="F129" s="218" t="s">
        <v>1153</v>
      </c>
      <c r="G129" s="197"/>
      <c r="H129" s="197" t="s">
        <v>1159</v>
      </c>
      <c r="I129" s="197" t="s">
        <v>1149</v>
      </c>
      <c r="J129" s="197">
        <v>15</v>
      </c>
      <c r="K129" s="241"/>
    </row>
    <row r="130" spans="2:11" ht="15" customHeight="1">
      <c r="B130" s="238"/>
      <c r="C130" s="197" t="s">
        <v>1160</v>
      </c>
      <c r="D130" s="197"/>
      <c r="E130" s="197"/>
      <c r="F130" s="218" t="s">
        <v>1153</v>
      </c>
      <c r="G130" s="197"/>
      <c r="H130" s="197" t="s">
        <v>1161</v>
      </c>
      <c r="I130" s="197" t="s">
        <v>1149</v>
      </c>
      <c r="J130" s="197">
        <v>15</v>
      </c>
      <c r="K130" s="241"/>
    </row>
    <row r="131" spans="2:11" ht="15" customHeight="1">
      <c r="B131" s="238"/>
      <c r="C131" s="197" t="s">
        <v>1162</v>
      </c>
      <c r="D131" s="197"/>
      <c r="E131" s="197"/>
      <c r="F131" s="218" t="s">
        <v>1153</v>
      </c>
      <c r="G131" s="197"/>
      <c r="H131" s="197" t="s">
        <v>1163</v>
      </c>
      <c r="I131" s="197" t="s">
        <v>1149</v>
      </c>
      <c r="J131" s="197">
        <v>20</v>
      </c>
      <c r="K131" s="241"/>
    </row>
    <row r="132" spans="2:11" ht="15" customHeight="1">
      <c r="B132" s="238"/>
      <c r="C132" s="197" t="s">
        <v>1164</v>
      </c>
      <c r="D132" s="197"/>
      <c r="E132" s="197"/>
      <c r="F132" s="218" t="s">
        <v>1153</v>
      </c>
      <c r="G132" s="197"/>
      <c r="H132" s="197" t="s">
        <v>1165</v>
      </c>
      <c r="I132" s="197" t="s">
        <v>1149</v>
      </c>
      <c r="J132" s="197">
        <v>20</v>
      </c>
      <c r="K132" s="241"/>
    </row>
    <row r="133" spans="2:11" ht="15" customHeight="1">
      <c r="B133" s="238"/>
      <c r="C133" s="197" t="s">
        <v>1152</v>
      </c>
      <c r="D133" s="197"/>
      <c r="E133" s="197"/>
      <c r="F133" s="218" t="s">
        <v>1153</v>
      </c>
      <c r="G133" s="197"/>
      <c r="H133" s="197" t="s">
        <v>1187</v>
      </c>
      <c r="I133" s="197" t="s">
        <v>1149</v>
      </c>
      <c r="J133" s="197">
        <v>50</v>
      </c>
      <c r="K133" s="241"/>
    </row>
    <row r="134" spans="2:11" ht="15" customHeight="1">
      <c r="B134" s="238"/>
      <c r="C134" s="197" t="s">
        <v>1166</v>
      </c>
      <c r="D134" s="197"/>
      <c r="E134" s="197"/>
      <c r="F134" s="218" t="s">
        <v>1153</v>
      </c>
      <c r="G134" s="197"/>
      <c r="H134" s="197" t="s">
        <v>1187</v>
      </c>
      <c r="I134" s="197" t="s">
        <v>1149</v>
      </c>
      <c r="J134" s="197">
        <v>50</v>
      </c>
      <c r="K134" s="241"/>
    </row>
    <row r="135" spans="2:11" ht="15" customHeight="1">
      <c r="B135" s="238"/>
      <c r="C135" s="197" t="s">
        <v>1172</v>
      </c>
      <c r="D135" s="197"/>
      <c r="E135" s="197"/>
      <c r="F135" s="218" t="s">
        <v>1153</v>
      </c>
      <c r="G135" s="197"/>
      <c r="H135" s="197" t="s">
        <v>1187</v>
      </c>
      <c r="I135" s="197" t="s">
        <v>1149</v>
      </c>
      <c r="J135" s="197">
        <v>50</v>
      </c>
      <c r="K135" s="241"/>
    </row>
    <row r="136" spans="2:11" ht="15" customHeight="1">
      <c r="B136" s="238"/>
      <c r="C136" s="197" t="s">
        <v>1174</v>
      </c>
      <c r="D136" s="197"/>
      <c r="E136" s="197"/>
      <c r="F136" s="218" t="s">
        <v>1153</v>
      </c>
      <c r="G136" s="197"/>
      <c r="H136" s="197" t="s">
        <v>1187</v>
      </c>
      <c r="I136" s="197" t="s">
        <v>1149</v>
      </c>
      <c r="J136" s="197">
        <v>50</v>
      </c>
      <c r="K136" s="241"/>
    </row>
    <row r="137" spans="2:11" ht="15" customHeight="1">
      <c r="B137" s="238"/>
      <c r="C137" s="197" t="s">
        <v>1175</v>
      </c>
      <c r="D137" s="197"/>
      <c r="E137" s="197"/>
      <c r="F137" s="218" t="s">
        <v>1153</v>
      </c>
      <c r="G137" s="197"/>
      <c r="H137" s="197" t="s">
        <v>1200</v>
      </c>
      <c r="I137" s="197" t="s">
        <v>1149</v>
      </c>
      <c r="J137" s="197">
        <v>255</v>
      </c>
      <c r="K137" s="241"/>
    </row>
    <row r="138" spans="2:11" ht="15" customHeight="1">
      <c r="B138" s="238"/>
      <c r="C138" s="197" t="s">
        <v>1177</v>
      </c>
      <c r="D138" s="197"/>
      <c r="E138" s="197"/>
      <c r="F138" s="218" t="s">
        <v>1147</v>
      </c>
      <c r="G138" s="197"/>
      <c r="H138" s="197" t="s">
        <v>1201</v>
      </c>
      <c r="I138" s="197" t="s">
        <v>1179</v>
      </c>
      <c r="J138" s="197"/>
      <c r="K138" s="241"/>
    </row>
    <row r="139" spans="2:11" ht="15" customHeight="1">
      <c r="B139" s="238"/>
      <c r="C139" s="197" t="s">
        <v>1180</v>
      </c>
      <c r="D139" s="197"/>
      <c r="E139" s="197"/>
      <c r="F139" s="218" t="s">
        <v>1147</v>
      </c>
      <c r="G139" s="197"/>
      <c r="H139" s="197" t="s">
        <v>1202</v>
      </c>
      <c r="I139" s="197" t="s">
        <v>1182</v>
      </c>
      <c r="J139" s="197"/>
      <c r="K139" s="241"/>
    </row>
    <row r="140" spans="2:11" ht="15" customHeight="1">
      <c r="B140" s="238"/>
      <c r="C140" s="197" t="s">
        <v>1183</v>
      </c>
      <c r="D140" s="197"/>
      <c r="E140" s="197"/>
      <c r="F140" s="218" t="s">
        <v>1147</v>
      </c>
      <c r="G140" s="197"/>
      <c r="H140" s="197" t="s">
        <v>1183</v>
      </c>
      <c r="I140" s="197" t="s">
        <v>1182</v>
      </c>
      <c r="J140" s="197"/>
      <c r="K140" s="241"/>
    </row>
    <row r="141" spans="2:11" ht="15" customHeight="1">
      <c r="B141" s="238"/>
      <c r="C141" s="197" t="s">
        <v>37</v>
      </c>
      <c r="D141" s="197"/>
      <c r="E141" s="197"/>
      <c r="F141" s="218" t="s">
        <v>1147</v>
      </c>
      <c r="G141" s="197"/>
      <c r="H141" s="197" t="s">
        <v>1203</v>
      </c>
      <c r="I141" s="197" t="s">
        <v>1182</v>
      </c>
      <c r="J141" s="197"/>
      <c r="K141" s="241"/>
    </row>
    <row r="142" spans="2:11" ht="15" customHeight="1">
      <c r="B142" s="238"/>
      <c r="C142" s="197" t="s">
        <v>1204</v>
      </c>
      <c r="D142" s="197"/>
      <c r="E142" s="197"/>
      <c r="F142" s="218" t="s">
        <v>1147</v>
      </c>
      <c r="G142" s="197"/>
      <c r="H142" s="197" t="s">
        <v>1205</v>
      </c>
      <c r="I142" s="197" t="s">
        <v>1182</v>
      </c>
      <c r="J142" s="197"/>
      <c r="K142" s="241"/>
    </row>
    <row r="143" spans="2:11" ht="15" customHeight="1">
      <c r="B143" s="242"/>
      <c r="C143" s="243"/>
      <c r="D143" s="243"/>
      <c r="E143" s="243"/>
      <c r="F143" s="243"/>
      <c r="G143" s="243"/>
      <c r="H143" s="243"/>
      <c r="I143" s="243"/>
      <c r="J143" s="243"/>
      <c r="K143" s="244"/>
    </row>
    <row r="144" spans="2:11" ht="18.75" customHeight="1">
      <c r="B144" s="229"/>
      <c r="C144" s="229"/>
      <c r="D144" s="229"/>
      <c r="E144" s="229"/>
      <c r="F144" s="230"/>
      <c r="G144" s="229"/>
      <c r="H144" s="229"/>
      <c r="I144" s="229"/>
      <c r="J144" s="229"/>
      <c r="K144" s="229"/>
    </row>
    <row r="145" spans="2:11" ht="18.75" customHeight="1"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</row>
    <row r="146" spans="2:11" ht="7.5" customHeight="1">
      <c r="B146" s="205"/>
      <c r="C146" s="206"/>
      <c r="D146" s="206"/>
      <c r="E146" s="206"/>
      <c r="F146" s="206"/>
      <c r="G146" s="206"/>
      <c r="H146" s="206"/>
      <c r="I146" s="206"/>
      <c r="J146" s="206"/>
      <c r="K146" s="207"/>
    </row>
    <row r="147" spans="2:11" ht="45" customHeight="1">
      <c r="B147" s="208"/>
      <c r="C147" s="309" t="s">
        <v>1206</v>
      </c>
      <c r="D147" s="309"/>
      <c r="E147" s="309"/>
      <c r="F147" s="309"/>
      <c r="G147" s="309"/>
      <c r="H147" s="309"/>
      <c r="I147" s="309"/>
      <c r="J147" s="309"/>
      <c r="K147" s="209"/>
    </row>
    <row r="148" spans="2:11" ht="17.25" customHeight="1">
      <c r="B148" s="208"/>
      <c r="C148" s="210" t="s">
        <v>1141</v>
      </c>
      <c r="D148" s="210"/>
      <c r="E148" s="210"/>
      <c r="F148" s="210" t="s">
        <v>1142</v>
      </c>
      <c r="G148" s="211"/>
      <c r="H148" s="210" t="s">
        <v>53</v>
      </c>
      <c r="I148" s="210" t="s">
        <v>56</v>
      </c>
      <c r="J148" s="210" t="s">
        <v>1143</v>
      </c>
      <c r="K148" s="209"/>
    </row>
    <row r="149" spans="2:11" ht="17.25" customHeight="1">
      <c r="B149" s="208"/>
      <c r="C149" s="212" t="s">
        <v>1144</v>
      </c>
      <c r="D149" s="212"/>
      <c r="E149" s="212"/>
      <c r="F149" s="213" t="s">
        <v>1145</v>
      </c>
      <c r="G149" s="214"/>
      <c r="H149" s="212"/>
      <c r="I149" s="212"/>
      <c r="J149" s="212" t="s">
        <v>1146</v>
      </c>
      <c r="K149" s="209"/>
    </row>
    <row r="150" spans="2:11" ht="5.25" customHeight="1">
      <c r="B150" s="220"/>
      <c r="C150" s="215"/>
      <c r="D150" s="215"/>
      <c r="E150" s="215"/>
      <c r="F150" s="215"/>
      <c r="G150" s="216"/>
      <c r="H150" s="215"/>
      <c r="I150" s="215"/>
      <c r="J150" s="215"/>
      <c r="K150" s="241"/>
    </row>
    <row r="151" spans="2:11" ht="15" customHeight="1">
      <c r="B151" s="220"/>
      <c r="C151" s="245" t="s">
        <v>1150</v>
      </c>
      <c r="D151" s="197"/>
      <c r="E151" s="197"/>
      <c r="F151" s="246" t="s">
        <v>1147</v>
      </c>
      <c r="G151" s="197"/>
      <c r="H151" s="245" t="s">
        <v>1187</v>
      </c>
      <c r="I151" s="245" t="s">
        <v>1149</v>
      </c>
      <c r="J151" s="245">
        <v>120</v>
      </c>
      <c r="K151" s="241"/>
    </row>
    <row r="152" spans="2:11" ht="15" customHeight="1">
      <c r="B152" s="220"/>
      <c r="C152" s="245" t="s">
        <v>1196</v>
      </c>
      <c r="D152" s="197"/>
      <c r="E152" s="197"/>
      <c r="F152" s="246" t="s">
        <v>1147</v>
      </c>
      <c r="G152" s="197"/>
      <c r="H152" s="245" t="s">
        <v>1207</v>
      </c>
      <c r="I152" s="245" t="s">
        <v>1149</v>
      </c>
      <c r="J152" s="245" t="s">
        <v>1198</v>
      </c>
      <c r="K152" s="241"/>
    </row>
    <row r="153" spans="2:11" ht="15" customHeight="1">
      <c r="B153" s="220"/>
      <c r="C153" s="245" t="s">
        <v>1095</v>
      </c>
      <c r="D153" s="197"/>
      <c r="E153" s="197"/>
      <c r="F153" s="246" t="s">
        <v>1147</v>
      </c>
      <c r="G153" s="197"/>
      <c r="H153" s="245" t="s">
        <v>1208</v>
      </c>
      <c r="I153" s="245" t="s">
        <v>1149</v>
      </c>
      <c r="J153" s="245" t="s">
        <v>1198</v>
      </c>
      <c r="K153" s="241"/>
    </row>
    <row r="154" spans="2:11" ht="15" customHeight="1">
      <c r="B154" s="220"/>
      <c r="C154" s="245" t="s">
        <v>1152</v>
      </c>
      <c r="D154" s="197"/>
      <c r="E154" s="197"/>
      <c r="F154" s="246" t="s">
        <v>1153</v>
      </c>
      <c r="G154" s="197"/>
      <c r="H154" s="245" t="s">
        <v>1187</v>
      </c>
      <c r="I154" s="245" t="s">
        <v>1149</v>
      </c>
      <c r="J154" s="245">
        <v>50</v>
      </c>
      <c r="K154" s="241"/>
    </row>
    <row r="155" spans="2:11" ht="15" customHeight="1">
      <c r="B155" s="220"/>
      <c r="C155" s="245" t="s">
        <v>1155</v>
      </c>
      <c r="D155" s="197"/>
      <c r="E155" s="197"/>
      <c r="F155" s="246" t="s">
        <v>1147</v>
      </c>
      <c r="G155" s="197"/>
      <c r="H155" s="245" t="s">
        <v>1187</v>
      </c>
      <c r="I155" s="245" t="s">
        <v>1157</v>
      </c>
      <c r="J155" s="245"/>
      <c r="K155" s="241"/>
    </row>
    <row r="156" spans="2:11" ht="15" customHeight="1">
      <c r="B156" s="220"/>
      <c r="C156" s="245" t="s">
        <v>1166</v>
      </c>
      <c r="D156" s="197"/>
      <c r="E156" s="197"/>
      <c r="F156" s="246" t="s">
        <v>1153</v>
      </c>
      <c r="G156" s="197"/>
      <c r="H156" s="245" t="s">
        <v>1187</v>
      </c>
      <c r="I156" s="245" t="s">
        <v>1149</v>
      </c>
      <c r="J156" s="245">
        <v>50</v>
      </c>
      <c r="K156" s="241"/>
    </row>
    <row r="157" spans="2:11" ht="15" customHeight="1">
      <c r="B157" s="220"/>
      <c r="C157" s="245" t="s">
        <v>1174</v>
      </c>
      <c r="D157" s="197"/>
      <c r="E157" s="197"/>
      <c r="F157" s="246" t="s">
        <v>1153</v>
      </c>
      <c r="G157" s="197"/>
      <c r="H157" s="245" t="s">
        <v>1187</v>
      </c>
      <c r="I157" s="245" t="s">
        <v>1149</v>
      </c>
      <c r="J157" s="245">
        <v>50</v>
      </c>
      <c r="K157" s="241"/>
    </row>
    <row r="158" spans="2:11" ht="15" customHeight="1">
      <c r="B158" s="220"/>
      <c r="C158" s="245" t="s">
        <v>1172</v>
      </c>
      <c r="D158" s="197"/>
      <c r="E158" s="197"/>
      <c r="F158" s="246" t="s">
        <v>1153</v>
      </c>
      <c r="G158" s="197"/>
      <c r="H158" s="245" t="s">
        <v>1187</v>
      </c>
      <c r="I158" s="245" t="s">
        <v>1149</v>
      </c>
      <c r="J158" s="245">
        <v>50</v>
      </c>
      <c r="K158" s="241"/>
    </row>
    <row r="159" spans="2:11" ht="15" customHeight="1">
      <c r="B159" s="220"/>
      <c r="C159" s="245" t="s">
        <v>87</v>
      </c>
      <c r="D159" s="197"/>
      <c r="E159" s="197"/>
      <c r="F159" s="246" t="s">
        <v>1147</v>
      </c>
      <c r="G159" s="197"/>
      <c r="H159" s="245" t="s">
        <v>1209</v>
      </c>
      <c r="I159" s="245" t="s">
        <v>1149</v>
      </c>
      <c r="J159" s="245" t="s">
        <v>1210</v>
      </c>
      <c r="K159" s="241"/>
    </row>
    <row r="160" spans="2:11" ht="15" customHeight="1">
      <c r="B160" s="220"/>
      <c r="C160" s="245" t="s">
        <v>1211</v>
      </c>
      <c r="D160" s="197"/>
      <c r="E160" s="197"/>
      <c r="F160" s="246" t="s">
        <v>1147</v>
      </c>
      <c r="G160" s="197"/>
      <c r="H160" s="245" t="s">
        <v>1212</v>
      </c>
      <c r="I160" s="245" t="s">
        <v>1182</v>
      </c>
      <c r="J160" s="245"/>
      <c r="K160" s="241"/>
    </row>
    <row r="161" spans="2:11" ht="15" customHeight="1">
      <c r="B161" s="247"/>
      <c r="C161" s="227"/>
      <c r="D161" s="227"/>
      <c r="E161" s="227"/>
      <c r="F161" s="227"/>
      <c r="G161" s="227"/>
      <c r="H161" s="227"/>
      <c r="I161" s="227"/>
      <c r="J161" s="227"/>
      <c r="K161" s="248"/>
    </row>
    <row r="162" spans="2:11" ht="18.75" customHeight="1">
      <c r="B162" s="229"/>
      <c r="C162" s="239"/>
      <c r="D162" s="239"/>
      <c r="E162" s="239"/>
      <c r="F162" s="249"/>
      <c r="G162" s="239"/>
      <c r="H162" s="239"/>
      <c r="I162" s="239"/>
      <c r="J162" s="239"/>
      <c r="K162" s="229"/>
    </row>
    <row r="163" spans="2:11" ht="18.75" customHeight="1"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</row>
    <row r="164" spans="2:11" ht="7.5" customHeight="1">
      <c r="B164" s="186"/>
      <c r="C164" s="187"/>
      <c r="D164" s="187"/>
      <c r="E164" s="187"/>
      <c r="F164" s="187"/>
      <c r="G164" s="187"/>
      <c r="H164" s="187"/>
      <c r="I164" s="187"/>
      <c r="J164" s="187"/>
      <c r="K164" s="188"/>
    </row>
    <row r="165" spans="2:11" ht="45" customHeight="1">
      <c r="B165" s="189"/>
      <c r="C165" s="307" t="s">
        <v>1213</v>
      </c>
      <c r="D165" s="307"/>
      <c r="E165" s="307"/>
      <c r="F165" s="307"/>
      <c r="G165" s="307"/>
      <c r="H165" s="307"/>
      <c r="I165" s="307"/>
      <c r="J165" s="307"/>
      <c r="K165" s="190"/>
    </row>
    <row r="166" spans="2:11" ht="17.25" customHeight="1">
      <c r="B166" s="189"/>
      <c r="C166" s="210" t="s">
        <v>1141</v>
      </c>
      <c r="D166" s="210"/>
      <c r="E166" s="210"/>
      <c r="F166" s="210" t="s">
        <v>1142</v>
      </c>
      <c r="G166" s="250"/>
      <c r="H166" s="251" t="s">
        <v>53</v>
      </c>
      <c r="I166" s="251" t="s">
        <v>56</v>
      </c>
      <c r="J166" s="210" t="s">
        <v>1143</v>
      </c>
      <c r="K166" s="190"/>
    </row>
    <row r="167" spans="2:11" ht="17.25" customHeight="1">
      <c r="B167" s="191"/>
      <c r="C167" s="212" t="s">
        <v>1144</v>
      </c>
      <c r="D167" s="212"/>
      <c r="E167" s="212"/>
      <c r="F167" s="213" t="s">
        <v>1145</v>
      </c>
      <c r="G167" s="252"/>
      <c r="H167" s="253"/>
      <c r="I167" s="253"/>
      <c r="J167" s="212" t="s">
        <v>1146</v>
      </c>
      <c r="K167" s="192"/>
    </row>
    <row r="168" spans="2:11" ht="5.25" customHeight="1">
      <c r="B168" s="220"/>
      <c r="C168" s="215"/>
      <c r="D168" s="215"/>
      <c r="E168" s="215"/>
      <c r="F168" s="215"/>
      <c r="G168" s="216"/>
      <c r="H168" s="215"/>
      <c r="I168" s="215"/>
      <c r="J168" s="215"/>
      <c r="K168" s="241"/>
    </row>
    <row r="169" spans="2:11" ht="15" customHeight="1">
      <c r="B169" s="220"/>
      <c r="C169" s="197" t="s">
        <v>1150</v>
      </c>
      <c r="D169" s="197"/>
      <c r="E169" s="197"/>
      <c r="F169" s="218" t="s">
        <v>1147</v>
      </c>
      <c r="G169" s="197"/>
      <c r="H169" s="197" t="s">
        <v>1187</v>
      </c>
      <c r="I169" s="197" t="s">
        <v>1149</v>
      </c>
      <c r="J169" s="197">
        <v>120</v>
      </c>
      <c r="K169" s="241"/>
    </row>
    <row r="170" spans="2:11" ht="15" customHeight="1">
      <c r="B170" s="220"/>
      <c r="C170" s="197" t="s">
        <v>1196</v>
      </c>
      <c r="D170" s="197"/>
      <c r="E170" s="197"/>
      <c r="F170" s="218" t="s">
        <v>1147</v>
      </c>
      <c r="G170" s="197"/>
      <c r="H170" s="197" t="s">
        <v>1197</v>
      </c>
      <c r="I170" s="197" t="s">
        <v>1149</v>
      </c>
      <c r="J170" s="197" t="s">
        <v>1198</v>
      </c>
      <c r="K170" s="241"/>
    </row>
    <row r="171" spans="2:11" ht="15" customHeight="1">
      <c r="B171" s="220"/>
      <c r="C171" s="197" t="s">
        <v>1095</v>
      </c>
      <c r="D171" s="197"/>
      <c r="E171" s="197"/>
      <c r="F171" s="218" t="s">
        <v>1147</v>
      </c>
      <c r="G171" s="197"/>
      <c r="H171" s="197" t="s">
        <v>1214</v>
      </c>
      <c r="I171" s="197" t="s">
        <v>1149</v>
      </c>
      <c r="J171" s="197" t="s">
        <v>1198</v>
      </c>
      <c r="K171" s="241"/>
    </row>
    <row r="172" spans="2:11" ht="15" customHeight="1">
      <c r="B172" s="220"/>
      <c r="C172" s="197" t="s">
        <v>1152</v>
      </c>
      <c r="D172" s="197"/>
      <c r="E172" s="197"/>
      <c r="F172" s="218" t="s">
        <v>1153</v>
      </c>
      <c r="G172" s="197"/>
      <c r="H172" s="197" t="s">
        <v>1214</v>
      </c>
      <c r="I172" s="197" t="s">
        <v>1149</v>
      </c>
      <c r="J172" s="197">
        <v>50</v>
      </c>
      <c r="K172" s="241"/>
    </row>
    <row r="173" spans="2:11" ht="15" customHeight="1">
      <c r="B173" s="220"/>
      <c r="C173" s="197" t="s">
        <v>1155</v>
      </c>
      <c r="D173" s="197"/>
      <c r="E173" s="197"/>
      <c r="F173" s="218" t="s">
        <v>1147</v>
      </c>
      <c r="G173" s="197"/>
      <c r="H173" s="197" t="s">
        <v>1214</v>
      </c>
      <c r="I173" s="197" t="s">
        <v>1157</v>
      </c>
      <c r="J173" s="197"/>
      <c r="K173" s="241"/>
    </row>
    <row r="174" spans="2:11" ht="15" customHeight="1">
      <c r="B174" s="220"/>
      <c r="C174" s="197" t="s">
        <v>1166</v>
      </c>
      <c r="D174" s="197"/>
      <c r="E174" s="197"/>
      <c r="F174" s="218" t="s">
        <v>1153</v>
      </c>
      <c r="G174" s="197"/>
      <c r="H174" s="197" t="s">
        <v>1214</v>
      </c>
      <c r="I174" s="197" t="s">
        <v>1149</v>
      </c>
      <c r="J174" s="197">
        <v>50</v>
      </c>
      <c r="K174" s="241"/>
    </row>
    <row r="175" spans="2:11" ht="15" customHeight="1">
      <c r="B175" s="220"/>
      <c r="C175" s="197" t="s">
        <v>1174</v>
      </c>
      <c r="D175" s="197"/>
      <c r="E175" s="197"/>
      <c r="F175" s="218" t="s">
        <v>1153</v>
      </c>
      <c r="G175" s="197"/>
      <c r="H175" s="197" t="s">
        <v>1214</v>
      </c>
      <c r="I175" s="197" t="s">
        <v>1149</v>
      </c>
      <c r="J175" s="197">
        <v>50</v>
      </c>
      <c r="K175" s="241"/>
    </row>
    <row r="176" spans="2:11" ht="15" customHeight="1">
      <c r="B176" s="220"/>
      <c r="C176" s="197" t="s">
        <v>1172</v>
      </c>
      <c r="D176" s="197"/>
      <c r="E176" s="197"/>
      <c r="F176" s="218" t="s">
        <v>1153</v>
      </c>
      <c r="G176" s="197"/>
      <c r="H176" s="197" t="s">
        <v>1214</v>
      </c>
      <c r="I176" s="197" t="s">
        <v>1149</v>
      </c>
      <c r="J176" s="197">
        <v>50</v>
      </c>
      <c r="K176" s="241"/>
    </row>
    <row r="177" spans="2:11" ht="15" customHeight="1">
      <c r="B177" s="220"/>
      <c r="C177" s="197" t="s">
        <v>112</v>
      </c>
      <c r="D177" s="197"/>
      <c r="E177" s="197"/>
      <c r="F177" s="218" t="s">
        <v>1147</v>
      </c>
      <c r="G177" s="197"/>
      <c r="H177" s="197" t="s">
        <v>1215</v>
      </c>
      <c r="I177" s="197" t="s">
        <v>1216</v>
      </c>
      <c r="J177" s="197"/>
      <c r="K177" s="241"/>
    </row>
    <row r="178" spans="2:11" ht="15" customHeight="1">
      <c r="B178" s="220"/>
      <c r="C178" s="197" t="s">
        <v>56</v>
      </c>
      <c r="D178" s="197"/>
      <c r="E178" s="197"/>
      <c r="F178" s="218" t="s">
        <v>1147</v>
      </c>
      <c r="G178" s="197"/>
      <c r="H178" s="197" t="s">
        <v>1217</v>
      </c>
      <c r="I178" s="197" t="s">
        <v>1218</v>
      </c>
      <c r="J178" s="197">
        <v>1</v>
      </c>
      <c r="K178" s="241"/>
    </row>
    <row r="179" spans="2:11" ht="15" customHeight="1">
      <c r="B179" s="220"/>
      <c r="C179" s="197" t="s">
        <v>52</v>
      </c>
      <c r="D179" s="197"/>
      <c r="E179" s="197"/>
      <c r="F179" s="218" t="s">
        <v>1147</v>
      </c>
      <c r="G179" s="197"/>
      <c r="H179" s="197" t="s">
        <v>1219</v>
      </c>
      <c r="I179" s="197" t="s">
        <v>1149</v>
      </c>
      <c r="J179" s="197">
        <v>20</v>
      </c>
      <c r="K179" s="241"/>
    </row>
    <row r="180" spans="2:11" ht="15" customHeight="1">
      <c r="B180" s="220"/>
      <c r="C180" s="197" t="s">
        <v>53</v>
      </c>
      <c r="D180" s="197"/>
      <c r="E180" s="197"/>
      <c r="F180" s="218" t="s">
        <v>1147</v>
      </c>
      <c r="G180" s="197"/>
      <c r="H180" s="197" t="s">
        <v>1220</v>
      </c>
      <c r="I180" s="197" t="s">
        <v>1149</v>
      </c>
      <c r="J180" s="197">
        <v>255</v>
      </c>
      <c r="K180" s="241"/>
    </row>
    <row r="181" spans="2:11" ht="15" customHeight="1">
      <c r="B181" s="220"/>
      <c r="C181" s="197" t="s">
        <v>113</v>
      </c>
      <c r="D181" s="197"/>
      <c r="E181" s="197"/>
      <c r="F181" s="218" t="s">
        <v>1147</v>
      </c>
      <c r="G181" s="197"/>
      <c r="H181" s="197" t="s">
        <v>1111</v>
      </c>
      <c r="I181" s="197" t="s">
        <v>1149</v>
      </c>
      <c r="J181" s="197">
        <v>10</v>
      </c>
      <c r="K181" s="241"/>
    </row>
    <row r="182" spans="2:11" ht="15" customHeight="1">
      <c r="B182" s="220"/>
      <c r="C182" s="197" t="s">
        <v>114</v>
      </c>
      <c r="D182" s="197"/>
      <c r="E182" s="197"/>
      <c r="F182" s="218" t="s">
        <v>1147</v>
      </c>
      <c r="G182" s="197"/>
      <c r="H182" s="197" t="s">
        <v>1221</v>
      </c>
      <c r="I182" s="197" t="s">
        <v>1182</v>
      </c>
      <c r="J182" s="197"/>
      <c r="K182" s="241"/>
    </row>
    <row r="183" spans="2:11" ht="15" customHeight="1">
      <c r="B183" s="220"/>
      <c r="C183" s="197" t="s">
        <v>1222</v>
      </c>
      <c r="D183" s="197"/>
      <c r="E183" s="197"/>
      <c r="F183" s="218" t="s">
        <v>1147</v>
      </c>
      <c r="G183" s="197"/>
      <c r="H183" s="197" t="s">
        <v>1223</v>
      </c>
      <c r="I183" s="197" t="s">
        <v>1182</v>
      </c>
      <c r="J183" s="197"/>
      <c r="K183" s="241"/>
    </row>
    <row r="184" spans="2:11" ht="15" customHeight="1">
      <c r="B184" s="220"/>
      <c r="C184" s="197" t="s">
        <v>1211</v>
      </c>
      <c r="D184" s="197"/>
      <c r="E184" s="197"/>
      <c r="F184" s="218" t="s">
        <v>1147</v>
      </c>
      <c r="G184" s="197"/>
      <c r="H184" s="197" t="s">
        <v>1224</v>
      </c>
      <c r="I184" s="197" t="s">
        <v>1182</v>
      </c>
      <c r="J184" s="197"/>
      <c r="K184" s="241"/>
    </row>
    <row r="185" spans="2:11" ht="15" customHeight="1">
      <c r="B185" s="220"/>
      <c r="C185" s="197" t="s">
        <v>116</v>
      </c>
      <c r="D185" s="197"/>
      <c r="E185" s="197"/>
      <c r="F185" s="218" t="s">
        <v>1153</v>
      </c>
      <c r="G185" s="197"/>
      <c r="H185" s="197" t="s">
        <v>1225</v>
      </c>
      <c r="I185" s="197" t="s">
        <v>1149</v>
      </c>
      <c r="J185" s="197">
        <v>50</v>
      </c>
      <c r="K185" s="241"/>
    </row>
    <row r="186" spans="2:11" ht="15" customHeight="1">
      <c r="B186" s="220"/>
      <c r="C186" s="197" t="s">
        <v>1226</v>
      </c>
      <c r="D186" s="197"/>
      <c r="E186" s="197"/>
      <c r="F186" s="218" t="s">
        <v>1153</v>
      </c>
      <c r="G186" s="197"/>
      <c r="H186" s="197" t="s">
        <v>1227</v>
      </c>
      <c r="I186" s="197" t="s">
        <v>1228</v>
      </c>
      <c r="J186" s="197"/>
      <c r="K186" s="241"/>
    </row>
    <row r="187" spans="2:11" ht="15" customHeight="1">
      <c r="B187" s="220"/>
      <c r="C187" s="197" t="s">
        <v>1229</v>
      </c>
      <c r="D187" s="197"/>
      <c r="E187" s="197"/>
      <c r="F187" s="218" t="s">
        <v>1153</v>
      </c>
      <c r="G187" s="197"/>
      <c r="H187" s="197" t="s">
        <v>1230</v>
      </c>
      <c r="I187" s="197" t="s">
        <v>1228</v>
      </c>
      <c r="J187" s="197"/>
      <c r="K187" s="241"/>
    </row>
    <row r="188" spans="2:11" ht="15" customHeight="1">
      <c r="B188" s="220"/>
      <c r="C188" s="197" t="s">
        <v>1231</v>
      </c>
      <c r="D188" s="197"/>
      <c r="E188" s="197"/>
      <c r="F188" s="218" t="s">
        <v>1153</v>
      </c>
      <c r="G188" s="197"/>
      <c r="H188" s="197" t="s">
        <v>1232</v>
      </c>
      <c r="I188" s="197" t="s">
        <v>1228</v>
      </c>
      <c r="J188" s="197"/>
      <c r="K188" s="241"/>
    </row>
    <row r="189" spans="2:11" ht="15" customHeight="1">
      <c r="B189" s="220"/>
      <c r="C189" s="254" t="s">
        <v>1233</v>
      </c>
      <c r="D189" s="197"/>
      <c r="E189" s="197"/>
      <c r="F189" s="218" t="s">
        <v>1153</v>
      </c>
      <c r="G189" s="197"/>
      <c r="H189" s="197" t="s">
        <v>1234</v>
      </c>
      <c r="I189" s="197" t="s">
        <v>1235</v>
      </c>
      <c r="J189" s="255" t="s">
        <v>1236</v>
      </c>
      <c r="K189" s="241"/>
    </row>
    <row r="190" spans="2:11" ht="15" customHeight="1">
      <c r="B190" s="220"/>
      <c r="C190" s="254" t="s">
        <v>41</v>
      </c>
      <c r="D190" s="197"/>
      <c r="E190" s="197"/>
      <c r="F190" s="218" t="s">
        <v>1147</v>
      </c>
      <c r="G190" s="197"/>
      <c r="H190" s="194" t="s">
        <v>1237</v>
      </c>
      <c r="I190" s="197" t="s">
        <v>1238</v>
      </c>
      <c r="J190" s="197"/>
      <c r="K190" s="241"/>
    </row>
    <row r="191" spans="2:11" ht="15" customHeight="1">
      <c r="B191" s="220"/>
      <c r="C191" s="254" t="s">
        <v>1239</v>
      </c>
      <c r="D191" s="197"/>
      <c r="E191" s="197"/>
      <c r="F191" s="218" t="s">
        <v>1147</v>
      </c>
      <c r="G191" s="197"/>
      <c r="H191" s="197" t="s">
        <v>1240</v>
      </c>
      <c r="I191" s="197" t="s">
        <v>1182</v>
      </c>
      <c r="J191" s="197"/>
      <c r="K191" s="241"/>
    </row>
    <row r="192" spans="2:11" ht="15" customHeight="1">
      <c r="B192" s="220"/>
      <c r="C192" s="254" t="s">
        <v>1241</v>
      </c>
      <c r="D192" s="197"/>
      <c r="E192" s="197"/>
      <c r="F192" s="218" t="s">
        <v>1147</v>
      </c>
      <c r="G192" s="197"/>
      <c r="H192" s="197" t="s">
        <v>1242</v>
      </c>
      <c r="I192" s="197" t="s">
        <v>1182</v>
      </c>
      <c r="J192" s="197"/>
      <c r="K192" s="241"/>
    </row>
    <row r="193" spans="2:11" ht="15" customHeight="1">
      <c r="B193" s="220"/>
      <c r="C193" s="254" t="s">
        <v>1243</v>
      </c>
      <c r="D193" s="197"/>
      <c r="E193" s="197"/>
      <c r="F193" s="218" t="s">
        <v>1153</v>
      </c>
      <c r="G193" s="197"/>
      <c r="H193" s="197" t="s">
        <v>1244</v>
      </c>
      <c r="I193" s="197" t="s">
        <v>1182</v>
      </c>
      <c r="J193" s="197"/>
      <c r="K193" s="241"/>
    </row>
    <row r="194" spans="2:11" ht="15" customHeight="1">
      <c r="B194" s="247"/>
      <c r="C194" s="256"/>
      <c r="D194" s="227"/>
      <c r="E194" s="227"/>
      <c r="F194" s="227"/>
      <c r="G194" s="227"/>
      <c r="H194" s="227"/>
      <c r="I194" s="227"/>
      <c r="J194" s="227"/>
      <c r="K194" s="248"/>
    </row>
    <row r="195" spans="2:11" ht="18.75" customHeight="1">
      <c r="B195" s="229"/>
      <c r="C195" s="239"/>
      <c r="D195" s="239"/>
      <c r="E195" s="239"/>
      <c r="F195" s="249"/>
      <c r="G195" s="239"/>
      <c r="H195" s="239"/>
      <c r="I195" s="239"/>
      <c r="J195" s="239"/>
      <c r="K195" s="229"/>
    </row>
    <row r="196" spans="2:11" ht="18.75" customHeight="1">
      <c r="B196" s="229"/>
      <c r="C196" s="239"/>
      <c r="D196" s="239"/>
      <c r="E196" s="239"/>
      <c r="F196" s="249"/>
      <c r="G196" s="239"/>
      <c r="H196" s="239"/>
      <c r="I196" s="239"/>
      <c r="J196" s="239"/>
      <c r="K196" s="229"/>
    </row>
    <row r="197" spans="2:11" ht="18.75" customHeight="1"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</row>
    <row r="198" spans="2:11" ht="13.5">
      <c r="B198" s="186"/>
      <c r="C198" s="187"/>
      <c r="D198" s="187"/>
      <c r="E198" s="187"/>
      <c r="F198" s="187"/>
      <c r="G198" s="187"/>
      <c r="H198" s="187"/>
      <c r="I198" s="187"/>
      <c r="J198" s="187"/>
      <c r="K198" s="188"/>
    </row>
    <row r="199" spans="2:11" ht="21">
      <c r="B199" s="189"/>
      <c r="C199" s="307" t="s">
        <v>1245</v>
      </c>
      <c r="D199" s="307"/>
      <c r="E199" s="307"/>
      <c r="F199" s="307"/>
      <c r="G199" s="307"/>
      <c r="H199" s="307"/>
      <c r="I199" s="307"/>
      <c r="J199" s="307"/>
      <c r="K199" s="190"/>
    </row>
    <row r="200" spans="2:11" ht="25.5" customHeight="1">
      <c r="B200" s="189"/>
      <c r="C200" s="257" t="s">
        <v>1246</v>
      </c>
      <c r="D200" s="257"/>
      <c r="E200" s="257"/>
      <c r="F200" s="257" t="s">
        <v>1247</v>
      </c>
      <c r="G200" s="258"/>
      <c r="H200" s="313" t="s">
        <v>1248</v>
      </c>
      <c r="I200" s="313"/>
      <c r="J200" s="313"/>
      <c r="K200" s="190"/>
    </row>
    <row r="201" spans="2:11" ht="5.25" customHeight="1">
      <c r="B201" s="220"/>
      <c r="C201" s="215"/>
      <c r="D201" s="215"/>
      <c r="E201" s="215"/>
      <c r="F201" s="215"/>
      <c r="G201" s="239"/>
      <c r="H201" s="215"/>
      <c r="I201" s="215"/>
      <c r="J201" s="215"/>
      <c r="K201" s="241"/>
    </row>
    <row r="202" spans="2:11" ht="15" customHeight="1">
      <c r="B202" s="220"/>
      <c r="C202" s="197" t="s">
        <v>1238</v>
      </c>
      <c r="D202" s="197"/>
      <c r="E202" s="197"/>
      <c r="F202" s="218" t="s">
        <v>42</v>
      </c>
      <c r="G202" s="197"/>
      <c r="H202" s="312" t="s">
        <v>1249</v>
      </c>
      <c r="I202" s="312"/>
      <c r="J202" s="312"/>
      <c r="K202" s="241"/>
    </row>
    <row r="203" spans="2:11" ht="15" customHeight="1">
      <c r="B203" s="220"/>
      <c r="C203" s="197"/>
      <c r="D203" s="197"/>
      <c r="E203" s="197"/>
      <c r="F203" s="218" t="s">
        <v>43</v>
      </c>
      <c r="G203" s="197"/>
      <c r="H203" s="312" t="s">
        <v>1250</v>
      </c>
      <c r="I203" s="312"/>
      <c r="J203" s="312"/>
      <c r="K203" s="241"/>
    </row>
    <row r="204" spans="2:11" ht="15" customHeight="1">
      <c r="B204" s="220"/>
      <c r="C204" s="197"/>
      <c r="D204" s="197"/>
      <c r="E204" s="197"/>
      <c r="F204" s="218" t="s">
        <v>46</v>
      </c>
      <c r="G204" s="197"/>
      <c r="H204" s="312" t="s">
        <v>1251</v>
      </c>
      <c r="I204" s="312"/>
      <c r="J204" s="312"/>
      <c r="K204" s="241"/>
    </row>
    <row r="205" spans="2:11" ht="15" customHeight="1">
      <c r="B205" s="220"/>
      <c r="C205" s="197"/>
      <c r="D205" s="197"/>
      <c r="E205" s="197"/>
      <c r="F205" s="218" t="s">
        <v>44</v>
      </c>
      <c r="G205" s="197"/>
      <c r="H205" s="312" t="s">
        <v>1252</v>
      </c>
      <c r="I205" s="312"/>
      <c r="J205" s="312"/>
      <c r="K205" s="241"/>
    </row>
    <row r="206" spans="2:11" ht="15" customHeight="1">
      <c r="B206" s="220"/>
      <c r="C206" s="197"/>
      <c r="D206" s="197"/>
      <c r="E206" s="197"/>
      <c r="F206" s="218" t="s">
        <v>45</v>
      </c>
      <c r="G206" s="197"/>
      <c r="H206" s="312" t="s">
        <v>1253</v>
      </c>
      <c r="I206" s="312"/>
      <c r="J206" s="312"/>
      <c r="K206" s="241"/>
    </row>
    <row r="207" spans="2:11" ht="15" customHeight="1">
      <c r="B207" s="220"/>
      <c r="C207" s="197"/>
      <c r="D207" s="197"/>
      <c r="E207" s="197"/>
      <c r="F207" s="218"/>
      <c r="G207" s="197"/>
      <c r="H207" s="197"/>
      <c r="I207" s="197"/>
      <c r="J207" s="197"/>
      <c r="K207" s="241"/>
    </row>
    <row r="208" spans="2:11" ht="15" customHeight="1">
      <c r="B208" s="220"/>
      <c r="C208" s="197" t="s">
        <v>1194</v>
      </c>
      <c r="D208" s="197"/>
      <c r="E208" s="197"/>
      <c r="F208" s="218" t="s">
        <v>78</v>
      </c>
      <c r="G208" s="197"/>
      <c r="H208" s="312" t="s">
        <v>1254</v>
      </c>
      <c r="I208" s="312"/>
      <c r="J208" s="312"/>
      <c r="K208" s="241"/>
    </row>
    <row r="209" spans="2:11" ht="15" customHeight="1">
      <c r="B209" s="220"/>
      <c r="C209" s="197"/>
      <c r="D209" s="197"/>
      <c r="E209" s="197"/>
      <c r="F209" s="218" t="s">
        <v>1089</v>
      </c>
      <c r="G209" s="197"/>
      <c r="H209" s="312" t="s">
        <v>1090</v>
      </c>
      <c r="I209" s="312"/>
      <c r="J209" s="312"/>
      <c r="K209" s="241"/>
    </row>
    <row r="210" spans="2:11" ht="15" customHeight="1">
      <c r="B210" s="220"/>
      <c r="C210" s="197"/>
      <c r="D210" s="197"/>
      <c r="E210" s="197"/>
      <c r="F210" s="218" t="s">
        <v>1087</v>
      </c>
      <c r="G210" s="197"/>
      <c r="H210" s="312" t="s">
        <v>1255</v>
      </c>
      <c r="I210" s="312"/>
      <c r="J210" s="312"/>
      <c r="K210" s="241"/>
    </row>
    <row r="211" spans="2:11" ht="15" customHeight="1">
      <c r="B211" s="259"/>
      <c r="C211" s="197"/>
      <c r="D211" s="197"/>
      <c r="E211" s="197"/>
      <c r="F211" s="218" t="s">
        <v>1091</v>
      </c>
      <c r="G211" s="254"/>
      <c r="H211" s="311" t="s">
        <v>1092</v>
      </c>
      <c r="I211" s="311"/>
      <c r="J211" s="311"/>
      <c r="K211" s="260"/>
    </row>
    <row r="212" spans="2:11" ht="15" customHeight="1">
      <c r="B212" s="259"/>
      <c r="C212" s="197"/>
      <c r="D212" s="197"/>
      <c r="E212" s="197"/>
      <c r="F212" s="218" t="s">
        <v>1093</v>
      </c>
      <c r="G212" s="254"/>
      <c r="H212" s="311" t="s">
        <v>1256</v>
      </c>
      <c r="I212" s="311"/>
      <c r="J212" s="311"/>
      <c r="K212" s="260"/>
    </row>
    <row r="213" spans="2:11" ht="15" customHeight="1">
      <c r="B213" s="259"/>
      <c r="C213" s="197"/>
      <c r="D213" s="197"/>
      <c r="E213" s="197"/>
      <c r="F213" s="218"/>
      <c r="G213" s="254"/>
      <c r="H213" s="245"/>
      <c r="I213" s="245"/>
      <c r="J213" s="245"/>
      <c r="K213" s="260"/>
    </row>
    <row r="214" spans="2:11" ht="15" customHeight="1">
      <c r="B214" s="259"/>
      <c r="C214" s="197" t="s">
        <v>1218</v>
      </c>
      <c r="D214" s="197"/>
      <c r="E214" s="197"/>
      <c r="F214" s="218">
        <v>1</v>
      </c>
      <c r="G214" s="254"/>
      <c r="H214" s="311" t="s">
        <v>1257</v>
      </c>
      <c r="I214" s="311"/>
      <c r="J214" s="311"/>
      <c r="K214" s="260"/>
    </row>
    <row r="215" spans="2:11" ht="15" customHeight="1">
      <c r="B215" s="259"/>
      <c r="C215" s="197"/>
      <c r="D215" s="197"/>
      <c r="E215" s="197"/>
      <c r="F215" s="218">
        <v>2</v>
      </c>
      <c r="G215" s="254"/>
      <c r="H215" s="311" t="s">
        <v>1258</v>
      </c>
      <c r="I215" s="311"/>
      <c r="J215" s="311"/>
      <c r="K215" s="260"/>
    </row>
    <row r="216" spans="2:11" ht="15" customHeight="1">
      <c r="B216" s="259"/>
      <c r="C216" s="197"/>
      <c r="D216" s="197"/>
      <c r="E216" s="197"/>
      <c r="F216" s="218">
        <v>3</v>
      </c>
      <c r="G216" s="254"/>
      <c r="H216" s="311" t="s">
        <v>1259</v>
      </c>
      <c r="I216" s="311"/>
      <c r="J216" s="311"/>
      <c r="K216" s="260"/>
    </row>
    <row r="217" spans="2:11" ht="15" customHeight="1">
      <c r="B217" s="259"/>
      <c r="C217" s="197"/>
      <c r="D217" s="197"/>
      <c r="E217" s="197"/>
      <c r="F217" s="218">
        <v>4</v>
      </c>
      <c r="G217" s="254"/>
      <c r="H217" s="311" t="s">
        <v>1260</v>
      </c>
      <c r="I217" s="311"/>
      <c r="J217" s="311"/>
      <c r="K217" s="260"/>
    </row>
    <row r="218" spans="2:11" ht="12.75" customHeight="1">
      <c r="B218" s="261"/>
      <c r="C218" s="262"/>
      <c r="D218" s="262"/>
      <c r="E218" s="262"/>
      <c r="F218" s="262"/>
      <c r="G218" s="262"/>
      <c r="H218" s="262"/>
      <c r="I218" s="262"/>
      <c r="J218" s="262"/>
      <c r="K218" s="26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Klus</dc:creator>
  <cp:keywords/>
  <dc:description/>
  <cp:lastModifiedBy>Ing. Tomáš VEČEŘA</cp:lastModifiedBy>
  <dcterms:created xsi:type="dcterms:W3CDTF">2023-05-11T18:17:54Z</dcterms:created>
  <dcterms:modified xsi:type="dcterms:W3CDTF">2023-07-10T06:39:22Z</dcterms:modified>
  <cp:category/>
  <cp:version/>
  <cp:contentType/>
  <cp:contentStatus/>
</cp:coreProperties>
</file>