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ysala\Documents\0_STAVBY\2023\MS_Zelinkovice\PD_MŠ Lysůvky_kanalizace\Kryci_list_Rozpocet\"/>
    </mc:Choice>
  </mc:AlternateContent>
  <bookViews>
    <workbookView xWindow="0" yWindow="0" windowWidth="28800" windowHeight="12435" activeTab="1"/>
  </bookViews>
  <sheets>
    <sheet name="Krycí list rozpočtu" sheetId="2" r:id="rId1"/>
    <sheet name="Stavební rozpočet" sheetId="1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17" i="2" l="1"/>
  <c r="F17" i="2"/>
  <c r="AN120" i="1"/>
  <c r="AF120" i="1"/>
  <c r="AE120" i="1"/>
  <c r="AM120" i="1" s="1"/>
  <c r="AB120" i="1"/>
  <c r="AA120" i="1"/>
  <c r="Z120" i="1"/>
  <c r="O120" i="1"/>
  <c r="L120" i="1"/>
  <c r="L119" i="1" s="1"/>
  <c r="J120" i="1"/>
  <c r="I120" i="1" s="1"/>
  <c r="I119" i="1" s="1"/>
  <c r="H120" i="1"/>
  <c r="AK119" i="1"/>
  <c r="AJ119" i="1"/>
  <c r="AI119" i="1"/>
  <c r="X119" i="1"/>
  <c r="W119" i="1"/>
  <c r="V119" i="1"/>
  <c r="U119" i="1"/>
  <c r="T119" i="1"/>
  <c r="S119" i="1"/>
  <c r="R119" i="1"/>
  <c r="P119" i="1"/>
  <c r="J119" i="1"/>
  <c r="H119" i="1"/>
  <c r="AM117" i="1"/>
  <c r="AF117" i="1"/>
  <c r="AN117" i="1" s="1"/>
  <c r="AE117" i="1"/>
  <c r="AA117" i="1"/>
  <c r="AJ116" i="1" s="1"/>
  <c r="Z117" i="1"/>
  <c r="O117" i="1"/>
  <c r="L117" i="1"/>
  <c r="L116" i="1" s="1"/>
  <c r="J117" i="1"/>
  <c r="H117" i="1"/>
  <c r="AI116" i="1"/>
  <c r="X116" i="1"/>
  <c r="W116" i="1"/>
  <c r="V116" i="1"/>
  <c r="U116" i="1"/>
  <c r="T116" i="1"/>
  <c r="R116" i="1"/>
  <c r="P116" i="1"/>
  <c r="H116" i="1"/>
  <c r="AM114" i="1"/>
  <c r="AF114" i="1"/>
  <c r="AN114" i="1" s="1"/>
  <c r="AE114" i="1"/>
  <c r="AA114" i="1"/>
  <c r="Z114" i="1"/>
  <c r="O114" i="1"/>
  <c r="L114" i="1"/>
  <c r="J114" i="1"/>
  <c r="AB114" i="1" s="1"/>
  <c r="I114" i="1"/>
  <c r="H114" i="1"/>
  <c r="AM113" i="1"/>
  <c r="AF113" i="1"/>
  <c r="AN113" i="1" s="1"/>
  <c r="AE113" i="1"/>
  <c r="AA113" i="1"/>
  <c r="Z113" i="1"/>
  <c r="O113" i="1"/>
  <c r="L113" i="1"/>
  <c r="J113" i="1"/>
  <c r="AB113" i="1" s="1"/>
  <c r="I113" i="1"/>
  <c r="H113" i="1"/>
  <c r="AJ112" i="1"/>
  <c r="AI112" i="1"/>
  <c r="X112" i="1"/>
  <c r="W112" i="1"/>
  <c r="V112" i="1"/>
  <c r="U112" i="1"/>
  <c r="T112" i="1"/>
  <c r="P112" i="1"/>
  <c r="L112" i="1"/>
  <c r="H112" i="1"/>
  <c r="AF111" i="1"/>
  <c r="AN111" i="1" s="1"/>
  <c r="AE111" i="1"/>
  <c r="AM111" i="1" s="1"/>
  <c r="AA111" i="1"/>
  <c r="Z111" i="1"/>
  <c r="O111" i="1"/>
  <c r="L111" i="1"/>
  <c r="J111" i="1"/>
  <c r="AB111" i="1" s="1"/>
  <c r="AF110" i="1"/>
  <c r="AN110" i="1" s="1"/>
  <c r="AE110" i="1"/>
  <c r="AM110" i="1" s="1"/>
  <c r="AA110" i="1"/>
  <c r="Z110" i="1"/>
  <c r="O110" i="1"/>
  <c r="P109" i="1" s="1"/>
  <c r="L110" i="1"/>
  <c r="J110" i="1"/>
  <c r="AB110" i="1" s="1"/>
  <c r="AK109" i="1" s="1"/>
  <c r="AJ109" i="1"/>
  <c r="AI109" i="1"/>
  <c r="X109" i="1"/>
  <c r="W109" i="1"/>
  <c r="V109" i="1"/>
  <c r="U109" i="1"/>
  <c r="T109" i="1"/>
  <c r="L109" i="1"/>
  <c r="AN108" i="1"/>
  <c r="AF108" i="1"/>
  <c r="AE108" i="1"/>
  <c r="AM108" i="1" s="1"/>
  <c r="AB108" i="1"/>
  <c r="AA108" i="1"/>
  <c r="Z108" i="1"/>
  <c r="O108" i="1"/>
  <c r="L108" i="1"/>
  <c r="J108" i="1"/>
  <c r="I108" i="1" s="1"/>
  <c r="H108" i="1"/>
  <c r="AN107" i="1"/>
  <c r="AF107" i="1"/>
  <c r="AE107" i="1"/>
  <c r="AM107" i="1" s="1"/>
  <c r="AB107" i="1"/>
  <c r="AA107" i="1"/>
  <c r="Z107" i="1"/>
  <c r="O107" i="1"/>
  <c r="L107" i="1"/>
  <c r="J107" i="1"/>
  <c r="I107" i="1" s="1"/>
  <c r="H107" i="1"/>
  <c r="AN106" i="1"/>
  <c r="AF106" i="1"/>
  <c r="AE106" i="1"/>
  <c r="AM106" i="1" s="1"/>
  <c r="AB106" i="1"/>
  <c r="AA106" i="1"/>
  <c r="Z106" i="1"/>
  <c r="O106" i="1"/>
  <c r="L106" i="1"/>
  <c r="J106" i="1"/>
  <c r="I106" i="1" s="1"/>
  <c r="H106" i="1"/>
  <c r="AN105" i="1"/>
  <c r="AF105" i="1"/>
  <c r="AE105" i="1"/>
  <c r="AM105" i="1" s="1"/>
  <c r="AB105" i="1"/>
  <c r="AA105" i="1"/>
  <c r="Z105" i="1"/>
  <c r="O105" i="1"/>
  <c r="L105" i="1"/>
  <c r="J105" i="1"/>
  <c r="I105" i="1" s="1"/>
  <c r="H105" i="1"/>
  <c r="AN104" i="1"/>
  <c r="AF104" i="1"/>
  <c r="AE104" i="1"/>
  <c r="AM104" i="1" s="1"/>
  <c r="AB104" i="1"/>
  <c r="AA104" i="1"/>
  <c r="Z104" i="1"/>
  <c r="O104" i="1"/>
  <c r="L104" i="1"/>
  <c r="J104" i="1"/>
  <c r="I104" i="1" s="1"/>
  <c r="H104" i="1"/>
  <c r="AN103" i="1"/>
  <c r="AF103" i="1"/>
  <c r="AE103" i="1"/>
  <c r="AM103" i="1" s="1"/>
  <c r="AB103" i="1"/>
  <c r="AA103" i="1"/>
  <c r="Z103" i="1"/>
  <c r="O103" i="1"/>
  <c r="L103" i="1"/>
  <c r="J103" i="1"/>
  <c r="I103" i="1" s="1"/>
  <c r="H103" i="1"/>
  <c r="AN102" i="1"/>
  <c r="AF102" i="1"/>
  <c r="AE102" i="1"/>
  <c r="AM102" i="1" s="1"/>
  <c r="AB102" i="1"/>
  <c r="AA102" i="1"/>
  <c r="Z102" i="1"/>
  <c r="O102" i="1"/>
  <c r="L102" i="1"/>
  <c r="J102" i="1"/>
  <c r="I102" i="1" s="1"/>
  <c r="H102" i="1"/>
  <c r="AN101" i="1"/>
  <c r="AF101" i="1"/>
  <c r="AE101" i="1"/>
  <c r="AM101" i="1" s="1"/>
  <c r="AB101" i="1"/>
  <c r="AA101" i="1"/>
  <c r="Z101" i="1"/>
  <c r="O101" i="1"/>
  <c r="L101" i="1"/>
  <c r="J101" i="1"/>
  <c r="I101" i="1" s="1"/>
  <c r="H101" i="1"/>
  <c r="AN100" i="1"/>
  <c r="AF100" i="1"/>
  <c r="AE100" i="1"/>
  <c r="AM100" i="1" s="1"/>
  <c r="AB100" i="1"/>
  <c r="AK99" i="1" s="1"/>
  <c r="AA100" i="1"/>
  <c r="Z100" i="1"/>
  <c r="O100" i="1"/>
  <c r="P99" i="1" s="1"/>
  <c r="L100" i="1"/>
  <c r="J100" i="1"/>
  <c r="I100" i="1" s="1"/>
  <c r="I99" i="1" s="1"/>
  <c r="H100" i="1"/>
  <c r="H99" i="1" s="1"/>
  <c r="R99" i="1" s="1"/>
  <c r="AJ99" i="1"/>
  <c r="AI99" i="1"/>
  <c r="X99" i="1"/>
  <c r="W99" i="1"/>
  <c r="V99" i="1"/>
  <c r="U99" i="1"/>
  <c r="T99" i="1"/>
  <c r="S99" i="1"/>
  <c r="AN98" i="1"/>
  <c r="AM98" i="1"/>
  <c r="AF98" i="1"/>
  <c r="AE98" i="1"/>
  <c r="AA98" i="1"/>
  <c r="Z98" i="1"/>
  <c r="O98" i="1"/>
  <c r="L98" i="1"/>
  <c r="J98" i="1"/>
  <c r="H98" i="1"/>
  <c r="AN97" i="1"/>
  <c r="AM97" i="1"/>
  <c r="AF97" i="1"/>
  <c r="AE97" i="1"/>
  <c r="AA97" i="1"/>
  <c r="AJ96" i="1" s="1"/>
  <c r="Z97" i="1"/>
  <c r="O97" i="1"/>
  <c r="L97" i="1"/>
  <c r="L96" i="1" s="1"/>
  <c r="J97" i="1"/>
  <c r="H97" i="1"/>
  <c r="AI96" i="1"/>
  <c r="X96" i="1"/>
  <c r="W96" i="1"/>
  <c r="V96" i="1"/>
  <c r="U96" i="1"/>
  <c r="T96" i="1"/>
  <c r="R96" i="1"/>
  <c r="P96" i="1"/>
  <c r="H96" i="1"/>
  <c r="AM95" i="1"/>
  <c r="AF95" i="1"/>
  <c r="AN95" i="1" s="1"/>
  <c r="AE95" i="1"/>
  <c r="AA95" i="1"/>
  <c r="Z95" i="1"/>
  <c r="L95" i="1"/>
  <c r="J95" i="1"/>
  <c r="AB95" i="1" s="1"/>
  <c r="I95" i="1"/>
  <c r="O95" i="1" s="1"/>
  <c r="H95" i="1"/>
  <c r="AM94" i="1"/>
  <c r="AF94" i="1"/>
  <c r="AN94" i="1" s="1"/>
  <c r="AE94" i="1"/>
  <c r="AA94" i="1"/>
  <c r="Z94" i="1"/>
  <c r="O94" i="1"/>
  <c r="L94" i="1"/>
  <c r="J94" i="1"/>
  <c r="AB94" i="1" s="1"/>
  <c r="I94" i="1"/>
  <c r="H94" i="1"/>
  <c r="AM93" i="1"/>
  <c r="AF93" i="1"/>
  <c r="AN93" i="1" s="1"/>
  <c r="AE93" i="1"/>
  <c r="AA93" i="1"/>
  <c r="Z93" i="1"/>
  <c r="O93" i="1"/>
  <c r="L93" i="1"/>
  <c r="J93" i="1"/>
  <c r="AB93" i="1" s="1"/>
  <c r="AK92" i="1" s="1"/>
  <c r="I93" i="1"/>
  <c r="I92" i="1" s="1"/>
  <c r="H93" i="1"/>
  <c r="AJ92" i="1"/>
  <c r="AI92" i="1"/>
  <c r="X92" i="1"/>
  <c r="W92" i="1"/>
  <c r="V92" i="1"/>
  <c r="U92" i="1"/>
  <c r="S92" i="1"/>
  <c r="R92" i="1"/>
  <c r="P92" i="1"/>
  <c r="L92" i="1"/>
  <c r="H92" i="1"/>
  <c r="AF91" i="1"/>
  <c r="AN91" i="1" s="1"/>
  <c r="AE91" i="1"/>
  <c r="AM91" i="1" s="1"/>
  <c r="AA91" i="1"/>
  <c r="Z91" i="1"/>
  <c r="L91" i="1"/>
  <c r="J91" i="1"/>
  <c r="AB91" i="1" s="1"/>
  <c r="AF90" i="1"/>
  <c r="AN90" i="1" s="1"/>
  <c r="AE90" i="1"/>
  <c r="AM90" i="1" s="1"/>
  <c r="AA90" i="1"/>
  <c r="Z90" i="1"/>
  <c r="O90" i="1"/>
  <c r="L90" i="1"/>
  <c r="J90" i="1"/>
  <c r="AB90" i="1" s="1"/>
  <c r="AF89" i="1"/>
  <c r="AN89" i="1" s="1"/>
  <c r="AE89" i="1"/>
  <c r="AM89" i="1" s="1"/>
  <c r="AA89" i="1"/>
  <c r="Z89" i="1"/>
  <c r="O89" i="1"/>
  <c r="L89" i="1"/>
  <c r="J89" i="1"/>
  <c r="AB89" i="1" s="1"/>
  <c r="AF88" i="1"/>
  <c r="AN88" i="1" s="1"/>
  <c r="AE88" i="1"/>
  <c r="AM88" i="1" s="1"/>
  <c r="AA88" i="1"/>
  <c r="Z88" i="1"/>
  <c r="O88" i="1"/>
  <c r="L88" i="1"/>
  <c r="J88" i="1"/>
  <c r="AB88" i="1" s="1"/>
  <c r="AF87" i="1"/>
  <c r="AN87" i="1" s="1"/>
  <c r="AE87" i="1"/>
  <c r="AM87" i="1" s="1"/>
  <c r="AA87" i="1"/>
  <c r="Z87" i="1"/>
  <c r="O87" i="1"/>
  <c r="L87" i="1"/>
  <c r="J87" i="1"/>
  <c r="AB87" i="1" s="1"/>
  <c r="AF86" i="1"/>
  <c r="AN86" i="1" s="1"/>
  <c r="AE86" i="1"/>
  <c r="AM86" i="1" s="1"/>
  <c r="AA86" i="1"/>
  <c r="Z86" i="1"/>
  <c r="O86" i="1"/>
  <c r="L86" i="1"/>
  <c r="J86" i="1"/>
  <c r="AB86" i="1" s="1"/>
  <c r="AF85" i="1"/>
  <c r="AN85" i="1" s="1"/>
  <c r="AE85" i="1"/>
  <c r="AM85" i="1" s="1"/>
  <c r="AA85" i="1"/>
  <c r="Z85" i="1"/>
  <c r="O85" i="1"/>
  <c r="L85" i="1"/>
  <c r="J85" i="1"/>
  <c r="AB85" i="1" s="1"/>
  <c r="AF84" i="1"/>
  <c r="AN84" i="1" s="1"/>
  <c r="AE84" i="1"/>
  <c r="AM84" i="1" s="1"/>
  <c r="AA84" i="1"/>
  <c r="Z84" i="1"/>
  <c r="O84" i="1"/>
  <c r="L84" i="1"/>
  <c r="J84" i="1"/>
  <c r="AB84" i="1" s="1"/>
  <c r="AF83" i="1"/>
  <c r="AN83" i="1" s="1"/>
  <c r="AE83" i="1"/>
  <c r="AM83" i="1" s="1"/>
  <c r="AA83" i="1"/>
  <c r="Z83" i="1"/>
  <c r="O83" i="1"/>
  <c r="L83" i="1"/>
  <c r="J83" i="1"/>
  <c r="AB83" i="1" s="1"/>
  <c r="AF82" i="1"/>
  <c r="AN82" i="1" s="1"/>
  <c r="AE82" i="1"/>
  <c r="AM82" i="1" s="1"/>
  <c r="AA82" i="1"/>
  <c r="Z82" i="1"/>
  <c r="O82" i="1"/>
  <c r="L82" i="1"/>
  <c r="J82" i="1"/>
  <c r="AB82" i="1" s="1"/>
  <c r="AF81" i="1"/>
  <c r="AN81" i="1" s="1"/>
  <c r="AE81" i="1"/>
  <c r="AM81" i="1" s="1"/>
  <c r="AA81" i="1"/>
  <c r="Z81" i="1"/>
  <c r="O81" i="1"/>
  <c r="L81" i="1"/>
  <c r="J81" i="1"/>
  <c r="AB81" i="1" s="1"/>
  <c r="AF80" i="1"/>
  <c r="AN80" i="1" s="1"/>
  <c r="AE80" i="1"/>
  <c r="AM80" i="1" s="1"/>
  <c r="AA80" i="1"/>
  <c r="Z80" i="1"/>
  <c r="O80" i="1"/>
  <c r="L80" i="1"/>
  <c r="J80" i="1"/>
  <c r="AB80" i="1" s="1"/>
  <c r="AK79" i="1" s="1"/>
  <c r="AJ79" i="1"/>
  <c r="AI79" i="1"/>
  <c r="X79" i="1"/>
  <c r="W79" i="1"/>
  <c r="V79" i="1"/>
  <c r="S79" i="1"/>
  <c r="R79" i="1"/>
  <c r="L79" i="1"/>
  <c r="AN77" i="1"/>
  <c r="AF77" i="1"/>
  <c r="AE77" i="1"/>
  <c r="AM77" i="1" s="1"/>
  <c r="AB77" i="1"/>
  <c r="AA77" i="1"/>
  <c r="Z77" i="1"/>
  <c r="O77" i="1"/>
  <c r="L77" i="1"/>
  <c r="J77" i="1"/>
  <c r="H77" i="1"/>
  <c r="I77" i="1" s="1"/>
  <c r="AN76" i="1"/>
  <c r="AF76" i="1"/>
  <c r="AE76" i="1"/>
  <c r="AM76" i="1" s="1"/>
  <c r="AB76" i="1"/>
  <c r="AK75" i="1" s="1"/>
  <c r="AA76" i="1"/>
  <c r="Z76" i="1"/>
  <c r="O76" i="1"/>
  <c r="P75" i="1" s="1"/>
  <c r="L76" i="1"/>
  <c r="L75" i="1" s="1"/>
  <c r="J76" i="1"/>
  <c r="H76" i="1"/>
  <c r="I76" i="1" s="1"/>
  <c r="AJ75" i="1"/>
  <c r="AI75" i="1"/>
  <c r="X75" i="1"/>
  <c r="W75" i="1"/>
  <c r="V75" i="1"/>
  <c r="U75" i="1"/>
  <c r="T75" i="1"/>
  <c r="AN73" i="1"/>
  <c r="AM73" i="1"/>
  <c r="AF73" i="1"/>
  <c r="AE73" i="1"/>
  <c r="AA73" i="1"/>
  <c r="Z73" i="1"/>
  <c r="O73" i="1"/>
  <c r="L73" i="1"/>
  <c r="J73" i="1"/>
  <c r="H73" i="1"/>
  <c r="AM72" i="1"/>
  <c r="AF72" i="1"/>
  <c r="AN72" i="1" s="1"/>
  <c r="AE72" i="1"/>
  <c r="AA72" i="1"/>
  <c r="Z72" i="1"/>
  <c r="O72" i="1"/>
  <c r="L72" i="1"/>
  <c r="J72" i="1"/>
  <c r="H72" i="1"/>
  <c r="AM70" i="1"/>
  <c r="AF70" i="1"/>
  <c r="AN70" i="1" s="1"/>
  <c r="AE70" i="1"/>
  <c r="AA70" i="1"/>
  <c r="Z70" i="1"/>
  <c r="O70" i="1"/>
  <c r="L70" i="1"/>
  <c r="J70" i="1"/>
  <c r="H70" i="1"/>
  <c r="AM69" i="1"/>
  <c r="AF69" i="1"/>
  <c r="AN69" i="1" s="1"/>
  <c r="AE69" i="1"/>
  <c r="AA69" i="1"/>
  <c r="Z69" i="1"/>
  <c r="O69" i="1"/>
  <c r="L69" i="1"/>
  <c r="J69" i="1"/>
  <c r="H69" i="1"/>
  <c r="AM67" i="1"/>
  <c r="AF67" i="1"/>
  <c r="AN67" i="1" s="1"/>
  <c r="AE67" i="1"/>
  <c r="AA67" i="1"/>
  <c r="Z67" i="1"/>
  <c r="O67" i="1"/>
  <c r="L67" i="1"/>
  <c r="J67" i="1"/>
  <c r="H67" i="1"/>
  <c r="AM66" i="1"/>
  <c r="AF66" i="1"/>
  <c r="AN66" i="1" s="1"/>
  <c r="AE66" i="1"/>
  <c r="AA66" i="1"/>
  <c r="Z66" i="1"/>
  <c r="O66" i="1"/>
  <c r="L66" i="1"/>
  <c r="J66" i="1"/>
  <c r="H66" i="1"/>
  <c r="AJ65" i="1"/>
  <c r="AI65" i="1"/>
  <c r="X65" i="1"/>
  <c r="W65" i="1"/>
  <c r="V65" i="1"/>
  <c r="U65" i="1"/>
  <c r="T65" i="1"/>
  <c r="R65" i="1"/>
  <c r="P65" i="1"/>
  <c r="L65" i="1"/>
  <c r="H65" i="1"/>
  <c r="AF63" i="1"/>
  <c r="AN63" i="1" s="1"/>
  <c r="AE63" i="1"/>
  <c r="AM63" i="1" s="1"/>
  <c r="AB63" i="1"/>
  <c r="AA63" i="1"/>
  <c r="Z63" i="1"/>
  <c r="O63" i="1"/>
  <c r="L63" i="1"/>
  <c r="J63" i="1"/>
  <c r="I63" i="1"/>
  <c r="H63" i="1"/>
  <c r="AF62" i="1"/>
  <c r="AN62" i="1" s="1"/>
  <c r="AE62" i="1"/>
  <c r="AM62" i="1" s="1"/>
  <c r="AA62" i="1"/>
  <c r="Z62" i="1"/>
  <c r="O62" i="1"/>
  <c r="L62" i="1"/>
  <c r="J62" i="1"/>
  <c r="AB62" i="1" s="1"/>
  <c r="AK61" i="1" s="1"/>
  <c r="I62" i="1"/>
  <c r="H62" i="1"/>
  <c r="AJ61" i="1"/>
  <c r="AI61" i="1"/>
  <c r="X61" i="1"/>
  <c r="W61" i="1"/>
  <c r="V61" i="1"/>
  <c r="U61" i="1"/>
  <c r="T61" i="1"/>
  <c r="P61" i="1"/>
  <c r="L61" i="1"/>
  <c r="H61" i="1"/>
  <c r="AN59" i="1"/>
  <c r="AF59" i="1"/>
  <c r="AE59" i="1"/>
  <c r="AM59" i="1" s="1"/>
  <c r="AB59" i="1"/>
  <c r="AA59" i="1"/>
  <c r="Z59" i="1"/>
  <c r="O59" i="1"/>
  <c r="P58" i="1" s="1"/>
  <c r="L59" i="1"/>
  <c r="J59" i="1"/>
  <c r="H59" i="1"/>
  <c r="H58" i="1" s="1"/>
  <c r="AK58" i="1"/>
  <c r="AJ58" i="1"/>
  <c r="AI58" i="1"/>
  <c r="X58" i="1"/>
  <c r="W58" i="1"/>
  <c r="V58" i="1"/>
  <c r="U58" i="1"/>
  <c r="T58" i="1"/>
  <c r="L58" i="1"/>
  <c r="AN56" i="1"/>
  <c r="AM56" i="1"/>
  <c r="AF56" i="1"/>
  <c r="AE56" i="1"/>
  <c r="AB56" i="1"/>
  <c r="AA56" i="1"/>
  <c r="Z56" i="1"/>
  <c r="O56" i="1"/>
  <c r="L56" i="1"/>
  <c r="J56" i="1"/>
  <c r="I56" i="1" s="1"/>
  <c r="H56" i="1"/>
  <c r="AN55" i="1"/>
  <c r="AM55" i="1"/>
  <c r="AF55" i="1"/>
  <c r="AE55" i="1"/>
  <c r="AB55" i="1"/>
  <c r="AA55" i="1"/>
  <c r="Z55" i="1"/>
  <c r="O55" i="1"/>
  <c r="L55" i="1"/>
  <c r="J55" i="1"/>
  <c r="I55" i="1" s="1"/>
  <c r="H55" i="1"/>
  <c r="AN53" i="1"/>
  <c r="AM53" i="1"/>
  <c r="AF53" i="1"/>
  <c r="AE53" i="1"/>
  <c r="AB53" i="1"/>
  <c r="AK52" i="1" s="1"/>
  <c r="AA53" i="1"/>
  <c r="Z53" i="1"/>
  <c r="O53" i="1"/>
  <c r="L53" i="1"/>
  <c r="J53" i="1"/>
  <c r="I53" i="1" s="1"/>
  <c r="H53" i="1"/>
  <c r="AJ52" i="1"/>
  <c r="AI52" i="1"/>
  <c r="X52" i="1"/>
  <c r="W52" i="1"/>
  <c r="V52" i="1"/>
  <c r="U52" i="1"/>
  <c r="T52" i="1"/>
  <c r="R52" i="1"/>
  <c r="P52" i="1"/>
  <c r="H52" i="1"/>
  <c r="AM50" i="1"/>
  <c r="AF50" i="1"/>
  <c r="AN50" i="1" s="1"/>
  <c r="AE50" i="1"/>
  <c r="AA50" i="1"/>
  <c r="Z50" i="1"/>
  <c r="O50" i="1"/>
  <c r="L50" i="1"/>
  <c r="J50" i="1"/>
  <c r="H50" i="1"/>
  <c r="AM48" i="1"/>
  <c r="AF48" i="1"/>
  <c r="AN48" i="1" s="1"/>
  <c r="AE48" i="1"/>
  <c r="AA48" i="1"/>
  <c r="Z48" i="1"/>
  <c r="O48" i="1"/>
  <c r="L48" i="1"/>
  <c r="J48" i="1"/>
  <c r="H48" i="1"/>
  <c r="AM46" i="1"/>
  <c r="AF46" i="1"/>
  <c r="AN46" i="1" s="1"/>
  <c r="AE46" i="1"/>
  <c r="AA46" i="1"/>
  <c r="Z46" i="1"/>
  <c r="O46" i="1"/>
  <c r="L46" i="1"/>
  <c r="J46" i="1"/>
  <c r="H46" i="1"/>
  <c r="AM45" i="1"/>
  <c r="AF45" i="1"/>
  <c r="AN45" i="1" s="1"/>
  <c r="AE45" i="1"/>
  <c r="AA45" i="1"/>
  <c r="AJ43" i="1" s="1"/>
  <c r="Z45" i="1"/>
  <c r="O45" i="1"/>
  <c r="L45" i="1"/>
  <c r="J45" i="1"/>
  <c r="H45" i="1"/>
  <c r="AM44" i="1"/>
  <c r="AF44" i="1"/>
  <c r="AN44" i="1" s="1"/>
  <c r="AE44" i="1"/>
  <c r="AA44" i="1"/>
  <c r="Z44" i="1"/>
  <c r="O44" i="1"/>
  <c r="L44" i="1"/>
  <c r="J44" i="1"/>
  <c r="H44" i="1"/>
  <c r="AI43" i="1"/>
  <c r="X43" i="1"/>
  <c r="W43" i="1"/>
  <c r="V43" i="1"/>
  <c r="U43" i="1"/>
  <c r="T43" i="1"/>
  <c r="R43" i="1"/>
  <c r="P43" i="1"/>
  <c r="L43" i="1"/>
  <c r="H43" i="1"/>
  <c r="AF41" i="1"/>
  <c r="AN41" i="1" s="1"/>
  <c r="AE41" i="1"/>
  <c r="AM41" i="1" s="1"/>
  <c r="AA41" i="1"/>
  <c r="Z41" i="1"/>
  <c r="O41" i="1"/>
  <c r="L41" i="1"/>
  <c r="J41" i="1"/>
  <c r="AB41" i="1" s="1"/>
  <c r="I41" i="1"/>
  <c r="H41" i="1"/>
  <c r="AF39" i="1"/>
  <c r="AN39" i="1" s="1"/>
  <c r="AE39" i="1"/>
  <c r="AM39" i="1" s="1"/>
  <c r="AA39" i="1"/>
  <c r="Z39" i="1"/>
  <c r="O39" i="1"/>
  <c r="L39" i="1"/>
  <c r="J39" i="1"/>
  <c r="AB39" i="1" s="1"/>
  <c r="I39" i="1"/>
  <c r="H39" i="1"/>
  <c r="AF37" i="1"/>
  <c r="AN37" i="1" s="1"/>
  <c r="AE37" i="1"/>
  <c r="AM37" i="1" s="1"/>
  <c r="AA37" i="1"/>
  <c r="Z37" i="1"/>
  <c r="O37" i="1"/>
  <c r="L37" i="1"/>
  <c r="J37" i="1"/>
  <c r="AB37" i="1" s="1"/>
  <c r="I37" i="1"/>
  <c r="I26" i="1" s="1"/>
  <c r="S26" i="1" s="1"/>
  <c r="H37" i="1"/>
  <c r="AF35" i="1"/>
  <c r="AN35" i="1" s="1"/>
  <c r="AE35" i="1"/>
  <c r="AM35" i="1" s="1"/>
  <c r="AA35" i="1"/>
  <c r="Z35" i="1"/>
  <c r="O35" i="1"/>
  <c r="L35" i="1"/>
  <c r="J35" i="1"/>
  <c r="AB35" i="1" s="1"/>
  <c r="I35" i="1"/>
  <c r="H35" i="1"/>
  <c r="AM33" i="1"/>
  <c r="AF33" i="1"/>
  <c r="AN33" i="1" s="1"/>
  <c r="AE33" i="1"/>
  <c r="AA33" i="1"/>
  <c r="Z33" i="1"/>
  <c r="O33" i="1"/>
  <c r="L33" i="1"/>
  <c r="J33" i="1"/>
  <c r="AB33" i="1" s="1"/>
  <c r="I33" i="1"/>
  <c r="H33" i="1"/>
  <c r="AM31" i="1"/>
  <c r="AF31" i="1"/>
  <c r="AN31" i="1" s="1"/>
  <c r="AE31" i="1"/>
  <c r="AA31" i="1"/>
  <c r="Z31" i="1"/>
  <c r="O31" i="1"/>
  <c r="L31" i="1"/>
  <c r="J31" i="1"/>
  <c r="AB31" i="1" s="1"/>
  <c r="I31" i="1"/>
  <c r="H31" i="1"/>
  <c r="AM29" i="1"/>
  <c r="AF29" i="1"/>
  <c r="AN29" i="1" s="1"/>
  <c r="AE29" i="1"/>
  <c r="AA29" i="1"/>
  <c r="Z29" i="1"/>
  <c r="O29" i="1"/>
  <c r="L29" i="1"/>
  <c r="J29" i="1"/>
  <c r="AB29" i="1" s="1"/>
  <c r="I29" i="1"/>
  <c r="H29" i="1"/>
  <c r="AM27" i="1"/>
  <c r="AF27" i="1"/>
  <c r="AN27" i="1" s="1"/>
  <c r="AE27" i="1"/>
  <c r="AA27" i="1"/>
  <c r="Z27" i="1"/>
  <c r="O27" i="1"/>
  <c r="L27" i="1"/>
  <c r="J27" i="1"/>
  <c r="AB27" i="1" s="1"/>
  <c r="AK26" i="1" s="1"/>
  <c r="I27" i="1"/>
  <c r="H27" i="1"/>
  <c r="AJ26" i="1"/>
  <c r="AI26" i="1"/>
  <c r="X26" i="1"/>
  <c r="W26" i="1"/>
  <c r="V26" i="1"/>
  <c r="U26" i="1"/>
  <c r="T26" i="1"/>
  <c r="R26" i="1"/>
  <c r="P26" i="1"/>
  <c r="L26" i="1"/>
  <c r="H26" i="1"/>
  <c r="J26" i="1" s="1"/>
  <c r="AN24" i="1"/>
  <c r="AF24" i="1"/>
  <c r="AE24" i="1"/>
  <c r="AM24" i="1" s="1"/>
  <c r="AB24" i="1"/>
  <c r="AA24" i="1"/>
  <c r="Z24" i="1"/>
  <c r="O24" i="1"/>
  <c r="L24" i="1"/>
  <c r="J24" i="1"/>
  <c r="I24" i="1"/>
  <c r="H24" i="1"/>
  <c r="AN22" i="1"/>
  <c r="AF22" i="1"/>
  <c r="AE22" i="1"/>
  <c r="AM22" i="1" s="1"/>
  <c r="AB22" i="1"/>
  <c r="AA22" i="1"/>
  <c r="Z22" i="1"/>
  <c r="O22" i="1"/>
  <c r="L22" i="1"/>
  <c r="L21" i="1" s="1"/>
  <c r="J22" i="1"/>
  <c r="I22" i="1"/>
  <c r="I21" i="1" s="1"/>
  <c r="H22" i="1"/>
  <c r="AK21" i="1"/>
  <c r="AJ21" i="1"/>
  <c r="AI21" i="1"/>
  <c r="X21" i="1"/>
  <c r="W21" i="1"/>
  <c r="V21" i="1"/>
  <c r="U21" i="1"/>
  <c r="T21" i="1"/>
  <c r="P21" i="1"/>
  <c r="H21" i="1"/>
  <c r="R21" i="1" s="1"/>
  <c r="AN20" i="1"/>
  <c r="AM20" i="1"/>
  <c r="AF20" i="1"/>
  <c r="AE20" i="1"/>
  <c r="AA20" i="1"/>
  <c r="Z20" i="1"/>
  <c r="O20" i="1"/>
  <c r="L20" i="1"/>
  <c r="J20" i="1"/>
  <c r="I20" i="1" s="1"/>
  <c r="H20" i="1"/>
  <c r="AN18" i="1"/>
  <c r="AM18" i="1"/>
  <c r="AF18" i="1"/>
  <c r="AE18" i="1"/>
  <c r="AA18" i="1"/>
  <c r="AJ17" i="1" s="1"/>
  <c r="Z18" i="1"/>
  <c r="O18" i="1"/>
  <c r="P17" i="1" s="1"/>
  <c r="L18" i="1"/>
  <c r="J18" i="1"/>
  <c r="I18" i="1" s="1"/>
  <c r="H18" i="1"/>
  <c r="H17" i="1" s="1"/>
  <c r="AI17" i="1"/>
  <c r="X17" i="1"/>
  <c r="W17" i="1"/>
  <c r="V17" i="1"/>
  <c r="U17" i="1"/>
  <c r="T17" i="1"/>
  <c r="L17" i="1"/>
  <c r="AM15" i="1"/>
  <c r="AF15" i="1"/>
  <c r="AN15" i="1" s="1"/>
  <c r="AE15" i="1"/>
  <c r="AB15" i="1"/>
  <c r="AA15" i="1"/>
  <c r="Z15" i="1"/>
  <c r="O15" i="1"/>
  <c r="L15" i="1"/>
  <c r="L14" i="1" s="1"/>
  <c r="J15" i="1"/>
  <c r="I15" i="1"/>
  <c r="I14" i="1" s="1"/>
  <c r="S14" i="1" s="1"/>
  <c r="H15" i="1"/>
  <c r="AK14" i="1"/>
  <c r="AJ14" i="1"/>
  <c r="AI14" i="1"/>
  <c r="X14" i="1"/>
  <c r="W14" i="1"/>
  <c r="V14" i="1"/>
  <c r="U14" i="1"/>
  <c r="T14" i="1"/>
  <c r="P14" i="1"/>
  <c r="H14" i="1"/>
  <c r="AF13" i="1"/>
  <c r="AN13" i="1" s="1"/>
  <c r="AE13" i="1"/>
  <c r="AM13" i="1" s="1"/>
  <c r="AA13" i="1"/>
  <c r="Z13" i="1"/>
  <c r="O13" i="1"/>
  <c r="L13" i="1"/>
  <c r="J13" i="1"/>
  <c r="AB13" i="1" s="1"/>
  <c r="H13" i="1"/>
  <c r="AF11" i="1"/>
  <c r="AN11" i="1" s="1"/>
  <c r="AE11" i="1"/>
  <c r="AM11" i="1" s="1"/>
  <c r="AA11" i="1"/>
  <c r="Z11" i="1"/>
  <c r="O11" i="1"/>
  <c r="L11" i="1"/>
  <c r="J11" i="1"/>
  <c r="AB11" i="1" s="1"/>
  <c r="H11" i="1"/>
  <c r="AF9" i="1"/>
  <c r="AN9" i="1" s="1"/>
  <c r="AE9" i="1"/>
  <c r="H9" i="1" s="1"/>
  <c r="H8" i="1" s="1"/>
  <c r="AA9" i="1"/>
  <c r="Z9" i="1"/>
  <c r="O9" i="1"/>
  <c r="P8" i="1" s="1"/>
  <c r="L9" i="1"/>
  <c r="J9" i="1"/>
  <c r="AB9" i="1" s="1"/>
  <c r="AK8" i="1" s="1"/>
  <c r="AJ8" i="1"/>
  <c r="AI8" i="1"/>
  <c r="X8" i="1"/>
  <c r="C15" i="2" s="1"/>
  <c r="W8" i="1"/>
  <c r="V8" i="1"/>
  <c r="U8" i="1"/>
  <c r="T8" i="1"/>
  <c r="L8" i="1"/>
  <c r="J14" i="1" l="1"/>
  <c r="R17" i="1"/>
  <c r="J17" i="1"/>
  <c r="I17" i="1"/>
  <c r="S17" i="1" s="1"/>
  <c r="J21" i="1"/>
  <c r="S21" i="1"/>
  <c r="R8" i="1"/>
  <c r="I9" i="1"/>
  <c r="I8" i="1" s="1"/>
  <c r="S8" i="1" s="1"/>
  <c r="C22" i="2"/>
  <c r="I11" i="1"/>
  <c r="I13" i="1"/>
  <c r="R14" i="1"/>
  <c r="AB18" i="1"/>
  <c r="AK17" i="1" s="1"/>
  <c r="AB20" i="1"/>
  <c r="I46" i="1"/>
  <c r="AB46" i="1"/>
  <c r="I52" i="1"/>
  <c r="I70" i="1"/>
  <c r="AB70" i="1"/>
  <c r="I98" i="1"/>
  <c r="AB98" i="1"/>
  <c r="I112" i="1"/>
  <c r="S112" i="1" s="1"/>
  <c r="I45" i="1"/>
  <c r="AB45" i="1"/>
  <c r="C13" i="2"/>
  <c r="AM9" i="1"/>
  <c r="I48" i="1"/>
  <c r="AB48" i="1"/>
  <c r="L52" i="1"/>
  <c r="R58" i="1"/>
  <c r="I66" i="1"/>
  <c r="AB66" i="1"/>
  <c r="AK65" i="1" s="1"/>
  <c r="I72" i="1"/>
  <c r="AB72" i="1"/>
  <c r="I75" i="1"/>
  <c r="S75" i="1" s="1"/>
  <c r="P79" i="1"/>
  <c r="C16" i="2" s="1"/>
  <c r="J99" i="1"/>
  <c r="L99" i="1"/>
  <c r="H110" i="1"/>
  <c r="H111" i="1"/>
  <c r="I111" i="1" s="1"/>
  <c r="J112" i="1"/>
  <c r="R112" i="1"/>
  <c r="AK112" i="1"/>
  <c r="J61" i="1"/>
  <c r="R61" i="1"/>
  <c r="I69" i="1"/>
  <c r="AB69" i="1"/>
  <c r="I117" i="1"/>
  <c r="I116" i="1" s="1"/>
  <c r="AB117" i="1"/>
  <c r="AK116" i="1" s="1"/>
  <c r="C23" i="2"/>
  <c r="F23" i="2" s="1"/>
  <c r="C14" i="2"/>
  <c r="I44" i="1"/>
  <c r="I43" i="1" s="1"/>
  <c r="S43" i="1" s="1"/>
  <c r="AB44" i="1"/>
  <c r="I50" i="1"/>
  <c r="AB50" i="1"/>
  <c r="I59" i="1"/>
  <c r="I58" i="1" s="1"/>
  <c r="S58" i="1" s="1"/>
  <c r="I61" i="1"/>
  <c r="S61" i="1" s="1"/>
  <c r="I67" i="1"/>
  <c r="AB67" i="1"/>
  <c r="I73" i="1"/>
  <c r="AB73" i="1"/>
  <c r="H80" i="1"/>
  <c r="H81" i="1"/>
  <c r="I81" i="1" s="1"/>
  <c r="H82" i="1"/>
  <c r="I82" i="1" s="1"/>
  <c r="H83" i="1"/>
  <c r="I83" i="1" s="1"/>
  <c r="H84" i="1"/>
  <c r="I84" i="1" s="1"/>
  <c r="H85" i="1"/>
  <c r="I85" i="1" s="1"/>
  <c r="H86" i="1"/>
  <c r="I86" i="1" s="1"/>
  <c r="H87" i="1"/>
  <c r="I87" i="1" s="1"/>
  <c r="H88" i="1"/>
  <c r="I88" i="1" s="1"/>
  <c r="H89" i="1"/>
  <c r="I89" i="1" s="1"/>
  <c r="H90" i="1"/>
  <c r="I90" i="1" s="1"/>
  <c r="H91" i="1"/>
  <c r="I91" i="1" s="1"/>
  <c r="O91" i="1" s="1"/>
  <c r="T92" i="1"/>
  <c r="J92" i="1"/>
  <c r="I97" i="1"/>
  <c r="I96" i="1" s="1"/>
  <c r="AB97" i="1"/>
  <c r="AK96" i="1" s="1"/>
  <c r="H75" i="1"/>
  <c r="C24" i="2" l="1"/>
  <c r="F24" i="2" s="1"/>
  <c r="I24" i="2" s="1"/>
  <c r="I110" i="1"/>
  <c r="I109" i="1" s="1"/>
  <c r="S109" i="1" s="1"/>
  <c r="H109" i="1"/>
  <c r="I65" i="1"/>
  <c r="S96" i="1"/>
  <c r="J96" i="1"/>
  <c r="S116" i="1"/>
  <c r="J116" i="1"/>
  <c r="R75" i="1"/>
  <c r="J75" i="1"/>
  <c r="I80" i="1"/>
  <c r="I79" i="1" s="1"/>
  <c r="U79" i="1" s="1"/>
  <c r="C12" i="2" s="1"/>
  <c r="H79" i="1"/>
  <c r="AK43" i="1"/>
  <c r="J58" i="1"/>
  <c r="J43" i="1"/>
  <c r="S52" i="1"/>
  <c r="J52" i="1"/>
  <c r="I23" i="2"/>
  <c r="J8" i="1"/>
  <c r="C10" i="2" l="1"/>
  <c r="S65" i="1"/>
  <c r="J65" i="1"/>
  <c r="J79" i="1"/>
  <c r="T79" i="1"/>
  <c r="C11" i="2" s="1"/>
  <c r="J109" i="1"/>
  <c r="R109" i="1"/>
  <c r="C9" i="2" s="1"/>
  <c r="C17" i="2" s="1"/>
  <c r="J121" i="1"/>
</calcChain>
</file>

<file path=xl/sharedStrings.xml><?xml version="1.0" encoding="utf-8"?>
<sst xmlns="http://schemas.openxmlformats.org/spreadsheetml/2006/main" count="728" uniqueCount="365">
  <si>
    <t>Stavební rozpočet</t>
  </si>
  <si>
    <t>Název stavby:</t>
  </si>
  <si>
    <t>012022_MŠ Lysůvky</t>
  </si>
  <si>
    <t>Doba výstavby:</t>
  </si>
  <si>
    <t>Objednatel:</t>
  </si>
  <si>
    <t>Druh stavby:</t>
  </si>
  <si>
    <t>kanalizační přípojka, vnitřní kanalizace 1.PP</t>
  </si>
  <si>
    <t>Začátek výstavby:</t>
  </si>
  <si>
    <t>27.05.2022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</si>
  <si>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</si>
  <si>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</si>
  <si>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</si>
  <si>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</si>
  <si>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</si>
  <si>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</si>
  <si>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</si>
  <si>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</si>
  <si>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</si>
  <si>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</si>
  <si>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</si>
  <si>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</si>
  <si>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</si>
  <si>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</si>
  <si>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</si>
  <si>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</si>
  <si>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</si>
  <si>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</si>
  <si>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</si>
  <si>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</si>
  <si>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</si>
  <si>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</si>
  <si>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</si>
  <si>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</si>
  <si>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</si>
  <si>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</si>
  <si>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</si>
  <si>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</si>
  <si>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</si>
  <si>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</si>
  <si>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</si>
  <si>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11</t>
  </si>
  <si>
    <t>Přípravné a přidružené práce</t>
  </si>
  <si>
    <t>HS</t>
  </si>
  <si>
    <t>1</t>
  </si>
  <si>
    <t>111101101R00</t>
  </si>
  <si>
    <t>Odstranění travin, rákosu na ploše do 0,1 ha</t>
  </si>
  <si>
    <t>ha</t>
  </si>
  <si>
    <t>RTS I / 2022</t>
  </si>
  <si>
    <t>11_</t>
  </si>
  <si>
    <t>1_</t>
  </si>
  <si>
    <t>_</t>
  </si>
  <si>
    <t xml:space="preserve">1*30/10000   </t>
  </si>
  <si>
    <t>2</t>
  </si>
  <si>
    <t>113107100RA0</t>
  </si>
  <si>
    <t>Odstranění bet.vozovky, kryt tl. 8 cm, pl.do 50 m2</t>
  </si>
  <si>
    <t>m2</t>
  </si>
  <si>
    <t xml:space="preserve">1*2   </t>
  </si>
  <si>
    <t>3</t>
  </si>
  <si>
    <t>115201511R00</t>
  </si>
  <si>
    <t>Demontáž odpadního potrubí DN 150</t>
  </si>
  <si>
    <t>m</t>
  </si>
  <si>
    <t>12</t>
  </si>
  <si>
    <t>Odkopávky a prokopávky</t>
  </si>
  <si>
    <t>4</t>
  </si>
  <si>
    <t>121101103R00</t>
  </si>
  <si>
    <t>Sejmutí ornice s přemístěním přes 100 do 250 m</t>
  </si>
  <si>
    <t>m3</t>
  </si>
  <si>
    <t>12_</t>
  </si>
  <si>
    <t xml:space="preserve">0,3*30*1   </t>
  </si>
  <si>
    <t>13</t>
  </si>
  <si>
    <t>Hloubené vykopávky</t>
  </si>
  <si>
    <t>5</t>
  </si>
  <si>
    <t>131100110RA0</t>
  </si>
  <si>
    <t>Hloubení zapažených jam v hornině1-4</t>
  </si>
  <si>
    <t>13_</t>
  </si>
  <si>
    <t xml:space="preserve">31*1*2   </t>
  </si>
  <si>
    <t>6</t>
  </si>
  <si>
    <t>130001101R00</t>
  </si>
  <si>
    <t>Příplatek za ztížené hloubení v blízkosti vedení</t>
  </si>
  <si>
    <t>15</t>
  </si>
  <si>
    <t>Roubení</t>
  </si>
  <si>
    <t>7</t>
  </si>
  <si>
    <t>151101102R00</t>
  </si>
  <si>
    <t>Pažení a rozepření stěn rýh - příložné - hl.do 4 m</t>
  </si>
  <si>
    <t>15_</t>
  </si>
  <si>
    <t xml:space="preserve">2*31*2   </t>
  </si>
  <si>
    <t>8</t>
  </si>
  <si>
    <t>151101112R00</t>
  </si>
  <si>
    <t>Odstranění pažení stěn rýh - příložné - hl. do 4 m</t>
  </si>
  <si>
    <t>16</t>
  </si>
  <si>
    <t>Přemístění výkopku</t>
  </si>
  <si>
    <t>9</t>
  </si>
  <si>
    <t>162201203R00</t>
  </si>
  <si>
    <t>Vodorovné přemíst.výkopku, kolečko hor.1-4, do 10m</t>
  </si>
  <si>
    <t>16_</t>
  </si>
  <si>
    <t>1,4*1*31   výkopek na zásyp kanál</t>
  </si>
  <si>
    <t>10</t>
  </si>
  <si>
    <t>162201210R00</t>
  </si>
  <si>
    <t>Příplatek za dalš.10 m, kolečko, výkop. z hor.1- 4</t>
  </si>
  <si>
    <t xml:space="preserve">43,4*3   </t>
  </si>
  <si>
    <t>0,6*1*31   výkopek určený na skládku</t>
  </si>
  <si>
    <t xml:space="preserve">18,6*3   </t>
  </si>
  <si>
    <t>167101101R00</t>
  </si>
  <si>
    <t>Nakládání výkopku z hor.1-4 v množství do 100 m3</t>
  </si>
  <si>
    <t xml:space="preserve">18,6   </t>
  </si>
  <si>
    <t>14</t>
  </si>
  <si>
    <t>162701105R00</t>
  </si>
  <si>
    <t>Vodorovné přemístění výkopku z hor.1-4 do 10000 m</t>
  </si>
  <si>
    <t>162701109R00</t>
  </si>
  <si>
    <t>Příplatek k vod. přemístění hor.1-4 za další 1 km</t>
  </si>
  <si>
    <t>18,6*10   příplatek za dalších 10</t>
  </si>
  <si>
    <t>161101101R00</t>
  </si>
  <si>
    <t>Svislé přemístění výkopku z hor.1-4 do 2,5 m</t>
  </si>
  <si>
    <t>62   hloubení rýh</t>
  </si>
  <si>
    <t>17</t>
  </si>
  <si>
    <t>Konstrukce ze zemin</t>
  </si>
  <si>
    <t>171201201R00</t>
  </si>
  <si>
    <t>Uložení sypaniny na skl.-sypanina na výšku přes 2m</t>
  </si>
  <si>
    <t>17_</t>
  </si>
  <si>
    <t>18</t>
  </si>
  <si>
    <t>175101101R00</t>
  </si>
  <si>
    <t>Obsyp potrubí bez prohození sypaniny</t>
  </si>
  <si>
    <t>19</t>
  </si>
  <si>
    <t>58337306</t>
  </si>
  <si>
    <t>Štěrkopísek frakce 0-8 tř.B</t>
  </si>
  <si>
    <t>t</t>
  </si>
  <si>
    <t>18,6*2   obsyp x 2</t>
  </si>
  <si>
    <t>20</t>
  </si>
  <si>
    <t>174101101R00</t>
  </si>
  <si>
    <t>Zásyp jam, rýh, šachet se zhutněním</t>
  </si>
  <si>
    <t>43,4   zásyp rýhy</t>
  </si>
  <si>
    <t>21</t>
  </si>
  <si>
    <t>174101101T00</t>
  </si>
  <si>
    <t>Zásypání jam, rýh, šachet se zhutněním</t>
  </si>
  <si>
    <t>3,4   Zához stávající žumpy</t>
  </si>
  <si>
    <t>Povrchové úpravy terénu</t>
  </si>
  <si>
    <t>22</t>
  </si>
  <si>
    <t>182001132R00</t>
  </si>
  <si>
    <t>Plošná úprava terénu, nerovnosti do 20 cm svah 1:2</t>
  </si>
  <si>
    <t>18_</t>
  </si>
  <si>
    <t xml:space="preserve">1*31   </t>
  </si>
  <si>
    <t>23</t>
  </si>
  <si>
    <t>180402112R00</t>
  </si>
  <si>
    <t>Založení trávníku parkového výsevem svah do 1:2</t>
  </si>
  <si>
    <t>24</t>
  </si>
  <si>
    <t>00572400</t>
  </si>
  <si>
    <t>Směs travní parková I. běžná zátěž PROFI</t>
  </si>
  <si>
    <t>kg</t>
  </si>
  <si>
    <t xml:space="preserve">31*0,015   </t>
  </si>
  <si>
    <t>Hloubení pro podzemní stěny, ražení a hloubení důlní</t>
  </si>
  <si>
    <t>25</t>
  </si>
  <si>
    <t>199000005R00</t>
  </si>
  <si>
    <t>Poplatek za uložení na skládce (skladkovné) zeminy a kamení</t>
  </si>
  <si>
    <t>19_</t>
  </si>
  <si>
    <t>18,6*1,5   výkopek určený na skládku x 1,5</t>
  </si>
  <si>
    <t>45</t>
  </si>
  <si>
    <t>Podkladní a vedlejší konstrukce (kromě vozovek a železničního svršku)</t>
  </si>
  <si>
    <t>26</t>
  </si>
  <si>
    <t>451573111R00</t>
  </si>
  <si>
    <t>Lože pod potrubí ze štěrkopísku do 63 mm</t>
  </si>
  <si>
    <t>45_</t>
  </si>
  <si>
    <t>4_</t>
  </si>
  <si>
    <t>27</t>
  </si>
  <si>
    <t>3,1*2   lože x 2</t>
  </si>
  <si>
    <t>56</t>
  </si>
  <si>
    <t>Podkladní vrstvy komunikací a zpevněných ploch</t>
  </si>
  <si>
    <t>28</t>
  </si>
  <si>
    <t>564871111R00</t>
  </si>
  <si>
    <t>Podklad ze štěrkodrti po zhutnění tloušťky 25 cm</t>
  </si>
  <si>
    <t>56_</t>
  </si>
  <si>
    <t>5_</t>
  </si>
  <si>
    <t>29</t>
  </si>
  <si>
    <t>58344197</t>
  </si>
  <si>
    <t>Štěrkodrtě frakce 0-63 A</t>
  </si>
  <si>
    <t xml:space="preserve">2*0,3*1,83   </t>
  </si>
  <si>
    <t>30</t>
  </si>
  <si>
    <t>565161111R00</t>
  </si>
  <si>
    <t>Podklad z obal kam.ACP 16+,ACP 22+,do 3 m,tl. 8 cm</t>
  </si>
  <si>
    <t>31</t>
  </si>
  <si>
    <t>58943115</t>
  </si>
  <si>
    <t>Beton asfaltový pro podkl. vrstvy ACP 16+</t>
  </si>
  <si>
    <t xml:space="preserve">2*0,08*2,64   </t>
  </si>
  <si>
    <t>32</t>
  </si>
  <si>
    <t>567122111R00</t>
  </si>
  <si>
    <t>Podklad z kameniva zpev.cementem SC C8/10 tl.12 cm</t>
  </si>
  <si>
    <t>33</t>
  </si>
  <si>
    <t>58935150</t>
  </si>
  <si>
    <t>Směs kameniva stmeleného cementem (KSC I) SC C8/10</t>
  </si>
  <si>
    <t xml:space="preserve">2*0,12*1,01   </t>
  </si>
  <si>
    <t>57</t>
  </si>
  <si>
    <t>Kryty štěrkových a živičných pozemních komunikací a zpevněných ploch</t>
  </si>
  <si>
    <t>34</t>
  </si>
  <si>
    <t>578142111R00</t>
  </si>
  <si>
    <t>Litý asfalt z kameniva hrubozrnný do 3 m tl. 4 cm</t>
  </si>
  <si>
    <t>57_</t>
  </si>
  <si>
    <t>35</t>
  </si>
  <si>
    <t>58942100</t>
  </si>
  <si>
    <t>Asfalt litý jemnozrnný MA 8</t>
  </si>
  <si>
    <t xml:space="preserve">2*0,04*2,45   </t>
  </si>
  <si>
    <t>721</t>
  </si>
  <si>
    <t>Vnitřní kanalizace</t>
  </si>
  <si>
    <t>PS</t>
  </si>
  <si>
    <t>36</t>
  </si>
  <si>
    <t>721176135R00</t>
  </si>
  <si>
    <t>Potrubí HT svodné (ležaté) zavěšené D 110 x 2,7 mm</t>
  </si>
  <si>
    <t>721_</t>
  </si>
  <si>
    <t>72_</t>
  </si>
  <si>
    <t>37</t>
  </si>
  <si>
    <t>721176103R00</t>
  </si>
  <si>
    <t>Potrubí HT připojovací D 50 x 1,8 mm</t>
  </si>
  <si>
    <t>38</t>
  </si>
  <si>
    <t>721176117R00</t>
  </si>
  <si>
    <t>Potrubí HT odpadní svislé D 160 x 3,9 mm</t>
  </si>
  <si>
    <t>39</t>
  </si>
  <si>
    <t>721175371T00</t>
  </si>
  <si>
    <t>Montáž potrubí kanalizace tlakové zavěšené do D 75 mm</t>
  </si>
  <si>
    <t>40</t>
  </si>
  <si>
    <t>286135112</t>
  </si>
  <si>
    <t>41</t>
  </si>
  <si>
    <t>721170967R00</t>
  </si>
  <si>
    <t>Oprava - propojení dosavadního kanalizačního potrubí do  D 160</t>
  </si>
  <si>
    <t>kus</t>
  </si>
  <si>
    <t>42</t>
  </si>
  <si>
    <t>721100010RA0</t>
  </si>
  <si>
    <t>Oprava potrubí novodur - vsazení odbočky</t>
  </si>
  <si>
    <t>43</t>
  </si>
  <si>
    <t>721170975R00</t>
  </si>
  <si>
    <t>Oprava potrubí z PVC, krácení trub D 110 mm</t>
  </si>
  <si>
    <t>44</t>
  </si>
  <si>
    <t>721176114R00</t>
  </si>
  <si>
    <t>Potrubí HT odpadní svislé D 75 x 1,9 mm</t>
  </si>
  <si>
    <t>721290112T00</t>
  </si>
  <si>
    <t>Zkouška těsnosti kanalizace vodou do DN 200</t>
  </si>
  <si>
    <t>46</t>
  </si>
  <si>
    <t>721290123R00</t>
  </si>
  <si>
    <t>Zkouška těsnosti kanalizace kouřem DN 300</t>
  </si>
  <si>
    <t>47</t>
  </si>
  <si>
    <t>998721101R00</t>
  </si>
  <si>
    <t>Přesun hmot pro vnitřní kanalizaci, výšky do 6 m</t>
  </si>
  <si>
    <t>724</t>
  </si>
  <si>
    <t>Strojní vybavení</t>
  </si>
  <si>
    <t>48</t>
  </si>
  <si>
    <t>724170011T00</t>
  </si>
  <si>
    <t>Montáž sanitárního kalového čerpadla</t>
  </si>
  <si>
    <t>724_</t>
  </si>
  <si>
    <t>49</t>
  </si>
  <si>
    <t>42610404</t>
  </si>
  <si>
    <t>Čerpadlo kalové sanitární</t>
  </si>
  <si>
    <t>50</t>
  </si>
  <si>
    <t>998724101R00</t>
  </si>
  <si>
    <t>Přesun hmot pro strojní vybavení, výšky do 6 m</t>
  </si>
  <si>
    <t>87</t>
  </si>
  <si>
    <t>Potrubí z trub plastických, skleněných a čedičových</t>
  </si>
  <si>
    <t>51</t>
  </si>
  <si>
    <t>871351111R00</t>
  </si>
  <si>
    <t>Montáž trubek z tvrdého PVC ve výkopu d 225 mm</t>
  </si>
  <si>
    <t>87_</t>
  </si>
  <si>
    <t>8_</t>
  </si>
  <si>
    <t>52</t>
  </si>
  <si>
    <t>28611156.A</t>
  </si>
  <si>
    <t>Trubka kanalizační KGEM SN 4 PVC 200x4,9x1000 mm</t>
  </si>
  <si>
    <t>89</t>
  </si>
  <si>
    <t>Ostatní konstrukce a práce na trubním vedení</t>
  </si>
  <si>
    <t>53</t>
  </si>
  <si>
    <t>899731115T00</t>
  </si>
  <si>
    <t>Uložení signal. vodiče k trubnímu vedení do 10 mm2</t>
  </si>
  <si>
    <t>89_</t>
  </si>
  <si>
    <t>54</t>
  </si>
  <si>
    <t>34142156</t>
  </si>
  <si>
    <t>Vodič silový pevné uložení CYA 4,00 mm2</t>
  </si>
  <si>
    <t>55</t>
  </si>
  <si>
    <t>893151111R00</t>
  </si>
  <si>
    <t>Montáž šachty vodoměrné a revizní plastové kruhové</t>
  </si>
  <si>
    <t>55243060.A</t>
  </si>
  <si>
    <t>286971400</t>
  </si>
  <si>
    <t>Roura šachtová korugovaná  bez hrdla 315/2000 mm</t>
  </si>
  <si>
    <t>58</t>
  </si>
  <si>
    <t>28697109</t>
  </si>
  <si>
    <t>Dno šachtové pro KG 315/200 mm pravý přítok T3 PP</t>
  </si>
  <si>
    <t>59</t>
  </si>
  <si>
    <t>55243065</t>
  </si>
  <si>
    <t>60</t>
  </si>
  <si>
    <t>286971406</t>
  </si>
  <si>
    <t>Roura šachtová korugovaná s hrdlem 425/3000 mm</t>
  </si>
  <si>
    <t>61</t>
  </si>
  <si>
    <t>28697197</t>
  </si>
  <si>
    <t>Ostatní konstrukce a práce, bourání</t>
  </si>
  <si>
    <t>62</t>
  </si>
  <si>
    <t>9        R03</t>
  </si>
  <si>
    <t>Stavební práce spojené s uložením potrubí</t>
  </si>
  <si>
    <t>h</t>
  </si>
  <si>
    <t>RTS II / 2021</t>
  </si>
  <si>
    <t>9_</t>
  </si>
  <si>
    <t>63</t>
  </si>
  <si>
    <t>9        R04</t>
  </si>
  <si>
    <t>Zakreslení skutečného provedení</t>
  </si>
  <si>
    <t>90</t>
  </si>
  <si>
    <t>Hodinové zúčtovací sazby (HZS)</t>
  </si>
  <si>
    <t>64</t>
  </si>
  <si>
    <t>900      R45</t>
  </si>
  <si>
    <t>VÝVOZ ŽUMPY</t>
  </si>
  <si>
    <t>90_</t>
  </si>
  <si>
    <t>65</t>
  </si>
  <si>
    <t>900      R25</t>
  </si>
  <si>
    <t>HZS</t>
  </si>
  <si>
    <t>12   napojení kalového sanitárního čerpadla a elektroinstalační práce kolem včetně materiálu a revize</t>
  </si>
  <si>
    <t>94</t>
  </si>
  <si>
    <t>Lešení a stavební výtahy</t>
  </si>
  <si>
    <t>66</t>
  </si>
  <si>
    <t>948944111R00</t>
  </si>
  <si>
    <t>Demontáž skruží v hor. suché, skruže třídílné</t>
  </si>
  <si>
    <t>94_</t>
  </si>
  <si>
    <t>3   stávající žumpa</t>
  </si>
  <si>
    <t>97</t>
  </si>
  <si>
    <t>Prorážení otvorů a ostatní bourací práce</t>
  </si>
  <si>
    <t>67</t>
  </si>
  <si>
    <t>970031060R00</t>
  </si>
  <si>
    <t>Vrtání jádrové do zdiva cihelného do D 60 mm</t>
  </si>
  <si>
    <t>97_</t>
  </si>
  <si>
    <t>Celkem:</t>
  </si>
  <si>
    <t>Poznámka: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</si>
  <si>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</si>
  <si>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</si>
  <si>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</si>
  <si>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</si>
  <si>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</si>
  <si>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</si>
  <si>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</si>
  <si>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</si>
  <si>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</si>
  <si>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</si>
  <si>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</si>
  <si>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</si>
  <si>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</si>
  <si>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</si>
  <si>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</si>
  <si>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</si>
  <si>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</si>
  <si>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</si>
  <si>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</si>
  <si>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</si>
  <si>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</si>
  <si>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</si>
  <si>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</si>
  <si>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</si>
  <si>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</si>
  <si>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</si>
  <si>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</si>
  <si>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</si>
  <si>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</si>
  <si>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</si>
  <si>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</si>
  <si>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</si>
  <si>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</si>
  <si>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</si>
  <si>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</si>
  <si>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</si>
  <si>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</si>
  <si>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</si>
  <si>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</si>
  <si>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Trubka kanal. PE100RC1 40x3,7 mm PN16</t>
  </si>
  <si>
    <t xml:space="preserve">Poklop litina 315/40 t plný, šedá litina </t>
  </si>
  <si>
    <t xml:space="preserve">Poklop litina 425/40 t děrovaný </t>
  </si>
  <si>
    <t>Dno šachetní  PP DN 400/200 mm KG sběrné T2</t>
  </si>
  <si>
    <t>MŠ F-M, Příborská 37 Lysůvky – kanalizace, hydroizolace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</si>
</sst>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7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9" fontId="7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" fontId="6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0" xfId="0" applyNumberFormat="1" applyFont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0" fillId="0" borderId="0" xfId="0" applyNumberFormat="1" applyAlignment="1">
      <alignment horizontal="left" vertical="top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topLeftCell="A4" workbookViewId="0">
      <selection activeCell="A32" sqref="A32:I32"/>
    </sheetView>
  </sheetViews>
  <sheetFormatPr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9" ht="30" customHeight="1" x14ac:dyDescent="0.2">
      <c r="A1" s="34" t="s">
        <v>321</v>
      </c>
      <c r="B1" s="35"/>
      <c r="C1" s="35"/>
      <c r="D1" s="35"/>
      <c r="E1" s="35"/>
      <c r="F1" s="35"/>
      <c r="G1" s="35"/>
      <c r="H1" s="35"/>
      <c r="I1" s="35"/>
    </row>
    <row r="2" spans="1:9" ht="25.5" customHeight="1" x14ac:dyDescent="0.2">
      <c r="A2" s="36" t="s">
        <v>1</v>
      </c>
      <c r="B2" s="37"/>
      <c r="C2" s="17" t="s">
        <v>2</v>
      </c>
      <c r="D2" s="21"/>
      <c r="E2" s="21" t="s">
        <v>4</v>
      </c>
      <c r="F2" s="21"/>
      <c r="G2" s="21"/>
      <c r="H2" s="21" t="s">
        <v>322</v>
      </c>
      <c r="I2" s="23"/>
    </row>
    <row r="3" spans="1:9" ht="25.5" customHeight="1" x14ac:dyDescent="0.2">
      <c r="A3" s="38" t="s">
        <v>5</v>
      </c>
      <c r="B3" s="35"/>
      <c r="C3" s="1" t="s">
        <v>6</v>
      </c>
      <c r="D3" s="1"/>
      <c r="E3" s="1" t="s">
        <v>9</v>
      </c>
      <c r="F3" s="1"/>
      <c r="G3" s="1"/>
      <c r="H3" s="1" t="s">
        <v>322</v>
      </c>
      <c r="I3" s="24"/>
    </row>
    <row r="4" spans="1:9" ht="25.5" customHeight="1" x14ac:dyDescent="0.2">
      <c r="A4" s="38" t="s">
        <v>10</v>
      </c>
      <c r="B4" s="35"/>
      <c r="C4" s="1"/>
      <c r="D4" s="1"/>
      <c r="E4" s="1" t="s">
        <v>12</v>
      </c>
      <c r="F4" s="1"/>
      <c r="G4" s="1"/>
      <c r="H4" s="1" t="s">
        <v>322</v>
      </c>
      <c r="I4" s="24"/>
    </row>
    <row r="5" spans="1:9" ht="25.5" customHeight="1" x14ac:dyDescent="0.2">
      <c r="A5" s="38" t="s">
        <v>7</v>
      </c>
      <c r="B5" s="35"/>
      <c r="C5" s="1" t="s">
        <v>8</v>
      </c>
      <c r="D5" s="1"/>
      <c r="E5" s="1" t="s">
        <v>11</v>
      </c>
      <c r="F5" s="1"/>
      <c r="G5" s="1"/>
      <c r="H5" s="1" t="s">
        <v>323</v>
      </c>
      <c r="I5" s="25">
        <v>67</v>
      </c>
    </row>
    <row r="6" spans="1:9" ht="25.5" customHeight="1" x14ac:dyDescent="0.2">
      <c r="A6" s="39" t="s">
        <v>13</v>
      </c>
      <c r="B6" s="40"/>
      <c r="C6" s="22"/>
      <c r="D6" s="22"/>
      <c r="E6" s="22" t="s">
        <v>15</v>
      </c>
      <c r="F6" s="22"/>
      <c r="G6" s="22"/>
      <c r="H6" s="22" t="s">
        <v>324</v>
      </c>
      <c r="I6" s="26" t="s">
        <v>8</v>
      </c>
    </row>
    <row r="7" spans="1:9" ht="25.5" customHeight="1" x14ac:dyDescent="0.2">
      <c r="A7" s="41" t="s">
        <v>325</v>
      </c>
      <c r="B7" s="42"/>
      <c r="C7" s="42"/>
      <c r="D7" s="42"/>
      <c r="E7" s="42"/>
      <c r="F7" s="42"/>
      <c r="G7" s="42"/>
      <c r="H7" s="42"/>
      <c r="I7" s="42"/>
    </row>
    <row r="8" spans="1:9" ht="25.5" customHeight="1" x14ac:dyDescent="0.2">
      <c r="A8" s="32" t="s">
        <v>326</v>
      </c>
      <c r="B8" s="43" t="s">
        <v>327</v>
      </c>
      <c r="C8" s="44"/>
      <c r="D8" s="32" t="s">
        <v>328</v>
      </c>
      <c r="E8" s="43" t="s">
        <v>329</v>
      </c>
      <c r="F8" s="44"/>
      <c r="G8" s="32" t="s">
        <v>330</v>
      </c>
      <c r="H8" s="43" t="s">
        <v>331</v>
      </c>
      <c r="I8" s="44"/>
    </row>
    <row r="9" spans="1:9" ht="15" x14ac:dyDescent="0.2">
      <c r="A9" s="45" t="s">
        <v>332</v>
      </c>
      <c r="B9" s="28" t="s">
        <v>333</v>
      </c>
      <c r="C9" s="29">
        <f>SUM('Stavební rozpočet'!R8:R120)</f>
        <v>0</v>
      </c>
      <c r="D9" s="49" t="s">
        <v>334</v>
      </c>
      <c r="E9" s="47"/>
      <c r="F9" s="29"/>
      <c r="G9" s="49" t="s">
        <v>335</v>
      </c>
      <c r="H9" s="47"/>
      <c r="I9" s="29"/>
    </row>
    <row r="10" spans="1:9" ht="15" x14ac:dyDescent="0.2">
      <c r="A10" s="45"/>
      <c r="B10" s="28" t="s">
        <v>28</v>
      </c>
      <c r="C10" s="29">
        <f>SUM('Stavební rozpočet'!S8:S120)</f>
        <v>0</v>
      </c>
      <c r="D10" s="49" t="s">
        <v>336</v>
      </c>
      <c r="E10" s="47"/>
      <c r="F10" s="29"/>
      <c r="G10" s="49" t="s">
        <v>337</v>
      </c>
      <c r="H10" s="47"/>
      <c r="I10" s="29"/>
    </row>
    <row r="11" spans="1:9" ht="15" x14ac:dyDescent="0.2">
      <c r="A11" s="45" t="s">
        <v>338</v>
      </c>
      <c r="B11" s="28" t="s">
        <v>333</v>
      </c>
      <c r="C11" s="29">
        <f>SUM('Stavební rozpočet'!T8:T120)</f>
        <v>0</v>
      </c>
      <c r="D11" s="49" t="s">
        <v>339</v>
      </c>
      <c r="E11" s="47"/>
      <c r="F11" s="29"/>
      <c r="G11" s="49" t="s">
        <v>340</v>
      </c>
      <c r="H11" s="47"/>
      <c r="I11" s="29"/>
    </row>
    <row r="12" spans="1:9" ht="15" x14ac:dyDescent="0.2">
      <c r="A12" s="45"/>
      <c r="B12" s="28" t="s">
        <v>28</v>
      </c>
      <c r="C12" s="29">
        <f>SUM('Stavební rozpočet'!U8:U120)</f>
        <v>0</v>
      </c>
      <c r="D12" s="49"/>
      <c r="E12" s="47"/>
      <c r="F12" s="29"/>
      <c r="G12" s="49" t="s">
        <v>341</v>
      </c>
      <c r="H12" s="47"/>
      <c r="I12" s="29"/>
    </row>
    <row r="13" spans="1:9" ht="15" x14ac:dyDescent="0.2">
      <c r="A13" s="45" t="s">
        <v>342</v>
      </c>
      <c r="B13" s="28" t="s">
        <v>333</v>
      </c>
      <c r="C13" s="29">
        <f>SUM('Stavební rozpočet'!V8:V120)</f>
        <v>0</v>
      </c>
      <c r="D13" s="49"/>
      <c r="E13" s="47"/>
      <c r="F13" s="29"/>
      <c r="G13" s="49" t="s">
        <v>343</v>
      </c>
      <c r="H13" s="47"/>
      <c r="I13" s="29"/>
    </row>
    <row r="14" spans="1:9" ht="15" x14ac:dyDescent="0.2">
      <c r="A14" s="45"/>
      <c r="B14" s="28" t="s">
        <v>28</v>
      </c>
      <c r="C14" s="29">
        <f>SUM('Stavební rozpočet'!W8:W120)</f>
        <v>0</v>
      </c>
      <c r="D14" s="49"/>
      <c r="E14" s="47"/>
      <c r="F14" s="29"/>
      <c r="G14" s="49" t="s">
        <v>344</v>
      </c>
      <c r="H14" s="47"/>
      <c r="I14" s="29"/>
    </row>
    <row r="15" spans="1:9" ht="15.75" x14ac:dyDescent="0.2">
      <c r="A15" s="46" t="s">
        <v>345</v>
      </c>
      <c r="B15" s="47"/>
      <c r="C15" s="29">
        <f>SUM('Stavební rozpočet'!X8:X120)</f>
        <v>0</v>
      </c>
      <c r="D15" s="49"/>
      <c r="E15" s="47"/>
      <c r="F15" s="29"/>
      <c r="G15" s="27"/>
      <c r="H15" s="28"/>
      <c r="I15" s="29"/>
    </row>
    <row r="16" spans="1:9" ht="15.75" x14ac:dyDescent="0.2">
      <c r="A16" s="46" t="s">
        <v>346</v>
      </c>
      <c r="B16" s="47"/>
      <c r="C16" s="29">
        <f>SUM('Stavební rozpočet'!P8:P120)</f>
        <v>0</v>
      </c>
      <c r="D16" s="49"/>
      <c r="E16" s="47"/>
      <c r="F16" s="29"/>
      <c r="G16" s="27"/>
      <c r="H16" s="28"/>
      <c r="I16" s="29"/>
    </row>
    <row r="17" spans="1:9" ht="15.75" x14ac:dyDescent="0.2">
      <c r="A17" s="46" t="s">
        <v>347</v>
      </c>
      <c r="B17" s="47"/>
      <c r="C17" s="29">
        <f>SUM(C9:C16)</f>
        <v>0</v>
      </c>
      <c r="D17" s="46" t="s">
        <v>348</v>
      </c>
      <c r="E17" s="48"/>
      <c r="F17" s="29">
        <f>SUM(F9:F16)</f>
        <v>0</v>
      </c>
      <c r="G17" s="46" t="s">
        <v>349</v>
      </c>
      <c r="H17" s="48"/>
      <c r="I17" s="29">
        <f>SUM(I9:I16)</f>
        <v>0</v>
      </c>
    </row>
    <row r="18" spans="1:9" ht="15.75" x14ac:dyDescent="0.2">
      <c r="A18" s="20"/>
      <c r="B18" s="20"/>
      <c r="C18" s="20"/>
      <c r="D18" s="46" t="s">
        <v>350</v>
      </c>
      <c r="E18" s="48"/>
      <c r="F18" s="29"/>
      <c r="G18" s="46" t="s">
        <v>351</v>
      </c>
      <c r="H18" s="48"/>
      <c r="I18" s="29"/>
    </row>
    <row r="19" spans="1:9" ht="15.75" x14ac:dyDescent="0.2">
      <c r="A19" s="20"/>
      <c r="B19" s="20"/>
      <c r="C19" s="20"/>
      <c r="D19" s="20"/>
      <c r="E19" s="20"/>
      <c r="F19" s="20"/>
      <c r="G19" s="31"/>
      <c r="H19" s="31"/>
      <c r="I19" s="20"/>
    </row>
    <row r="20" spans="1:9" ht="15.75" x14ac:dyDescent="0.2">
      <c r="A20" s="20"/>
      <c r="B20" s="20"/>
      <c r="C20" s="20"/>
      <c r="D20" s="20"/>
      <c r="E20" s="20"/>
      <c r="F20" s="20"/>
      <c r="G20" s="31"/>
      <c r="H20" s="31"/>
      <c r="I20" s="20"/>
    </row>
    <row r="21" spans="1:9" ht="15" x14ac:dyDescent="0.2">
      <c r="A21" s="20"/>
      <c r="B21" s="20"/>
      <c r="C21" s="20"/>
      <c r="D21" s="20"/>
      <c r="E21" s="20"/>
      <c r="F21" s="20"/>
      <c r="G21" s="20"/>
      <c r="H21" s="20"/>
      <c r="I21" s="20"/>
    </row>
    <row r="22" spans="1:9" ht="15.75" x14ac:dyDescent="0.2">
      <c r="A22" s="59" t="s">
        <v>352</v>
      </c>
      <c r="B22" s="60"/>
      <c r="C22" s="30">
        <f>SUM('Stavební rozpočet'!Z9:Z120)*(1-C18/100)</f>
        <v>0</v>
      </c>
      <c r="D22" s="20"/>
      <c r="E22" s="20"/>
      <c r="F22" s="20"/>
      <c r="G22" s="20"/>
      <c r="H22" s="20"/>
      <c r="I22" s="20"/>
    </row>
    <row r="23" spans="1:9" ht="15.75" x14ac:dyDescent="0.2">
      <c r="A23" s="59" t="s">
        <v>353</v>
      </c>
      <c r="B23" s="60"/>
      <c r="C23" s="30">
        <f>SUM('Stavební rozpočet'!AA9:AA120)*(1-C18/100)</f>
        <v>0</v>
      </c>
      <c r="D23" s="59" t="s">
        <v>354</v>
      </c>
      <c r="E23" s="60"/>
      <c r="F23" s="30">
        <f>ROUND(C23*(15/100),2)</f>
        <v>0</v>
      </c>
      <c r="G23" s="59" t="s">
        <v>355</v>
      </c>
      <c r="H23" s="60"/>
      <c r="I23" s="30">
        <f>SUM(C22:C24)</f>
        <v>0</v>
      </c>
    </row>
    <row r="24" spans="1:9" ht="15.75" x14ac:dyDescent="0.2">
      <c r="A24" s="59" t="s">
        <v>356</v>
      </c>
      <c r="B24" s="60"/>
      <c r="C24" s="30">
        <f>SUM('Stavební rozpočet'!AB9:AB120)*(1-C18/100)+(F17+I17+F18+I18+I19+I20)</f>
        <v>0</v>
      </c>
      <c r="D24" s="59" t="s">
        <v>357</v>
      </c>
      <c r="E24" s="60"/>
      <c r="F24" s="30">
        <f>ROUND(C24*(21/100),2)</f>
        <v>0</v>
      </c>
      <c r="G24" s="59" t="s">
        <v>358</v>
      </c>
      <c r="H24" s="60"/>
      <c r="I24" s="30">
        <f>F23+F24+I23</f>
        <v>0</v>
      </c>
    </row>
    <row r="25" spans="1:9" ht="15" x14ac:dyDescent="0.2">
      <c r="A25" s="20"/>
      <c r="B25" s="20"/>
      <c r="C25" s="20"/>
      <c r="D25" s="20"/>
      <c r="E25" s="20"/>
      <c r="F25" s="20"/>
      <c r="G25" s="20"/>
      <c r="H25" s="20"/>
      <c r="I25" s="20"/>
    </row>
    <row r="26" spans="1:9" ht="15" x14ac:dyDescent="0.2">
      <c r="A26" s="53" t="s">
        <v>9</v>
      </c>
      <c r="B26" s="54"/>
      <c r="C26" s="55"/>
      <c r="D26" s="53" t="s">
        <v>4</v>
      </c>
      <c r="E26" s="54"/>
      <c r="F26" s="55"/>
      <c r="G26" s="53" t="s">
        <v>12</v>
      </c>
      <c r="H26" s="54"/>
      <c r="I26" s="55"/>
    </row>
    <row r="27" spans="1:9" x14ac:dyDescent="0.2">
      <c r="A27" s="56"/>
      <c r="B27" s="57"/>
      <c r="C27" s="58"/>
      <c r="D27" s="56"/>
      <c r="E27" s="57"/>
      <c r="F27" s="58"/>
      <c r="G27" s="56"/>
      <c r="H27" s="57"/>
      <c r="I27" s="58"/>
    </row>
    <row r="28" spans="1:9" x14ac:dyDescent="0.2">
      <c r="A28" s="56"/>
      <c r="B28" s="57"/>
      <c r="C28" s="58"/>
      <c r="D28" s="56"/>
      <c r="E28" s="57"/>
      <c r="F28" s="58"/>
      <c r="G28" s="56"/>
      <c r="H28" s="57"/>
      <c r="I28" s="58"/>
    </row>
    <row r="29" spans="1:9" x14ac:dyDescent="0.2">
      <c r="A29" s="56"/>
      <c r="B29" s="57"/>
      <c r="C29" s="58"/>
      <c r="D29" s="56"/>
      <c r="E29" s="57"/>
      <c r="F29" s="58"/>
      <c r="G29" s="56"/>
      <c r="H29" s="57"/>
      <c r="I29" s="58"/>
    </row>
    <row r="30" spans="1:9" ht="15" x14ac:dyDescent="0.2">
      <c r="A30" s="50" t="s">
        <v>359</v>
      </c>
      <c r="B30" s="51"/>
      <c r="C30" s="52"/>
      <c r="D30" s="50" t="s">
        <v>359</v>
      </c>
      <c r="E30" s="51"/>
      <c r="F30" s="52"/>
      <c r="G30" s="50" t="s">
        <v>359</v>
      </c>
      <c r="H30" s="51"/>
      <c r="I30" s="52"/>
    </row>
    <row r="31" spans="1:9" ht="15" x14ac:dyDescent="0.2">
      <c r="A31" s="33" t="s">
        <v>320</v>
      </c>
      <c r="B31" s="20"/>
      <c r="C31" s="20"/>
      <c r="D31" s="20"/>
      <c r="E31" s="20"/>
      <c r="F31" s="20"/>
      <c r="G31" s="20"/>
      <c r="H31" s="20"/>
      <c r="I31" s="20"/>
    </row>
    <row r="32" spans="1:9" ht="0" hidden="1" customHeight="1" x14ac:dyDescent="0.2">
      <c r="A32" s="61"/>
      <c r="B32" s="57"/>
      <c r="C32" s="57"/>
      <c r="D32" s="57"/>
      <c r="E32" s="57"/>
      <c r="F32" s="57"/>
      <c r="G32" s="57"/>
      <c r="H32" s="57"/>
      <c r="I32" s="57"/>
    </row>
    <row r="33" spans="1:9" ht="15" x14ac:dyDescent="0.2">
      <c r="A33" s="20"/>
      <c r="B33" s="20"/>
      <c r="C33" s="20"/>
      <c r="D33" s="20"/>
      <c r="E33" s="20"/>
      <c r="F33" s="20"/>
      <c r="G33" s="20"/>
      <c r="H33" s="20"/>
      <c r="I33" s="20"/>
    </row>
    <row r="34" spans="1:9" ht="15" x14ac:dyDescent="0.2">
      <c r="A34" s="20"/>
      <c r="B34" s="20"/>
      <c r="C34" s="20"/>
      <c r="D34" s="20"/>
      <c r="E34" s="20"/>
      <c r="F34" s="20"/>
      <c r="G34" s="20"/>
      <c r="H34" s="20"/>
      <c r="I34" s="20"/>
    </row>
    <row r="35" spans="1:9" ht="15" x14ac:dyDescent="0.2">
      <c r="A35" s="20"/>
      <c r="B35" s="20"/>
      <c r="C35" s="20"/>
      <c r="D35" s="20"/>
      <c r="E35" s="20"/>
      <c r="F35" s="20"/>
      <c r="G35" s="20"/>
      <c r="H35" s="20"/>
      <c r="I35" s="20"/>
    </row>
  </sheetData>
  <sheetProtection formatCells="0" formatColumns="0" formatRows="0" insertColumns="0" insertRows="0" insertHyperlinks="0" deleteColumns="0" deleteRows="0" sort="0" autoFilter="0" pivotTables="0"/>
  <mergeCells count="51"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A13:A14"/>
    <mergeCell ref="A15:B15"/>
    <mergeCell ref="A16:B16"/>
    <mergeCell ref="A17:B17"/>
    <mergeCell ref="E8:F8"/>
    <mergeCell ref="D17:E17"/>
    <mergeCell ref="A6:B6"/>
    <mergeCell ref="A7:I7"/>
    <mergeCell ref="B8:C8"/>
    <mergeCell ref="A9:A10"/>
    <mergeCell ref="A11:A12"/>
    <mergeCell ref="A1:I1"/>
    <mergeCell ref="A2:B2"/>
    <mergeCell ref="A3:B3"/>
    <mergeCell ref="A4:B4"/>
    <mergeCell ref="A5:B5"/>
  </mergeCells>
  <pageMargins left="0.70866141732283472" right="0.70866141732283472" top="0.74803149606299213" bottom="0.74803149606299213" header="0.31496062992125984" footer="0.31496062992125984"/>
  <pageSetup scale="9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23"/>
  <sheetViews>
    <sheetView tabSelected="1" workbookViewId="0">
      <selection activeCell="BB4" sqref="BB4"/>
    </sheetView>
  </sheetViews>
  <sheetFormatPr defaultColWidth="12.140625" defaultRowHeight="12.75" x14ac:dyDescent="0.2"/>
  <cols>
    <col min="1" max="1" width="3.7109375" style="2" customWidth="1"/>
    <col min="2" max="2" width="6.85546875" style="1" customWidth="1"/>
    <col min="3" max="3" width="13.85546875" style="1" customWidth="1"/>
    <col min="4" max="4" width="54.28515625" customWidth="1"/>
    <col min="5" max="5" width="4.28515625" customWidth="1"/>
    <col min="6" max="6" width="12.85546875" customWidth="1"/>
    <col min="7" max="7" width="12" customWidth="1"/>
    <col min="8" max="10" width="14.28515625" customWidth="1"/>
    <col min="11" max="13" width="11.7109375" customWidth="1"/>
    <col min="14" max="48" width="9.140625" hidden="1" customWidth="1"/>
  </cols>
  <sheetData>
    <row r="1" spans="1:43" ht="25.5" customHeight="1" x14ac:dyDescent="0.2">
      <c r="A1" s="62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  <row r="2" spans="1:43" ht="25.5" customHeight="1" x14ac:dyDescent="0.2">
      <c r="A2" s="63" t="s">
        <v>1</v>
      </c>
      <c r="B2" s="64"/>
      <c r="C2" s="64"/>
      <c r="D2" s="4" t="s">
        <v>364</v>
      </c>
      <c r="E2" s="64" t="s">
        <v>3</v>
      </c>
      <c r="F2" s="64"/>
      <c r="G2" s="64"/>
      <c r="H2" s="64"/>
      <c r="I2" s="3" t="s">
        <v>4</v>
      </c>
      <c r="J2" s="64"/>
      <c r="K2" s="64"/>
      <c r="L2" s="64"/>
      <c r="M2" s="69"/>
    </row>
    <row r="3" spans="1:43" ht="25.5" customHeight="1" x14ac:dyDescent="0.2">
      <c r="A3" s="65" t="s">
        <v>5</v>
      </c>
      <c r="B3" s="66"/>
      <c r="C3" s="66"/>
      <c r="D3" s="5" t="s">
        <v>6</v>
      </c>
      <c r="E3" s="66" t="s">
        <v>7</v>
      </c>
      <c r="F3" s="66"/>
      <c r="G3" s="66"/>
      <c r="H3" s="66"/>
      <c r="I3" s="5" t="s">
        <v>9</v>
      </c>
      <c r="J3" s="66"/>
      <c r="K3" s="66"/>
      <c r="L3" s="66"/>
      <c r="M3" s="70"/>
    </row>
    <row r="4" spans="1:43" ht="25.5" customHeight="1" x14ac:dyDescent="0.2">
      <c r="A4" s="65" t="s">
        <v>10</v>
      </c>
      <c r="B4" s="66"/>
      <c r="C4" s="66"/>
      <c r="D4" s="5"/>
      <c r="E4" s="66" t="s">
        <v>11</v>
      </c>
      <c r="F4" s="66"/>
      <c r="G4" s="66"/>
      <c r="H4" s="66"/>
      <c r="I4" s="5" t="s">
        <v>12</v>
      </c>
      <c r="J4" s="66"/>
      <c r="K4" s="66"/>
      <c r="L4" s="66"/>
      <c r="M4" s="70"/>
    </row>
    <row r="5" spans="1:43" ht="25.5" customHeight="1" x14ac:dyDescent="0.2">
      <c r="A5" s="67" t="s">
        <v>13</v>
      </c>
      <c r="B5" s="68"/>
      <c r="C5" s="68"/>
      <c r="D5" s="6"/>
      <c r="E5" s="68" t="s">
        <v>14</v>
      </c>
      <c r="F5" s="68"/>
      <c r="G5" s="68"/>
      <c r="H5" s="68"/>
      <c r="I5" s="6" t="s">
        <v>15</v>
      </c>
      <c r="J5" s="68"/>
      <c r="K5" s="68"/>
      <c r="L5" s="68"/>
      <c r="M5" s="74"/>
    </row>
    <row r="6" spans="1:43" x14ac:dyDescent="0.2">
      <c r="A6" s="75" t="s">
        <v>16</v>
      </c>
      <c r="B6" s="77" t="s">
        <v>17</v>
      </c>
      <c r="C6" s="77" t="s">
        <v>18</v>
      </c>
      <c r="D6" s="7" t="s">
        <v>19</v>
      </c>
      <c r="E6" s="79" t="s">
        <v>20</v>
      </c>
      <c r="F6" s="79" t="s">
        <v>21</v>
      </c>
      <c r="G6" s="81" t="s">
        <v>22</v>
      </c>
      <c r="H6" s="83" t="s">
        <v>23</v>
      </c>
      <c r="I6" s="81"/>
      <c r="J6" s="84"/>
      <c r="K6" s="83" t="s">
        <v>24</v>
      </c>
      <c r="L6" s="84"/>
      <c r="M6" s="85" t="s">
        <v>25</v>
      </c>
    </row>
    <row r="7" spans="1:43" x14ac:dyDescent="0.2">
      <c r="A7" s="76"/>
      <c r="B7" s="78"/>
      <c r="C7" s="78"/>
      <c r="D7" s="8" t="s">
        <v>26</v>
      </c>
      <c r="E7" s="80"/>
      <c r="F7" s="80"/>
      <c r="G7" s="82"/>
      <c r="H7" s="9" t="s">
        <v>27</v>
      </c>
      <c r="I7" s="10" t="s">
        <v>28</v>
      </c>
      <c r="J7" s="11" t="s">
        <v>29</v>
      </c>
      <c r="K7" s="9" t="s">
        <v>30</v>
      </c>
      <c r="L7" s="11" t="s">
        <v>29</v>
      </c>
      <c r="M7" s="86"/>
      <c r="P7" s="12" t="s">
        <v>31</v>
      </c>
      <c r="Q7" s="12" t="s">
        <v>32</v>
      </c>
      <c r="R7" s="12" t="s">
        <v>33</v>
      </c>
      <c r="S7" s="12" t="s">
        <v>34</v>
      </c>
      <c r="T7" s="12" t="s">
        <v>35</v>
      </c>
      <c r="U7" s="12" t="s">
        <v>36</v>
      </c>
      <c r="V7" s="12" t="s">
        <v>37</v>
      </c>
      <c r="W7" s="12" t="s">
        <v>38</v>
      </c>
      <c r="X7" s="12" t="s">
        <v>39</v>
      </c>
    </row>
    <row r="8" spans="1:43" x14ac:dyDescent="0.2">
      <c r="A8" s="14"/>
      <c r="B8" s="15"/>
      <c r="C8" s="15" t="s">
        <v>40</v>
      </c>
      <c r="D8" s="12" t="s">
        <v>41</v>
      </c>
      <c r="E8" s="12"/>
      <c r="F8" s="12"/>
      <c r="G8" s="12"/>
      <c r="H8" s="12">
        <f>SUM(H9:H13)</f>
        <v>0</v>
      </c>
      <c r="I8" s="12">
        <f>SUM(I9:I13)</f>
        <v>0</v>
      </c>
      <c r="J8" s="12">
        <f>H8+I8</f>
        <v>0</v>
      </c>
      <c r="K8" s="12"/>
      <c r="L8" s="12">
        <f>SUM(L9:L13)</f>
        <v>1.2464</v>
      </c>
      <c r="M8" s="12"/>
      <c r="P8" s="12">
        <f>IF(Q8="PR",J8,SUM(O9:O13))</f>
        <v>0</v>
      </c>
      <c r="Q8" s="12" t="s">
        <v>42</v>
      </c>
      <c r="R8" s="12">
        <f>IF(Q8="HS",H8,0)</f>
        <v>0</v>
      </c>
      <c r="S8" s="12">
        <f>IF(Q8="HS",I8-P8,0)</f>
        <v>0</v>
      </c>
      <c r="T8" s="12">
        <f>IF(Q8="PS",H8,0)</f>
        <v>0</v>
      </c>
      <c r="U8" s="12">
        <f>IF(Q8="PS",I8-P8,0)</f>
        <v>0</v>
      </c>
      <c r="V8" s="12">
        <f>IF(Q8="MP",H8,0)</f>
        <v>0</v>
      </c>
      <c r="W8" s="12">
        <f>IF(Q8="MP",I8-P8,0)</f>
        <v>0</v>
      </c>
      <c r="X8" s="12">
        <f>IF(Q8="OM",H8,0)</f>
        <v>0</v>
      </c>
      <c r="Y8" s="12">
        <v>11</v>
      </c>
      <c r="AI8">
        <f>SUM(Z9:Z13)</f>
        <v>0</v>
      </c>
      <c r="AJ8">
        <f>SUM(AA9:AA13)</f>
        <v>0</v>
      </c>
      <c r="AK8">
        <f>SUM(AB9:AB13)</f>
        <v>0</v>
      </c>
    </row>
    <row r="9" spans="1:43" x14ac:dyDescent="0.2">
      <c r="A9" s="2" t="s">
        <v>43</v>
      </c>
      <c r="C9" s="1" t="s">
        <v>44</v>
      </c>
      <c r="D9" t="s">
        <v>45</v>
      </c>
      <c r="E9" t="s">
        <v>46</v>
      </c>
      <c r="F9">
        <v>3.0000000000000001E-3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0</v>
      </c>
      <c r="L9">
        <f>F9*K9</f>
        <v>0</v>
      </c>
      <c r="M9" t="s">
        <v>47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21</v>
      </c>
      <c r="AE9">
        <f>G9*AG9</f>
        <v>0</v>
      </c>
      <c r="AF9">
        <f>G9*(1-AG9)</f>
        <v>0</v>
      </c>
      <c r="AG9">
        <v>0</v>
      </c>
      <c r="AM9">
        <f>F9*AE9</f>
        <v>0</v>
      </c>
      <c r="AN9">
        <f>F9*AF9</f>
        <v>0</v>
      </c>
      <c r="AO9" t="s">
        <v>48</v>
      </c>
      <c r="AP9" t="s">
        <v>49</v>
      </c>
      <c r="AQ9" s="12" t="s">
        <v>50</v>
      </c>
    </row>
    <row r="10" spans="1:43" x14ac:dyDescent="0.2">
      <c r="D10" s="13" t="s">
        <v>51</v>
      </c>
      <c r="E10" s="13"/>
      <c r="F10" s="13">
        <v>3.0000000000000001E-3</v>
      </c>
    </row>
    <row r="11" spans="1:43" x14ac:dyDescent="0.2">
      <c r="A11" s="2" t="s">
        <v>52</v>
      </c>
      <c r="C11" s="1" t="s">
        <v>53</v>
      </c>
      <c r="D11" t="s">
        <v>54</v>
      </c>
      <c r="E11" t="s">
        <v>55</v>
      </c>
      <c r="F11">
        <v>2</v>
      </c>
      <c r="G11">
        <v>0</v>
      </c>
      <c r="H11">
        <f>F11*AE11</f>
        <v>0</v>
      </c>
      <c r="I11">
        <f>J11-H11</f>
        <v>0</v>
      </c>
      <c r="J11">
        <f>F11*G11</f>
        <v>0</v>
      </c>
      <c r="K11">
        <v>0.62319999999999998</v>
      </c>
      <c r="L11">
        <f>F11*K11</f>
        <v>1.2464</v>
      </c>
      <c r="M11" t="s">
        <v>47</v>
      </c>
      <c r="N11">
        <v>1</v>
      </c>
      <c r="O11">
        <f>IF(N11=5,I11,0)</f>
        <v>0</v>
      </c>
      <c r="Z11">
        <f>IF(AD11=0,J11,0)</f>
        <v>0</v>
      </c>
      <c r="AA11">
        <f>IF(AD11=15,J11,0)</f>
        <v>0</v>
      </c>
      <c r="AB11">
        <f>IF(AD11=21,J11,0)</f>
        <v>0</v>
      </c>
      <c r="AD11">
        <v>21</v>
      </c>
      <c r="AE11">
        <f>G11*AG11</f>
        <v>0</v>
      </c>
      <c r="AF11">
        <f>G11*(1-AG11)</f>
        <v>0</v>
      </c>
      <c r="AG11">
        <v>7.6275510204081636E-3</v>
      </c>
      <c r="AM11">
        <f>F11*AE11</f>
        <v>0</v>
      </c>
      <c r="AN11">
        <f>F11*AF11</f>
        <v>0</v>
      </c>
      <c r="AO11" t="s">
        <v>48</v>
      </c>
      <c r="AP11" t="s">
        <v>49</v>
      </c>
      <c r="AQ11" s="12" t="s">
        <v>50</v>
      </c>
    </row>
    <row r="12" spans="1:43" x14ac:dyDescent="0.2">
      <c r="D12" s="13" t="s">
        <v>56</v>
      </c>
      <c r="E12" s="13"/>
      <c r="F12" s="13">
        <v>2</v>
      </c>
    </row>
    <row r="13" spans="1:43" x14ac:dyDescent="0.2">
      <c r="A13" s="2" t="s">
        <v>57</v>
      </c>
      <c r="C13" s="1" t="s">
        <v>58</v>
      </c>
      <c r="D13" t="s">
        <v>59</v>
      </c>
      <c r="E13" t="s">
        <v>60</v>
      </c>
      <c r="F13">
        <v>20</v>
      </c>
      <c r="G13">
        <v>0</v>
      </c>
      <c r="H13">
        <f>F13*AE13</f>
        <v>0</v>
      </c>
      <c r="I13">
        <f>J13-H13</f>
        <v>0</v>
      </c>
      <c r="J13">
        <f>F13*G13</f>
        <v>0</v>
      </c>
      <c r="K13">
        <v>0</v>
      </c>
      <c r="L13">
        <f>F13*K13</f>
        <v>0</v>
      </c>
      <c r="M13" t="s">
        <v>47</v>
      </c>
      <c r="N13">
        <v>1</v>
      </c>
      <c r="O13">
        <f>IF(N13=5,I13,0)</f>
        <v>0</v>
      </c>
      <c r="Z13">
        <f>IF(AD13=0,J13,0)</f>
        <v>0</v>
      </c>
      <c r="AA13">
        <f>IF(AD13=15,J13,0)</f>
        <v>0</v>
      </c>
      <c r="AB13">
        <f>IF(AD13=21,J13,0)</f>
        <v>0</v>
      </c>
      <c r="AD13">
        <v>21</v>
      </c>
      <c r="AE13">
        <f>G13*AG13</f>
        <v>0</v>
      </c>
      <c r="AF13">
        <f>G13*(1-AG13)</f>
        <v>0</v>
      </c>
      <c r="AG13">
        <v>0</v>
      </c>
      <c r="AM13">
        <f>F13*AE13</f>
        <v>0</v>
      </c>
      <c r="AN13">
        <f>F13*AF13</f>
        <v>0</v>
      </c>
      <c r="AO13" t="s">
        <v>48</v>
      </c>
      <c r="AP13" t="s">
        <v>49</v>
      </c>
      <c r="AQ13" s="12" t="s">
        <v>50</v>
      </c>
    </row>
    <row r="14" spans="1:43" x14ac:dyDescent="0.2">
      <c r="A14" s="14"/>
      <c r="B14" s="15"/>
      <c r="C14" s="15" t="s">
        <v>61</v>
      </c>
      <c r="D14" s="12" t="s">
        <v>62</v>
      </c>
      <c r="E14" s="12"/>
      <c r="F14" s="12"/>
      <c r="G14" s="12"/>
      <c r="H14" s="12">
        <f>SUM(H15:H15)</f>
        <v>0</v>
      </c>
      <c r="I14" s="12">
        <f>SUM(I15:I15)</f>
        <v>0</v>
      </c>
      <c r="J14" s="12">
        <f>H14+I14</f>
        <v>0</v>
      </c>
      <c r="K14" s="12"/>
      <c r="L14" s="12">
        <f>SUM(L15:L15)</f>
        <v>0</v>
      </c>
      <c r="M14" s="12"/>
      <c r="P14" s="12">
        <f>IF(Q14="PR",J14,SUM(O15:O15))</f>
        <v>0</v>
      </c>
      <c r="Q14" s="12" t="s">
        <v>42</v>
      </c>
      <c r="R14" s="12">
        <f>IF(Q14="HS",H14,0)</f>
        <v>0</v>
      </c>
      <c r="S14" s="12">
        <f>IF(Q14="HS",I14-P14,0)</f>
        <v>0</v>
      </c>
      <c r="T14" s="12">
        <f>IF(Q14="PS",H14,0)</f>
        <v>0</v>
      </c>
      <c r="U14" s="12">
        <f>IF(Q14="PS",I14-P14,0)</f>
        <v>0</v>
      </c>
      <c r="V14" s="12">
        <f>IF(Q14="MP",H14,0)</f>
        <v>0</v>
      </c>
      <c r="W14" s="12">
        <f>IF(Q14="MP",I14-P14,0)</f>
        <v>0</v>
      </c>
      <c r="X14" s="12">
        <f>IF(Q14="OM",H14,0)</f>
        <v>0</v>
      </c>
      <c r="Y14" s="12">
        <v>12</v>
      </c>
      <c r="AI14">
        <f>SUM(Z15:Z15)</f>
        <v>0</v>
      </c>
      <c r="AJ14">
        <f>SUM(AA15:AA15)</f>
        <v>0</v>
      </c>
      <c r="AK14">
        <f>SUM(AB15:AB15)</f>
        <v>0</v>
      </c>
    </row>
    <row r="15" spans="1:43" x14ac:dyDescent="0.2">
      <c r="A15" s="2" t="s">
        <v>63</v>
      </c>
      <c r="C15" s="1" t="s">
        <v>64</v>
      </c>
      <c r="D15" t="s">
        <v>65</v>
      </c>
      <c r="E15" t="s">
        <v>66</v>
      </c>
      <c r="F15">
        <v>9</v>
      </c>
      <c r="G15">
        <v>0</v>
      </c>
      <c r="H15">
        <f>F15*AE15</f>
        <v>0</v>
      </c>
      <c r="I15">
        <f>J15-H15</f>
        <v>0</v>
      </c>
      <c r="J15">
        <f>F15*G15</f>
        <v>0</v>
      </c>
      <c r="K15">
        <v>0</v>
      </c>
      <c r="L15">
        <f>F15*K15</f>
        <v>0</v>
      </c>
      <c r="M15" t="s">
        <v>47</v>
      </c>
      <c r="N15">
        <v>1</v>
      </c>
      <c r="O15">
        <f>IF(N15=5,I15,0)</f>
        <v>0</v>
      </c>
      <c r="Z15">
        <f>IF(AD15=0,J15,0)</f>
        <v>0</v>
      </c>
      <c r="AA15">
        <f>IF(AD15=15,J15,0)</f>
        <v>0</v>
      </c>
      <c r="AB15">
        <f>IF(AD15=21,J15,0)</f>
        <v>0</v>
      </c>
      <c r="AD15">
        <v>21</v>
      </c>
      <c r="AE15">
        <f>G15*AG15</f>
        <v>0</v>
      </c>
      <c r="AF15">
        <f>G15*(1-AG15)</f>
        <v>0</v>
      </c>
      <c r="AG15">
        <v>0</v>
      </c>
      <c r="AM15">
        <f>F15*AE15</f>
        <v>0</v>
      </c>
      <c r="AN15">
        <f>F15*AF15</f>
        <v>0</v>
      </c>
      <c r="AO15" t="s">
        <v>67</v>
      </c>
      <c r="AP15" t="s">
        <v>49</v>
      </c>
      <c r="AQ15" s="12" t="s">
        <v>50</v>
      </c>
    </row>
    <row r="16" spans="1:43" x14ac:dyDescent="0.2">
      <c r="D16" s="13" t="s">
        <v>68</v>
      </c>
      <c r="E16" s="13"/>
      <c r="F16" s="13">
        <v>9</v>
      </c>
    </row>
    <row r="17" spans="1:43" x14ac:dyDescent="0.2">
      <c r="A17" s="14"/>
      <c r="B17" s="15"/>
      <c r="C17" s="15" t="s">
        <v>69</v>
      </c>
      <c r="D17" s="12" t="s">
        <v>70</v>
      </c>
      <c r="E17" s="12"/>
      <c r="F17" s="12"/>
      <c r="G17" s="12"/>
      <c r="H17" s="12">
        <f>SUM(H18:H20)</f>
        <v>0</v>
      </c>
      <c r="I17" s="12">
        <f>SUM(I18:I20)</f>
        <v>0</v>
      </c>
      <c r="J17" s="12">
        <f>H17+I17</f>
        <v>0</v>
      </c>
      <c r="K17" s="12"/>
      <c r="L17" s="12">
        <f>SUM(L18:L20)</f>
        <v>3.9060000000000004E-2</v>
      </c>
      <c r="M17" s="12"/>
      <c r="P17" s="12">
        <f>IF(Q17="PR",J17,SUM(O18:O20))</f>
        <v>0</v>
      </c>
      <c r="Q17" s="12" t="s">
        <v>42</v>
      </c>
      <c r="R17" s="12">
        <f>IF(Q17="HS",H17,0)</f>
        <v>0</v>
      </c>
      <c r="S17" s="12">
        <f>IF(Q17="HS",I17-P17,0)</f>
        <v>0</v>
      </c>
      <c r="T17" s="12">
        <f>IF(Q17="PS",H17,0)</f>
        <v>0</v>
      </c>
      <c r="U17" s="12">
        <f>IF(Q17="PS",I17-P17,0)</f>
        <v>0</v>
      </c>
      <c r="V17" s="12">
        <f>IF(Q17="MP",H17,0)</f>
        <v>0</v>
      </c>
      <c r="W17" s="12">
        <f>IF(Q17="MP",I17-P17,0)</f>
        <v>0</v>
      </c>
      <c r="X17" s="12">
        <f>IF(Q17="OM",H17,0)</f>
        <v>0</v>
      </c>
      <c r="Y17" s="12">
        <v>13</v>
      </c>
      <c r="AI17">
        <f>SUM(Z18:Z20)</f>
        <v>0</v>
      </c>
      <c r="AJ17">
        <f>SUM(AA18:AA20)</f>
        <v>0</v>
      </c>
      <c r="AK17">
        <f>SUM(AB18:AB20)</f>
        <v>0</v>
      </c>
    </row>
    <row r="18" spans="1:43" x14ac:dyDescent="0.2">
      <c r="A18" s="2" t="s">
        <v>71</v>
      </c>
      <c r="C18" s="1" t="s">
        <v>72</v>
      </c>
      <c r="D18" t="s">
        <v>73</v>
      </c>
      <c r="E18" t="s">
        <v>66</v>
      </c>
      <c r="F18">
        <v>62</v>
      </c>
      <c r="G18">
        <v>0</v>
      </c>
      <c r="H18">
        <f>F18*AE18</f>
        <v>0</v>
      </c>
      <c r="I18">
        <f>J18-H18</f>
        <v>0</v>
      </c>
      <c r="J18">
        <f>F18*G18</f>
        <v>0</v>
      </c>
      <c r="K18">
        <v>6.3000000000000003E-4</v>
      </c>
      <c r="L18">
        <f>F18*K18</f>
        <v>3.9060000000000004E-2</v>
      </c>
      <c r="M18" t="s">
        <v>47</v>
      </c>
      <c r="N18">
        <v>1</v>
      </c>
      <c r="O18">
        <f>IF(N18=5,I18,0)</f>
        <v>0</v>
      </c>
      <c r="Z18">
        <f>IF(AD18=0,J18,0)</f>
        <v>0</v>
      </c>
      <c r="AA18">
        <f>IF(AD18=15,J18,0)</f>
        <v>0</v>
      </c>
      <c r="AB18">
        <f>IF(AD18=21,J18,0)</f>
        <v>0</v>
      </c>
      <c r="AD18">
        <v>21</v>
      </c>
      <c r="AE18">
        <f>G18*AG18</f>
        <v>0</v>
      </c>
      <c r="AF18">
        <f>G18*(1-AG18)</f>
        <v>0</v>
      </c>
      <c r="AG18">
        <v>8.671504991652184E-3</v>
      </c>
      <c r="AM18">
        <f>F18*AE18</f>
        <v>0</v>
      </c>
      <c r="AN18">
        <f>F18*AF18</f>
        <v>0</v>
      </c>
      <c r="AO18" t="s">
        <v>74</v>
      </c>
      <c r="AP18" t="s">
        <v>49</v>
      </c>
      <c r="AQ18" s="12" t="s">
        <v>50</v>
      </c>
    </row>
    <row r="19" spans="1:43" x14ac:dyDescent="0.2">
      <c r="D19" s="13" t="s">
        <v>75</v>
      </c>
      <c r="E19" s="13"/>
      <c r="F19" s="13">
        <v>62</v>
      </c>
    </row>
    <row r="20" spans="1:43" x14ac:dyDescent="0.2">
      <c r="A20" s="2" t="s">
        <v>76</v>
      </c>
      <c r="C20" s="1" t="s">
        <v>77</v>
      </c>
      <c r="D20" t="s">
        <v>78</v>
      </c>
      <c r="E20" t="s">
        <v>66</v>
      </c>
      <c r="F20">
        <v>5</v>
      </c>
      <c r="G20">
        <v>0</v>
      </c>
      <c r="H20">
        <f>F20*AE20</f>
        <v>0</v>
      </c>
      <c r="I20">
        <f>J20-H20</f>
        <v>0</v>
      </c>
      <c r="J20">
        <f>F20*G20</f>
        <v>0</v>
      </c>
      <c r="K20">
        <v>0</v>
      </c>
      <c r="L20">
        <f>F20*K20</f>
        <v>0</v>
      </c>
      <c r="M20" t="s">
        <v>47</v>
      </c>
      <c r="N20">
        <v>1</v>
      </c>
      <c r="O20">
        <f>IF(N20=5,I20,0)</f>
        <v>0</v>
      </c>
      <c r="Z20">
        <f>IF(AD20=0,J20,0)</f>
        <v>0</v>
      </c>
      <c r="AA20">
        <f>IF(AD20=15,J20,0)</f>
        <v>0</v>
      </c>
      <c r="AB20">
        <f>IF(AD20=21,J20,0)</f>
        <v>0</v>
      </c>
      <c r="AD20">
        <v>21</v>
      </c>
      <c r="AE20">
        <f>G20*AG20</f>
        <v>0</v>
      </c>
      <c r="AF20">
        <f>G20*(1-AG20)</f>
        <v>0</v>
      </c>
      <c r="AG20">
        <v>0</v>
      </c>
      <c r="AM20">
        <f>F20*AE20</f>
        <v>0</v>
      </c>
      <c r="AN20">
        <f>F20*AF20</f>
        <v>0</v>
      </c>
      <c r="AO20" t="s">
        <v>74</v>
      </c>
      <c r="AP20" t="s">
        <v>49</v>
      </c>
      <c r="AQ20" s="12" t="s">
        <v>50</v>
      </c>
    </row>
    <row r="21" spans="1:43" x14ac:dyDescent="0.2">
      <c r="A21" s="14"/>
      <c r="B21" s="15"/>
      <c r="C21" s="15" t="s">
        <v>79</v>
      </c>
      <c r="D21" s="12" t="s">
        <v>80</v>
      </c>
      <c r="E21" s="12"/>
      <c r="F21" s="12"/>
      <c r="G21" s="12"/>
      <c r="H21" s="12">
        <f>SUM(H22:H24)</f>
        <v>0</v>
      </c>
      <c r="I21" s="12">
        <f>SUM(I22:I24)</f>
        <v>0</v>
      </c>
      <c r="J21" s="12">
        <f>H21+I21</f>
        <v>0</v>
      </c>
      <c r="K21" s="12"/>
      <c r="L21" s="12">
        <f>SUM(L22:L24)</f>
        <v>0.10664</v>
      </c>
      <c r="M21" s="12"/>
      <c r="P21" s="12">
        <f>IF(Q21="PR",J21,SUM(O22:O24))</f>
        <v>0</v>
      </c>
      <c r="Q21" s="12" t="s">
        <v>42</v>
      </c>
      <c r="R21" s="12">
        <f>IF(Q21="HS",H21,0)</f>
        <v>0</v>
      </c>
      <c r="S21" s="12">
        <f>IF(Q21="HS",I21-P21,0)</f>
        <v>0</v>
      </c>
      <c r="T21" s="12">
        <f>IF(Q21="PS",H21,0)</f>
        <v>0</v>
      </c>
      <c r="U21" s="12">
        <f>IF(Q21="PS",I21-P21,0)</f>
        <v>0</v>
      </c>
      <c r="V21" s="12">
        <f>IF(Q21="MP",H21,0)</f>
        <v>0</v>
      </c>
      <c r="W21" s="12">
        <f>IF(Q21="MP",I21-P21,0)</f>
        <v>0</v>
      </c>
      <c r="X21" s="12">
        <f>IF(Q21="OM",H21,0)</f>
        <v>0</v>
      </c>
      <c r="Y21" s="12">
        <v>15</v>
      </c>
      <c r="AI21">
        <f>SUM(Z22:Z24)</f>
        <v>0</v>
      </c>
      <c r="AJ21">
        <f>SUM(AA22:AA24)</f>
        <v>0</v>
      </c>
      <c r="AK21">
        <f>SUM(AB22:AB24)</f>
        <v>0</v>
      </c>
    </row>
    <row r="22" spans="1:43" x14ac:dyDescent="0.2">
      <c r="A22" s="2" t="s">
        <v>81</v>
      </c>
      <c r="C22" s="1" t="s">
        <v>82</v>
      </c>
      <c r="D22" t="s">
        <v>83</v>
      </c>
      <c r="E22" t="s">
        <v>55</v>
      </c>
      <c r="F22">
        <v>124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8.5999999999999998E-4</v>
      </c>
      <c r="L22">
        <f>F22*K22</f>
        <v>0.10664</v>
      </c>
      <c r="M22" t="s">
        <v>47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0.1055044175816051</v>
      </c>
      <c r="AM22">
        <f>F22*AE22</f>
        <v>0</v>
      </c>
      <c r="AN22">
        <f>F22*AF22</f>
        <v>0</v>
      </c>
      <c r="AO22" t="s">
        <v>84</v>
      </c>
      <c r="AP22" t="s">
        <v>49</v>
      </c>
      <c r="AQ22" s="12" t="s">
        <v>50</v>
      </c>
    </row>
    <row r="23" spans="1:43" x14ac:dyDescent="0.2">
      <c r="D23" s="13" t="s">
        <v>85</v>
      </c>
      <c r="E23" s="13"/>
      <c r="F23" s="13">
        <v>124</v>
      </c>
    </row>
    <row r="24" spans="1:43" x14ac:dyDescent="0.2">
      <c r="A24" s="2" t="s">
        <v>86</v>
      </c>
      <c r="C24" s="1" t="s">
        <v>87</v>
      </c>
      <c r="D24" t="s">
        <v>88</v>
      </c>
      <c r="E24" t="s">
        <v>55</v>
      </c>
      <c r="F24">
        <v>124</v>
      </c>
      <c r="G24">
        <v>0</v>
      </c>
      <c r="H24">
        <f>F24*AE24</f>
        <v>0</v>
      </c>
      <c r="I24">
        <f>J24-H24</f>
        <v>0</v>
      </c>
      <c r="J24">
        <f>F24*G24</f>
        <v>0</v>
      </c>
      <c r="K24">
        <v>0</v>
      </c>
      <c r="L24">
        <f>F24*K24</f>
        <v>0</v>
      </c>
      <c r="M24" t="s">
        <v>47</v>
      </c>
      <c r="N24">
        <v>1</v>
      </c>
      <c r="O24">
        <f>IF(N24=5,I24,0)</f>
        <v>0</v>
      </c>
      <c r="Z24">
        <f>IF(AD24=0,J24,0)</f>
        <v>0</v>
      </c>
      <c r="AA24">
        <f>IF(AD24=15,J24,0)</f>
        <v>0</v>
      </c>
      <c r="AB24">
        <f>IF(AD24=21,J24,0)</f>
        <v>0</v>
      </c>
      <c r="AD24">
        <v>21</v>
      </c>
      <c r="AE24">
        <f>G24*AG24</f>
        <v>0</v>
      </c>
      <c r="AF24">
        <f>G24*(1-AG24)</f>
        <v>0</v>
      </c>
      <c r="AG24">
        <v>0</v>
      </c>
      <c r="AM24">
        <f>F24*AE24</f>
        <v>0</v>
      </c>
      <c r="AN24">
        <f>F24*AF24</f>
        <v>0</v>
      </c>
      <c r="AO24" t="s">
        <v>84</v>
      </c>
      <c r="AP24" t="s">
        <v>49</v>
      </c>
      <c r="AQ24" s="12" t="s">
        <v>50</v>
      </c>
    </row>
    <row r="25" spans="1:43" x14ac:dyDescent="0.2">
      <c r="D25" s="13" t="s">
        <v>85</v>
      </c>
      <c r="E25" s="13"/>
      <c r="F25" s="13">
        <v>124</v>
      </c>
    </row>
    <row r="26" spans="1:43" x14ac:dyDescent="0.2">
      <c r="A26" s="14"/>
      <c r="B26" s="15"/>
      <c r="C26" s="15" t="s">
        <v>89</v>
      </c>
      <c r="D26" s="12" t="s">
        <v>90</v>
      </c>
      <c r="E26" s="12"/>
      <c r="F26" s="12"/>
      <c r="G26" s="12"/>
      <c r="H26" s="12">
        <f>SUM(H27:H41)</f>
        <v>0</v>
      </c>
      <c r="I26" s="12">
        <f>SUM(I27:I41)</f>
        <v>0</v>
      </c>
      <c r="J26" s="12">
        <f>H26+I26</f>
        <v>0</v>
      </c>
      <c r="K26" s="12"/>
      <c r="L26" s="12">
        <f>SUM(L27:L41)</f>
        <v>0</v>
      </c>
      <c r="M26" s="12"/>
      <c r="P26" s="12">
        <f>IF(Q26="PR",J26,SUM(O27:O41))</f>
        <v>0</v>
      </c>
      <c r="Q26" s="12" t="s">
        <v>42</v>
      </c>
      <c r="R26" s="12">
        <f>IF(Q26="HS",H26,0)</f>
        <v>0</v>
      </c>
      <c r="S26" s="12">
        <f>IF(Q26="HS",I26-P26,0)</f>
        <v>0</v>
      </c>
      <c r="T26" s="12">
        <f>IF(Q26="PS",H26,0)</f>
        <v>0</v>
      </c>
      <c r="U26" s="12">
        <f>IF(Q26="PS",I26-P26,0)</f>
        <v>0</v>
      </c>
      <c r="V26" s="12">
        <f>IF(Q26="MP",H26,0)</f>
        <v>0</v>
      </c>
      <c r="W26" s="12">
        <f>IF(Q26="MP",I26-P26,0)</f>
        <v>0</v>
      </c>
      <c r="X26" s="12">
        <f>IF(Q26="OM",H26,0)</f>
        <v>0</v>
      </c>
      <c r="Y26" s="12">
        <v>16</v>
      </c>
      <c r="AI26">
        <f>SUM(Z27:Z41)</f>
        <v>0</v>
      </c>
      <c r="AJ26">
        <f>SUM(AA27:AA41)</f>
        <v>0</v>
      </c>
      <c r="AK26">
        <f>SUM(AB27:AB41)</f>
        <v>0</v>
      </c>
    </row>
    <row r="27" spans="1:43" x14ac:dyDescent="0.2">
      <c r="A27" s="2" t="s">
        <v>91</v>
      </c>
      <c r="C27" s="1" t="s">
        <v>92</v>
      </c>
      <c r="D27" t="s">
        <v>93</v>
      </c>
      <c r="E27" t="s">
        <v>66</v>
      </c>
      <c r="F27">
        <v>43.4</v>
      </c>
      <c r="G27">
        <v>0</v>
      </c>
      <c r="H27">
        <f>F27*AE27</f>
        <v>0</v>
      </c>
      <c r="I27">
        <f>J27-H27</f>
        <v>0</v>
      </c>
      <c r="J27">
        <f>F27*G27</f>
        <v>0</v>
      </c>
      <c r="K27">
        <v>0</v>
      </c>
      <c r="L27">
        <f>F27*K27</f>
        <v>0</v>
      </c>
      <c r="M27" t="s">
        <v>47</v>
      </c>
      <c r="N27">
        <v>1</v>
      </c>
      <c r="O27">
        <f>IF(N27=5,I27,0)</f>
        <v>0</v>
      </c>
      <c r="Z27">
        <f>IF(AD27=0,J27,0)</f>
        <v>0</v>
      </c>
      <c r="AA27">
        <f>IF(AD27=15,J27,0)</f>
        <v>0</v>
      </c>
      <c r="AB27">
        <f>IF(AD27=21,J27,0)</f>
        <v>0</v>
      </c>
      <c r="AD27">
        <v>21</v>
      </c>
      <c r="AE27">
        <f>G27*AG27</f>
        <v>0</v>
      </c>
      <c r="AF27">
        <f>G27*(1-AG27)</f>
        <v>0</v>
      </c>
      <c r="AG27">
        <v>0</v>
      </c>
      <c r="AM27">
        <f>F27*AE27</f>
        <v>0</v>
      </c>
      <c r="AN27">
        <f>F27*AF27</f>
        <v>0</v>
      </c>
      <c r="AO27" t="s">
        <v>94</v>
      </c>
      <c r="AP27" t="s">
        <v>49</v>
      </c>
      <c r="AQ27" s="12" t="s">
        <v>50</v>
      </c>
    </row>
    <row r="28" spans="1:43" x14ac:dyDescent="0.2">
      <c r="D28" s="13" t="s">
        <v>95</v>
      </c>
      <c r="E28" s="13"/>
      <c r="F28" s="13">
        <v>43.4</v>
      </c>
    </row>
    <row r="29" spans="1:43" x14ac:dyDescent="0.2">
      <c r="A29" s="2" t="s">
        <v>96</v>
      </c>
      <c r="C29" s="1" t="s">
        <v>97</v>
      </c>
      <c r="D29" t="s">
        <v>98</v>
      </c>
      <c r="E29" t="s">
        <v>66</v>
      </c>
      <c r="F29">
        <v>130.19999999999999</v>
      </c>
      <c r="G29">
        <v>0</v>
      </c>
      <c r="H29">
        <f>F29*AE29</f>
        <v>0</v>
      </c>
      <c r="I29">
        <f>J29-H29</f>
        <v>0</v>
      </c>
      <c r="J29">
        <f>F29*G29</f>
        <v>0</v>
      </c>
      <c r="K29">
        <v>0</v>
      </c>
      <c r="L29">
        <f>F29*K29</f>
        <v>0</v>
      </c>
      <c r="M29" t="s">
        <v>47</v>
      </c>
      <c r="N29">
        <v>1</v>
      </c>
      <c r="O29">
        <f>IF(N29=5,I29,0)</f>
        <v>0</v>
      </c>
      <c r="Z29">
        <f>IF(AD29=0,J29,0)</f>
        <v>0</v>
      </c>
      <c r="AA29">
        <f>IF(AD29=15,J29,0)</f>
        <v>0</v>
      </c>
      <c r="AB29">
        <f>IF(AD29=21,J29,0)</f>
        <v>0</v>
      </c>
      <c r="AD29">
        <v>21</v>
      </c>
      <c r="AE29">
        <f>G29*AG29</f>
        <v>0</v>
      </c>
      <c r="AF29">
        <f>G29*(1-AG29)</f>
        <v>0</v>
      </c>
      <c r="AG29">
        <v>0</v>
      </c>
      <c r="AM29">
        <f>F29*AE29</f>
        <v>0</v>
      </c>
      <c r="AN29">
        <f>F29*AF29</f>
        <v>0</v>
      </c>
      <c r="AO29" t="s">
        <v>94</v>
      </c>
      <c r="AP29" t="s">
        <v>49</v>
      </c>
      <c r="AQ29" s="12" t="s">
        <v>50</v>
      </c>
    </row>
    <row r="30" spans="1:43" x14ac:dyDescent="0.2">
      <c r="D30" s="13" t="s">
        <v>99</v>
      </c>
      <c r="E30" s="13"/>
      <c r="F30" s="13">
        <v>130.19999999999999</v>
      </c>
    </row>
    <row r="31" spans="1:43" x14ac:dyDescent="0.2">
      <c r="A31" s="2" t="s">
        <v>40</v>
      </c>
      <c r="C31" s="1" t="s">
        <v>92</v>
      </c>
      <c r="D31" t="s">
        <v>93</v>
      </c>
      <c r="E31" t="s">
        <v>66</v>
      </c>
      <c r="F31">
        <v>18.600000000000001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0</v>
      </c>
      <c r="L31">
        <f>F31*K31</f>
        <v>0</v>
      </c>
      <c r="M31" t="s">
        <v>47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0</v>
      </c>
      <c r="AM31">
        <f>F31*AE31</f>
        <v>0</v>
      </c>
      <c r="AN31">
        <f>F31*AF31</f>
        <v>0</v>
      </c>
      <c r="AO31" t="s">
        <v>94</v>
      </c>
      <c r="AP31" t="s">
        <v>49</v>
      </c>
      <c r="AQ31" s="12" t="s">
        <v>50</v>
      </c>
    </row>
    <row r="32" spans="1:43" x14ac:dyDescent="0.2">
      <c r="D32" s="13" t="s">
        <v>100</v>
      </c>
      <c r="E32" s="13"/>
      <c r="F32" s="13">
        <v>18.600000000000001</v>
      </c>
    </row>
    <row r="33" spans="1:43" x14ac:dyDescent="0.2">
      <c r="A33" s="2" t="s">
        <v>61</v>
      </c>
      <c r="C33" s="1" t="s">
        <v>97</v>
      </c>
      <c r="D33" t="s">
        <v>98</v>
      </c>
      <c r="E33" t="s">
        <v>66</v>
      </c>
      <c r="F33">
        <v>55.8</v>
      </c>
      <c r="G33">
        <v>0</v>
      </c>
      <c r="H33">
        <f>F33*AE33</f>
        <v>0</v>
      </c>
      <c r="I33">
        <f>J33-H33</f>
        <v>0</v>
      </c>
      <c r="J33">
        <f>F33*G33</f>
        <v>0</v>
      </c>
      <c r="K33">
        <v>0</v>
      </c>
      <c r="L33">
        <f>F33*K33</f>
        <v>0</v>
      </c>
      <c r="M33" t="s">
        <v>47</v>
      </c>
      <c r="N33">
        <v>1</v>
      </c>
      <c r="O33">
        <f>IF(N33=5,I33,0)</f>
        <v>0</v>
      </c>
      <c r="Z33">
        <f>IF(AD33=0,J33,0)</f>
        <v>0</v>
      </c>
      <c r="AA33">
        <f>IF(AD33=15,J33,0)</f>
        <v>0</v>
      </c>
      <c r="AB33">
        <f>IF(AD33=21,J33,0)</f>
        <v>0</v>
      </c>
      <c r="AD33">
        <v>21</v>
      </c>
      <c r="AE33">
        <f>G33*AG33</f>
        <v>0</v>
      </c>
      <c r="AF33">
        <f>G33*(1-AG33)</f>
        <v>0</v>
      </c>
      <c r="AG33">
        <v>0</v>
      </c>
      <c r="AM33">
        <f>F33*AE33</f>
        <v>0</v>
      </c>
      <c r="AN33">
        <f>F33*AF33</f>
        <v>0</v>
      </c>
      <c r="AO33" t="s">
        <v>94</v>
      </c>
      <c r="AP33" t="s">
        <v>49</v>
      </c>
      <c r="AQ33" s="12" t="s">
        <v>50</v>
      </c>
    </row>
    <row r="34" spans="1:43" x14ac:dyDescent="0.2">
      <c r="D34" s="13" t="s">
        <v>101</v>
      </c>
      <c r="E34" s="13"/>
      <c r="F34" s="13">
        <v>55.8</v>
      </c>
    </row>
    <row r="35" spans="1:43" x14ac:dyDescent="0.2">
      <c r="A35" s="2" t="s">
        <v>69</v>
      </c>
      <c r="C35" s="1" t="s">
        <v>102</v>
      </c>
      <c r="D35" t="s">
        <v>103</v>
      </c>
      <c r="E35" t="s">
        <v>66</v>
      </c>
      <c r="F35">
        <v>18.600000000000001</v>
      </c>
      <c r="G35">
        <v>0</v>
      </c>
      <c r="H35">
        <f>F35*AE35</f>
        <v>0</v>
      </c>
      <c r="I35">
        <f>J35-H35</f>
        <v>0</v>
      </c>
      <c r="J35">
        <f>F35*G35</f>
        <v>0</v>
      </c>
      <c r="K35">
        <v>0</v>
      </c>
      <c r="L35">
        <f>F35*K35</f>
        <v>0</v>
      </c>
      <c r="M35" t="s">
        <v>47</v>
      </c>
      <c r="N35">
        <v>1</v>
      </c>
      <c r="O35">
        <f>IF(N35=5,I35,0)</f>
        <v>0</v>
      </c>
      <c r="Z35">
        <f>IF(AD35=0,J35,0)</f>
        <v>0</v>
      </c>
      <c r="AA35">
        <f>IF(AD35=15,J35,0)</f>
        <v>0</v>
      </c>
      <c r="AB35">
        <f>IF(AD35=21,J35,0)</f>
        <v>0</v>
      </c>
      <c r="AD35">
        <v>21</v>
      </c>
      <c r="AE35">
        <f>G35*AG35</f>
        <v>0</v>
      </c>
      <c r="AF35">
        <f>G35*(1-AG35)</f>
        <v>0</v>
      </c>
      <c r="AG35">
        <v>0</v>
      </c>
      <c r="AM35">
        <f>F35*AE35</f>
        <v>0</v>
      </c>
      <c r="AN35">
        <f>F35*AF35</f>
        <v>0</v>
      </c>
      <c r="AO35" t="s">
        <v>94</v>
      </c>
      <c r="AP35" t="s">
        <v>49</v>
      </c>
      <c r="AQ35" s="12" t="s">
        <v>50</v>
      </c>
    </row>
    <row r="36" spans="1:43" x14ac:dyDescent="0.2">
      <c r="D36" s="13" t="s">
        <v>104</v>
      </c>
      <c r="E36" s="13"/>
      <c r="F36" s="13">
        <v>18.600000000000001</v>
      </c>
    </row>
    <row r="37" spans="1:43" x14ac:dyDescent="0.2">
      <c r="A37" s="2" t="s">
        <v>105</v>
      </c>
      <c r="C37" s="1" t="s">
        <v>106</v>
      </c>
      <c r="D37" t="s">
        <v>107</v>
      </c>
      <c r="E37" t="s">
        <v>66</v>
      </c>
      <c r="F37">
        <v>18.600000000000001</v>
      </c>
      <c r="G37">
        <v>0</v>
      </c>
      <c r="H37">
        <f>F37*AE37</f>
        <v>0</v>
      </c>
      <c r="I37">
        <f>J37-H37</f>
        <v>0</v>
      </c>
      <c r="J37">
        <f>F37*G37</f>
        <v>0</v>
      </c>
      <c r="K37">
        <v>0</v>
      </c>
      <c r="L37">
        <f>F37*K37</f>
        <v>0</v>
      </c>
      <c r="M37" t="s">
        <v>47</v>
      </c>
      <c r="N37">
        <v>1</v>
      </c>
      <c r="O37">
        <f>IF(N37=5,I37,0)</f>
        <v>0</v>
      </c>
      <c r="Z37">
        <f>IF(AD37=0,J37,0)</f>
        <v>0</v>
      </c>
      <c r="AA37">
        <f>IF(AD37=15,J37,0)</f>
        <v>0</v>
      </c>
      <c r="AB37">
        <f>IF(AD37=21,J37,0)</f>
        <v>0</v>
      </c>
      <c r="AD37">
        <v>21</v>
      </c>
      <c r="AE37">
        <f>G37*AG37</f>
        <v>0</v>
      </c>
      <c r="AF37">
        <f>G37*(1-AG37)</f>
        <v>0</v>
      </c>
      <c r="AG37">
        <v>0</v>
      </c>
      <c r="AM37">
        <f>F37*AE37</f>
        <v>0</v>
      </c>
      <c r="AN37">
        <f>F37*AF37</f>
        <v>0</v>
      </c>
      <c r="AO37" t="s">
        <v>94</v>
      </c>
      <c r="AP37" t="s">
        <v>49</v>
      </c>
      <c r="AQ37" s="12" t="s">
        <v>50</v>
      </c>
    </row>
    <row r="38" spans="1:43" x14ac:dyDescent="0.2">
      <c r="D38" s="13" t="s">
        <v>104</v>
      </c>
      <c r="E38" s="13"/>
      <c r="F38" s="13">
        <v>18.600000000000001</v>
      </c>
    </row>
    <row r="39" spans="1:43" x14ac:dyDescent="0.2">
      <c r="A39" s="2" t="s">
        <v>79</v>
      </c>
      <c r="C39" s="1" t="s">
        <v>108</v>
      </c>
      <c r="D39" t="s">
        <v>109</v>
      </c>
      <c r="E39" t="s">
        <v>66</v>
      </c>
      <c r="F39">
        <v>186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0</v>
      </c>
      <c r="L39">
        <f>F39*K39</f>
        <v>0</v>
      </c>
      <c r="M39" t="s">
        <v>47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0</v>
      </c>
      <c r="AM39">
        <f>F39*AE39</f>
        <v>0</v>
      </c>
      <c r="AN39">
        <f>F39*AF39</f>
        <v>0</v>
      </c>
      <c r="AO39" t="s">
        <v>94</v>
      </c>
      <c r="AP39" t="s">
        <v>49</v>
      </c>
      <c r="AQ39" s="12" t="s">
        <v>50</v>
      </c>
    </row>
    <row r="40" spans="1:43" x14ac:dyDescent="0.2">
      <c r="D40" s="13" t="s">
        <v>110</v>
      </c>
      <c r="E40" s="13"/>
      <c r="F40" s="13">
        <v>186</v>
      </c>
    </row>
    <row r="41" spans="1:43" x14ac:dyDescent="0.2">
      <c r="A41" s="2" t="s">
        <v>89</v>
      </c>
      <c r="C41" s="1" t="s">
        <v>111</v>
      </c>
      <c r="D41" t="s">
        <v>112</v>
      </c>
      <c r="E41" t="s">
        <v>66</v>
      </c>
      <c r="F41">
        <v>62</v>
      </c>
      <c r="G41">
        <v>0</v>
      </c>
      <c r="H41">
        <f>F41*AE41</f>
        <v>0</v>
      </c>
      <c r="I41">
        <f>J41-H41</f>
        <v>0</v>
      </c>
      <c r="J41">
        <f>F41*G41</f>
        <v>0</v>
      </c>
      <c r="K41">
        <v>0</v>
      </c>
      <c r="L41">
        <f>F41*K41</f>
        <v>0</v>
      </c>
      <c r="M41" t="s">
        <v>47</v>
      </c>
      <c r="N41">
        <v>1</v>
      </c>
      <c r="O41">
        <f>IF(N41=5,I41,0)</f>
        <v>0</v>
      </c>
      <c r="Z41">
        <f>IF(AD41=0,J41,0)</f>
        <v>0</v>
      </c>
      <c r="AA41">
        <f>IF(AD41=15,J41,0)</f>
        <v>0</v>
      </c>
      <c r="AB41">
        <f>IF(AD41=21,J41,0)</f>
        <v>0</v>
      </c>
      <c r="AD41">
        <v>21</v>
      </c>
      <c r="AE41">
        <f>G41*AG41</f>
        <v>0</v>
      </c>
      <c r="AF41">
        <f>G41*(1-AG41)</f>
        <v>0</v>
      </c>
      <c r="AG41">
        <v>0</v>
      </c>
      <c r="AM41">
        <f>F41*AE41</f>
        <v>0</v>
      </c>
      <c r="AN41">
        <f>F41*AF41</f>
        <v>0</v>
      </c>
      <c r="AO41" t="s">
        <v>94</v>
      </c>
      <c r="AP41" t="s">
        <v>49</v>
      </c>
      <c r="AQ41" s="12" t="s">
        <v>50</v>
      </c>
    </row>
    <row r="42" spans="1:43" x14ac:dyDescent="0.2">
      <c r="D42" s="13" t="s">
        <v>113</v>
      </c>
      <c r="E42" s="13"/>
      <c r="F42" s="13">
        <v>62</v>
      </c>
    </row>
    <row r="43" spans="1:43" x14ac:dyDescent="0.2">
      <c r="A43" s="14"/>
      <c r="B43" s="15"/>
      <c r="C43" s="15" t="s">
        <v>114</v>
      </c>
      <c r="D43" s="12" t="s">
        <v>115</v>
      </c>
      <c r="E43" s="12"/>
      <c r="F43" s="12"/>
      <c r="G43" s="12"/>
      <c r="H43" s="12">
        <f>SUM(H44:H50)</f>
        <v>0</v>
      </c>
      <c r="I43" s="12">
        <f>SUM(I44:I50)</f>
        <v>0</v>
      </c>
      <c r="J43" s="12">
        <f>H43+I43</f>
        <v>0</v>
      </c>
      <c r="K43" s="12"/>
      <c r="L43" s="12">
        <f>SUM(L44:L50)</f>
        <v>37.200000000000003</v>
      </c>
      <c r="M43" s="12"/>
      <c r="P43" s="12">
        <f>IF(Q43="PR",J43,SUM(O44:O50))</f>
        <v>0</v>
      </c>
      <c r="Q43" s="12" t="s">
        <v>42</v>
      </c>
      <c r="R43" s="12">
        <f>IF(Q43="HS",H43,0)</f>
        <v>0</v>
      </c>
      <c r="S43" s="12">
        <f>IF(Q43="HS",I43-P43,0)</f>
        <v>0</v>
      </c>
      <c r="T43" s="12">
        <f>IF(Q43="PS",H43,0)</f>
        <v>0</v>
      </c>
      <c r="U43" s="12">
        <f>IF(Q43="PS",I43-P43,0)</f>
        <v>0</v>
      </c>
      <c r="V43" s="12">
        <f>IF(Q43="MP",H43,0)</f>
        <v>0</v>
      </c>
      <c r="W43" s="12">
        <f>IF(Q43="MP",I43-P43,0)</f>
        <v>0</v>
      </c>
      <c r="X43" s="12">
        <f>IF(Q43="OM",H43,0)</f>
        <v>0</v>
      </c>
      <c r="Y43" s="12">
        <v>17</v>
      </c>
      <c r="AI43">
        <f>SUM(Z44:Z50)</f>
        <v>0</v>
      </c>
      <c r="AJ43">
        <f>SUM(AA44:AA50)</f>
        <v>0</v>
      </c>
      <c r="AK43">
        <f>SUM(AB44:AB50)</f>
        <v>0</v>
      </c>
    </row>
    <row r="44" spans="1:43" x14ac:dyDescent="0.2">
      <c r="A44" s="2" t="s">
        <v>114</v>
      </c>
      <c r="C44" s="1" t="s">
        <v>116</v>
      </c>
      <c r="D44" t="s">
        <v>117</v>
      </c>
      <c r="E44" t="s">
        <v>66</v>
      </c>
      <c r="F44">
        <v>18.600000000000001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0</v>
      </c>
      <c r="L44">
        <f>F44*K44</f>
        <v>0</v>
      </c>
      <c r="M44" t="s">
        <v>47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21</v>
      </c>
      <c r="AE44">
        <f>G44*AG44</f>
        <v>0</v>
      </c>
      <c r="AF44">
        <f>G44*(1-AG44)</f>
        <v>0</v>
      </c>
      <c r="AG44">
        <v>0</v>
      </c>
      <c r="AM44">
        <f>F44*AE44</f>
        <v>0</v>
      </c>
      <c r="AN44">
        <f>F44*AF44</f>
        <v>0</v>
      </c>
      <c r="AO44" t="s">
        <v>118</v>
      </c>
      <c r="AP44" t="s">
        <v>49</v>
      </c>
      <c r="AQ44" s="12" t="s">
        <v>50</v>
      </c>
    </row>
    <row r="45" spans="1:43" x14ac:dyDescent="0.2">
      <c r="A45" s="2" t="s">
        <v>119</v>
      </c>
      <c r="C45" s="1" t="s">
        <v>120</v>
      </c>
      <c r="D45" t="s">
        <v>121</v>
      </c>
      <c r="E45" t="s">
        <v>66</v>
      </c>
      <c r="F45">
        <v>18.600000000000001</v>
      </c>
      <c r="G45">
        <v>0</v>
      </c>
      <c r="H45">
        <f>F45*AE45</f>
        <v>0</v>
      </c>
      <c r="I45">
        <f>J45-H45</f>
        <v>0</v>
      </c>
      <c r="J45">
        <f>F45*G45</f>
        <v>0</v>
      </c>
      <c r="K45">
        <v>0</v>
      </c>
      <c r="L45">
        <f>F45*K45</f>
        <v>0</v>
      </c>
      <c r="M45" t="s">
        <v>47</v>
      </c>
      <c r="N45">
        <v>1</v>
      </c>
      <c r="O45">
        <f>IF(N45=5,I45,0)</f>
        <v>0</v>
      </c>
      <c r="Z45">
        <f>IF(AD45=0,J45,0)</f>
        <v>0</v>
      </c>
      <c r="AA45">
        <f>IF(AD45=15,J45,0)</f>
        <v>0</v>
      </c>
      <c r="AB45">
        <f>IF(AD45=21,J45,0)</f>
        <v>0</v>
      </c>
      <c r="AD45">
        <v>21</v>
      </c>
      <c r="AE45">
        <f>G45*AG45</f>
        <v>0</v>
      </c>
      <c r="AF45">
        <f>G45*(1-AG45)</f>
        <v>0</v>
      </c>
      <c r="AG45">
        <v>0</v>
      </c>
      <c r="AM45">
        <f>F45*AE45</f>
        <v>0</v>
      </c>
      <c r="AN45">
        <f>F45*AF45</f>
        <v>0</v>
      </c>
      <c r="AO45" t="s">
        <v>118</v>
      </c>
      <c r="AP45" t="s">
        <v>49</v>
      </c>
      <c r="AQ45" s="12" t="s">
        <v>50</v>
      </c>
    </row>
    <row r="46" spans="1:43" x14ac:dyDescent="0.2">
      <c r="A46" s="2" t="s">
        <v>122</v>
      </c>
      <c r="C46" s="1" t="s">
        <v>123</v>
      </c>
      <c r="D46" t="s">
        <v>124</v>
      </c>
      <c r="E46" t="s">
        <v>125</v>
      </c>
      <c r="F46">
        <v>37.200000000000003</v>
      </c>
      <c r="G46">
        <v>0</v>
      </c>
      <c r="H46">
        <f>F46*AE46</f>
        <v>0</v>
      </c>
      <c r="I46">
        <f>J46-H46</f>
        <v>0</v>
      </c>
      <c r="J46">
        <f>F46*G46</f>
        <v>0</v>
      </c>
      <c r="K46">
        <v>1</v>
      </c>
      <c r="L46">
        <f>F46*K46</f>
        <v>37.200000000000003</v>
      </c>
      <c r="M46" t="s">
        <v>47</v>
      </c>
      <c r="N46">
        <v>1</v>
      </c>
      <c r="O46">
        <f>IF(N46=5,I46,0)</f>
        <v>0</v>
      </c>
      <c r="Z46">
        <f>IF(AD46=0,J46,0)</f>
        <v>0</v>
      </c>
      <c r="AA46">
        <f>IF(AD46=15,J46,0)</f>
        <v>0</v>
      </c>
      <c r="AB46">
        <f>IF(AD46=21,J46,0)</f>
        <v>0</v>
      </c>
      <c r="AD46">
        <v>21</v>
      </c>
      <c r="AE46">
        <f>G46*AG46</f>
        <v>0</v>
      </c>
      <c r="AF46">
        <f>G46*(1-AG46)</f>
        <v>0</v>
      </c>
      <c r="AG46">
        <v>1</v>
      </c>
      <c r="AM46">
        <f>F46*AE46</f>
        <v>0</v>
      </c>
      <c r="AN46">
        <f>F46*AF46</f>
        <v>0</v>
      </c>
      <c r="AO46" t="s">
        <v>118</v>
      </c>
      <c r="AP46" t="s">
        <v>49</v>
      </c>
      <c r="AQ46" s="12" t="s">
        <v>50</v>
      </c>
    </row>
    <row r="47" spans="1:43" x14ac:dyDescent="0.2">
      <c r="D47" s="13" t="s">
        <v>126</v>
      </c>
      <c r="E47" s="13"/>
      <c r="F47" s="13">
        <v>37.200000000000003</v>
      </c>
    </row>
    <row r="48" spans="1:43" x14ac:dyDescent="0.2">
      <c r="A48" s="2" t="s">
        <v>127</v>
      </c>
      <c r="C48" s="1" t="s">
        <v>128</v>
      </c>
      <c r="D48" t="s">
        <v>129</v>
      </c>
      <c r="E48" t="s">
        <v>66</v>
      </c>
      <c r="F48">
        <v>43.4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0</v>
      </c>
      <c r="L48">
        <f>F48*K48</f>
        <v>0</v>
      </c>
      <c r="M48" t="s">
        <v>47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21</v>
      </c>
      <c r="AE48">
        <f>G48*AG48</f>
        <v>0</v>
      </c>
      <c r="AF48">
        <f>G48*(1-AG48)</f>
        <v>0</v>
      </c>
      <c r="AG48">
        <v>0</v>
      </c>
      <c r="AM48">
        <f>F48*AE48</f>
        <v>0</v>
      </c>
      <c r="AN48">
        <f>F48*AF48</f>
        <v>0</v>
      </c>
      <c r="AO48" t="s">
        <v>118</v>
      </c>
      <c r="AP48" t="s">
        <v>49</v>
      </c>
      <c r="AQ48" s="12" t="s">
        <v>50</v>
      </c>
    </row>
    <row r="49" spans="1:43" x14ac:dyDescent="0.2">
      <c r="D49" s="13" t="s">
        <v>130</v>
      </c>
      <c r="E49" s="13"/>
      <c r="F49" s="13">
        <v>43.4</v>
      </c>
    </row>
    <row r="50" spans="1:43" x14ac:dyDescent="0.2">
      <c r="A50" s="2" t="s">
        <v>131</v>
      </c>
      <c r="C50" s="1" t="s">
        <v>132</v>
      </c>
      <c r="D50" t="s">
        <v>133</v>
      </c>
      <c r="E50" t="s">
        <v>66</v>
      </c>
      <c r="F50">
        <v>3.4</v>
      </c>
      <c r="G50">
        <v>0</v>
      </c>
      <c r="H50">
        <f>F50*AE50</f>
        <v>0</v>
      </c>
      <c r="I50">
        <f>J50-H50</f>
        <v>0</v>
      </c>
      <c r="J50">
        <f>F50*G50</f>
        <v>0</v>
      </c>
      <c r="K50">
        <v>0</v>
      </c>
      <c r="L50">
        <f>F50*K50</f>
        <v>0</v>
      </c>
      <c r="M50" t="s">
        <v>47</v>
      </c>
      <c r="N50">
        <v>1</v>
      </c>
      <c r="O50">
        <f>IF(N50=5,I50,0)</f>
        <v>0</v>
      </c>
      <c r="Z50">
        <f>IF(AD50=0,J50,0)</f>
        <v>0</v>
      </c>
      <c r="AA50">
        <f>IF(AD50=15,J50,0)</f>
        <v>0</v>
      </c>
      <c r="AB50">
        <f>IF(AD50=21,J50,0)</f>
        <v>0</v>
      </c>
      <c r="AD50">
        <v>21</v>
      </c>
      <c r="AE50">
        <f>G50*AG50</f>
        <v>0</v>
      </c>
      <c r="AF50">
        <f>G50*(1-AG50)</f>
        <v>0</v>
      </c>
      <c r="AG50">
        <v>0</v>
      </c>
      <c r="AM50">
        <f>F50*AE50</f>
        <v>0</v>
      </c>
      <c r="AN50">
        <f>F50*AF50</f>
        <v>0</v>
      </c>
      <c r="AO50" t="s">
        <v>118</v>
      </c>
      <c r="AP50" t="s">
        <v>49</v>
      </c>
      <c r="AQ50" s="12" t="s">
        <v>50</v>
      </c>
    </row>
    <row r="51" spans="1:43" x14ac:dyDescent="0.2">
      <c r="D51" s="13" t="s">
        <v>134</v>
      </c>
      <c r="E51" s="13"/>
      <c r="F51" s="13">
        <v>3.4</v>
      </c>
    </row>
    <row r="52" spans="1:43" x14ac:dyDescent="0.2">
      <c r="A52" s="14"/>
      <c r="B52" s="15"/>
      <c r="C52" s="15" t="s">
        <v>119</v>
      </c>
      <c r="D52" s="12" t="s">
        <v>135</v>
      </c>
      <c r="E52" s="12"/>
      <c r="F52" s="12"/>
      <c r="G52" s="12"/>
      <c r="H52" s="12">
        <f>SUM(H53:H56)</f>
        <v>0</v>
      </c>
      <c r="I52" s="12">
        <f>SUM(I53:I56)</f>
        <v>0</v>
      </c>
      <c r="J52" s="12">
        <f>H52+I52</f>
        <v>0</v>
      </c>
      <c r="K52" s="12"/>
      <c r="L52" s="12">
        <f>SUM(L53:L56)</f>
        <v>4.6500000000000003E-4</v>
      </c>
      <c r="M52" s="12"/>
      <c r="P52" s="12">
        <f>IF(Q52="PR",J52,SUM(O53:O56))</f>
        <v>0</v>
      </c>
      <c r="Q52" s="12" t="s">
        <v>42</v>
      </c>
      <c r="R52" s="12">
        <f>IF(Q52="HS",H52,0)</f>
        <v>0</v>
      </c>
      <c r="S52" s="12">
        <f>IF(Q52="HS",I52-P52,0)</f>
        <v>0</v>
      </c>
      <c r="T52" s="12">
        <f>IF(Q52="PS",H52,0)</f>
        <v>0</v>
      </c>
      <c r="U52" s="12">
        <f>IF(Q52="PS",I52-P52,0)</f>
        <v>0</v>
      </c>
      <c r="V52" s="12">
        <f>IF(Q52="MP",H52,0)</f>
        <v>0</v>
      </c>
      <c r="W52" s="12">
        <f>IF(Q52="MP",I52-P52,0)</f>
        <v>0</v>
      </c>
      <c r="X52" s="12">
        <f>IF(Q52="OM",H52,0)</f>
        <v>0</v>
      </c>
      <c r="Y52" s="12">
        <v>18</v>
      </c>
      <c r="AI52">
        <f>SUM(Z53:Z56)</f>
        <v>0</v>
      </c>
      <c r="AJ52">
        <f>SUM(AA53:AA56)</f>
        <v>0</v>
      </c>
      <c r="AK52">
        <f>SUM(AB53:AB56)</f>
        <v>0</v>
      </c>
    </row>
    <row r="53" spans="1:43" x14ac:dyDescent="0.2">
      <c r="A53" s="2" t="s">
        <v>136</v>
      </c>
      <c r="C53" s="1" t="s">
        <v>137</v>
      </c>
      <c r="D53" t="s">
        <v>138</v>
      </c>
      <c r="E53" t="s">
        <v>55</v>
      </c>
      <c r="F53">
        <v>31</v>
      </c>
      <c r="G53">
        <v>0</v>
      </c>
      <c r="H53">
        <f>F53*AE53</f>
        <v>0</v>
      </c>
      <c r="I53">
        <f>J53-H53</f>
        <v>0</v>
      </c>
      <c r="J53">
        <f>F53*G53</f>
        <v>0</v>
      </c>
      <c r="K53">
        <v>0</v>
      </c>
      <c r="L53">
        <f>F53*K53</f>
        <v>0</v>
      </c>
      <c r="M53" t="s">
        <v>47</v>
      </c>
      <c r="N53">
        <v>1</v>
      </c>
      <c r="O53">
        <f>IF(N53=5,I53,0)</f>
        <v>0</v>
      </c>
      <c r="Z53">
        <f>IF(AD53=0,J53,0)</f>
        <v>0</v>
      </c>
      <c r="AA53">
        <f>IF(AD53=15,J53,0)</f>
        <v>0</v>
      </c>
      <c r="AB53">
        <f>IF(AD53=21,J53,0)</f>
        <v>0</v>
      </c>
      <c r="AD53">
        <v>21</v>
      </c>
      <c r="AE53">
        <f>G53*AG53</f>
        <v>0</v>
      </c>
      <c r="AF53">
        <f>G53*(1-AG53)</f>
        <v>0</v>
      </c>
      <c r="AG53">
        <v>0</v>
      </c>
      <c r="AM53">
        <f>F53*AE53</f>
        <v>0</v>
      </c>
      <c r="AN53">
        <f>F53*AF53</f>
        <v>0</v>
      </c>
      <c r="AO53" t="s">
        <v>139</v>
      </c>
      <c r="AP53" t="s">
        <v>49</v>
      </c>
      <c r="AQ53" s="12" t="s">
        <v>50</v>
      </c>
    </row>
    <row r="54" spans="1:43" x14ac:dyDescent="0.2">
      <c r="D54" s="13" t="s">
        <v>140</v>
      </c>
      <c r="E54" s="13"/>
      <c r="F54" s="13">
        <v>31</v>
      </c>
    </row>
    <row r="55" spans="1:43" x14ac:dyDescent="0.2">
      <c r="A55" s="2" t="s">
        <v>141</v>
      </c>
      <c r="C55" s="1" t="s">
        <v>142</v>
      </c>
      <c r="D55" t="s">
        <v>143</v>
      </c>
      <c r="E55" t="s">
        <v>55</v>
      </c>
      <c r="F55">
        <v>31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M55" t="s">
        <v>47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21</v>
      </c>
      <c r="AE55">
        <f>G55*AG55</f>
        <v>0</v>
      </c>
      <c r="AF55">
        <f>G55*(1-AG55)</f>
        <v>0</v>
      </c>
      <c r="AG55">
        <v>4.534005037783375E-2</v>
      </c>
      <c r="AM55">
        <f>F55*AE55</f>
        <v>0</v>
      </c>
      <c r="AN55">
        <f>F55*AF55</f>
        <v>0</v>
      </c>
      <c r="AO55" t="s">
        <v>139</v>
      </c>
      <c r="AP55" t="s">
        <v>49</v>
      </c>
      <c r="AQ55" s="12" t="s">
        <v>50</v>
      </c>
    </row>
    <row r="56" spans="1:43" x14ac:dyDescent="0.2">
      <c r="A56" s="2" t="s">
        <v>144</v>
      </c>
      <c r="C56" s="1" t="s">
        <v>145</v>
      </c>
      <c r="D56" t="s">
        <v>146</v>
      </c>
      <c r="E56" t="s">
        <v>147</v>
      </c>
      <c r="F56">
        <v>0.46500000000000002</v>
      </c>
      <c r="G56">
        <v>0</v>
      </c>
      <c r="H56">
        <f>F56*AE56</f>
        <v>0</v>
      </c>
      <c r="I56">
        <f>J56-H56</f>
        <v>0</v>
      </c>
      <c r="J56">
        <f>F56*G56</f>
        <v>0</v>
      </c>
      <c r="K56">
        <v>1E-3</v>
      </c>
      <c r="L56">
        <f>F56*K56</f>
        <v>4.6500000000000003E-4</v>
      </c>
      <c r="M56" t="s">
        <v>47</v>
      </c>
      <c r="N56">
        <v>1</v>
      </c>
      <c r="O56">
        <f>IF(N56=5,I56,0)</f>
        <v>0</v>
      </c>
      <c r="Z56">
        <f>IF(AD56=0,J56,0)</f>
        <v>0</v>
      </c>
      <c r="AA56">
        <f>IF(AD56=15,J56,0)</f>
        <v>0</v>
      </c>
      <c r="AB56">
        <f>IF(AD56=21,J56,0)</f>
        <v>0</v>
      </c>
      <c r="AD56">
        <v>21</v>
      </c>
      <c r="AE56">
        <f>G56*AG56</f>
        <v>0</v>
      </c>
      <c r="AF56">
        <f>G56*(1-AG56)</f>
        <v>0</v>
      </c>
      <c r="AG56">
        <v>1</v>
      </c>
      <c r="AM56">
        <f>F56*AE56</f>
        <v>0</v>
      </c>
      <c r="AN56">
        <f>F56*AF56</f>
        <v>0</v>
      </c>
      <c r="AO56" t="s">
        <v>139</v>
      </c>
      <c r="AP56" t="s">
        <v>49</v>
      </c>
      <c r="AQ56" s="12" t="s">
        <v>50</v>
      </c>
    </row>
    <row r="57" spans="1:43" x14ac:dyDescent="0.2">
      <c r="D57" s="13" t="s">
        <v>148</v>
      </c>
      <c r="E57" s="13"/>
      <c r="F57" s="13">
        <v>0.46500000000000002</v>
      </c>
    </row>
    <row r="58" spans="1:43" x14ac:dyDescent="0.2">
      <c r="A58" s="14"/>
      <c r="B58" s="15"/>
      <c r="C58" s="15" t="s">
        <v>122</v>
      </c>
      <c r="D58" s="12" t="s">
        <v>149</v>
      </c>
      <c r="E58" s="12"/>
      <c r="F58" s="12"/>
      <c r="G58" s="12"/>
      <c r="H58" s="12">
        <f>SUM(H59:H59)</f>
        <v>0</v>
      </c>
      <c r="I58" s="12">
        <f>SUM(I59:I59)</f>
        <v>0</v>
      </c>
      <c r="J58" s="12">
        <f>H58+I58</f>
        <v>0</v>
      </c>
      <c r="K58" s="12"/>
      <c r="L58" s="12">
        <f>SUM(L59:L59)</f>
        <v>0</v>
      </c>
      <c r="M58" s="12"/>
      <c r="P58" s="12">
        <f>IF(Q58="PR",J58,SUM(O59:O59))</f>
        <v>0</v>
      </c>
      <c r="Q58" s="12" t="s">
        <v>42</v>
      </c>
      <c r="R58" s="12">
        <f>IF(Q58="HS",H58,0)</f>
        <v>0</v>
      </c>
      <c r="S58" s="12">
        <f>IF(Q58="HS",I58-P58,0)</f>
        <v>0</v>
      </c>
      <c r="T58" s="12">
        <f>IF(Q58="PS",H58,0)</f>
        <v>0</v>
      </c>
      <c r="U58" s="12">
        <f>IF(Q58="PS",I58-P58,0)</f>
        <v>0</v>
      </c>
      <c r="V58" s="12">
        <f>IF(Q58="MP",H58,0)</f>
        <v>0</v>
      </c>
      <c r="W58" s="12">
        <f>IF(Q58="MP",I58-P58,0)</f>
        <v>0</v>
      </c>
      <c r="X58" s="12">
        <f>IF(Q58="OM",H58,0)</f>
        <v>0</v>
      </c>
      <c r="Y58" s="12">
        <v>19</v>
      </c>
      <c r="AI58">
        <f>SUM(Z59:Z59)</f>
        <v>0</v>
      </c>
      <c r="AJ58">
        <f>SUM(AA59:AA59)</f>
        <v>0</v>
      </c>
      <c r="AK58">
        <f>SUM(AB59:AB59)</f>
        <v>0</v>
      </c>
    </row>
    <row r="59" spans="1:43" x14ac:dyDescent="0.2">
      <c r="A59" s="2" t="s">
        <v>150</v>
      </c>
      <c r="C59" s="1" t="s">
        <v>151</v>
      </c>
      <c r="D59" t="s">
        <v>152</v>
      </c>
      <c r="E59" t="s">
        <v>125</v>
      </c>
      <c r="F59">
        <v>27.9</v>
      </c>
      <c r="G59">
        <v>0</v>
      </c>
      <c r="H59">
        <f>F59*AE59</f>
        <v>0</v>
      </c>
      <c r="I59">
        <f>J59-H59</f>
        <v>0</v>
      </c>
      <c r="J59">
        <f>F59*G59</f>
        <v>0</v>
      </c>
      <c r="K59">
        <v>0</v>
      </c>
      <c r="L59">
        <f>F59*K59</f>
        <v>0</v>
      </c>
      <c r="M59" t="s">
        <v>47</v>
      </c>
      <c r="N59">
        <v>1</v>
      </c>
      <c r="O59">
        <f>IF(N59=5,I59,0)</f>
        <v>0</v>
      </c>
      <c r="Z59">
        <f>IF(AD59=0,J59,0)</f>
        <v>0</v>
      </c>
      <c r="AA59">
        <f>IF(AD59=15,J59,0)</f>
        <v>0</v>
      </c>
      <c r="AB59">
        <f>IF(AD59=21,J59,0)</f>
        <v>0</v>
      </c>
      <c r="AD59">
        <v>21</v>
      </c>
      <c r="AE59">
        <f>G59*AG59</f>
        <v>0</v>
      </c>
      <c r="AF59">
        <f>G59*(1-AG59)</f>
        <v>0</v>
      </c>
      <c r="AG59">
        <v>0</v>
      </c>
      <c r="AM59">
        <f>F59*AE59</f>
        <v>0</v>
      </c>
      <c r="AN59">
        <f>F59*AF59</f>
        <v>0</v>
      </c>
      <c r="AO59" t="s">
        <v>153</v>
      </c>
      <c r="AP59" t="s">
        <v>49</v>
      </c>
      <c r="AQ59" s="12" t="s">
        <v>50</v>
      </c>
    </row>
    <row r="60" spans="1:43" x14ac:dyDescent="0.2">
      <c r="D60" s="13" t="s">
        <v>154</v>
      </c>
      <c r="E60" s="13"/>
      <c r="F60" s="13">
        <v>27.9</v>
      </c>
    </row>
    <row r="61" spans="1:43" x14ac:dyDescent="0.2">
      <c r="A61" s="14"/>
      <c r="B61" s="15"/>
      <c r="C61" s="15" t="s">
        <v>155</v>
      </c>
      <c r="D61" s="12" t="s">
        <v>156</v>
      </c>
      <c r="E61" s="12"/>
      <c r="F61" s="12"/>
      <c r="G61" s="12"/>
      <c r="H61" s="12">
        <f>SUM(H62:H63)</f>
        <v>0</v>
      </c>
      <c r="I61" s="12">
        <f>SUM(I62:I63)</f>
        <v>0</v>
      </c>
      <c r="J61" s="12">
        <f>H61+I61</f>
        <v>0</v>
      </c>
      <c r="K61" s="12"/>
      <c r="L61" s="12">
        <f>SUM(L62:L63)</f>
        <v>12.061387</v>
      </c>
      <c r="M61" s="12"/>
      <c r="P61" s="12">
        <f>IF(Q61="PR",J61,SUM(O62:O63))</f>
        <v>0</v>
      </c>
      <c r="Q61" s="12" t="s">
        <v>42</v>
      </c>
      <c r="R61" s="12">
        <f>IF(Q61="HS",H61,0)</f>
        <v>0</v>
      </c>
      <c r="S61" s="12">
        <f>IF(Q61="HS",I61-P61,0)</f>
        <v>0</v>
      </c>
      <c r="T61" s="12">
        <f>IF(Q61="PS",H61,0)</f>
        <v>0</v>
      </c>
      <c r="U61" s="12">
        <f>IF(Q61="PS",I61-P61,0)</f>
        <v>0</v>
      </c>
      <c r="V61" s="12">
        <f>IF(Q61="MP",H61,0)</f>
        <v>0</v>
      </c>
      <c r="W61" s="12">
        <f>IF(Q61="MP",I61-P61,0)</f>
        <v>0</v>
      </c>
      <c r="X61" s="12">
        <f>IF(Q61="OM",H61,0)</f>
        <v>0</v>
      </c>
      <c r="Y61" s="12">
        <v>45</v>
      </c>
      <c r="AI61">
        <f>SUM(Z62:Z63)</f>
        <v>0</v>
      </c>
      <c r="AJ61">
        <f>SUM(AA62:AA63)</f>
        <v>0</v>
      </c>
      <c r="AK61">
        <f>SUM(AB62:AB63)</f>
        <v>0</v>
      </c>
    </row>
    <row r="62" spans="1:43" x14ac:dyDescent="0.2">
      <c r="A62" s="2" t="s">
        <v>157</v>
      </c>
      <c r="C62" s="1" t="s">
        <v>158</v>
      </c>
      <c r="D62" t="s">
        <v>159</v>
      </c>
      <c r="E62" t="s">
        <v>66</v>
      </c>
      <c r="F62">
        <v>3.1</v>
      </c>
      <c r="G62">
        <v>0</v>
      </c>
      <c r="H62">
        <f>F62*AE62</f>
        <v>0</v>
      </c>
      <c r="I62">
        <f>J62-H62</f>
        <v>0</v>
      </c>
      <c r="J62">
        <f>F62*G62</f>
        <v>0</v>
      </c>
      <c r="K62">
        <v>1.8907700000000001</v>
      </c>
      <c r="L62">
        <f>F62*K62</f>
        <v>5.8613870000000006</v>
      </c>
      <c r="M62" t="s">
        <v>47</v>
      </c>
      <c r="N62">
        <v>1</v>
      </c>
      <c r="O62">
        <f>IF(N62=5,I62,0)</f>
        <v>0</v>
      </c>
      <c r="Z62">
        <f>IF(AD62=0,J62,0)</f>
        <v>0</v>
      </c>
      <c r="AA62">
        <f>IF(AD62=15,J62,0)</f>
        <v>0</v>
      </c>
      <c r="AB62">
        <f>IF(AD62=21,J62,0)</f>
        <v>0</v>
      </c>
      <c r="AD62">
        <v>21</v>
      </c>
      <c r="AE62">
        <f>G62*AG62</f>
        <v>0</v>
      </c>
      <c r="AF62">
        <f>G62*(1-AG62)</f>
        <v>0</v>
      </c>
      <c r="AG62">
        <v>0.51559963099631001</v>
      </c>
      <c r="AM62">
        <f>F62*AE62</f>
        <v>0</v>
      </c>
      <c r="AN62">
        <f>F62*AF62</f>
        <v>0</v>
      </c>
      <c r="AO62" t="s">
        <v>160</v>
      </c>
      <c r="AP62" t="s">
        <v>161</v>
      </c>
      <c r="AQ62" s="12" t="s">
        <v>50</v>
      </c>
    </row>
    <row r="63" spans="1:43" x14ac:dyDescent="0.2">
      <c r="A63" s="2" t="s">
        <v>162</v>
      </c>
      <c r="C63" s="1" t="s">
        <v>123</v>
      </c>
      <c r="D63" t="s">
        <v>124</v>
      </c>
      <c r="E63" t="s">
        <v>125</v>
      </c>
      <c r="F63">
        <v>6.2</v>
      </c>
      <c r="G63">
        <v>0</v>
      </c>
      <c r="H63">
        <f>F63*AE63</f>
        <v>0</v>
      </c>
      <c r="I63">
        <f>J63-H63</f>
        <v>0</v>
      </c>
      <c r="J63">
        <f>F63*G63</f>
        <v>0</v>
      </c>
      <c r="K63">
        <v>1</v>
      </c>
      <c r="L63">
        <f>F63*K63</f>
        <v>6.2</v>
      </c>
      <c r="M63" t="s">
        <v>47</v>
      </c>
      <c r="N63">
        <v>1</v>
      </c>
      <c r="O63">
        <f>IF(N63=5,I63,0)</f>
        <v>0</v>
      </c>
      <c r="Z63">
        <f>IF(AD63=0,J63,0)</f>
        <v>0</v>
      </c>
      <c r="AA63">
        <f>IF(AD63=15,J63,0)</f>
        <v>0</v>
      </c>
      <c r="AB63">
        <f>IF(AD63=21,J63,0)</f>
        <v>0</v>
      </c>
      <c r="AD63">
        <v>21</v>
      </c>
      <c r="AE63">
        <f>G63*AG63</f>
        <v>0</v>
      </c>
      <c r="AF63">
        <f>G63*(1-AG63)</f>
        <v>0</v>
      </c>
      <c r="AG63">
        <v>1</v>
      </c>
      <c r="AM63">
        <f>F63*AE63</f>
        <v>0</v>
      </c>
      <c r="AN63">
        <f>F63*AF63</f>
        <v>0</v>
      </c>
      <c r="AO63" t="s">
        <v>160</v>
      </c>
      <c r="AP63" t="s">
        <v>161</v>
      </c>
      <c r="AQ63" s="12" t="s">
        <v>50</v>
      </c>
    </row>
    <row r="64" spans="1:43" x14ac:dyDescent="0.2">
      <c r="D64" s="13" t="s">
        <v>163</v>
      </c>
      <c r="E64" s="13"/>
      <c r="F64" s="13">
        <v>6.2</v>
      </c>
    </row>
    <row r="65" spans="1:43" x14ac:dyDescent="0.2">
      <c r="A65" s="14"/>
      <c r="B65" s="15"/>
      <c r="C65" s="15" t="s">
        <v>164</v>
      </c>
      <c r="D65" s="12" t="s">
        <v>165</v>
      </c>
      <c r="E65" s="12"/>
      <c r="F65" s="12"/>
      <c r="G65" s="12"/>
      <c r="H65" s="12">
        <f>SUM(H66:H73)</f>
        <v>0</v>
      </c>
      <c r="I65" s="12">
        <f>SUM(I66:I73)</f>
        <v>0</v>
      </c>
      <c r="J65" s="12">
        <f>H65+I65</f>
        <v>0</v>
      </c>
      <c r="K65" s="12"/>
      <c r="L65" s="12">
        <f>SUM(L66:L73)</f>
        <v>4.318449600000001</v>
      </c>
      <c r="M65" s="12"/>
      <c r="P65" s="12">
        <f>IF(Q65="PR",J65,SUM(O66:O73))</f>
        <v>0</v>
      </c>
      <c r="Q65" s="12" t="s">
        <v>42</v>
      </c>
      <c r="R65" s="12">
        <f>IF(Q65="HS",H65,0)</f>
        <v>0</v>
      </c>
      <c r="S65" s="12">
        <f>IF(Q65="HS",I65-P65,0)</f>
        <v>0</v>
      </c>
      <c r="T65" s="12">
        <f>IF(Q65="PS",H65,0)</f>
        <v>0</v>
      </c>
      <c r="U65" s="12">
        <f>IF(Q65="PS",I65-P65,0)</f>
        <v>0</v>
      </c>
      <c r="V65" s="12">
        <f>IF(Q65="MP",H65,0)</f>
        <v>0</v>
      </c>
      <c r="W65" s="12">
        <f>IF(Q65="MP",I65-P65,0)</f>
        <v>0</v>
      </c>
      <c r="X65" s="12">
        <f>IF(Q65="OM",H65,0)</f>
        <v>0</v>
      </c>
      <c r="Y65" s="12">
        <v>56</v>
      </c>
      <c r="AI65">
        <f>SUM(Z66:Z73)</f>
        <v>0</v>
      </c>
      <c r="AJ65">
        <f>SUM(AA66:AA73)</f>
        <v>0</v>
      </c>
      <c r="AK65">
        <f>SUM(AB66:AB73)</f>
        <v>0</v>
      </c>
    </row>
    <row r="66" spans="1:43" x14ac:dyDescent="0.2">
      <c r="A66" s="2" t="s">
        <v>166</v>
      </c>
      <c r="C66" s="1" t="s">
        <v>167</v>
      </c>
      <c r="D66" t="s">
        <v>168</v>
      </c>
      <c r="E66" t="s">
        <v>55</v>
      </c>
      <c r="F66">
        <v>2</v>
      </c>
      <c r="G66">
        <v>0</v>
      </c>
      <c r="H66">
        <f>F66*AE66</f>
        <v>0</v>
      </c>
      <c r="I66">
        <f>J66-H66</f>
        <v>0</v>
      </c>
      <c r="J66">
        <f>F66*G66</f>
        <v>0</v>
      </c>
      <c r="K66">
        <v>0.57499999999999996</v>
      </c>
      <c r="L66">
        <f>F66*K66</f>
        <v>1.1499999999999999</v>
      </c>
      <c r="M66" t="s">
        <v>47</v>
      </c>
      <c r="N66">
        <v>1</v>
      </c>
      <c r="O66">
        <f>IF(N66=5,I66,0)</f>
        <v>0</v>
      </c>
      <c r="Z66">
        <f>IF(AD66=0,J66,0)</f>
        <v>0</v>
      </c>
      <c r="AA66">
        <f>IF(AD66=15,J66,0)</f>
        <v>0</v>
      </c>
      <c r="AB66">
        <f>IF(AD66=21,J66,0)</f>
        <v>0</v>
      </c>
      <c r="AD66">
        <v>21</v>
      </c>
      <c r="AE66">
        <f>G66*AG66</f>
        <v>0</v>
      </c>
      <c r="AF66">
        <f>G66*(1-AG66)</f>
        <v>0</v>
      </c>
      <c r="AG66">
        <v>0.88283687943262412</v>
      </c>
      <c r="AM66">
        <f>F66*AE66</f>
        <v>0</v>
      </c>
      <c r="AN66">
        <f>F66*AF66</f>
        <v>0</v>
      </c>
      <c r="AO66" t="s">
        <v>169</v>
      </c>
      <c r="AP66" t="s">
        <v>170</v>
      </c>
      <c r="AQ66" s="12" t="s">
        <v>50</v>
      </c>
    </row>
    <row r="67" spans="1:43" x14ac:dyDescent="0.2">
      <c r="A67" s="2" t="s">
        <v>171</v>
      </c>
      <c r="C67" s="1" t="s">
        <v>172</v>
      </c>
      <c r="D67" t="s">
        <v>173</v>
      </c>
      <c r="E67" t="s">
        <v>125</v>
      </c>
      <c r="F67">
        <v>1.0980000000000001</v>
      </c>
      <c r="G67">
        <v>0</v>
      </c>
      <c r="H67">
        <f>F67*AE67</f>
        <v>0</v>
      </c>
      <c r="I67">
        <f>J67-H67</f>
        <v>0</v>
      </c>
      <c r="J67">
        <f>F67*G67</f>
        <v>0</v>
      </c>
      <c r="K67">
        <v>1</v>
      </c>
      <c r="L67">
        <f>F67*K67</f>
        <v>1.0980000000000001</v>
      </c>
      <c r="M67" t="s">
        <v>47</v>
      </c>
      <c r="N67">
        <v>1</v>
      </c>
      <c r="O67">
        <f>IF(N67=5,I67,0)</f>
        <v>0</v>
      </c>
      <c r="Z67">
        <f>IF(AD67=0,J67,0)</f>
        <v>0</v>
      </c>
      <c r="AA67">
        <f>IF(AD67=15,J67,0)</f>
        <v>0</v>
      </c>
      <c r="AB67">
        <f>IF(AD67=21,J67,0)</f>
        <v>0</v>
      </c>
      <c r="AD67">
        <v>21</v>
      </c>
      <c r="AE67">
        <f>G67*AG67</f>
        <v>0</v>
      </c>
      <c r="AF67">
        <f>G67*(1-AG67)</f>
        <v>0</v>
      </c>
      <c r="AG67">
        <v>1</v>
      </c>
      <c r="AM67">
        <f>F67*AE67</f>
        <v>0</v>
      </c>
      <c r="AN67">
        <f>F67*AF67</f>
        <v>0</v>
      </c>
      <c r="AO67" t="s">
        <v>169</v>
      </c>
      <c r="AP67" t="s">
        <v>170</v>
      </c>
      <c r="AQ67" s="12" t="s">
        <v>50</v>
      </c>
    </row>
    <row r="68" spans="1:43" x14ac:dyDescent="0.2">
      <c r="D68" s="13" t="s">
        <v>174</v>
      </c>
      <c r="E68" s="13"/>
      <c r="F68" s="13">
        <v>1.0980000000000001</v>
      </c>
    </row>
    <row r="69" spans="1:43" x14ac:dyDescent="0.2">
      <c r="A69" s="2" t="s">
        <v>175</v>
      </c>
      <c r="C69" s="1" t="s">
        <v>176</v>
      </c>
      <c r="D69" t="s">
        <v>177</v>
      </c>
      <c r="E69" t="s">
        <v>55</v>
      </c>
      <c r="F69">
        <v>2</v>
      </c>
      <c r="G69">
        <v>0</v>
      </c>
      <c r="H69">
        <f>F69*AE69</f>
        <v>0</v>
      </c>
      <c r="I69">
        <f>J69-H69</f>
        <v>0</v>
      </c>
      <c r="J69">
        <f>F69*G69</f>
        <v>0</v>
      </c>
      <c r="K69">
        <v>0.21099999999999999</v>
      </c>
      <c r="L69">
        <f>F69*K69</f>
        <v>0.42199999999999999</v>
      </c>
      <c r="M69" t="s">
        <v>47</v>
      </c>
      <c r="N69">
        <v>1</v>
      </c>
      <c r="O69">
        <f>IF(N69=5,I69,0)</f>
        <v>0</v>
      </c>
      <c r="Z69">
        <f>IF(AD69=0,J69,0)</f>
        <v>0</v>
      </c>
      <c r="AA69">
        <f>IF(AD69=15,J69,0)</f>
        <v>0</v>
      </c>
      <c r="AB69">
        <f>IF(AD69=21,J69,0)</f>
        <v>0</v>
      </c>
      <c r="AD69">
        <v>21</v>
      </c>
      <c r="AE69">
        <f>G69*AG69</f>
        <v>0</v>
      </c>
      <c r="AF69">
        <f>G69*(1-AG69)</f>
        <v>0</v>
      </c>
      <c r="AG69">
        <v>0.80457692307692308</v>
      </c>
      <c r="AM69">
        <f>F69*AE69</f>
        <v>0</v>
      </c>
      <c r="AN69">
        <f>F69*AF69</f>
        <v>0</v>
      </c>
      <c r="AO69" t="s">
        <v>169</v>
      </c>
      <c r="AP69" t="s">
        <v>170</v>
      </c>
      <c r="AQ69" s="12" t="s">
        <v>50</v>
      </c>
    </row>
    <row r="70" spans="1:43" x14ac:dyDescent="0.2">
      <c r="A70" s="2" t="s">
        <v>178</v>
      </c>
      <c r="C70" s="1" t="s">
        <v>179</v>
      </c>
      <c r="D70" t="s">
        <v>180</v>
      </c>
      <c r="E70" t="s">
        <v>125</v>
      </c>
      <c r="F70">
        <v>0.4224</v>
      </c>
      <c r="G70">
        <v>0</v>
      </c>
      <c r="H70">
        <f>F70*AE70</f>
        <v>0</v>
      </c>
      <c r="I70">
        <f>J70-H70</f>
        <v>0</v>
      </c>
      <c r="J70">
        <f>F70*G70</f>
        <v>0</v>
      </c>
      <c r="K70">
        <v>1</v>
      </c>
      <c r="L70">
        <f>F70*K70</f>
        <v>0.4224</v>
      </c>
      <c r="M70" t="s">
        <v>47</v>
      </c>
      <c r="N70">
        <v>1</v>
      </c>
      <c r="O70">
        <f>IF(N70=5,I70,0)</f>
        <v>0</v>
      </c>
      <c r="Z70">
        <f>IF(AD70=0,J70,0)</f>
        <v>0</v>
      </c>
      <c r="AA70">
        <f>IF(AD70=15,J70,0)</f>
        <v>0</v>
      </c>
      <c r="AB70">
        <f>IF(AD70=21,J70,0)</f>
        <v>0</v>
      </c>
      <c r="AD70">
        <v>21</v>
      </c>
      <c r="AE70">
        <f>G70*AG70</f>
        <v>0</v>
      </c>
      <c r="AF70">
        <f>G70*(1-AG70)</f>
        <v>0</v>
      </c>
      <c r="AG70">
        <v>1</v>
      </c>
      <c r="AM70">
        <f>F70*AE70</f>
        <v>0</v>
      </c>
      <c r="AN70">
        <f>F70*AF70</f>
        <v>0</v>
      </c>
      <c r="AO70" t="s">
        <v>169</v>
      </c>
      <c r="AP70" t="s">
        <v>170</v>
      </c>
      <c r="AQ70" s="12" t="s">
        <v>50</v>
      </c>
    </row>
    <row r="71" spans="1:43" x14ac:dyDescent="0.2">
      <c r="D71" s="13" t="s">
        <v>181</v>
      </c>
      <c r="E71" s="13"/>
      <c r="F71" s="13">
        <v>0.4224</v>
      </c>
    </row>
    <row r="72" spans="1:43" x14ac:dyDescent="0.2">
      <c r="A72" s="2" t="s">
        <v>182</v>
      </c>
      <c r="C72" s="1" t="s">
        <v>183</v>
      </c>
      <c r="D72" t="s">
        <v>184</v>
      </c>
      <c r="E72" t="s">
        <v>55</v>
      </c>
      <c r="F72">
        <v>2</v>
      </c>
      <c r="G72">
        <v>0</v>
      </c>
      <c r="H72">
        <f>F72*AE72</f>
        <v>0</v>
      </c>
      <c r="I72">
        <f>J72-H72</f>
        <v>0</v>
      </c>
      <c r="J72">
        <f>F72*G72</f>
        <v>0</v>
      </c>
      <c r="K72">
        <v>0.30651</v>
      </c>
      <c r="L72">
        <f>F72*K72</f>
        <v>0.61302000000000001</v>
      </c>
      <c r="M72" t="s">
        <v>47</v>
      </c>
      <c r="N72">
        <v>1</v>
      </c>
      <c r="O72">
        <f>IF(N72=5,I72,0)</f>
        <v>0</v>
      </c>
      <c r="Z72">
        <f>IF(AD72=0,J72,0)</f>
        <v>0</v>
      </c>
      <c r="AA72">
        <f>IF(AD72=15,J72,0)</f>
        <v>0</v>
      </c>
      <c r="AB72">
        <f>IF(AD72=21,J72,0)</f>
        <v>0</v>
      </c>
      <c r="AD72">
        <v>21</v>
      </c>
      <c r="AE72">
        <f>G72*AG72</f>
        <v>0</v>
      </c>
      <c r="AF72">
        <f>G72*(1-AG72)</f>
        <v>0</v>
      </c>
      <c r="AG72">
        <v>0.8798266897746968</v>
      </c>
      <c r="AM72">
        <f>F72*AE72</f>
        <v>0</v>
      </c>
      <c r="AN72">
        <f>F72*AF72</f>
        <v>0</v>
      </c>
      <c r="AO72" t="s">
        <v>169</v>
      </c>
      <c r="AP72" t="s">
        <v>170</v>
      </c>
      <c r="AQ72" s="12" t="s">
        <v>50</v>
      </c>
    </row>
    <row r="73" spans="1:43" x14ac:dyDescent="0.2">
      <c r="A73" s="2" t="s">
        <v>185</v>
      </c>
      <c r="C73" s="1" t="s">
        <v>186</v>
      </c>
      <c r="D73" t="s">
        <v>187</v>
      </c>
      <c r="E73" t="s">
        <v>66</v>
      </c>
      <c r="F73">
        <v>0.2424</v>
      </c>
      <c r="G73">
        <v>0</v>
      </c>
      <c r="H73">
        <f>F73*AE73</f>
        <v>0</v>
      </c>
      <c r="I73">
        <f>J73-H73</f>
        <v>0</v>
      </c>
      <c r="J73">
        <f>F73*G73</f>
        <v>0</v>
      </c>
      <c r="K73">
        <v>2.5289999999999999</v>
      </c>
      <c r="L73">
        <f>F73*K73</f>
        <v>0.61302959999999995</v>
      </c>
      <c r="M73" t="s">
        <v>47</v>
      </c>
      <c r="N73">
        <v>1</v>
      </c>
      <c r="O73">
        <f>IF(N73=5,I73,0)</f>
        <v>0</v>
      </c>
      <c r="Z73">
        <f>IF(AD73=0,J73,0)</f>
        <v>0</v>
      </c>
      <c r="AA73">
        <f>IF(AD73=15,J73,0)</f>
        <v>0</v>
      </c>
      <c r="AB73">
        <f>IF(AD73=21,J73,0)</f>
        <v>0</v>
      </c>
      <c r="AD73">
        <v>21</v>
      </c>
      <c r="AE73">
        <f>G73*AG73</f>
        <v>0</v>
      </c>
      <c r="AF73">
        <f>G73*(1-AG73)</f>
        <v>0</v>
      </c>
      <c r="AG73">
        <v>1</v>
      </c>
      <c r="AM73">
        <f>F73*AE73</f>
        <v>0</v>
      </c>
      <c r="AN73">
        <f>F73*AF73</f>
        <v>0</v>
      </c>
      <c r="AO73" t="s">
        <v>169</v>
      </c>
      <c r="AP73" t="s">
        <v>170</v>
      </c>
      <c r="AQ73" s="12" t="s">
        <v>50</v>
      </c>
    </row>
    <row r="74" spans="1:43" x14ac:dyDescent="0.2">
      <c r="D74" s="13" t="s">
        <v>188</v>
      </c>
      <c r="E74" s="13"/>
      <c r="F74" s="13">
        <v>0.2424</v>
      </c>
    </row>
    <row r="75" spans="1:43" x14ac:dyDescent="0.2">
      <c r="A75" s="14"/>
      <c r="B75" s="15"/>
      <c r="C75" s="15" t="s">
        <v>189</v>
      </c>
      <c r="D75" s="12" t="s">
        <v>190</v>
      </c>
      <c r="E75" s="12"/>
      <c r="F75" s="12"/>
      <c r="G75" s="12"/>
      <c r="H75" s="12">
        <f>SUM(H76:H77)</f>
        <v>0</v>
      </c>
      <c r="I75" s="12">
        <f>SUM(I76:I77)</f>
        <v>0</v>
      </c>
      <c r="J75" s="12">
        <f>H75+I75</f>
        <v>0</v>
      </c>
      <c r="K75" s="12"/>
      <c r="L75" s="12">
        <f>SUM(L76:L77)</f>
        <v>0.39194000000000001</v>
      </c>
      <c r="M75" s="12"/>
      <c r="P75" s="12">
        <f>IF(Q75="PR",J75,SUM(O76:O77))</f>
        <v>0</v>
      </c>
      <c r="Q75" s="12" t="s">
        <v>42</v>
      </c>
      <c r="R75" s="12">
        <f>IF(Q75="HS",H75,0)</f>
        <v>0</v>
      </c>
      <c r="S75" s="12">
        <f>IF(Q75="HS",I75-P75,0)</f>
        <v>0</v>
      </c>
      <c r="T75" s="12">
        <f>IF(Q75="PS",H75,0)</f>
        <v>0</v>
      </c>
      <c r="U75" s="12">
        <f>IF(Q75="PS",I75-P75,0)</f>
        <v>0</v>
      </c>
      <c r="V75" s="12">
        <f>IF(Q75="MP",H75,0)</f>
        <v>0</v>
      </c>
      <c r="W75" s="12">
        <f>IF(Q75="MP",I75-P75,0)</f>
        <v>0</v>
      </c>
      <c r="X75" s="12">
        <f>IF(Q75="OM",H75,0)</f>
        <v>0</v>
      </c>
      <c r="Y75" s="12">
        <v>57</v>
      </c>
      <c r="AI75">
        <f>SUM(Z76:Z77)</f>
        <v>0</v>
      </c>
      <c r="AJ75">
        <f>SUM(AA76:AA77)</f>
        <v>0</v>
      </c>
      <c r="AK75">
        <f>SUM(AB76:AB77)</f>
        <v>0</v>
      </c>
    </row>
    <row r="76" spans="1:43" x14ac:dyDescent="0.2">
      <c r="A76" s="2" t="s">
        <v>191</v>
      </c>
      <c r="C76" s="1" t="s">
        <v>192</v>
      </c>
      <c r="D76" t="s">
        <v>193</v>
      </c>
      <c r="E76" t="s">
        <v>55</v>
      </c>
      <c r="F76">
        <v>2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9.7970000000000002E-2</v>
      </c>
      <c r="L76">
        <f>F76*K76</f>
        <v>0.19594</v>
      </c>
      <c r="M76" t="s">
        <v>47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21</v>
      </c>
      <c r="AE76">
        <f>G76*AG76</f>
        <v>0</v>
      </c>
      <c r="AF76">
        <f>G76*(1-AG76)</f>
        <v>0</v>
      </c>
      <c r="AG76">
        <v>0.55195564516129025</v>
      </c>
      <c r="AM76">
        <f>F76*AE76</f>
        <v>0</v>
      </c>
      <c r="AN76">
        <f>F76*AF76</f>
        <v>0</v>
      </c>
      <c r="AO76" t="s">
        <v>194</v>
      </c>
      <c r="AP76" t="s">
        <v>170</v>
      </c>
      <c r="AQ76" s="12" t="s">
        <v>50</v>
      </c>
    </row>
    <row r="77" spans="1:43" x14ac:dyDescent="0.2">
      <c r="A77" s="2" t="s">
        <v>195</v>
      </c>
      <c r="C77" s="1" t="s">
        <v>196</v>
      </c>
      <c r="D77" t="s">
        <v>197</v>
      </c>
      <c r="E77" t="s">
        <v>125</v>
      </c>
      <c r="F77">
        <v>0.19600000000000001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</v>
      </c>
      <c r="L77">
        <f>F77*K77</f>
        <v>0.19600000000000001</v>
      </c>
      <c r="M77" t="s">
        <v>47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21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194</v>
      </c>
      <c r="AP77" t="s">
        <v>170</v>
      </c>
      <c r="AQ77" s="12" t="s">
        <v>50</v>
      </c>
    </row>
    <row r="78" spans="1:43" x14ac:dyDescent="0.2">
      <c r="D78" s="13" t="s">
        <v>198</v>
      </c>
      <c r="E78" s="13"/>
      <c r="F78" s="13">
        <v>0.19600000000000001</v>
      </c>
    </row>
    <row r="79" spans="1:43" x14ac:dyDescent="0.2">
      <c r="A79" s="14"/>
      <c r="B79" s="15"/>
      <c r="C79" s="15" t="s">
        <v>199</v>
      </c>
      <c r="D79" s="12" t="s">
        <v>200</v>
      </c>
      <c r="E79" s="12"/>
      <c r="F79" s="12"/>
      <c r="G79" s="12"/>
      <c r="H79" s="12">
        <f>SUM(H80:H91)</f>
        <v>0</v>
      </c>
      <c r="I79" s="12">
        <f>SUM(I80:I91)</f>
        <v>0</v>
      </c>
      <c r="J79" s="12">
        <f>H79+I79</f>
        <v>0</v>
      </c>
      <c r="K79" s="12"/>
      <c r="L79" s="12">
        <f>SUM(L80:L91)</f>
        <v>0.11262</v>
      </c>
      <c r="M79" s="12"/>
      <c r="P79" s="12">
        <f>IF(Q79="PR",J79,SUM(O80:O91))</f>
        <v>0</v>
      </c>
      <c r="Q79" s="12" t="s">
        <v>201</v>
      </c>
      <c r="R79" s="12">
        <f>IF(Q79="HS",H79,0)</f>
        <v>0</v>
      </c>
      <c r="S79" s="12">
        <f>IF(Q79="HS",I79-P79,0)</f>
        <v>0</v>
      </c>
      <c r="T79" s="12">
        <f>IF(Q79="PS",H79,0)</f>
        <v>0</v>
      </c>
      <c r="U79" s="12">
        <f>IF(Q79="PS",I79-P79,0)</f>
        <v>0</v>
      </c>
      <c r="V79" s="12">
        <f>IF(Q79="MP",H79,0)</f>
        <v>0</v>
      </c>
      <c r="W79" s="12">
        <f>IF(Q79="MP",I79-P79,0)</f>
        <v>0</v>
      </c>
      <c r="X79" s="12">
        <f>IF(Q79="OM",H79,0)</f>
        <v>0</v>
      </c>
      <c r="Y79" s="12">
        <v>721</v>
      </c>
      <c r="AI79">
        <f>SUM(Z80:Z91)</f>
        <v>0</v>
      </c>
      <c r="AJ79">
        <f>SUM(AA80:AA91)</f>
        <v>0</v>
      </c>
      <c r="AK79">
        <f>SUM(AB80:AB91)</f>
        <v>0</v>
      </c>
    </row>
    <row r="80" spans="1:43" x14ac:dyDescent="0.2">
      <c r="A80" s="2" t="s">
        <v>202</v>
      </c>
      <c r="C80" s="1" t="s">
        <v>203</v>
      </c>
      <c r="D80" t="s">
        <v>204</v>
      </c>
      <c r="E80" t="s">
        <v>60</v>
      </c>
      <c r="F80">
        <v>10</v>
      </c>
      <c r="G80">
        <v>0</v>
      </c>
      <c r="H80">
        <f t="shared" ref="H80:H91" si="0">F80*AE80</f>
        <v>0</v>
      </c>
      <c r="I80">
        <f t="shared" ref="I80:I91" si="1">J80-H80</f>
        <v>0</v>
      </c>
      <c r="J80">
        <f t="shared" ref="J80:J91" si="2">F80*G80</f>
        <v>0</v>
      </c>
      <c r="K80">
        <v>1.3699999999999999E-3</v>
      </c>
      <c r="L80">
        <f t="shared" ref="L80:L91" si="3">F80*K80</f>
        <v>1.3699999999999999E-2</v>
      </c>
      <c r="M80" t="s">
        <v>47</v>
      </c>
      <c r="N80">
        <v>1</v>
      </c>
      <c r="O80">
        <f t="shared" ref="O80:O91" si="4">IF(N80=5,I80,0)</f>
        <v>0</v>
      </c>
      <c r="Z80">
        <f t="shared" ref="Z80:Z91" si="5">IF(AD80=0,J80,0)</f>
        <v>0</v>
      </c>
      <c r="AA80">
        <f t="shared" ref="AA80:AA91" si="6">IF(AD80=15,J80,0)</f>
        <v>0</v>
      </c>
      <c r="AB80">
        <f t="shared" ref="AB80:AB91" si="7">IF(AD80=21,J80,0)</f>
        <v>0</v>
      </c>
      <c r="AD80">
        <v>21</v>
      </c>
      <c r="AE80">
        <f t="shared" ref="AE80:AE91" si="8">G80*AG80</f>
        <v>0</v>
      </c>
      <c r="AF80">
        <f t="shared" ref="AF80:AF91" si="9">G80*(1-AG80)</f>
        <v>0</v>
      </c>
      <c r="AG80">
        <v>0.51255017709563166</v>
      </c>
      <c r="AM80">
        <f t="shared" ref="AM80:AM91" si="10">F80*AE80</f>
        <v>0</v>
      </c>
      <c r="AN80">
        <f t="shared" ref="AN80:AN91" si="11">F80*AF80</f>
        <v>0</v>
      </c>
      <c r="AO80" t="s">
        <v>205</v>
      </c>
      <c r="AP80" t="s">
        <v>206</v>
      </c>
      <c r="AQ80" s="12" t="s">
        <v>50</v>
      </c>
    </row>
    <row r="81" spans="1:43" x14ac:dyDescent="0.2">
      <c r="A81" s="2" t="s">
        <v>207</v>
      </c>
      <c r="C81" s="1" t="s">
        <v>208</v>
      </c>
      <c r="D81" t="s">
        <v>209</v>
      </c>
      <c r="E81" t="s">
        <v>60</v>
      </c>
      <c r="F81">
        <v>6</v>
      </c>
      <c r="G81">
        <v>0</v>
      </c>
      <c r="H81">
        <f t="shared" si="0"/>
        <v>0</v>
      </c>
      <c r="I81">
        <f t="shared" si="1"/>
        <v>0</v>
      </c>
      <c r="J81">
        <f t="shared" si="2"/>
        <v>0</v>
      </c>
      <c r="K81">
        <v>4.6999999999999999E-4</v>
      </c>
      <c r="L81">
        <f t="shared" si="3"/>
        <v>2.82E-3</v>
      </c>
      <c r="M81" t="s">
        <v>47</v>
      </c>
      <c r="N81">
        <v>1</v>
      </c>
      <c r="O81">
        <f t="shared" si="4"/>
        <v>0</v>
      </c>
      <c r="Z81">
        <f t="shared" si="5"/>
        <v>0</v>
      </c>
      <c r="AA81">
        <f t="shared" si="6"/>
        <v>0</v>
      </c>
      <c r="AB81">
        <f t="shared" si="7"/>
        <v>0</v>
      </c>
      <c r="AD81">
        <v>21</v>
      </c>
      <c r="AE81">
        <f t="shared" si="8"/>
        <v>0</v>
      </c>
      <c r="AF81">
        <f t="shared" si="9"/>
        <v>0</v>
      </c>
      <c r="AG81">
        <v>0.37896666666666667</v>
      </c>
      <c r="AM81">
        <f t="shared" si="10"/>
        <v>0</v>
      </c>
      <c r="AN81">
        <f t="shared" si="11"/>
        <v>0</v>
      </c>
      <c r="AO81" t="s">
        <v>205</v>
      </c>
      <c r="AP81" t="s">
        <v>206</v>
      </c>
      <c r="AQ81" s="12" t="s">
        <v>50</v>
      </c>
    </row>
    <row r="82" spans="1:43" x14ac:dyDescent="0.2">
      <c r="A82" s="2" t="s">
        <v>210</v>
      </c>
      <c r="C82" s="1" t="s">
        <v>211</v>
      </c>
      <c r="D82" t="s">
        <v>212</v>
      </c>
      <c r="E82" t="s">
        <v>60</v>
      </c>
      <c r="F82">
        <v>3</v>
      </c>
      <c r="G82">
        <v>0</v>
      </c>
      <c r="H82">
        <f t="shared" si="0"/>
        <v>0</v>
      </c>
      <c r="I82">
        <f t="shared" si="1"/>
        <v>0</v>
      </c>
      <c r="J82">
        <f t="shared" si="2"/>
        <v>0</v>
      </c>
      <c r="K82">
        <v>2.48E-3</v>
      </c>
      <c r="L82">
        <f t="shared" si="3"/>
        <v>7.4400000000000004E-3</v>
      </c>
      <c r="M82" t="s">
        <v>47</v>
      </c>
      <c r="N82">
        <v>1</v>
      </c>
      <c r="O82">
        <f t="shared" si="4"/>
        <v>0</v>
      </c>
      <c r="Z82">
        <f t="shared" si="5"/>
        <v>0</v>
      </c>
      <c r="AA82">
        <f t="shared" si="6"/>
        <v>0</v>
      </c>
      <c r="AB82">
        <f t="shared" si="7"/>
        <v>0</v>
      </c>
      <c r="AD82">
        <v>21</v>
      </c>
      <c r="AE82">
        <f t="shared" si="8"/>
        <v>0</v>
      </c>
      <c r="AF82">
        <f t="shared" si="9"/>
        <v>0</v>
      </c>
      <c r="AG82">
        <v>0.74616254962361273</v>
      </c>
      <c r="AM82">
        <f t="shared" si="10"/>
        <v>0</v>
      </c>
      <c r="AN82">
        <f t="shared" si="11"/>
        <v>0</v>
      </c>
      <c r="AO82" t="s">
        <v>205</v>
      </c>
      <c r="AP82" t="s">
        <v>206</v>
      </c>
      <c r="AQ82" s="12" t="s">
        <v>50</v>
      </c>
    </row>
    <row r="83" spans="1:43" x14ac:dyDescent="0.2">
      <c r="A83" s="2" t="s">
        <v>213</v>
      </c>
      <c r="C83" s="1" t="s">
        <v>214</v>
      </c>
      <c r="D83" t="s">
        <v>215</v>
      </c>
      <c r="E83" t="s">
        <v>60</v>
      </c>
      <c r="F83">
        <v>22</v>
      </c>
      <c r="G83">
        <v>0</v>
      </c>
      <c r="H83">
        <f t="shared" si="0"/>
        <v>0</v>
      </c>
      <c r="I83">
        <f t="shared" si="1"/>
        <v>0</v>
      </c>
      <c r="J83">
        <f t="shared" si="2"/>
        <v>0</v>
      </c>
      <c r="K83">
        <v>0</v>
      </c>
      <c r="L83">
        <f t="shared" si="3"/>
        <v>0</v>
      </c>
      <c r="M83" t="s">
        <v>47</v>
      </c>
      <c r="N83">
        <v>1</v>
      </c>
      <c r="O83">
        <f t="shared" si="4"/>
        <v>0</v>
      </c>
      <c r="Z83">
        <f t="shared" si="5"/>
        <v>0</v>
      </c>
      <c r="AA83">
        <f t="shared" si="6"/>
        <v>0</v>
      </c>
      <c r="AB83">
        <f t="shared" si="7"/>
        <v>0</v>
      </c>
      <c r="AD83">
        <v>21</v>
      </c>
      <c r="AE83">
        <f t="shared" si="8"/>
        <v>0</v>
      </c>
      <c r="AF83">
        <f t="shared" si="9"/>
        <v>0</v>
      </c>
      <c r="AG83">
        <v>1.60427807486631E-3</v>
      </c>
      <c r="AM83">
        <f t="shared" si="10"/>
        <v>0</v>
      </c>
      <c r="AN83">
        <f t="shared" si="11"/>
        <v>0</v>
      </c>
      <c r="AO83" t="s">
        <v>205</v>
      </c>
      <c r="AP83" t="s">
        <v>206</v>
      </c>
      <c r="AQ83" s="12" t="s">
        <v>50</v>
      </c>
    </row>
    <row r="84" spans="1:43" x14ac:dyDescent="0.2">
      <c r="A84" s="2" t="s">
        <v>216</v>
      </c>
      <c r="C84" s="1" t="s">
        <v>217</v>
      </c>
      <c r="D84" t="s">
        <v>360</v>
      </c>
      <c r="E84" t="s">
        <v>60</v>
      </c>
      <c r="F84">
        <v>22</v>
      </c>
      <c r="G84">
        <v>0</v>
      </c>
      <c r="H84">
        <f t="shared" si="0"/>
        <v>0</v>
      </c>
      <c r="I84">
        <f t="shared" si="1"/>
        <v>0</v>
      </c>
      <c r="J84">
        <f t="shared" si="2"/>
        <v>0</v>
      </c>
      <c r="K84">
        <v>4.2999999999999999E-4</v>
      </c>
      <c r="L84">
        <f t="shared" si="3"/>
        <v>9.4599999999999997E-3</v>
      </c>
      <c r="M84" t="s">
        <v>47</v>
      </c>
      <c r="N84">
        <v>1</v>
      </c>
      <c r="O84">
        <f t="shared" si="4"/>
        <v>0</v>
      </c>
      <c r="Z84">
        <f t="shared" si="5"/>
        <v>0</v>
      </c>
      <c r="AA84">
        <f t="shared" si="6"/>
        <v>0</v>
      </c>
      <c r="AB84">
        <f t="shared" si="7"/>
        <v>0</v>
      </c>
      <c r="AD84">
        <v>21</v>
      </c>
      <c r="AE84">
        <f t="shared" si="8"/>
        <v>0</v>
      </c>
      <c r="AF84">
        <f t="shared" si="9"/>
        <v>0</v>
      </c>
      <c r="AG84">
        <v>1</v>
      </c>
      <c r="AM84">
        <f t="shared" si="10"/>
        <v>0</v>
      </c>
      <c r="AN84">
        <f t="shared" si="11"/>
        <v>0</v>
      </c>
      <c r="AO84" t="s">
        <v>205</v>
      </c>
      <c r="AP84" t="s">
        <v>206</v>
      </c>
      <c r="AQ84" s="12" t="s">
        <v>50</v>
      </c>
    </row>
    <row r="85" spans="1:43" x14ac:dyDescent="0.2">
      <c r="A85" s="2" t="s">
        <v>218</v>
      </c>
      <c r="C85" s="1" t="s">
        <v>219</v>
      </c>
      <c r="D85" t="s">
        <v>220</v>
      </c>
      <c r="E85" t="s">
        <v>221</v>
      </c>
      <c r="F85">
        <v>9</v>
      </c>
      <c r="G85">
        <v>0</v>
      </c>
      <c r="H85">
        <f t="shared" si="0"/>
        <v>0</v>
      </c>
      <c r="I85">
        <f t="shared" si="1"/>
        <v>0</v>
      </c>
      <c r="J85">
        <f t="shared" si="2"/>
        <v>0</v>
      </c>
      <c r="K85">
        <v>7.7999999999999996E-3</v>
      </c>
      <c r="L85">
        <f t="shared" si="3"/>
        <v>7.0199999999999999E-2</v>
      </c>
      <c r="M85" t="s">
        <v>47</v>
      </c>
      <c r="N85">
        <v>1</v>
      </c>
      <c r="O85">
        <f t="shared" si="4"/>
        <v>0</v>
      </c>
      <c r="Z85">
        <f t="shared" si="5"/>
        <v>0</v>
      </c>
      <c r="AA85">
        <f t="shared" si="6"/>
        <v>0</v>
      </c>
      <c r="AB85">
        <f t="shared" si="7"/>
        <v>0</v>
      </c>
      <c r="AD85">
        <v>21</v>
      </c>
      <c r="AE85">
        <f t="shared" si="8"/>
        <v>0</v>
      </c>
      <c r="AF85">
        <f t="shared" si="9"/>
        <v>0</v>
      </c>
      <c r="AG85">
        <v>0.28127413127413131</v>
      </c>
      <c r="AM85">
        <f t="shared" si="10"/>
        <v>0</v>
      </c>
      <c r="AN85">
        <f t="shared" si="11"/>
        <v>0</v>
      </c>
      <c r="AO85" t="s">
        <v>205</v>
      </c>
      <c r="AP85" t="s">
        <v>206</v>
      </c>
      <c r="AQ85" s="12" t="s">
        <v>50</v>
      </c>
    </row>
    <row r="86" spans="1:43" x14ac:dyDescent="0.2">
      <c r="A86" s="2" t="s">
        <v>222</v>
      </c>
      <c r="C86" s="1" t="s">
        <v>223</v>
      </c>
      <c r="D86" t="s">
        <v>224</v>
      </c>
      <c r="E86" t="s">
        <v>221</v>
      </c>
      <c r="F86">
        <v>9</v>
      </c>
      <c r="G86">
        <v>0</v>
      </c>
      <c r="H86">
        <f t="shared" si="0"/>
        <v>0</v>
      </c>
      <c r="I86">
        <f t="shared" si="1"/>
        <v>0</v>
      </c>
      <c r="J86">
        <f t="shared" si="2"/>
        <v>0</v>
      </c>
      <c r="K86">
        <v>7.3999999999999999E-4</v>
      </c>
      <c r="L86">
        <f t="shared" si="3"/>
        <v>6.6600000000000001E-3</v>
      </c>
      <c r="M86" t="s">
        <v>47</v>
      </c>
      <c r="N86">
        <v>1</v>
      </c>
      <c r="O86">
        <f t="shared" si="4"/>
        <v>0</v>
      </c>
      <c r="Z86">
        <f t="shared" si="5"/>
        <v>0</v>
      </c>
      <c r="AA86">
        <f t="shared" si="6"/>
        <v>0</v>
      </c>
      <c r="AB86">
        <f t="shared" si="7"/>
        <v>0</v>
      </c>
      <c r="AD86">
        <v>21</v>
      </c>
      <c r="AE86">
        <f t="shared" si="8"/>
        <v>0</v>
      </c>
      <c r="AF86">
        <f t="shared" si="9"/>
        <v>0</v>
      </c>
      <c r="AG86">
        <v>0.17880952380952381</v>
      </c>
      <c r="AM86">
        <f t="shared" si="10"/>
        <v>0</v>
      </c>
      <c r="AN86">
        <f t="shared" si="11"/>
        <v>0</v>
      </c>
      <c r="AO86" t="s">
        <v>205</v>
      </c>
      <c r="AP86" t="s">
        <v>206</v>
      </c>
      <c r="AQ86" s="12" t="s">
        <v>50</v>
      </c>
    </row>
    <row r="87" spans="1:43" x14ac:dyDescent="0.2">
      <c r="A87" s="2" t="s">
        <v>225</v>
      </c>
      <c r="C87" s="1" t="s">
        <v>226</v>
      </c>
      <c r="D87" t="s">
        <v>227</v>
      </c>
      <c r="E87" t="s">
        <v>221</v>
      </c>
      <c r="F87">
        <v>9</v>
      </c>
      <c r="G87">
        <v>0</v>
      </c>
      <c r="H87">
        <f t="shared" si="0"/>
        <v>0</v>
      </c>
      <c r="I87">
        <f t="shared" si="1"/>
        <v>0</v>
      </c>
      <c r="J87">
        <f t="shared" si="2"/>
        <v>0</v>
      </c>
      <c r="K87">
        <v>0</v>
      </c>
      <c r="L87">
        <f t="shared" si="3"/>
        <v>0</v>
      </c>
      <c r="M87" t="s">
        <v>47</v>
      </c>
      <c r="N87">
        <v>1</v>
      </c>
      <c r="O87">
        <f t="shared" si="4"/>
        <v>0</v>
      </c>
      <c r="Z87">
        <f t="shared" si="5"/>
        <v>0</v>
      </c>
      <c r="AA87">
        <f t="shared" si="6"/>
        <v>0</v>
      </c>
      <c r="AB87">
        <f t="shared" si="7"/>
        <v>0</v>
      </c>
      <c r="AD87">
        <v>21</v>
      </c>
      <c r="AE87">
        <f t="shared" si="8"/>
        <v>0</v>
      </c>
      <c r="AF87">
        <f t="shared" si="9"/>
        <v>0</v>
      </c>
      <c r="AG87">
        <v>0</v>
      </c>
      <c r="AM87">
        <f t="shared" si="10"/>
        <v>0</v>
      </c>
      <c r="AN87">
        <f t="shared" si="11"/>
        <v>0</v>
      </c>
      <c r="AO87" t="s">
        <v>205</v>
      </c>
      <c r="AP87" t="s">
        <v>206</v>
      </c>
      <c r="AQ87" s="12" t="s">
        <v>50</v>
      </c>
    </row>
    <row r="88" spans="1:43" x14ac:dyDescent="0.2">
      <c r="A88" s="2" t="s">
        <v>228</v>
      </c>
      <c r="C88" s="1" t="s">
        <v>229</v>
      </c>
      <c r="D88" t="s">
        <v>230</v>
      </c>
      <c r="E88" t="s">
        <v>60</v>
      </c>
      <c r="F88">
        <v>3</v>
      </c>
      <c r="G88">
        <v>0</v>
      </c>
      <c r="H88">
        <f t="shared" si="0"/>
        <v>0</v>
      </c>
      <c r="I88">
        <f t="shared" si="1"/>
        <v>0</v>
      </c>
      <c r="J88">
        <f t="shared" si="2"/>
        <v>0</v>
      </c>
      <c r="K88">
        <v>7.7999999999999999E-4</v>
      </c>
      <c r="L88">
        <f t="shared" si="3"/>
        <v>2.3400000000000001E-3</v>
      </c>
      <c r="M88" t="s">
        <v>47</v>
      </c>
      <c r="N88">
        <v>1</v>
      </c>
      <c r="O88">
        <f t="shared" si="4"/>
        <v>0</v>
      </c>
      <c r="Z88">
        <f t="shared" si="5"/>
        <v>0</v>
      </c>
      <c r="AA88">
        <f t="shared" si="6"/>
        <v>0</v>
      </c>
      <c r="AB88">
        <f t="shared" si="7"/>
        <v>0</v>
      </c>
      <c r="AD88">
        <v>21</v>
      </c>
      <c r="AE88">
        <f t="shared" si="8"/>
        <v>0</v>
      </c>
      <c r="AF88">
        <f t="shared" si="9"/>
        <v>0</v>
      </c>
      <c r="AG88">
        <v>0.37305760709010338</v>
      </c>
      <c r="AM88">
        <f t="shared" si="10"/>
        <v>0</v>
      </c>
      <c r="AN88">
        <f t="shared" si="11"/>
        <v>0</v>
      </c>
      <c r="AO88" t="s">
        <v>205</v>
      </c>
      <c r="AP88" t="s">
        <v>206</v>
      </c>
      <c r="AQ88" s="12" t="s">
        <v>50</v>
      </c>
    </row>
    <row r="89" spans="1:43" x14ac:dyDescent="0.2">
      <c r="A89" s="2" t="s">
        <v>155</v>
      </c>
      <c r="C89" s="1" t="s">
        <v>231</v>
      </c>
      <c r="D89" t="s">
        <v>232</v>
      </c>
      <c r="E89" t="s">
        <v>60</v>
      </c>
      <c r="F89">
        <v>44</v>
      </c>
      <c r="G89">
        <v>0</v>
      </c>
      <c r="H89">
        <f t="shared" si="0"/>
        <v>0</v>
      </c>
      <c r="I89">
        <f t="shared" si="1"/>
        <v>0</v>
      </c>
      <c r="J89">
        <f t="shared" si="2"/>
        <v>0</v>
      </c>
      <c r="K89">
        <v>0</v>
      </c>
      <c r="L89">
        <f t="shared" si="3"/>
        <v>0</v>
      </c>
      <c r="M89" t="s">
        <v>47</v>
      </c>
      <c r="N89">
        <v>1</v>
      </c>
      <c r="O89">
        <f t="shared" si="4"/>
        <v>0</v>
      </c>
      <c r="Z89">
        <f t="shared" si="5"/>
        <v>0</v>
      </c>
      <c r="AA89">
        <f t="shared" si="6"/>
        <v>0</v>
      </c>
      <c r="AB89">
        <f t="shared" si="7"/>
        <v>0</v>
      </c>
      <c r="AD89">
        <v>21</v>
      </c>
      <c r="AE89">
        <f t="shared" si="8"/>
        <v>0</v>
      </c>
      <c r="AF89">
        <f t="shared" si="9"/>
        <v>0</v>
      </c>
      <c r="AG89">
        <v>8.018018018018018E-2</v>
      </c>
      <c r="AM89">
        <f t="shared" si="10"/>
        <v>0</v>
      </c>
      <c r="AN89">
        <f t="shared" si="11"/>
        <v>0</v>
      </c>
      <c r="AO89" t="s">
        <v>205</v>
      </c>
      <c r="AP89" t="s">
        <v>206</v>
      </c>
      <c r="AQ89" s="12" t="s">
        <v>50</v>
      </c>
    </row>
    <row r="90" spans="1:43" x14ac:dyDescent="0.2">
      <c r="A90" s="2" t="s">
        <v>233</v>
      </c>
      <c r="C90" s="1" t="s">
        <v>234</v>
      </c>
      <c r="D90" t="s">
        <v>235</v>
      </c>
      <c r="E90" t="s">
        <v>60</v>
      </c>
      <c r="F90">
        <v>44</v>
      </c>
      <c r="G90">
        <v>0</v>
      </c>
      <c r="H90">
        <f t="shared" si="0"/>
        <v>0</v>
      </c>
      <c r="I90">
        <f t="shared" si="1"/>
        <v>0</v>
      </c>
      <c r="J90">
        <f t="shared" si="2"/>
        <v>0</v>
      </c>
      <c r="K90">
        <v>0</v>
      </c>
      <c r="L90">
        <f t="shared" si="3"/>
        <v>0</v>
      </c>
      <c r="M90" t="s">
        <v>47</v>
      </c>
      <c r="N90">
        <v>1</v>
      </c>
      <c r="O90">
        <f t="shared" si="4"/>
        <v>0</v>
      </c>
      <c r="Z90">
        <f t="shared" si="5"/>
        <v>0</v>
      </c>
      <c r="AA90">
        <f t="shared" si="6"/>
        <v>0</v>
      </c>
      <c r="AB90">
        <f t="shared" si="7"/>
        <v>0</v>
      </c>
      <c r="AD90">
        <v>21</v>
      </c>
      <c r="AE90">
        <f t="shared" si="8"/>
        <v>0</v>
      </c>
      <c r="AF90">
        <f t="shared" si="9"/>
        <v>0</v>
      </c>
      <c r="AG90">
        <v>0</v>
      </c>
      <c r="AM90">
        <f t="shared" si="10"/>
        <v>0</v>
      </c>
      <c r="AN90">
        <f t="shared" si="11"/>
        <v>0</v>
      </c>
      <c r="AO90" t="s">
        <v>205</v>
      </c>
      <c r="AP90" t="s">
        <v>206</v>
      </c>
      <c r="AQ90" s="12" t="s">
        <v>50</v>
      </c>
    </row>
    <row r="91" spans="1:43" x14ac:dyDescent="0.2">
      <c r="A91" s="2" t="s">
        <v>236</v>
      </c>
      <c r="C91" s="1" t="s">
        <v>237</v>
      </c>
      <c r="D91" t="s">
        <v>238</v>
      </c>
      <c r="E91" t="s">
        <v>125</v>
      </c>
      <c r="F91">
        <v>0.11262</v>
      </c>
      <c r="G91">
        <v>0</v>
      </c>
      <c r="H91">
        <f t="shared" si="0"/>
        <v>0</v>
      </c>
      <c r="I91">
        <f t="shared" si="1"/>
        <v>0</v>
      </c>
      <c r="J91">
        <f t="shared" si="2"/>
        <v>0</v>
      </c>
      <c r="K91">
        <v>0</v>
      </c>
      <c r="L91">
        <f t="shared" si="3"/>
        <v>0</v>
      </c>
      <c r="M91" t="s">
        <v>47</v>
      </c>
      <c r="N91">
        <v>5</v>
      </c>
      <c r="O91">
        <f t="shared" si="4"/>
        <v>0</v>
      </c>
      <c r="Z91">
        <f t="shared" si="5"/>
        <v>0</v>
      </c>
      <c r="AA91">
        <f t="shared" si="6"/>
        <v>0</v>
      </c>
      <c r="AB91">
        <f t="shared" si="7"/>
        <v>0</v>
      </c>
      <c r="AD91">
        <v>21</v>
      </c>
      <c r="AE91">
        <f t="shared" si="8"/>
        <v>0</v>
      </c>
      <c r="AF91">
        <f t="shared" si="9"/>
        <v>0</v>
      </c>
      <c r="AG91">
        <v>0</v>
      </c>
      <c r="AM91">
        <f t="shared" si="10"/>
        <v>0</v>
      </c>
      <c r="AN91">
        <f t="shared" si="11"/>
        <v>0</v>
      </c>
      <c r="AO91" t="s">
        <v>205</v>
      </c>
      <c r="AP91" t="s">
        <v>206</v>
      </c>
      <c r="AQ91" s="12" t="s">
        <v>50</v>
      </c>
    </row>
    <row r="92" spans="1:43" x14ac:dyDescent="0.2">
      <c r="A92" s="14"/>
      <c r="B92" s="15"/>
      <c r="C92" s="15" t="s">
        <v>239</v>
      </c>
      <c r="D92" s="12" t="s">
        <v>240</v>
      </c>
      <c r="E92" s="12"/>
      <c r="F92" s="12"/>
      <c r="G92" s="12"/>
      <c r="H92" s="12">
        <f>SUM(H93:H95)</f>
        <v>0</v>
      </c>
      <c r="I92" s="12">
        <f>SUM(I93:I95)</f>
        <v>0</v>
      </c>
      <c r="J92" s="12">
        <f>H92+I92</f>
        <v>0</v>
      </c>
      <c r="K92" s="12"/>
      <c r="L92" s="12">
        <f>SUM(L93:L95)</f>
        <v>1.0999999999999999E-2</v>
      </c>
      <c r="M92" s="12"/>
      <c r="P92" s="12">
        <f>IF(Q92="PR",J92,SUM(O93:O95))</f>
        <v>0</v>
      </c>
      <c r="Q92" s="12" t="s">
        <v>201</v>
      </c>
      <c r="R92" s="12">
        <f>IF(Q92="HS",H92,0)</f>
        <v>0</v>
      </c>
      <c r="S92" s="12">
        <f>IF(Q92="HS",I92-P92,0)</f>
        <v>0</v>
      </c>
      <c r="T92" s="12">
        <f>IF(Q92="PS",H92,0)</f>
        <v>0</v>
      </c>
      <c r="U92" s="12">
        <f>IF(Q92="PS",I92-P92,0)</f>
        <v>0</v>
      </c>
      <c r="V92" s="12">
        <f>IF(Q92="MP",H92,0)</f>
        <v>0</v>
      </c>
      <c r="W92" s="12">
        <f>IF(Q92="MP",I92-P92,0)</f>
        <v>0</v>
      </c>
      <c r="X92" s="12">
        <f>IF(Q92="OM",H92,0)</f>
        <v>0</v>
      </c>
      <c r="Y92" s="12">
        <v>724</v>
      </c>
      <c r="AI92">
        <f>SUM(Z93:Z95)</f>
        <v>0</v>
      </c>
      <c r="AJ92">
        <f>SUM(AA93:AA95)</f>
        <v>0</v>
      </c>
      <c r="AK92">
        <f>SUM(AB93:AB95)</f>
        <v>0</v>
      </c>
    </row>
    <row r="93" spans="1:43" x14ac:dyDescent="0.2">
      <c r="A93" s="2" t="s">
        <v>241</v>
      </c>
      <c r="C93" s="1" t="s">
        <v>242</v>
      </c>
      <c r="D93" t="s">
        <v>243</v>
      </c>
      <c r="E93" t="s">
        <v>221</v>
      </c>
      <c r="F93">
        <v>1</v>
      </c>
      <c r="G93">
        <v>0</v>
      </c>
      <c r="H93">
        <f>F93*AE93</f>
        <v>0</v>
      </c>
      <c r="I93">
        <f>J93-H93</f>
        <v>0</v>
      </c>
      <c r="J93">
        <f>F93*G93</f>
        <v>0</v>
      </c>
      <c r="K93">
        <v>0</v>
      </c>
      <c r="L93">
        <f>F93*K93</f>
        <v>0</v>
      </c>
      <c r="M93" t="s">
        <v>47</v>
      </c>
      <c r="N93">
        <v>1</v>
      </c>
      <c r="O93">
        <f>IF(N93=5,I93,0)</f>
        <v>0</v>
      </c>
      <c r="Z93">
        <f>IF(AD93=0,J93,0)</f>
        <v>0</v>
      </c>
      <c r="AA93">
        <f>IF(AD93=15,J93,0)</f>
        <v>0</v>
      </c>
      <c r="AB93">
        <f>IF(AD93=21,J93,0)</f>
        <v>0</v>
      </c>
      <c r="AD93">
        <v>21</v>
      </c>
      <c r="AE93">
        <f>G93*AG93</f>
        <v>0</v>
      </c>
      <c r="AF93">
        <f>G93*(1-AG93)</f>
        <v>0</v>
      </c>
      <c r="AG93">
        <v>1.4809153011990639E-3</v>
      </c>
      <c r="AM93">
        <f>F93*AE93</f>
        <v>0</v>
      </c>
      <c r="AN93">
        <f>F93*AF93</f>
        <v>0</v>
      </c>
      <c r="AO93" t="s">
        <v>244</v>
      </c>
      <c r="AP93" t="s">
        <v>206</v>
      </c>
      <c r="AQ93" s="12" t="s">
        <v>50</v>
      </c>
    </row>
    <row r="94" spans="1:43" x14ac:dyDescent="0.2">
      <c r="A94" s="2" t="s">
        <v>245</v>
      </c>
      <c r="C94" s="1" t="s">
        <v>246</v>
      </c>
      <c r="D94" t="s">
        <v>247</v>
      </c>
      <c r="E94" t="s">
        <v>221</v>
      </c>
      <c r="F94">
        <v>1</v>
      </c>
      <c r="G94">
        <v>0</v>
      </c>
      <c r="H94">
        <f>F94*AE94</f>
        <v>0</v>
      </c>
      <c r="I94">
        <f>J94-H94</f>
        <v>0</v>
      </c>
      <c r="J94">
        <f>F94*G94</f>
        <v>0</v>
      </c>
      <c r="K94">
        <v>1.0999999999999999E-2</v>
      </c>
      <c r="L94">
        <f>F94*K94</f>
        <v>1.0999999999999999E-2</v>
      </c>
      <c r="M94" t="s">
        <v>47</v>
      </c>
      <c r="N94">
        <v>1</v>
      </c>
      <c r="O94">
        <f>IF(N94=5,I94,0)</f>
        <v>0</v>
      </c>
      <c r="Z94">
        <f>IF(AD94=0,J94,0)</f>
        <v>0</v>
      </c>
      <c r="AA94">
        <f>IF(AD94=15,J94,0)</f>
        <v>0</v>
      </c>
      <c r="AB94">
        <f>IF(AD94=21,J94,0)</f>
        <v>0</v>
      </c>
      <c r="AD94">
        <v>21</v>
      </c>
      <c r="AE94">
        <f>G94*AG94</f>
        <v>0</v>
      </c>
      <c r="AF94">
        <f>G94*(1-AG94)</f>
        <v>0</v>
      </c>
      <c r="AG94">
        <v>1</v>
      </c>
      <c r="AM94">
        <f>F94*AE94</f>
        <v>0</v>
      </c>
      <c r="AN94">
        <f>F94*AF94</f>
        <v>0</v>
      </c>
      <c r="AO94" t="s">
        <v>244</v>
      </c>
      <c r="AP94" t="s">
        <v>206</v>
      </c>
      <c r="AQ94" s="12" t="s">
        <v>50</v>
      </c>
    </row>
    <row r="95" spans="1:43" x14ac:dyDescent="0.2">
      <c r="A95" s="2" t="s">
        <v>248</v>
      </c>
      <c r="C95" s="1" t="s">
        <v>249</v>
      </c>
      <c r="D95" t="s">
        <v>250</v>
      </c>
      <c r="E95" t="s">
        <v>125</v>
      </c>
      <c r="F95">
        <v>1.0999999999999999E-2</v>
      </c>
      <c r="G95">
        <v>0</v>
      </c>
      <c r="H95">
        <f>F95*AE95</f>
        <v>0</v>
      </c>
      <c r="I95">
        <f>J95-H95</f>
        <v>0</v>
      </c>
      <c r="J95">
        <f>F95*G95</f>
        <v>0</v>
      </c>
      <c r="K95">
        <v>0</v>
      </c>
      <c r="L95">
        <f>F95*K95</f>
        <v>0</v>
      </c>
      <c r="M95" t="s">
        <v>47</v>
      </c>
      <c r="N95">
        <v>5</v>
      </c>
      <c r="O95">
        <f>IF(N95=5,I95,0)</f>
        <v>0</v>
      </c>
      <c r="Z95">
        <f>IF(AD95=0,J95,0)</f>
        <v>0</v>
      </c>
      <c r="AA95">
        <f>IF(AD95=15,J95,0)</f>
        <v>0</v>
      </c>
      <c r="AB95">
        <f>IF(AD95=21,J95,0)</f>
        <v>0</v>
      </c>
      <c r="AD95">
        <v>21</v>
      </c>
      <c r="AE95">
        <f>G95*AG95</f>
        <v>0</v>
      </c>
      <c r="AF95">
        <f>G95*(1-AG95)</f>
        <v>0</v>
      </c>
      <c r="AG95">
        <v>0</v>
      </c>
      <c r="AM95">
        <f>F95*AE95</f>
        <v>0</v>
      </c>
      <c r="AN95">
        <f>F95*AF95</f>
        <v>0</v>
      </c>
      <c r="AO95" t="s">
        <v>244</v>
      </c>
      <c r="AP95" t="s">
        <v>206</v>
      </c>
      <c r="AQ95" s="12" t="s">
        <v>50</v>
      </c>
    </row>
    <row r="96" spans="1:43" x14ac:dyDescent="0.2">
      <c r="A96" s="14"/>
      <c r="B96" s="15"/>
      <c r="C96" s="15" t="s">
        <v>251</v>
      </c>
      <c r="D96" s="12" t="s">
        <v>252</v>
      </c>
      <c r="E96" s="12"/>
      <c r="F96" s="12"/>
      <c r="G96" s="12"/>
      <c r="H96" s="12">
        <f>SUM(H97:H98)</f>
        <v>0</v>
      </c>
      <c r="I96" s="12">
        <f>SUM(I97:I98)</f>
        <v>0</v>
      </c>
      <c r="J96" s="12">
        <f>H96+I96</f>
        <v>0</v>
      </c>
      <c r="K96" s="12"/>
      <c r="L96" s="12">
        <f>SUM(L97:L98)</f>
        <v>0.13051000000000001</v>
      </c>
      <c r="M96" s="12"/>
      <c r="P96" s="12">
        <f>IF(Q96="PR",J96,SUM(O97:O98))</f>
        <v>0</v>
      </c>
      <c r="Q96" s="12" t="s">
        <v>42</v>
      </c>
      <c r="R96" s="12">
        <f>IF(Q96="HS",H96,0)</f>
        <v>0</v>
      </c>
      <c r="S96" s="12">
        <f>IF(Q96="HS",I96-P96,0)</f>
        <v>0</v>
      </c>
      <c r="T96" s="12">
        <f>IF(Q96="PS",H96,0)</f>
        <v>0</v>
      </c>
      <c r="U96" s="12">
        <f>IF(Q96="PS",I96-P96,0)</f>
        <v>0</v>
      </c>
      <c r="V96" s="12">
        <f>IF(Q96="MP",H96,0)</f>
        <v>0</v>
      </c>
      <c r="W96" s="12">
        <f>IF(Q96="MP",I96-P96,0)</f>
        <v>0</v>
      </c>
      <c r="X96" s="12">
        <f>IF(Q96="OM",H96,0)</f>
        <v>0</v>
      </c>
      <c r="Y96" s="12">
        <v>87</v>
      </c>
      <c r="AI96">
        <f>SUM(Z97:Z98)</f>
        <v>0</v>
      </c>
      <c r="AJ96">
        <f>SUM(AA97:AA98)</f>
        <v>0</v>
      </c>
      <c r="AK96">
        <f>SUM(AB97:AB98)</f>
        <v>0</v>
      </c>
    </row>
    <row r="97" spans="1:43" x14ac:dyDescent="0.2">
      <c r="A97" s="2" t="s">
        <v>253</v>
      </c>
      <c r="C97" s="1" t="s">
        <v>254</v>
      </c>
      <c r="D97" t="s">
        <v>255</v>
      </c>
      <c r="E97" t="s">
        <v>60</v>
      </c>
      <c r="F97">
        <v>31</v>
      </c>
      <c r="G97">
        <v>0</v>
      </c>
      <c r="H97">
        <f>F97*AE97</f>
        <v>0</v>
      </c>
      <c r="I97">
        <f>J97-H97</f>
        <v>0</v>
      </c>
      <c r="J97">
        <f>F97*G97</f>
        <v>0</v>
      </c>
      <c r="K97">
        <v>1.1E-4</v>
      </c>
      <c r="L97">
        <f>F97*K97</f>
        <v>3.4100000000000003E-3</v>
      </c>
      <c r="M97" t="s">
        <v>47</v>
      </c>
      <c r="N97">
        <v>1</v>
      </c>
      <c r="O97">
        <f>IF(N97=5,I97,0)</f>
        <v>0</v>
      </c>
      <c r="Z97">
        <f>IF(AD97=0,J97,0)</f>
        <v>0</v>
      </c>
      <c r="AA97">
        <f>IF(AD97=15,J97,0)</f>
        <v>0</v>
      </c>
      <c r="AB97">
        <f>IF(AD97=21,J97,0)</f>
        <v>0</v>
      </c>
      <c r="AD97">
        <v>21</v>
      </c>
      <c r="AE97">
        <f>G97*AG97</f>
        <v>0</v>
      </c>
      <c r="AF97">
        <f>G97*(1-AG97)</f>
        <v>0</v>
      </c>
      <c r="AG97">
        <v>0.125647849838913</v>
      </c>
      <c r="AM97">
        <f>F97*AE97</f>
        <v>0</v>
      </c>
      <c r="AN97">
        <f>F97*AF97</f>
        <v>0</v>
      </c>
      <c r="AO97" t="s">
        <v>256</v>
      </c>
      <c r="AP97" t="s">
        <v>257</v>
      </c>
      <c r="AQ97" s="12" t="s">
        <v>50</v>
      </c>
    </row>
    <row r="98" spans="1:43" x14ac:dyDescent="0.2">
      <c r="A98" s="2" t="s">
        <v>258</v>
      </c>
      <c r="C98" s="1" t="s">
        <v>259</v>
      </c>
      <c r="D98" t="s">
        <v>260</v>
      </c>
      <c r="E98" t="s">
        <v>221</v>
      </c>
      <c r="F98">
        <v>31</v>
      </c>
      <c r="G98">
        <v>0</v>
      </c>
      <c r="H98">
        <f>F98*AE98</f>
        <v>0</v>
      </c>
      <c r="I98">
        <f>J98-H98</f>
        <v>0</v>
      </c>
      <c r="J98">
        <f>F98*G98</f>
        <v>0</v>
      </c>
      <c r="K98">
        <v>4.1000000000000003E-3</v>
      </c>
      <c r="L98">
        <f>F98*K98</f>
        <v>0.12710000000000002</v>
      </c>
      <c r="M98" t="s">
        <v>47</v>
      </c>
      <c r="N98">
        <v>1</v>
      </c>
      <c r="O98">
        <f>IF(N98=5,I98,0)</f>
        <v>0</v>
      </c>
      <c r="Z98">
        <f>IF(AD98=0,J98,0)</f>
        <v>0</v>
      </c>
      <c r="AA98">
        <f>IF(AD98=15,J98,0)</f>
        <v>0</v>
      </c>
      <c r="AB98">
        <f>IF(AD98=21,J98,0)</f>
        <v>0</v>
      </c>
      <c r="AD98">
        <v>21</v>
      </c>
      <c r="AE98">
        <f>G98*AG98</f>
        <v>0</v>
      </c>
      <c r="AF98">
        <f>G98*(1-AG98)</f>
        <v>0</v>
      </c>
      <c r="AG98">
        <v>1</v>
      </c>
      <c r="AM98">
        <f>F98*AE98</f>
        <v>0</v>
      </c>
      <c r="AN98">
        <f>F98*AF98</f>
        <v>0</v>
      </c>
      <c r="AO98" t="s">
        <v>256</v>
      </c>
      <c r="AP98" t="s">
        <v>257</v>
      </c>
      <c r="AQ98" s="12" t="s">
        <v>50</v>
      </c>
    </row>
    <row r="99" spans="1:43" x14ac:dyDescent="0.2">
      <c r="A99" s="14"/>
      <c r="B99" s="15"/>
      <c r="C99" s="15" t="s">
        <v>261</v>
      </c>
      <c r="D99" s="12" t="s">
        <v>262</v>
      </c>
      <c r="E99" s="12"/>
      <c r="F99" s="12"/>
      <c r="G99" s="12"/>
      <c r="H99" s="12">
        <f>SUM(H100:H108)</f>
        <v>0</v>
      </c>
      <c r="I99" s="12">
        <f>SUM(I100:I108)</f>
        <v>0</v>
      </c>
      <c r="J99" s="12">
        <f>H99+I99</f>
        <v>0</v>
      </c>
      <c r="K99" s="12"/>
      <c r="L99" s="12">
        <f>SUM(L100:L108)</f>
        <v>2.1454700000000004</v>
      </c>
      <c r="M99" s="12"/>
      <c r="P99" s="12">
        <f>IF(Q99="PR",J99,SUM(O100:O108))</f>
        <v>0</v>
      </c>
      <c r="Q99" s="12" t="s">
        <v>42</v>
      </c>
      <c r="R99" s="12">
        <f>IF(Q99="HS",H99,0)</f>
        <v>0</v>
      </c>
      <c r="S99" s="12">
        <f>IF(Q99="HS",I99-P99,0)</f>
        <v>0</v>
      </c>
      <c r="T99" s="12">
        <f>IF(Q99="PS",H99,0)</f>
        <v>0</v>
      </c>
      <c r="U99" s="12">
        <f>IF(Q99="PS",I99-P99,0)</f>
        <v>0</v>
      </c>
      <c r="V99" s="12">
        <f>IF(Q99="MP",H99,0)</f>
        <v>0</v>
      </c>
      <c r="W99" s="12">
        <f>IF(Q99="MP",I99-P99,0)</f>
        <v>0</v>
      </c>
      <c r="X99" s="12">
        <f>IF(Q99="OM",H99,0)</f>
        <v>0</v>
      </c>
      <c r="Y99" s="12">
        <v>89</v>
      </c>
      <c r="AI99">
        <f>SUM(Z100:Z108)</f>
        <v>0</v>
      </c>
      <c r="AJ99">
        <f>SUM(AA100:AA108)</f>
        <v>0</v>
      </c>
      <c r="AK99">
        <f>SUM(AB100:AB108)</f>
        <v>0</v>
      </c>
    </row>
    <row r="100" spans="1:43" x14ac:dyDescent="0.2">
      <c r="A100" s="2" t="s">
        <v>263</v>
      </c>
      <c r="C100" s="1" t="s">
        <v>264</v>
      </c>
      <c r="D100" t="s">
        <v>265</v>
      </c>
      <c r="E100" t="s">
        <v>60</v>
      </c>
      <c r="F100">
        <v>31</v>
      </c>
      <c r="G100">
        <v>0</v>
      </c>
      <c r="H100">
        <f t="shared" ref="H100:H108" si="12">F100*AE100</f>
        <v>0</v>
      </c>
      <c r="I100">
        <f t="shared" ref="I100:I108" si="13">J100-H100</f>
        <v>0</v>
      </c>
      <c r="J100">
        <f t="shared" ref="J100:J108" si="14">F100*G100</f>
        <v>0</v>
      </c>
      <c r="K100">
        <v>0</v>
      </c>
      <c r="L100">
        <f t="shared" ref="L100:L108" si="15">F100*K100</f>
        <v>0</v>
      </c>
      <c r="M100" t="s">
        <v>47</v>
      </c>
      <c r="N100">
        <v>1</v>
      </c>
      <c r="O100">
        <f t="shared" ref="O100:O108" si="16">IF(N100=5,I100,0)</f>
        <v>0</v>
      </c>
      <c r="Z100">
        <f t="shared" ref="Z100:Z108" si="17">IF(AD100=0,J100,0)</f>
        <v>0</v>
      </c>
      <c r="AA100">
        <f t="shared" ref="AA100:AA108" si="18">IF(AD100=15,J100,0)</f>
        <v>0</v>
      </c>
      <c r="AB100">
        <f t="shared" ref="AB100:AB108" si="19">IF(AD100=21,J100,0)</f>
        <v>0</v>
      </c>
      <c r="AD100">
        <v>21</v>
      </c>
      <c r="AE100">
        <f t="shared" ref="AE100:AE108" si="20">G100*AG100</f>
        <v>0</v>
      </c>
      <c r="AF100">
        <f t="shared" ref="AF100:AF108" si="21">G100*(1-AG100)</f>
        <v>0</v>
      </c>
      <c r="AG100">
        <v>0</v>
      </c>
      <c r="AM100">
        <f t="shared" ref="AM100:AM108" si="22">F100*AE100</f>
        <v>0</v>
      </c>
      <c r="AN100">
        <f t="shared" ref="AN100:AN108" si="23">F100*AF100</f>
        <v>0</v>
      </c>
      <c r="AO100" t="s">
        <v>266</v>
      </c>
      <c r="AP100" t="s">
        <v>257</v>
      </c>
      <c r="AQ100" s="12" t="s">
        <v>50</v>
      </c>
    </row>
    <row r="101" spans="1:43" x14ac:dyDescent="0.2">
      <c r="A101" s="2" t="s">
        <v>267</v>
      </c>
      <c r="C101" s="1" t="s">
        <v>268</v>
      </c>
      <c r="D101" t="s">
        <v>269</v>
      </c>
      <c r="E101" t="s">
        <v>60</v>
      </c>
      <c r="F101">
        <v>31</v>
      </c>
      <c r="G101">
        <v>0</v>
      </c>
      <c r="H101">
        <f t="shared" si="12"/>
        <v>0</v>
      </c>
      <c r="I101">
        <f t="shared" si="13"/>
        <v>0</v>
      </c>
      <c r="J101">
        <f t="shared" si="14"/>
        <v>0</v>
      </c>
      <c r="K101">
        <v>4.0000000000000003E-5</v>
      </c>
      <c r="L101">
        <f t="shared" si="15"/>
        <v>1.24E-3</v>
      </c>
      <c r="M101" t="s">
        <v>47</v>
      </c>
      <c r="N101">
        <v>1</v>
      </c>
      <c r="O101">
        <f t="shared" si="16"/>
        <v>0</v>
      </c>
      <c r="Z101">
        <f t="shared" si="17"/>
        <v>0</v>
      </c>
      <c r="AA101">
        <f t="shared" si="18"/>
        <v>0</v>
      </c>
      <c r="AB101">
        <f t="shared" si="19"/>
        <v>0</v>
      </c>
      <c r="AD101">
        <v>21</v>
      </c>
      <c r="AE101">
        <f t="shared" si="20"/>
        <v>0</v>
      </c>
      <c r="AF101">
        <f t="shared" si="21"/>
        <v>0</v>
      </c>
      <c r="AG101">
        <v>1</v>
      </c>
      <c r="AM101">
        <f t="shared" si="22"/>
        <v>0</v>
      </c>
      <c r="AN101">
        <f t="shared" si="23"/>
        <v>0</v>
      </c>
      <c r="AO101" t="s">
        <v>266</v>
      </c>
      <c r="AP101" t="s">
        <v>257</v>
      </c>
      <c r="AQ101" s="12" t="s">
        <v>50</v>
      </c>
    </row>
    <row r="102" spans="1:43" x14ac:dyDescent="0.2">
      <c r="A102" s="2" t="s">
        <v>270</v>
      </c>
      <c r="C102" s="1" t="s">
        <v>271</v>
      </c>
      <c r="D102" t="s">
        <v>272</v>
      </c>
      <c r="E102" t="s">
        <v>221</v>
      </c>
      <c r="F102">
        <v>4</v>
      </c>
      <c r="G102">
        <v>0</v>
      </c>
      <c r="H102">
        <f t="shared" si="12"/>
        <v>0</v>
      </c>
      <c r="I102">
        <f t="shared" si="13"/>
        <v>0</v>
      </c>
      <c r="J102">
        <f t="shared" si="14"/>
        <v>0</v>
      </c>
      <c r="K102">
        <v>0.51066</v>
      </c>
      <c r="L102">
        <f t="shared" si="15"/>
        <v>2.04264</v>
      </c>
      <c r="M102" t="s">
        <v>47</v>
      </c>
      <c r="N102">
        <v>1</v>
      </c>
      <c r="O102">
        <f t="shared" si="16"/>
        <v>0</v>
      </c>
      <c r="Z102">
        <f t="shared" si="17"/>
        <v>0</v>
      </c>
      <c r="AA102">
        <f t="shared" si="18"/>
        <v>0</v>
      </c>
      <c r="AB102">
        <f t="shared" si="19"/>
        <v>0</v>
      </c>
      <c r="AD102">
        <v>21</v>
      </c>
      <c r="AE102">
        <f t="shared" si="20"/>
        <v>0</v>
      </c>
      <c r="AF102">
        <f t="shared" si="21"/>
        <v>0</v>
      </c>
      <c r="AG102">
        <v>0.67706590621039298</v>
      </c>
      <c r="AM102">
        <f t="shared" si="22"/>
        <v>0</v>
      </c>
      <c r="AN102">
        <f t="shared" si="23"/>
        <v>0</v>
      </c>
      <c r="AO102" t="s">
        <v>266</v>
      </c>
      <c r="AP102" t="s">
        <v>257</v>
      </c>
      <c r="AQ102" s="12" t="s">
        <v>50</v>
      </c>
    </row>
    <row r="103" spans="1:43" x14ac:dyDescent="0.2">
      <c r="A103" s="2" t="s">
        <v>164</v>
      </c>
      <c r="C103" s="1" t="s">
        <v>273</v>
      </c>
      <c r="D103" t="s">
        <v>361</v>
      </c>
      <c r="E103" t="s">
        <v>221</v>
      </c>
      <c r="F103">
        <v>1</v>
      </c>
      <c r="G103">
        <v>0</v>
      </c>
      <c r="H103">
        <f t="shared" si="12"/>
        <v>0</v>
      </c>
      <c r="I103">
        <f t="shared" si="13"/>
        <v>0</v>
      </c>
      <c r="J103">
        <f t="shared" si="14"/>
        <v>0</v>
      </c>
      <c r="K103">
        <v>3.5000000000000003E-2</v>
      </c>
      <c r="L103">
        <f t="shared" si="15"/>
        <v>3.5000000000000003E-2</v>
      </c>
      <c r="M103" t="s">
        <v>47</v>
      </c>
      <c r="N103">
        <v>1</v>
      </c>
      <c r="O103">
        <f t="shared" si="16"/>
        <v>0</v>
      </c>
      <c r="Z103">
        <f t="shared" si="17"/>
        <v>0</v>
      </c>
      <c r="AA103">
        <f t="shared" si="18"/>
        <v>0</v>
      </c>
      <c r="AB103">
        <f t="shared" si="19"/>
        <v>0</v>
      </c>
      <c r="AD103">
        <v>21</v>
      </c>
      <c r="AE103">
        <f t="shared" si="20"/>
        <v>0</v>
      </c>
      <c r="AF103">
        <f t="shared" si="21"/>
        <v>0</v>
      </c>
      <c r="AG103">
        <v>1</v>
      </c>
      <c r="AM103">
        <f t="shared" si="22"/>
        <v>0</v>
      </c>
      <c r="AN103">
        <f t="shared" si="23"/>
        <v>0</v>
      </c>
      <c r="AO103" t="s">
        <v>266</v>
      </c>
      <c r="AP103" t="s">
        <v>257</v>
      </c>
      <c r="AQ103" s="12" t="s">
        <v>50</v>
      </c>
    </row>
    <row r="104" spans="1:43" x14ac:dyDescent="0.2">
      <c r="A104" s="2" t="s">
        <v>189</v>
      </c>
      <c r="C104" s="1" t="s">
        <v>274</v>
      </c>
      <c r="D104" t="s">
        <v>275</v>
      </c>
      <c r="E104" t="s">
        <v>221</v>
      </c>
      <c r="F104">
        <v>1</v>
      </c>
      <c r="G104">
        <v>0</v>
      </c>
      <c r="H104">
        <f t="shared" si="12"/>
        <v>0</v>
      </c>
      <c r="I104">
        <f t="shared" si="13"/>
        <v>0</v>
      </c>
      <c r="J104">
        <f t="shared" si="14"/>
        <v>0</v>
      </c>
      <c r="K104">
        <v>8.2199999999999999E-3</v>
      </c>
      <c r="L104">
        <f t="shared" si="15"/>
        <v>8.2199999999999999E-3</v>
      </c>
      <c r="M104" t="s">
        <v>47</v>
      </c>
      <c r="N104">
        <v>1</v>
      </c>
      <c r="O104">
        <f t="shared" si="16"/>
        <v>0</v>
      </c>
      <c r="Z104">
        <f t="shared" si="17"/>
        <v>0</v>
      </c>
      <c r="AA104">
        <f t="shared" si="18"/>
        <v>0</v>
      </c>
      <c r="AB104">
        <f t="shared" si="19"/>
        <v>0</v>
      </c>
      <c r="AD104">
        <v>21</v>
      </c>
      <c r="AE104">
        <f t="shared" si="20"/>
        <v>0</v>
      </c>
      <c r="AF104">
        <f t="shared" si="21"/>
        <v>0</v>
      </c>
      <c r="AG104">
        <v>1</v>
      </c>
      <c r="AM104">
        <f t="shared" si="22"/>
        <v>0</v>
      </c>
      <c r="AN104">
        <f t="shared" si="23"/>
        <v>0</v>
      </c>
      <c r="AO104" t="s">
        <v>266</v>
      </c>
      <c r="AP104" t="s">
        <v>257</v>
      </c>
      <c r="AQ104" s="12" t="s">
        <v>50</v>
      </c>
    </row>
    <row r="105" spans="1:43" x14ac:dyDescent="0.2">
      <c r="A105" s="2" t="s">
        <v>276</v>
      </c>
      <c r="C105" s="1" t="s">
        <v>277</v>
      </c>
      <c r="D105" t="s">
        <v>278</v>
      </c>
      <c r="E105" t="s">
        <v>221</v>
      </c>
      <c r="F105">
        <v>1</v>
      </c>
      <c r="G105">
        <v>0</v>
      </c>
      <c r="H105">
        <f t="shared" si="12"/>
        <v>0</v>
      </c>
      <c r="I105">
        <f t="shared" si="13"/>
        <v>0</v>
      </c>
      <c r="J105">
        <f t="shared" si="14"/>
        <v>0</v>
      </c>
      <c r="K105">
        <v>4.8300000000000001E-3</v>
      </c>
      <c r="L105">
        <f t="shared" si="15"/>
        <v>4.8300000000000001E-3</v>
      </c>
      <c r="M105" t="s">
        <v>47</v>
      </c>
      <c r="N105">
        <v>1</v>
      </c>
      <c r="O105">
        <f t="shared" si="16"/>
        <v>0</v>
      </c>
      <c r="Z105">
        <f t="shared" si="17"/>
        <v>0</v>
      </c>
      <c r="AA105">
        <f t="shared" si="18"/>
        <v>0</v>
      </c>
      <c r="AB105">
        <f t="shared" si="19"/>
        <v>0</v>
      </c>
      <c r="AD105">
        <v>21</v>
      </c>
      <c r="AE105">
        <f t="shared" si="20"/>
        <v>0</v>
      </c>
      <c r="AF105">
        <f t="shared" si="21"/>
        <v>0</v>
      </c>
      <c r="AG105">
        <v>1</v>
      </c>
      <c r="AM105">
        <f t="shared" si="22"/>
        <v>0</v>
      </c>
      <c r="AN105">
        <f t="shared" si="23"/>
        <v>0</v>
      </c>
      <c r="AO105" t="s">
        <v>266</v>
      </c>
      <c r="AP105" t="s">
        <v>257</v>
      </c>
      <c r="AQ105" s="12" t="s">
        <v>50</v>
      </c>
    </row>
    <row r="106" spans="1:43" x14ac:dyDescent="0.2">
      <c r="A106" s="2" t="s">
        <v>279</v>
      </c>
      <c r="C106" s="1" t="s">
        <v>280</v>
      </c>
      <c r="D106" t="s">
        <v>362</v>
      </c>
      <c r="E106" t="s">
        <v>221</v>
      </c>
      <c r="F106">
        <v>1</v>
      </c>
      <c r="G106">
        <v>0</v>
      </c>
      <c r="H106">
        <f t="shared" si="12"/>
        <v>0</v>
      </c>
      <c r="I106">
        <f t="shared" si="13"/>
        <v>0</v>
      </c>
      <c r="J106">
        <f t="shared" si="14"/>
        <v>0</v>
      </c>
      <c r="K106">
        <v>2.5000000000000001E-2</v>
      </c>
      <c r="L106">
        <f t="shared" si="15"/>
        <v>2.5000000000000001E-2</v>
      </c>
      <c r="M106" t="s">
        <v>47</v>
      </c>
      <c r="N106">
        <v>1</v>
      </c>
      <c r="O106">
        <f t="shared" si="16"/>
        <v>0</v>
      </c>
      <c r="Z106">
        <f t="shared" si="17"/>
        <v>0</v>
      </c>
      <c r="AA106">
        <f t="shared" si="18"/>
        <v>0</v>
      </c>
      <c r="AB106">
        <f t="shared" si="19"/>
        <v>0</v>
      </c>
      <c r="AD106">
        <v>21</v>
      </c>
      <c r="AE106">
        <f t="shared" si="20"/>
        <v>0</v>
      </c>
      <c r="AF106">
        <f t="shared" si="21"/>
        <v>0</v>
      </c>
      <c r="AG106">
        <v>1</v>
      </c>
      <c r="AM106">
        <f t="shared" si="22"/>
        <v>0</v>
      </c>
      <c r="AN106">
        <f t="shared" si="23"/>
        <v>0</v>
      </c>
      <c r="AO106" t="s">
        <v>266</v>
      </c>
      <c r="AP106" t="s">
        <v>257</v>
      </c>
      <c r="AQ106" s="12" t="s">
        <v>50</v>
      </c>
    </row>
    <row r="107" spans="1:43" x14ac:dyDescent="0.2">
      <c r="A107" s="2" t="s">
        <v>281</v>
      </c>
      <c r="C107" s="1" t="s">
        <v>282</v>
      </c>
      <c r="D107" t="s">
        <v>283</v>
      </c>
      <c r="E107" t="s">
        <v>221</v>
      </c>
      <c r="F107">
        <v>1</v>
      </c>
      <c r="G107">
        <v>0</v>
      </c>
      <c r="H107">
        <f t="shared" si="12"/>
        <v>0</v>
      </c>
      <c r="I107">
        <f t="shared" si="13"/>
        <v>0</v>
      </c>
      <c r="J107">
        <f t="shared" si="14"/>
        <v>0</v>
      </c>
      <c r="K107">
        <v>2.104E-2</v>
      </c>
      <c r="L107">
        <f t="shared" si="15"/>
        <v>2.104E-2</v>
      </c>
      <c r="M107" t="s">
        <v>47</v>
      </c>
      <c r="N107">
        <v>1</v>
      </c>
      <c r="O107">
        <f t="shared" si="16"/>
        <v>0</v>
      </c>
      <c r="Z107">
        <f t="shared" si="17"/>
        <v>0</v>
      </c>
      <c r="AA107">
        <f t="shared" si="18"/>
        <v>0</v>
      </c>
      <c r="AB107">
        <f t="shared" si="19"/>
        <v>0</v>
      </c>
      <c r="AD107">
        <v>21</v>
      </c>
      <c r="AE107">
        <f t="shared" si="20"/>
        <v>0</v>
      </c>
      <c r="AF107">
        <f t="shared" si="21"/>
        <v>0</v>
      </c>
      <c r="AG107">
        <v>1</v>
      </c>
      <c r="AM107">
        <f t="shared" si="22"/>
        <v>0</v>
      </c>
      <c r="AN107">
        <f t="shared" si="23"/>
        <v>0</v>
      </c>
      <c r="AO107" t="s">
        <v>266</v>
      </c>
      <c r="AP107" t="s">
        <v>257</v>
      </c>
      <c r="AQ107" s="12" t="s">
        <v>50</v>
      </c>
    </row>
    <row r="108" spans="1:43" x14ac:dyDescent="0.2">
      <c r="A108" s="2" t="s">
        <v>284</v>
      </c>
      <c r="C108" s="1" t="s">
        <v>285</v>
      </c>
      <c r="D108" t="s">
        <v>363</v>
      </c>
      <c r="E108" t="s">
        <v>221</v>
      </c>
      <c r="F108">
        <v>1</v>
      </c>
      <c r="G108">
        <v>0</v>
      </c>
      <c r="H108">
        <f t="shared" si="12"/>
        <v>0</v>
      </c>
      <c r="I108">
        <f t="shared" si="13"/>
        <v>0</v>
      </c>
      <c r="J108">
        <f t="shared" si="14"/>
        <v>0</v>
      </c>
      <c r="K108">
        <v>7.4999999999999997E-3</v>
      </c>
      <c r="L108">
        <f t="shared" si="15"/>
        <v>7.4999999999999997E-3</v>
      </c>
      <c r="M108" t="s">
        <v>47</v>
      </c>
      <c r="N108">
        <v>1</v>
      </c>
      <c r="O108">
        <f t="shared" si="16"/>
        <v>0</v>
      </c>
      <c r="Z108">
        <f t="shared" si="17"/>
        <v>0</v>
      </c>
      <c r="AA108">
        <f t="shared" si="18"/>
        <v>0</v>
      </c>
      <c r="AB108">
        <f t="shared" si="19"/>
        <v>0</v>
      </c>
      <c r="AD108">
        <v>21</v>
      </c>
      <c r="AE108">
        <f t="shared" si="20"/>
        <v>0</v>
      </c>
      <c r="AF108">
        <f t="shared" si="21"/>
        <v>0</v>
      </c>
      <c r="AG108">
        <v>1</v>
      </c>
      <c r="AM108">
        <f t="shared" si="22"/>
        <v>0</v>
      </c>
      <c r="AN108">
        <f t="shared" si="23"/>
        <v>0</v>
      </c>
      <c r="AO108" t="s">
        <v>266</v>
      </c>
      <c r="AP108" t="s">
        <v>257</v>
      </c>
      <c r="AQ108" s="12" t="s">
        <v>50</v>
      </c>
    </row>
    <row r="109" spans="1:43" x14ac:dyDescent="0.2">
      <c r="A109" s="14"/>
      <c r="B109" s="15"/>
      <c r="C109" s="15" t="s">
        <v>91</v>
      </c>
      <c r="D109" s="12" t="s">
        <v>286</v>
      </c>
      <c r="E109" s="12"/>
      <c r="F109" s="12"/>
      <c r="G109" s="12"/>
      <c r="H109" s="12">
        <f>SUM(H110:H111)</f>
        <v>0</v>
      </c>
      <c r="I109" s="12">
        <f>SUM(I110:I111)</f>
        <v>0</v>
      </c>
      <c r="J109" s="12">
        <f>H109+I109</f>
        <v>0</v>
      </c>
      <c r="K109" s="12"/>
      <c r="L109" s="12">
        <f>SUM(L110:L111)</f>
        <v>0</v>
      </c>
      <c r="M109" s="12"/>
      <c r="P109" s="12">
        <f>IF(Q109="PR",J109,SUM(O110:O111))</f>
        <v>0</v>
      </c>
      <c r="Q109" s="12" t="s">
        <v>42</v>
      </c>
      <c r="R109" s="12">
        <f>IF(Q109="HS",H109,0)</f>
        <v>0</v>
      </c>
      <c r="S109" s="12">
        <f>IF(Q109="HS",I109-P109,0)</f>
        <v>0</v>
      </c>
      <c r="T109" s="12">
        <f>IF(Q109="PS",H109,0)</f>
        <v>0</v>
      </c>
      <c r="U109" s="12">
        <f>IF(Q109="PS",I109-P109,0)</f>
        <v>0</v>
      </c>
      <c r="V109" s="12">
        <f>IF(Q109="MP",H109,0)</f>
        <v>0</v>
      </c>
      <c r="W109" s="12">
        <f>IF(Q109="MP",I109-P109,0)</f>
        <v>0</v>
      </c>
      <c r="X109" s="12">
        <f>IF(Q109="OM",H109,0)</f>
        <v>0</v>
      </c>
      <c r="Y109" s="12">
        <v>9</v>
      </c>
      <c r="AI109">
        <f>SUM(Z110:Z111)</f>
        <v>0</v>
      </c>
      <c r="AJ109">
        <f>SUM(AA110:AA111)</f>
        <v>0</v>
      </c>
      <c r="AK109">
        <f>SUM(AB110:AB111)</f>
        <v>0</v>
      </c>
    </row>
    <row r="110" spans="1:43" x14ac:dyDescent="0.2">
      <c r="A110" s="2" t="s">
        <v>287</v>
      </c>
      <c r="C110" s="1" t="s">
        <v>288</v>
      </c>
      <c r="D110" t="s">
        <v>289</v>
      </c>
      <c r="E110" t="s">
        <v>290</v>
      </c>
      <c r="F110">
        <v>10</v>
      </c>
      <c r="G110">
        <v>0</v>
      </c>
      <c r="H110">
        <f>F110*AE110</f>
        <v>0</v>
      </c>
      <c r="I110">
        <f>J110-H110</f>
        <v>0</v>
      </c>
      <c r="J110">
        <f>F110*G110</f>
        <v>0</v>
      </c>
      <c r="K110">
        <v>0</v>
      </c>
      <c r="L110">
        <f>F110*K110</f>
        <v>0</v>
      </c>
      <c r="M110" t="s">
        <v>291</v>
      </c>
      <c r="N110">
        <v>1</v>
      </c>
      <c r="O110">
        <f>IF(N110=5,I110,0)</f>
        <v>0</v>
      </c>
      <c r="Z110">
        <f>IF(AD110=0,J110,0)</f>
        <v>0</v>
      </c>
      <c r="AA110">
        <f>IF(AD110=15,J110,0)</f>
        <v>0</v>
      </c>
      <c r="AB110">
        <f>IF(AD110=21,J110,0)</f>
        <v>0</v>
      </c>
      <c r="AD110">
        <v>21</v>
      </c>
      <c r="AE110">
        <f>G110*AG110</f>
        <v>0</v>
      </c>
      <c r="AF110">
        <f>G110*(1-AG110)</f>
        <v>0</v>
      </c>
      <c r="AG110">
        <v>0</v>
      </c>
      <c r="AM110">
        <f>F110*AE110</f>
        <v>0</v>
      </c>
      <c r="AN110">
        <f>F110*AF110</f>
        <v>0</v>
      </c>
      <c r="AO110" t="s">
        <v>292</v>
      </c>
      <c r="AP110" t="s">
        <v>292</v>
      </c>
      <c r="AQ110" s="12" t="s">
        <v>50</v>
      </c>
    </row>
    <row r="111" spans="1:43" x14ac:dyDescent="0.2">
      <c r="A111" s="2" t="s">
        <v>293</v>
      </c>
      <c r="C111" s="1" t="s">
        <v>294</v>
      </c>
      <c r="D111" t="s">
        <v>295</v>
      </c>
      <c r="E111" t="s">
        <v>290</v>
      </c>
      <c r="F111">
        <v>3</v>
      </c>
      <c r="G111">
        <v>0</v>
      </c>
      <c r="H111">
        <f>F111*AE111</f>
        <v>0</v>
      </c>
      <c r="I111">
        <f>J111-H111</f>
        <v>0</v>
      </c>
      <c r="J111">
        <f>F111*G111</f>
        <v>0</v>
      </c>
      <c r="K111">
        <v>0</v>
      </c>
      <c r="L111">
        <f>F111*K111</f>
        <v>0</v>
      </c>
      <c r="M111" t="s">
        <v>291</v>
      </c>
      <c r="N111">
        <v>1</v>
      </c>
      <c r="O111">
        <f>IF(N111=5,I111,0)</f>
        <v>0</v>
      </c>
      <c r="Z111">
        <f>IF(AD111=0,J111,0)</f>
        <v>0</v>
      </c>
      <c r="AA111">
        <f>IF(AD111=15,J111,0)</f>
        <v>0</v>
      </c>
      <c r="AB111">
        <f>IF(AD111=21,J111,0)</f>
        <v>0</v>
      </c>
      <c r="AD111">
        <v>21</v>
      </c>
      <c r="AE111">
        <f>G111*AG111</f>
        <v>0</v>
      </c>
      <c r="AF111">
        <f>G111*(1-AG111)</f>
        <v>0</v>
      </c>
      <c r="AG111">
        <v>0</v>
      </c>
      <c r="AM111">
        <f>F111*AE111</f>
        <v>0</v>
      </c>
      <c r="AN111">
        <f>F111*AF111</f>
        <v>0</v>
      </c>
      <c r="AO111" t="s">
        <v>292</v>
      </c>
      <c r="AP111" t="s">
        <v>292</v>
      </c>
      <c r="AQ111" s="12" t="s">
        <v>50</v>
      </c>
    </row>
    <row r="112" spans="1:43" x14ac:dyDescent="0.2">
      <c r="A112" s="14"/>
      <c r="B112" s="15"/>
      <c r="C112" s="15" t="s">
        <v>296</v>
      </c>
      <c r="D112" s="12" t="s">
        <v>297</v>
      </c>
      <c r="E112" s="12"/>
      <c r="F112" s="12"/>
      <c r="G112" s="12"/>
      <c r="H112" s="12">
        <f>SUM(H113:H114)</f>
        <v>0</v>
      </c>
      <c r="I112" s="12">
        <f>SUM(I113:I114)</f>
        <v>0</v>
      </c>
      <c r="J112" s="12">
        <f>H112+I112</f>
        <v>0</v>
      </c>
      <c r="K112" s="12"/>
      <c r="L112" s="12">
        <f>SUM(L113:L114)</f>
        <v>0</v>
      </c>
      <c r="M112" s="12"/>
      <c r="P112" s="12">
        <f>IF(Q112="PR",J112,SUM(O113:O114))</f>
        <v>0</v>
      </c>
      <c r="Q112" s="12" t="s">
        <v>42</v>
      </c>
      <c r="R112" s="12">
        <f>IF(Q112="HS",H112,0)</f>
        <v>0</v>
      </c>
      <c r="S112" s="12">
        <f>IF(Q112="HS",I112-P112,0)</f>
        <v>0</v>
      </c>
      <c r="T112" s="12">
        <f>IF(Q112="PS",H112,0)</f>
        <v>0</v>
      </c>
      <c r="U112" s="12">
        <f>IF(Q112="PS",I112-P112,0)</f>
        <v>0</v>
      </c>
      <c r="V112" s="12">
        <f>IF(Q112="MP",H112,0)</f>
        <v>0</v>
      </c>
      <c r="W112" s="12">
        <f>IF(Q112="MP",I112-P112,0)</f>
        <v>0</v>
      </c>
      <c r="X112" s="12">
        <f>IF(Q112="OM",H112,0)</f>
        <v>0</v>
      </c>
      <c r="Y112" s="12">
        <v>90</v>
      </c>
      <c r="AI112">
        <f>SUM(Z113:Z114)</f>
        <v>0</v>
      </c>
      <c r="AJ112">
        <f>SUM(AA113:AA114)</f>
        <v>0</v>
      </c>
      <c r="AK112">
        <f>SUM(AB113:AB114)</f>
        <v>0</v>
      </c>
    </row>
    <row r="113" spans="1:43" x14ac:dyDescent="0.2">
      <c r="A113" s="2" t="s">
        <v>298</v>
      </c>
      <c r="C113" s="1" t="s">
        <v>299</v>
      </c>
      <c r="D113" t="s">
        <v>300</v>
      </c>
      <c r="E113" t="s">
        <v>290</v>
      </c>
      <c r="F113">
        <v>8</v>
      </c>
      <c r="G113">
        <v>0</v>
      </c>
      <c r="H113">
        <f>F113*AE113</f>
        <v>0</v>
      </c>
      <c r="I113">
        <f>J113-H113</f>
        <v>0</v>
      </c>
      <c r="J113">
        <f>F113*G113</f>
        <v>0</v>
      </c>
      <c r="K113">
        <v>0</v>
      </c>
      <c r="L113">
        <f>F113*K113</f>
        <v>0</v>
      </c>
      <c r="M113" t="s">
        <v>47</v>
      </c>
      <c r="N113">
        <v>1</v>
      </c>
      <c r="O113">
        <f>IF(N113=5,I113,0)</f>
        <v>0</v>
      </c>
      <c r="Z113">
        <f>IF(AD113=0,J113,0)</f>
        <v>0</v>
      </c>
      <c r="AA113">
        <f>IF(AD113=15,J113,0)</f>
        <v>0</v>
      </c>
      <c r="AB113">
        <f>IF(AD113=21,J113,0)</f>
        <v>0</v>
      </c>
      <c r="AD113">
        <v>21</v>
      </c>
      <c r="AE113">
        <f>G113*AG113</f>
        <v>0</v>
      </c>
      <c r="AF113">
        <f>G113*(1-AG113)</f>
        <v>0</v>
      </c>
      <c r="AG113">
        <v>0</v>
      </c>
      <c r="AM113">
        <f>F113*AE113</f>
        <v>0</v>
      </c>
      <c r="AN113">
        <f>F113*AF113</f>
        <v>0</v>
      </c>
      <c r="AO113" t="s">
        <v>301</v>
      </c>
      <c r="AP113" t="s">
        <v>292</v>
      </c>
      <c r="AQ113" s="12" t="s">
        <v>50</v>
      </c>
    </row>
    <row r="114" spans="1:43" x14ac:dyDescent="0.2">
      <c r="A114" s="2" t="s">
        <v>302</v>
      </c>
      <c r="C114" s="1" t="s">
        <v>303</v>
      </c>
      <c r="D114" t="s">
        <v>304</v>
      </c>
      <c r="E114" t="s">
        <v>290</v>
      </c>
      <c r="F114">
        <v>12</v>
      </c>
      <c r="G114">
        <v>0</v>
      </c>
      <c r="H114">
        <f>F114*AE114</f>
        <v>0</v>
      </c>
      <c r="I114">
        <f>J114-H114</f>
        <v>0</v>
      </c>
      <c r="J114">
        <f>F114*G114</f>
        <v>0</v>
      </c>
      <c r="K114">
        <v>0</v>
      </c>
      <c r="L114">
        <f>F114*K114</f>
        <v>0</v>
      </c>
      <c r="M114" t="s">
        <v>47</v>
      </c>
      <c r="N114">
        <v>1</v>
      </c>
      <c r="O114">
        <f>IF(N114=5,I114,0)</f>
        <v>0</v>
      </c>
      <c r="Z114">
        <f>IF(AD114=0,J114,0)</f>
        <v>0</v>
      </c>
      <c r="AA114">
        <f>IF(AD114=15,J114,0)</f>
        <v>0</v>
      </c>
      <c r="AB114">
        <f>IF(AD114=21,J114,0)</f>
        <v>0</v>
      </c>
      <c r="AD114">
        <v>21</v>
      </c>
      <c r="AE114">
        <f>G114*AG114</f>
        <v>0</v>
      </c>
      <c r="AF114">
        <f>G114*(1-AG114)</f>
        <v>0</v>
      </c>
      <c r="AG114">
        <v>0</v>
      </c>
      <c r="AM114">
        <f>F114*AE114</f>
        <v>0</v>
      </c>
      <c r="AN114">
        <f>F114*AF114</f>
        <v>0</v>
      </c>
      <c r="AO114" t="s">
        <v>301</v>
      </c>
      <c r="AP114" t="s">
        <v>292</v>
      </c>
      <c r="AQ114" s="12" t="s">
        <v>50</v>
      </c>
    </row>
    <row r="115" spans="1:43" x14ac:dyDescent="0.2">
      <c r="D115" s="13" t="s">
        <v>305</v>
      </c>
      <c r="E115" s="13"/>
      <c r="F115" s="13">
        <v>12</v>
      </c>
    </row>
    <row r="116" spans="1:43" x14ac:dyDescent="0.2">
      <c r="A116" s="14"/>
      <c r="B116" s="15"/>
      <c r="C116" s="15" t="s">
        <v>306</v>
      </c>
      <c r="D116" s="12" t="s">
        <v>307</v>
      </c>
      <c r="E116" s="12"/>
      <c r="F116" s="12"/>
      <c r="G116" s="12"/>
      <c r="H116" s="12">
        <f>SUM(H117:H117)</f>
        <v>0</v>
      </c>
      <c r="I116" s="12">
        <f>SUM(I117:I117)</f>
        <v>0</v>
      </c>
      <c r="J116" s="12">
        <f>H116+I116</f>
        <v>0</v>
      </c>
      <c r="K116" s="12"/>
      <c r="L116" s="12">
        <f>SUM(L117:L117)</f>
        <v>4.4999999999999999E-4</v>
      </c>
      <c r="M116" s="12"/>
      <c r="P116" s="12">
        <f>IF(Q116="PR",J116,SUM(O117:O117))</f>
        <v>0</v>
      </c>
      <c r="Q116" s="12" t="s">
        <v>42</v>
      </c>
      <c r="R116" s="12">
        <f>IF(Q116="HS",H116,0)</f>
        <v>0</v>
      </c>
      <c r="S116" s="12">
        <f>IF(Q116="HS",I116-P116,0)</f>
        <v>0</v>
      </c>
      <c r="T116" s="12">
        <f>IF(Q116="PS",H116,0)</f>
        <v>0</v>
      </c>
      <c r="U116" s="12">
        <f>IF(Q116="PS",I116-P116,0)</f>
        <v>0</v>
      </c>
      <c r="V116" s="12">
        <f>IF(Q116="MP",H116,0)</f>
        <v>0</v>
      </c>
      <c r="W116" s="12">
        <f>IF(Q116="MP",I116-P116,0)</f>
        <v>0</v>
      </c>
      <c r="X116" s="12">
        <f>IF(Q116="OM",H116,0)</f>
        <v>0</v>
      </c>
      <c r="Y116" s="12">
        <v>94</v>
      </c>
      <c r="AI116">
        <f>SUM(Z117:Z117)</f>
        <v>0</v>
      </c>
      <c r="AJ116">
        <f>SUM(AA117:AA117)</f>
        <v>0</v>
      </c>
      <c r="AK116">
        <f>SUM(AB117:AB117)</f>
        <v>0</v>
      </c>
    </row>
    <row r="117" spans="1:43" x14ac:dyDescent="0.2">
      <c r="A117" s="2" t="s">
        <v>308</v>
      </c>
      <c r="C117" s="1" t="s">
        <v>309</v>
      </c>
      <c r="D117" t="s">
        <v>310</v>
      </c>
      <c r="E117" t="s">
        <v>60</v>
      </c>
      <c r="F117">
        <v>3</v>
      </c>
      <c r="G117">
        <v>0</v>
      </c>
      <c r="H117">
        <f>F117*AE117</f>
        <v>0</v>
      </c>
      <c r="I117">
        <f>J117-H117</f>
        <v>0</v>
      </c>
      <c r="J117">
        <f>F117*G117</f>
        <v>0</v>
      </c>
      <c r="K117">
        <v>1.4999999999999999E-4</v>
      </c>
      <c r="L117">
        <f>F117*K117</f>
        <v>4.4999999999999999E-4</v>
      </c>
      <c r="M117" t="s">
        <v>47</v>
      </c>
      <c r="N117">
        <v>1</v>
      </c>
      <c r="O117">
        <f>IF(N117=5,I117,0)</f>
        <v>0</v>
      </c>
      <c r="Z117">
        <f>IF(AD117=0,J117,0)</f>
        <v>0</v>
      </c>
      <c r="AA117">
        <f>IF(AD117=15,J117,0)</f>
        <v>0</v>
      </c>
      <c r="AB117">
        <f>IF(AD117=21,J117,0)</f>
        <v>0</v>
      </c>
      <c r="AD117">
        <v>21</v>
      </c>
      <c r="AE117">
        <f>G117*AG117</f>
        <v>0</v>
      </c>
      <c r="AF117">
        <f>G117*(1-AG117)</f>
        <v>0</v>
      </c>
      <c r="AG117">
        <v>0.129155722326454</v>
      </c>
      <c r="AM117">
        <f>F117*AE117</f>
        <v>0</v>
      </c>
      <c r="AN117">
        <f>F117*AF117</f>
        <v>0</v>
      </c>
      <c r="AO117" t="s">
        <v>311</v>
      </c>
      <c r="AP117" t="s">
        <v>292</v>
      </c>
      <c r="AQ117" s="12" t="s">
        <v>50</v>
      </c>
    </row>
    <row r="118" spans="1:43" x14ac:dyDescent="0.2">
      <c r="D118" s="13" t="s">
        <v>312</v>
      </c>
      <c r="E118" s="13"/>
      <c r="F118" s="13">
        <v>3</v>
      </c>
    </row>
    <row r="119" spans="1:43" x14ac:dyDescent="0.2">
      <c r="A119" s="14"/>
      <c r="B119" s="15"/>
      <c r="C119" s="15" t="s">
        <v>313</v>
      </c>
      <c r="D119" s="12" t="s">
        <v>314</v>
      </c>
      <c r="E119" s="12"/>
      <c r="F119" s="12"/>
      <c r="G119" s="12"/>
      <c r="H119" s="12">
        <f>SUM(H120:H120)</f>
        <v>0</v>
      </c>
      <c r="I119" s="12">
        <f>SUM(I120:I120)</f>
        <v>0</v>
      </c>
      <c r="J119" s="12">
        <f>H119+I119</f>
        <v>0</v>
      </c>
      <c r="K119" s="12"/>
      <c r="L119" s="12">
        <f>SUM(L120:L120)</f>
        <v>1.018E-2</v>
      </c>
      <c r="M119" s="12"/>
      <c r="P119" s="12">
        <f>IF(Q119="PR",J119,SUM(O120:O120))</f>
        <v>0</v>
      </c>
      <c r="Q119" s="12" t="s">
        <v>42</v>
      </c>
      <c r="R119" s="12">
        <f>IF(Q119="HS",H119,0)</f>
        <v>0</v>
      </c>
      <c r="S119" s="12">
        <f>IF(Q119="HS",I119-P119,0)</f>
        <v>0</v>
      </c>
      <c r="T119" s="12">
        <f>IF(Q119="PS",H119,0)</f>
        <v>0</v>
      </c>
      <c r="U119" s="12">
        <f>IF(Q119="PS",I119-P119,0)</f>
        <v>0</v>
      </c>
      <c r="V119" s="12">
        <f>IF(Q119="MP",H119,0)</f>
        <v>0</v>
      </c>
      <c r="W119" s="12">
        <f>IF(Q119="MP",I119-P119,0)</f>
        <v>0</v>
      </c>
      <c r="X119" s="12">
        <f>IF(Q119="OM",H119,0)</f>
        <v>0</v>
      </c>
      <c r="Y119" s="12">
        <v>97</v>
      </c>
      <c r="AI119">
        <f>SUM(Z120:Z120)</f>
        <v>0</v>
      </c>
      <c r="AJ119">
        <f>SUM(AA120:AA120)</f>
        <v>0</v>
      </c>
      <c r="AK119">
        <f>SUM(AB120:AB120)</f>
        <v>0</v>
      </c>
    </row>
    <row r="120" spans="1:43" x14ac:dyDescent="0.2">
      <c r="A120" s="2" t="s">
        <v>315</v>
      </c>
      <c r="C120" s="1" t="s">
        <v>316</v>
      </c>
      <c r="D120" t="s">
        <v>317</v>
      </c>
      <c r="E120" t="s">
        <v>60</v>
      </c>
      <c r="F120">
        <v>2</v>
      </c>
      <c r="G120">
        <v>0</v>
      </c>
      <c r="H120">
        <f>F120*AE120</f>
        <v>0</v>
      </c>
      <c r="I120">
        <f>J120-H120</f>
        <v>0</v>
      </c>
      <c r="J120">
        <f>F120*G120</f>
        <v>0</v>
      </c>
      <c r="K120">
        <v>5.0899999999999999E-3</v>
      </c>
      <c r="L120">
        <f>F120*K120</f>
        <v>1.018E-2</v>
      </c>
      <c r="M120" t="s">
        <v>47</v>
      </c>
      <c r="N120">
        <v>1</v>
      </c>
      <c r="O120">
        <f>IF(N120=5,I120,0)</f>
        <v>0</v>
      </c>
      <c r="Z120">
        <f>IF(AD120=0,J120,0)</f>
        <v>0</v>
      </c>
      <c r="AA120">
        <f>IF(AD120=15,J120,0)</f>
        <v>0</v>
      </c>
      <c r="AB120">
        <f>IF(AD120=21,J120,0)</f>
        <v>0</v>
      </c>
      <c r="AD120">
        <v>21</v>
      </c>
      <c r="AE120">
        <f>G120*AG120</f>
        <v>0</v>
      </c>
      <c r="AF120">
        <f>G120*(1-AG120)</f>
        <v>0</v>
      </c>
      <c r="AG120">
        <v>0.37476539293297012</v>
      </c>
      <c r="AM120">
        <f>F120*AE120</f>
        <v>0</v>
      </c>
      <c r="AN120">
        <f>F120*AF120</f>
        <v>0</v>
      </c>
      <c r="AO120" t="s">
        <v>318</v>
      </c>
      <c r="AP120" t="s">
        <v>292</v>
      </c>
      <c r="AQ120" s="12" t="s">
        <v>50</v>
      </c>
    </row>
    <row r="121" spans="1:43" x14ac:dyDescent="0.2">
      <c r="A121" s="16"/>
      <c r="B121" s="17"/>
      <c r="C121" s="17"/>
      <c r="D121" s="18"/>
      <c r="E121" s="18"/>
      <c r="F121" s="18"/>
      <c r="G121" s="18"/>
      <c r="H121" s="71" t="s">
        <v>319</v>
      </c>
      <c r="I121" s="71"/>
      <c r="J121" s="18">
        <f>J8+J14+J17+J21+J26+J43+J52+J58+J61+J65+J75+J79+J92+J96+J99+J109+J112+J116+J119</f>
        <v>0</v>
      </c>
      <c r="K121" s="18"/>
      <c r="L121" s="18"/>
      <c r="M121" s="18"/>
    </row>
    <row r="122" spans="1:43" x14ac:dyDescent="0.2">
      <c r="A122" s="19" t="s">
        <v>320</v>
      </c>
    </row>
    <row r="123" spans="1:43" ht="0" hidden="1" customHeight="1" x14ac:dyDescent="0.2">
      <c r="A123" s="72"/>
      <c r="B123" s="35"/>
      <c r="C123" s="35"/>
      <c r="D123" s="73"/>
      <c r="E123" s="73"/>
      <c r="F123" s="73"/>
      <c r="G123" s="73"/>
      <c r="H123" s="73"/>
      <c r="I123" s="73"/>
      <c r="J123" s="73"/>
      <c r="K123" s="73"/>
      <c r="L123" s="73"/>
      <c r="M123" s="73"/>
    </row>
  </sheetData>
  <sheetProtection formatCells="0" formatColumns="0" formatRows="0" insertColumns="0" insertRows="0" insertHyperlinks="0" deleteColumns="0" deleteRows="0" sort="0" autoFilter="0" pivotTables="0"/>
  <mergeCells count="28">
    <mergeCell ref="H121:I121"/>
    <mergeCell ref="A123:M123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</mergeCells>
  <pageMargins left="0.70866141732283472" right="0.70866141732283472" top="0.74803149606299213" bottom="0.74803149606299213" header="0.31496062992125984" footer="0.31496062992125984"/>
  <pageSetup scale="6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Stavební rozpočet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012022_MŠ Lysůvky, kanalizace_neoceněný</dc:title>
  <dc:subject/>
  <dc:creator>Verlag Dashőfer, s.r.o.</dc:creator>
  <cp:keywords/>
  <dc:description/>
  <cp:lastModifiedBy>sysala</cp:lastModifiedBy>
  <cp:lastPrinted>2022-06-07T13:39:34Z</cp:lastPrinted>
  <dcterms:created xsi:type="dcterms:W3CDTF">2022-06-07T11:40:01Z</dcterms:created>
  <dcterms:modified xsi:type="dcterms:W3CDTF">2023-02-22T14:40:29Z</dcterms:modified>
  <cp:category/>
</cp:coreProperties>
</file>