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upis prací - Oplocení" sheetId="2" r:id="rId2"/>
    <sheet name="VON - Soupis prací - Vedl..." sheetId="3" r:id="rId3"/>
  </sheets>
  <definedNames>
    <definedName name="_xlnm.Print_Area" localSheetId="0">'Rekapitulace stavby'!$D$4:$AO$76,'Rekapitulace stavby'!$C$82:$AQ$99</definedName>
    <definedName name="_xlnm._FilterDatabase" localSheetId="1" hidden="1">'01 - Soupis prací - Oplocení'!$C$133:$K$289</definedName>
    <definedName name="_xlnm.Print_Area" localSheetId="1">'01 - Soupis prací - Oplocení'!$C$4:$J$76,'01 - Soupis prací - Oplocení'!$C$82:$J$113,'01 - Soupis prací - Oplocení'!$C$119:$K$289</definedName>
    <definedName name="_xlnm._FilterDatabase" localSheetId="2" hidden="1">'VON - Soupis prací - Vedl...'!$C$123:$K$137</definedName>
    <definedName name="_xlnm.Print_Area" localSheetId="2">'VON - Soupis prací - Vedl...'!$C$4:$J$76,'VON - Soupis prací - Vedl...'!$C$82:$J$103,'VON - Soupis prací - Vedl...'!$C$109:$K$137</definedName>
    <definedName name="_xlnm.Print_Titles" localSheetId="0">'Rekapitulace stavby'!$92:$92</definedName>
    <definedName name="_xlnm.Print_Titles" localSheetId="1">'01 - Soupis prací - Oplocení'!$133:$133</definedName>
    <definedName name="_xlnm.Print_Titles" localSheetId="2">'VON - Soupis prací - Vedl...'!$123:$123</definedName>
  </definedNames>
  <calcPr fullCalcOnLoad="1"/>
</workbook>
</file>

<file path=xl/sharedStrings.xml><?xml version="1.0" encoding="utf-8"?>
<sst xmlns="http://schemas.openxmlformats.org/spreadsheetml/2006/main" count="2185" uniqueCount="411">
  <si>
    <t>Export Komplet</t>
  </si>
  <si>
    <t/>
  </si>
  <si>
    <t>2.0</t>
  </si>
  <si>
    <t>ZAMOK</t>
  </si>
  <si>
    <t>False</t>
  </si>
  <si>
    <t>{a8505edf-43bb-4d7a-bf68-624d9d4cf232}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</si>
  <si>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</si>
  <si>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</si>
  <si>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</si>
  <si>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</si>
  <si>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</si>
  <si>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</si>
  <si>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</si>
  <si>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</si>
  <si>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2032b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</si>
  <si>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</si>
  <si>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</si>
  <si>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části oplocení u 7.ZŠ ve Frýdku - Místku</t>
  </si>
  <si>
    <t>KSO:</t>
  </si>
  <si>
    <t>CC-CZ:</t>
  </si>
  <si>
    <t>Místo:</t>
  </si>
  <si>
    <t>Frýdek - Místek</t>
  </si>
  <si>
    <t>Datum:</t>
  </si>
  <si>
    <t>24. 9. 2020</t>
  </si>
  <si>
    <t>Zadavatel:</t>
  </si>
  <si>
    <t>IČ:</t>
  </si>
  <si>
    <t>00296643</t>
  </si>
  <si>
    <t>Město Frýdek- Místek</t>
  </si>
  <si>
    <t>DIČ:</t>
  </si>
  <si>
    <t>Uchazeč:</t>
  </si>
  <si>
    <t>Vyplň údaj</t>
  </si>
  <si>
    <t>Projektant:</t>
  </si>
  <si>
    <t>Ing. Michal Pavelka</t>
  </si>
  <si>
    <t>True</t>
  </si>
  <si>
    <t>Zpracovatel:</t>
  </si>
  <si>
    <t>07755023</t>
  </si>
  <si>
    <t xml:space="preserve">Via Comperta s.r.o.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</si>
  <si>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</si>
  <si>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</si>
  <si>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</si>
  <si>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</si>
  <si>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</si>
  <si>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</si>
  <si>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</si>
  <si>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</si>
  <si>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</si>
  <si>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</si>
  <si>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</si>
  <si>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</si>
  <si>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</si>
  <si>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</si>
  <si>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</si>
  <si>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</si>
  <si>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</si>
  <si>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</si>
  <si>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</si>
  <si>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</si>
  <si>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</si>
  <si>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</si>
  <si>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</si>
  <si>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</si>
  <si>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</si>
  <si>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</si>
  <si>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</si>
  <si>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</si>
  <si>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</si>
  <si>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</si>
  <si>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</si>
  <si>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</si>
  <si>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</si>
  <si>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</si>
  <si>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</si>
  <si>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</si>
  <si>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</si>
  <si>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</si>
  <si>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</si>
  <si>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</si>
  <si>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</si>
  <si>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</si>
  <si>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</si>
  <si>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</si>
  <si>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</si>
  <si>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</si>
  <si>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Oplocení</t>
  </si>
  <si>
    <t>STA</t>
  </si>
  <si>
    <t>1</t>
  </si>
  <si>
    <t>{cce928b4-ef23-4eb2-954e-25db83ae431c}</t>
  </si>
  <si>
    <t>2</t>
  </si>
  <si>
    <t>/</t>
  </si>
  <si>
    <t>Soupis prací - Oplocení</t>
  </si>
  <si>
    <t>Soupis</t>
  </si>
  <si>
    <t>{f833e958-dfb7-46af-a60b-f589c92e1858}</t>
  </si>
  <si>
    <t>VON</t>
  </si>
  <si>
    <t>Vedlejší a ostatní náklady</t>
  </si>
  <si>
    <t>{bba5fabf-3493-4271-a28a-dccd94c59e9a}</t>
  </si>
  <si>
    <t>Soupis prací - Vedlejší a ostatní náklady</t>
  </si>
  <si>
    <t>{4e19fab8-a402-4ea2-a7fd-5a7843e50a78}</t>
  </si>
  <si>
    <t>KRYCÍ LIST SOUPISU PRACÍ</t>
  </si>
  <si>
    <t>Objekt:</t>
  </si>
  <si>
    <t>01 - Oplocení</t>
  </si>
  <si>
    <t>Soupis:</t>
  </si>
  <si>
    <t>01 - Soupis prací - Oplocení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</si>
  <si>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</si>
  <si>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</si>
  <si>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</si>
  <si>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</si>
  <si>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</si>
  <si>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</si>
  <si>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</si>
  <si>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</si>
  <si>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13 - Zemní práce - hloubené vykopávky</t>
  </si>
  <si>
    <t xml:space="preserve">      16 - Zemní práce - přemístění výkopku</t>
  </si>
  <si>
    <t xml:space="preserve">    2 - Zakládání</t>
  </si>
  <si>
    <t xml:space="preserve">      27 -  Zakládání</t>
  </si>
  <si>
    <t xml:space="preserve">    3 - Svislé a kompletní konstrukce</t>
  </si>
  <si>
    <t xml:space="preserve">      34 - Stěny a příčky</t>
  </si>
  <si>
    <t xml:space="preserve">    5 - Komunikace</t>
  </si>
  <si>
    <t xml:space="preserve">      59 - Kryty pozemních komunikací, letišť a ploch dlážděných (předlažby)</t>
  </si>
  <si>
    <t xml:space="preserve">    91 - Doplňující konstrukce a práce pozemních komunikací, letišť a ploch</t>
  </si>
  <si>
    <t xml:space="preserve">      97 - Prorážení otvorů a ostatní bourací práce</t>
  </si>
  <si>
    <t xml:space="preserve">      99 -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</si>
  <si>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</si>
  <si>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</si>
  <si>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</si>
  <si>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</si>
  <si>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</si>
  <si>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</si>
  <si>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</si>
  <si>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</si>
  <si>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</si>
  <si>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</si>
  <si>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</si>
  <si>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</si>
  <si>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</si>
  <si>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</si>
  <si>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</si>
  <si>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</si>
  <si>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</si>
  <si>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</si>
  <si>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</si>
  <si>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</si>
  <si>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111111311</t>
  </si>
  <si>
    <t>Odstranění ruderálního porostu do 100 m2 naložení a odvoz do 20 km v rovině nebo svahu do 1:5</t>
  </si>
  <si>
    <t>m2</t>
  </si>
  <si>
    <t>CS ÚRS 2020 02</t>
  </si>
  <si>
    <t>4</t>
  </si>
  <si>
    <t>3</t>
  </si>
  <si>
    <t>-8406257</t>
  </si>
  <si>
    <t>VV</t>
  </si>
  <si>
    <t>ořezání stávájícho kovinového porostu</t>
  </si>
  <si>
    <t>2,1*44*2</t>
  </si>
  <si>
    <t>111211231</t>
  </si>
  <si>
    <t>Snesení listnatého klestu D do 30 cm ve svahu do 1:3</t>
  </si>
  <si>
    <t>kus</t>
  </si>
  <si>
    <t>-474339867</t>
  </si>
  <si>
    <t>44/3</t>
  </si>
  <si>
    <t>113106121</t>
  </si>
  <si>
    <t>Rozebrání dlažeb komunikací pro pěší z betonových nebo kamenných dlaždic</t>
  </si>
  <si>
    <t>780164666</t>
  </si>
  <si>
    <t>dlaždice kolem plotu - zachovat pro opětovnou pokládku</t>
  </si>
  <si>
    <t>(12,7+93,2)*0,4</t>
  </si>
  <si>
    <t>120901121</t>
  </si>
  <si>
    <t>Bourání zdiva z betonu prostého neprokládaného v odkopávkách nebo prokopávkách ručně</t>
  </si>
  <si>
    <t>m3</t>
  </si>
  <si>
    <t>-194554867</t>
  </si>
  <si>
    <t>odbourání podezdívky oplocení- 10%</t>
  </si>
  <si>
    <t>(8,4+93,2+12,7+2,1)*0,35*((0,25+0,47)/2)*0,1</t>
  </si>
  <si>
    <t>Součet</t>
  </si>
  <si>
    <t>5</t>
  </si>
  <si>
    <t>129951121</t>
  </si>
  <si>
    <t>Bourání zdiva z betonu prostého neprokládaného v odkopávkách nebo prokopávkách strojně</t>
  </si>
  <si>
    <t>-644960617</t>
  </si>
  <si>
    <t>základy branky</t>
  </si>
  <si>
    <t>0,4*0,4*0,5*3</t>
  </si>
  <si>
    <t>odbourání podezdívky oplocení</t>
  </si>
  <si>
    <t>(8,4+93,2+12,7+2,1)*0,35*((0,25+0,47)/2)</t>
  </si>
  <si>
    <t>6</t>
  </si>
  <si>
    <t>966071721</t>
  </si>
  <si>
    <t>Bourání sloupků a vzpěr plotových ocelových do 2,5 m odřezáním</t>
  </si>
  <si>
    <t>542269890</t>
  </si>
  <si>
    <t>včetně branky a brány</t>
  </si>
  <si>
    <t>5+44+3+7+1</t>
  </si>
  <si>
    <t>7</t>
  </si>
  <si>
    <t>966072811</t>
  </si>
  <si>
    <t>Rozebrání rámového oplocení na ocelové sloupky výšky do 2 m</t>
  </si>
  <si>
    <t>m</t>
  </si>
  <si>
    <t>-171093491</t>
  </si>
  <si>
    <t>rámkové oplocení včetně brány a branky</t>
  </si>
  <si>
    <t>4*2,1+44*2,1+0,8+5,13+6*2,1+2,0</t>
  </si>
  <si>
    <t>13</t>
  </si>
  <si>
    <t>Zemní práce - hloubené vykopávky</t>
  </si>
  <si>
    <t>8</t>
  </si>
  <si>
    <t>131251100</t>
  </si>
  <si>
    <t>Hloubení jam nezapažených v hornině třídy těžitelnosti I, skupiny 3 objem do 20 m3 strojně</t>
  </si>
  <si>
    <t>-1233877979</t>
  </si>
  <si>
    <t>"patky brány oplocení</t>
  </si>
  <si>
    <t>0,3*0,35*1,2*2</t>
  </si>
  <si>
    <t>0,55*1,85*1,2</t>
  </si>
  <si>
    <t>9</t>
  </si>
  <si>
    <t>132251102</t>
  </si>
  <si>
    <t>Hloubení rýh nezapažených  š do 800 mm v hornině třídy těžitelnosti I, skupiny 3 objem do 50 m3 strojně</t>
  </si>
  <si>
    <t>1451173574</t>
  </si>
  <si>
    <t>přípojka NN + základy brány</t>
  </si>
  <si>
    <t>15*0,6*0,8 + (0,55*1,85*1,2)+(2*1,2*0,35*0,3)</t>
  </si>
  <si>
    <t>16</t>
  </si>
  <si>
    <t>Zemní práce - přemístění výkopku</t>
  </si>
  <si>
    <t>10</t>
  </si>
  <si>
    <t>162751117</t>
  </si>
  <si>
    <t>Vodorovné přemístění do 10000 m výkopku/sypaniny z horniny třídy těžitelnosti I, skupiny 1 až 3</t>
  </si>
  <si>
    <t>-1333083515</t>
  </si>
  <si>
    <t>odvoz vytlačené zeminy</t>
  </si>
  <si>
    <t>8,673+1,473</t>
  </si>
  <si>
    <t>171201201</t>
  </si>
  <si>
    <t>Uložení sypaniny na skládky</t>
  </si>
  <si>
    <t>-428452259</t>
  </si>
  <si>
    <t>10,146</t>
  </si>
  <si>
    <t>12</t>
  </si>
  <si>
    <t>171201221</t>
  </si>
  <si>
    <t>Poplatek za uložení na skládce (skládkovné) zeminy a kamení kód odpadu 17 05 04</t>
  </si>
  <si>
    <t>t</t>
  </si>
  <si>
    <t>45047259</t>
  </si>
  <si>
    <t>10,146*1,8</t>
  </si>
  <si>
    <t>174101101</t>
  </si>
  <si>
    <t>Zásyp jam, šachet rýh nebo kolem objektů sypaninou se zhutněním</t>
  </si>
  <si>
    <t>-776702924</t>
  </si>
  <si>
    <t>NN přívod</t>
  </si>
  <si>
    <t>15*0,5*0,4</t>
  </si>
  <si>
    <t>14</t>
  </si>
  <si>
    <t>M</t>
  </si>
  <si>
    <t>58333674</t>
  </si>
  <si>
    <t>kamenivo těžené hrubé frakce 16/32</t>
  </si>
  <si>
    <t>726216907</t>
  </si>
  <si>
    <t>3*1,8</t>
  </si>
  <si>
    <t>Zakládání</t>
  </si>
  <si>
    <t>27</t>
  </si>
  <si>
    <t xml:space="preserve"> Zakládání</t>
  </si>
  <si>
    <t>272313711</t>
  </si>
  <si>
    <t>Základové klenby z betonu tř. C 20/25</t>
  </si>
  <si>
    <t>1538208145</t>
  </si>
  <si>
    <t>sokl oplocení</t>
  </si>
  <si>
    <t>((2+6*2,1)*0,47*0,35)</t>
  </si>
  <si>
    <t>((44*2,1+4*2,1)*((0,46+0,25)/2)*0,35)</t>
  </si>
  <si>
    <t>-(8,4+93,2+12,7+2)*0,3*0,25</t>
  </si>
  <si>
    <t>272353121</t>
  </si>
  <si>
    <t>Bednění kotevních otvorů v základových klenbách průřezu do 0,05 m2 hl 0,5 m</t>
  </si>
  <si>
    <t>1215269420</t>
  </si>
  <si>
    <t>základy brány</t>
  </si>
  <si>
    <t>1,85*0,55*2*0,3</t>
  </si>
  <si>
    <t>0,3*0,35*2*0,3*2</t>
  </si>
  <si>
    <t>((2+6*2,1)*0,47)*0,3*2</t>
  </si>
  <si>
    <t>((44*2,1+4*2,1)*0,35)*0,3*2</t>
  </si>
  <si>
    <t>0,45*0,35*2</t>
  </si>
  <si>
    <t>17</t>
  </si>
  <si>
    <t>275356022</t>
  </si>
  <si>
    <t>Bednění základových patek ploch rovinných odstranění</t>
  </si>
  <si>
    <t>-639037612</t>
  </si>
  <si>
    <t>18</t>
  </si>
  <si>
    <t>279113144</t>
  </si>
  <si>
    <t>Základová zeď tl do 300 mm z tvárnic ztraceného bednění včetně výplně z betonu tř. C 20/25</t>
  </si>
  <si>
    <t>-1371412759</t>
  </si>
  <si>
    <t>horní vrstva soklu</t>
  </si>
  <si>
    <t>(8,4+93,2+12,7+2)*0,3*0,25</t>
  </si>
  <si>
    <t>Svislé a kompletní konstrukce</t>
  </si>
  <si>
    <t>19</t>
  </si>
  <si>
    <t>00RK111</t>
  </si>
  <si>
    <t>Osazení výztužného pletiva</t>
  </si>
  <si>
    <t>-1685982493</t>
  </si>
  <si>
    <t>včetně vazacího materiálu</t>
  </si>
  <si>
    <t>(8,4+93,2+12,7+2,0)*0,35</t>
  </si>
  <si>
    <t>20</t>
  </si>
  <si>
    <t>317361116</t>
  </si>
  <si>
    <t>Výztuž mostních říms z betonářské oceli 10 505</t>
  </si>
  <si>
    <t>1325650550</t>
  </si>
  <si>
    <t xml:space="preserve">R 10 505 -  0,50m  průměr 10mm </t>
  </si>
  <si>
    <t>3,14*0,005*0,005*0,5*7,85*((8,4+92,4+0,8+12,7+2)/0,8*2)</t>
  </si>
  <si>
    <t>334361412</t>
  </si>
  <si>
    <t>Výztuž opěr, prahů, křídel, pilířů, sloupů ze svařovaných sítí do 6 kg/m2</t>
  </si>
  <si>
    <t>312071840</t>
  </si>
  <si>
    <t>KARI sít, 100x100mm,  průměr drátu 6mm</t>
  </si>
  <si>
    <t>26,64*0,001*((60+12,7+2)*0,7)</t>
  </si>
  <si>
    <t>22</t>
  </si>
  <si>
    <t>953961215</t>
  </si>
  <si>
    <t>Kotvy chemickou patronou M 20 hl 170 mm do betonu, ŽB nebo kamene s vyvrtáním otvoru</t>
  </si>
  <si>
    <t>-1975547618</t>
  </si>
  <si>
    <t>((8,4+92,4+0,8+12,7+2)/0,8*2)</t>
  </si>
  <si>
    <t>23</t>
  </si>
  <si>
    <t>985131111</t>
  </si>
  <si>
    <t>Očištění ploch stěn, rubu kleneb a podlah tlakovou vodou</t>
  </si>
  <si>
    <t>39847788</t>
  </si>
  <si>
    <t>(8,4+93,2+12,7+2)*0,35</t>
  </si>
  <si>
    <t>24</t>
  </si>
  <si>
    <t>985312114</t>
  </si>
  <si>
    <t>Stěrka k vyrovnání betonových ploch stěn tl 5 mm</t>
  </si>
  <si>
    <t>-39881361</t>
  </si>
  <si>
    <t>finální stěrka</t>
  </si>
  <si>
    <t>(8,4+93,2+12,7+2)*((0,25+0,47)/2)*2</t>
  </si>
  <si>
    <t>25</t>
  </si>
  <si>
    <t>00RM008</t>
  </si>
  <si>
    <t>Finnální tenkovrstvá hmota pro opravy betonových povrchů v. tl. 5mm</t>
  </si>
  <si>
    <t>1954133774</t>
  </si>
  <si>
    <t>26</t>
  </si>
  <si>
    <t>985324211</t>
  </si>
  <si>
    <t>Ochranný akrylátový nátěr betonu dvojnásobný s impregnací (OS-B)</t>
  </si>
  <si>
    <t>1403762024</t>
  </si>
  <si>
    <t>34</t>
  </si>
  <si>
    <t>Stěny a příčky</t>
  </si>
  <si>
    <t>348101110</t>
  </si>
  <si>
    <t>Osazení vrat a vrátek k oplocení na sloupky zděné nebo betonové plochy do 2 m2</t>
  </si>
  <si>
    <t>-1102391009</t>
  </si>
  <si>
    <t>28</t>
  </si>
  <si>
    <t>00RM005</t>
  </si>
  <si>
    <t>Branka z ocelových uzavřených profilů , s výplní pletivem, 1,2 x 1,35m , barvy zelené, včetně zámku a vložky FAB</t>
  </si>
  <si>
    <t>-1696523113</t>
  </si>
  <si>
    <t>bránu před výrobou odsouhlasit s investorem stavby, dodávka včetně nosných sloupků</t>
  </si>
  <si>
    <t>29</t>
  </si>
  <si>
    <t>348101150</t>
  </si>
  <si>
    <t>Osazení vrat a vrátek k oplocení na sloupky zděné nebo betonové plochy do 10 m2</t>
  </si>
  <si>
    <t>-270076809</t>
  </si>
  <si>
    <t>pojízdná brána 3,50m</t>
  </si>
  <si>
    <t>30</t>
  </si>
  <si>
    <t>00RM004</t>
  </si>
  <si>
    <t>Pojízdná brána z ocelových uzavřených nosníků ,se svislou výplní, 3,5*1,42m, barva zelená, včetně dodávky motoru a hřebenu , kabeláže a GSM modulu s voděodolným rozvaděčem</t>
  </si>
  <si>
    <t>2142391076</t>
  </si>
  <si>
    <t>31</t>
  </si>
  <si>
    <t>348171130</t>
  </si>
  <si>
    <t>Montáž rámového oplocení výšky přes 1,5 do 2 m</t>
  </si>
  <si>
    <t>712361383</t>
  </si>
  <si>
    <t>8,4+93,2+12,7+2,0</t>
  </si>
  <si>
    <t>32</t>
  </si>
  <si>
    <t>31391005</t>
  </si>
  <si>
    <t>plotový panel plochý svařovaný 1630x2500mm z Pz drátů</t>
  </si>
  <si>
    <t>316516909</t>
  </si>
  <si>
    <t xml:space="preserve"> barva dle přání investora ( předpoklad zelená) + 4 zkrácené</t>
  </si>
  <si>
    <t>43+4</t>
  </si>
  <si>
    <t>33</t>
  </si>
  <si>
    <t>55342152</t>
  </si>
  <si>
    <t>plotový sloupek pro svařované panely profilovaný oválný 50x70mm dl 2,0-2,5m povrchová úprava Pz a komaxit</t>
  </si>
  <si>
    <t>-1385015254</t>
  </si>
  <si>
    <t>rozteč dle výroby + upevňovací háčky</t>
  </si>
  <si>
    <t>47</t>
  </si>
  <si>
    <t>Komunikace</t>
  </si>
  <si>
    <t>59</t>
  </si>
  <si>
    <t>Kryty pozemních komunikací, letišť a ploch dlážděných (předlažby)</t>
  </si>
  <si>
    <t>596811220</t>
  </si>
  <si>
    <t>Kladení betonové dlažby komunikací pro pěší do lože z kameniva vel do 0,25 m2 plochy do 50 m2</t>
  </si>
  <si>
    <t>1762502796</t>
  </si>
  <si>
    <t>chodník dlažba 40/40</t>
  </si>
  <si>
    <t>(93,2+12,7)*0,4</t>
  </si>
  <si>
    <t>35</t>
  </si>
  <si>
    <t>59246002</t>
  </si>
  <si>
    <t>dlažba plošná betonová terasová hladká 400x400x40mm</t>
  </si>
  <si>
    <t>1714139946</t>
  </si>
  <si>
    <t>poničené dlažby při bourání</t>
  </si>
  <si>
    <t>105,9*0,4*0,1</t>
  </si>
  <si>
    <t>91</t>
  </si>
  <si>
    <t>Doplňující konstrukce a práce pozemních komunikací, letišť a ploch</t>
  </si>
  <si>
    <t>97</t>
  </si>
  <si>
    <t>Prorážení otvorů a ostatní bourací práce</t>
  </si>
  <si>
    <t>36</t>
  </si>
  <si>
    <t>997221561</t>
  </si>
  <si>
    <t>Vodorovná doprava suti z kusových materiálů do 1 km</t>
  </si>
  <si>
    <t>-998166508</t>
  </si>
  <si>
    <t>37</t>
  </si>
  <si>
    <t>997221569</t>
  </si>
  <si>
    <t>Příplatek ZKD 1 km u vodorovné dopravy suti z kusových materiálů</t>
  </si>
  <si>
    <t>925496227</t>
  </si>
  <si>
    <t>doprava do 10km</t>
  </si>
  <si>
    <t>12,284*9</t>
  </si>
  <si>
    <t>38</t>
  </si>
  <si>
    <t>997221611</t>
  </si>
  <si>
    <t>Nakládání suti na dopravní prostředky pro vodorovnou dopravu</t>
  </si>
  <si>
    <t>-537520034</t>
  </si>
  <si>
    <t>39</t>
  </si>
  <si>
    <t>997221861</t>
  </si>
  <si>
    <t>Poplatek za uložení stavebního odpadu na recyklační skládce (skládkovné) z prostého betonu pod kódem 17 01 01</t>
  </si>
  <si>
    <t>2074448322</t>
  </si>
  <si>
    <t>možno použít jako recyklát dle TP210</t>
  </si>
  <si>
    <t>14,906*2,5</t>
  </si>
  <si>
    <t>99</t>
  </si>
  <si>
    <t>Přesun hmot</t>
  </si>
  <si>
    <t>40</t>
  </si>
  <si>
    <t>998223011</t>
  </si>
  <si>
    <t>Přesun hmot pro pozemní komunikace s krytem dlážděným</t>
  </si>
  <si>
    <t>-1404294604</t>
  </si>
  <si>
    <t>VON - Vedlejší a ostatní náklady</t>
  </si>
  <si>
    <t>VON - Soupis prací - Vedlejší a ostatní náklady</t>
  </si>
  <si>
    <t>OST - Ostatní</t>
  </si>
  <si>
    <t xml:space="preserve">    O01 - Ostatní</t>
  </si>
  <si>
    <t>VRN - Vedlejší rozpočtové náklady</t>
  </si>
  <si>
    <t xml:space="preserve">    0 - Vedlejší rozpočtové náklady</t>
  </si>
  <si>
    <t>OST</t>
  </si>
  <si>
    <t>Ostatní</t>
  </si>
  <si>
    <t>O01</t>
  </si>
  <si>
    <t>00RK103</t>
  </si>
  <si>
    <t>Dočasné dopravní opatření (DIO) - návrh a projednání</t>
  </si>
  <si>
    <t>soubor</t>
  </si>
  <si>
    <t>-77737063</t>
  </si>
  <si>
    <t>00RK104</t>
  </si>
  <si>
    <t>Dočasné dopravní opatření - (DIO) - Realizace</t>
  </si>
  <si>
    <t>188811884</t>
  </si>
  <si>
    <t>VRN</t>
  </si>
  <si>
    <t>Vedlejší rozpočtové náklady</t>
  </si>
  <si>
    <t>012203000.1</t>
  </si>
  <si>
    <t>Geodetické práce při provádění stavby</t>
  </si>
  <si>
    <t>1024</t>
  </si>
  <si>
    <t>190209753</t>
  </si>
  <si>
    <t xml:space="preserve">Geodetické vytýčení stavby </t>
  </si>
  <si>
    <t>030001000</t>
  </si>
  <si>
    <t>Zařízení staveniště</t>
  </si>
  <si>
    <t>…</t>
  </si>
  <si>
    <t>1036316102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</si>
</sst>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35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2032b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Obnova části oplocení u 7.ZŠ ve Frýdku - Místku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Frýdek - Místek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24. 9. 2020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Frýdek- Místek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Ing. Michal Pavelka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 xml:space="preserve">Via Comperta s.r.o.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ROUND(AG95+AG97,2)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ROUND(AS95+AS97,2)</f>
        <v>0</v>
      </c>
      <c r="AT94" s="114">
        <f>ROUND(SUM(AV94:AW94),2)</f>
        <v>0</v>
      </c>
      <c r="AU94" s="115">
        <f>ROUND(AU95+AU97,5)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ROUND(AZ95+AZ97,2)</f>
        <v>0</v>
      </c>
      <c r="BA94" s="114">
        <f>ROUND(BA95+BA97,2)</f>
        <v>0</v>
      </c>
      <c r="BB94" s="114">
        <f>ROUND(BB95+BB97,2)</f>
        <v>0</v>
      </c>
      <c r="BC94" s="114">
        <f>ROUND(BC95+BC97,2)</f>
        <v>0</v>
      </c>
      <c r="BD94" s="116">
        <f>ROUND(BD95+BD97,2)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82</v>
      </c>
      <c r="E95" s="121"/>
      <c r="F95" s="121"/>
      <c r="G95" s="121"/>
      <c r="H95" s="121"/>
      <c r="I95" s="122"/>
      <c r="J95" s="121" t="s">
        <v>83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ROUND(AG96,2)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84</v>
      </c>
      <c r="AR95" s="126"/>
      <c r="AS95" s="127">
        <f>ROUND(AS96,2)</f>
        <v>0</v>
      </c>
      <c r="AT95" s="128">
        <f>ROUND(SUM(AV95:AW95),2)</f>
        <v>0</v>
      </c>
      <c r="AU95" s="129">
        <f>ROUND(AU96,5)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ROUND(AZ96,2)</f>
        <v>0</v>
      </c>
      <c r="BA95" s="128">
        <f>ROUND(BA96,2)</f>
        <v>0</v>
      </c>
      <c r="BB95" s="128">
        <f>ROUND(BB96,2)</f>
        <v>0</v>
      </c>
      <c r="BC95" s="128">
        <f>ROUND(BC96,2)</f>
        <v>0</v>
      </c>
      <c r="BD95" s="130">
        <f>ROUND(BD96,2)</f>
        <v>0</v>
      </c>
      <c r="BE95" s="7"/>
      <c r="BS95" s="131" t="s">
        <v>77</v>
      </c>
      <c r="BT95" s="131" t="s">
        <v>85</v>
      </c>
      <c r="BU95" s="131" t="s">
        <v>79</v>
      </c>
      <c r="BV95" s="131" t="s">
        <v>80</v>
      </c>
      <c r="BW95" s="131" t="s">
        <v>86</v>
      </c>
      <c r="BX95" s="131" t="s">
        <v>5</v>
      </c>
      <c r="CL95" s="131" t="s">
        <v>1</v>
      </c>
      <c r="CM95" s="131" t="s">
        <v>87</v>
      </c>
    </row>
    <row r="96" spans="1:90" s="4" customFormat="1" ht="16.5" customHeight="1">
      <c r="A96" s="132" t="s">
        <v>88</v>
      </c>
      <c r="B96" s="70"/>
      <c r="C96" s="133"/>
      <c r="D96" s="133"/>
      <c r="E96" s="134" t="s">
        <v>82</v>
      </c>
      <c r="F96" s="134"/>
      <c r="G96" s="134"/>
      <c r="H96" s="134"/>
      <c r="I96" s="134"/>
      <c r="J96" s="133"/>
      <c r="K96" s="134" t="s">
        <v>89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'01 - Soupis prací - Oplocení'!J32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90</v>
      </c>
      <c r="AR96" s="72"/>
      <c r="AS96" s="137">
        <v>0</v>
      </c>
      <c r="AT96" s="138">
        <f>ROUND(SUM(AV96:AW96),2)</f>
        <v>0</v>
      </c>
      <c r="AU96" s="139">
        <f>'01 - Soupis prací - Oplocení'!P134</f>
        <v>0</v>
      </c>
      <c r="AV96" s="138">
        <f>'01 - Soupis prací - Oplocení'!J35</f>
        <v>0</v>
      </c>
      <c r="AW96" s="138">
        <f>'01 - Soupis prací - Oplocení'!J36</f>
        <v>0</v>
      </c>
      <c r="AX96" s="138">
        <f>'01 - Soupis prací - Oplocení'!J37</f>
        <v>0</v>
      </c>
      <c r="AY96" s="138">
        <f>'01 - Soupis prací - Oplocení'!J38</f>
        <v>0</v>
      </c>
      <c r="AZ96" s="138">
        <f>'01 - Soupis prací - Oplocení'!F35</f>
        <v>0</v>
      </c>
      <c r="BA96" s="138">
        <f>'01 - Soupis prací - Oplocení'!F36</f>
        <v>0</v>
      </c>
      <c r="BB96" s="138">
        <f>'01 - Soupis prací - Oplocení'!F37</f>
        <v>0</v>
      </c>
      <c r="BC96" s="138">
        <f>'01 - Soupis prací - Oplocení'!F38</f>
        <v>0</v>
      </c>
      <c r="BD96" s="140">
        <f>'01 - Soupis prací - Oplocení'!F39</f>
        <v>0</v>
      </c>
      <c r="BE96" s="4"/>
      <c r="BT96" s="141" t="s">
        <v>87</v>
      </c>
      <c r="BV96" s="141" t="s">
        <v>80</v>
      </c>
      <c r="BW96" s="141" t="s">
        <v>91</v>
      </c>
      <c r="BX96" s="141" t="s">
        <v>86</v>
      </c>
      <c r="CL96" s="141" t="s">
        <v>1</v>
      </c>
    </row>
    <row r="97" spans="1:91" s="7" customFormat="1" ht="16.5" customHeight="1">
      <c r="A97" s="7"/>
      <c r="B97" s="119"/>
      <c r="C97" s="120"/>
      <c r="D97" s="121" t="s">
        <v>92</v>
      </c>
      <c r="E97" s="121"/>
      <c r="F97" s="121"/>
      <c r="G97" s="121"/>
      <c r="H97" s="121"/>
      <c r="I97" s="122"/>
      <c r="J97" s="121" t="s">
        <v>93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ROUND(AG98,2)</f>
        <v>0</v>
      </c>
      <c r="AH97" s="122"/>
      <c r="AI97" s="122"/>
      <c r="AJ97" s="122"/>
      <c r="AK97" s="122"/>
      <c r="AL97" s="122"/>
      <c r="AM97" s="122"/>
      <c r="AN97" s="124">
        <f>SUM(AG97,AT97)</f>
        <v>0</v>
      </c>
      <c r="AO97" s="122"/>
      <c r="AP97" s="122"/>
      <c r="AQ97" s="125" t="s">
        <v>84</v>
      </c>
      <c r="AR97" s="126"/>
      <c r="AS97" s="127">
        <f>ROUND(AS98,2)</f>
        <v>0</v>
      </c>
      <c r="AT97" s="128">
        <f>ROUND(SUM(AV97:AW97),2)</f>
        <v>0</v>
      </c>
      <c r="AU97" s="129">
        <f>ROUND(AU98,5)</f>
        <v>0</v>
      </c>
      <c r="AV97" s="128">
        <f>ROUND(AZ97*L29,2)</f>
        <v>0</v>
      </c>
      <c r="AW97" s="128">
        <f>ROUND(BA97*L30,2)</f>
        <v>0</v>
      </c>
      <c r="AX97" s="128">
        <f>ROUND(BB97*L29,2)</f>
        <v>0</v>
      </c>
      <c r="AY97" s="128">
        <f>ROUND(BC97*L30,2)</f>
        <v>0</v>
      </c>
      <c r="AZ97" s="128">
        <f>ROUND(AZ98,2)</f>
        <v>0</v>
      </c>
      <c r="BA97" s="128">
        <f>ROUND(BA98,2)</f>
        <v>0</v>
      </c>
      <c r="BB97" s="128">
        <f>ROUND(BB98,2)</f>
        <v>0</v>
      </c>
      <c r="BC97" s="128">
        <f>ROUND(BC98,2)</f>
        <v>0</v>
      </c>
      <c r="BD97" s="130">
        <f>ROUND(BD98,2)</f>
        <v>0</v>
      </c>
      <c r="BE97" s="7"/>
      <c r="BS97" s="131" t="s">
        <v>77</v>
      </c>
      <c r="BT97" s="131" t="s">
        <v>85</v>
      </c>
      <c r="BU97" s="131" t="s">
        <v>79</v>
      </c>
      <c r="BV97" s="131" t="s">
        <v>80</v>
      </c>
      <c r="BW97" s="131" t="s">
        <v>94</v>
      </c>
      <c r="BX97" s="131" t="s">
        <v>5</v>
      </c>
      <c r="CL97" s="131" t="s">
        <v>1</v>
      </c>
      <c r="CM97" s="131" t="s">
        <v>87</v>
      </c>
    </row>
    <row r="98" spans="1:90" s="4" customFormat="1" ht="16.5" customHeight="1">
      <c r="A98" s="132" t="s">
        <v>88</v>
      </c>
      <c r="B98" s="70"/>
      <c r="C98" s="133"/>
      <c r="D98" s="133"/>
      <c r="E98" s="134" t="s">
        <v>92</v>
      </c>
      <c r="F98" s="134"/>
      <c r="G98" s="134"/>
      <c r="H98" s="134"/>
      <c r="I98" s="134"/>
      <c r="J98" s="133"/>
      <c r="K98" s="134" t="s">
        <v>95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'VON - Soupis prací - Vedl...'!J32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90</v>
      </c>
      <c r="AR98" s="72"/>
      <c r="AS98" s="142">
        <v>0</v>
      </c>
      <c r="AT98" s="143">
        <f>ROUND(SUM(AV98:AW98),2)</f>
        <v>0</v>
      </c>
      <c r="AU98" s="144">
        <f>'VON - Soupis prací - Vedl...'!P124</f>
        <v>0</v>
      </c>
      <c r="AV98" s="143">
        <f>'VON - Soupis prací - Vedl...'!J35</f>
        <v>0</v>
      </c>
      <c r="AW98" s="143">
        <f>'VON - Soupis prací - Vedl...'!J36</f>
        <v>0</v>
      </c>
      <c r="AX98" s="143">
        <f>'VON - Soupis prací - Vedl...'!J37</f>
        <v>0</v>
      </c>
      <c r="AY98" s="143">
        <f>'VON - Soupis prací - Vedl...'!J38</f>
        <v>0</v>
      </c>
      <c r="AZ98" s="143">
        <f>'VON - Soupis prací - Vedl...'!F35</f>
        <v>0</v>
      </c>
      <c r="BA98" s="143">
        <f>'VON - Soupis prací - Vedl...'!F36</f>
        <v>0</v>
      </c>
      <c r="BB98" s="143">
        <f>'VON - Soupis prací - Vedl...'!F37</f>
        <v>0</v>
      </c>
      <c r="BC98" s="143">
        <f>'VON - Soupis prací - Vedl...'!F38</f>
        <v>0</v>
      </c>
      <c r="BD98" s="145">
        <f>'VON - Soupis prací - Vedl...'!F39</f>
        <v>0</v>
      </c>
      <c r="BE98" s="4"/>
      <c r="BT98" s="141" t="s">
        <v>87</v>
      </c>
      <c r="BV98" s="141" t="s">
        <v>80</v>
      </c>
      <c r="BW98" s="141" t="s">
        <v>96</v>
      </c>
      <c r="BX98" s="141" t="s">
        <v>94</v>
      </c>
      <c r="CL98" s="141" t="s">
        <v>1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K96:AF96"/>
    <mergeCell ref="AN96:AP96"/>
    <mergeCell ref="AG96:AM96"/>
    <mergeCell ref="E96:I96"/>
    <mergeCell ref="D97:H97"/>
    <mergeCell ref="J97:AF97"/>
    <mergeCell ref="AN97:AP97"/>
    <mergeCell ref="AG97:AM97"/>
    <mergeCell ref="AG98:AM98"/>
    <mergeCell ref="AN98:AP98"/>
    <mergeCell ref="E98:I98"/>
    <mergeCell ref="K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6" location="'01 - Soupis prací - Oplocení'!C2" display="/"/>
    <hyperlink ref="A98" location="'VON - Soupis prací - Vedl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97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Obnova části oplocení u 7.ZŠ ve Frýdku - Místku</v>
      </c>
      <c r="F7" s="150"/>
      <c r="G7" s="150"/>
      <c r="H7" s="150"/>
      <c r="L7" s="20"/>
    </row>
    <row r="8" spans="2:12" s="1" customFormat="1" ht="12" customHeight="1">
      <c r="B8" s="20"/>
      <c r="D8" s="150" t="s">
        <v>98</v>
      </c>
      <c r="L8" s="20"/>
    </row>
    <row r="9" spans="1:31" s="2" customFormat="1" ht="16.5" customHeight="1">
      <c r="A9" s="38"/>
      <c r="B9" s="44"/>
      <c r="C9" s="38"/>
      <c r="D9" s="38"/>
      <c r="E9" s="151" t="s">
        <v>99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100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101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24. 9. 2020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0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0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25</v>
      </c>
      <c r="J25" s="141" t="s">
        <v>35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38</v>
      </c>
      <c r="E32" s="38"/>
      <c r="F32" s="38"/>
      <c r="G32" s="38"/>
      <c r="H32" s="38"/>
      <c r="I32" s="38"/>
      <c r="J32" s="160">
        <f>ROUND(J134,2)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40</v>
      </c>
      <c r="G34" s="38"/>
      <c r="H34" s="38"/>
      <c r="I34" s="161" t="s">
        <v>39</v>
      </c>
      <c r="J34" s="161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42</v>
      </c>
      <c r="E35" s="150" t="s">
        <v>43</v>
      </c>
      <c r="F35" s="163">
        <f>ROUND((SUM(BE134:BE289)),2)</f>
        <v>0</v>
      </c>
      <c r="G35" s="38"/>
      <c r="H35" s="38"/>
      <c r="I35" s="164">
        <v>0.21</v>
      </c>
      <c r="J35" s="163">
        <f>ROUND(((SUM(BE134:BE289))*I35),2)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44</v>
      </c>
      <c r="F36" s="163">
        <f>ROUND((SUM(BF134:BF289)),2)</f>
        <v>0</v>
      </c>
      <c r="G36" s="38"/>
      <c r="H36" s="38"/>
      <c r="I36" s="164">
        <v>0.15</v>
      </c>
      <c r="J36" s="163">
        <f>ROUND(((SUM(BF134:BF289))*I36),2)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45</v>
      </c>
      <c r="F37" s="163">
        <f>ROUND((SUM(BG134:BG289)),2)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46</v>
      </c>
      <c r="F38" s="163">
        <f>ROUND((SUM(BH134:BH289)),2)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47</v>
      </c>
      <c r="F39" s="163">
        <f>ROUND((SUM(BI134:BI289)),2)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48</v>
      </c>
      <c r="E41" s="167"/>
      <c r="F41" s="167"/>
      <c r="G41" s="168" t="s">
        <v>49</v>
      </c>
      <c r="H41" s="169" t="s">
        <v>50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Obnova části oplocení u 7.ZŠ ve Frýdku - Místku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98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99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01 - Soupis prací - Oplocení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Frýdek - Místek</v>
      </c>
      <c r="G91" s="40"/>
      <c r="H91" s="40"/>
      <c r="I91" s="32" t="s">
        <v>22</v>
      </c>
      <c r="J91" s="79" t="str">
        <f>IF(J14="","",J14)</f>
        <v>24. 9. 2020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Frýdek- Místek</v>
      </c>
      <c r="G93" s="40"/>
      <c r="H93" s="40"/>
      <c r="I93" s="32" t="s">
        <v>31</v>
      </c>
      <c r="J93" s="36" t="str">
        <f>E23</f>
        <v>Ing. Michal Pavelka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 xml:space="preserve">Via Comperta s.r.o.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103</v>
      </c>
      <c r="D96" s="185"/>
      <c r="E96" s="185"/>
      <c r="F96" s="185"/>
      <c r="G96" s="185"/>
      <c r="H96" s="185"/>
      <c r="I96" s="185"/>
      <c r="J96" s="186" t="s">
        <v>104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105</v>
      </c>
      <c r="D98" s="40"/>
      <c r="E98" s="40"/>
      <c r="F98" s="40"/>
      <c r="G98" s="40"/>
      <c r="H98" s="40"/>
      <c r="I98" s="40"/>
      <c r="J98" s="110">
        <f>J134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106</v>
      </c>
    </row>
    <row r="99" spans="1:31" s="9" customFormat="1" ht="24.95" customHeight="1">
      <c r="A99" s="9"/>
      <c r="B99" s="188"/>
      <c r="C99" s="189"/>
      <c r="D99" s="190" t="s">
        <v>107</v>
      </c>
      <c r="E99" s="191"/>
      <c r="F99" s="191"/>
      <c r="G99" s="191"/>
      <c r="H99" s="191"/>
      <c r="I99" s="191"/>
      <c r="J99" s="192">
        <f>J135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108</v>
      </c>
      <c r="E100" s="196"/>
      <c r="F100" s="196"/>
      <c r="G100" s="196"/>
      <c r="H100" s="196"/>
      <c r="I100" s="196"/>
      <c r="J100" s="197">
        <f>J136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4"/>
      <c r="C101" s="133"/>
      <c r="D101" s="195" t="s">
        <v>109</v>
      </c>
      <c r="E101" s="196"/>
      <c r="F101" s="196"/>
      <c r="G101" s="196"/>
      <c r="H101" s="196"/>
      <c r="I101" s="196"/>
      <c r="J101" s="197">
        <f>J137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4"/>
      <c r="C102" s="133"/>
      <c r="D102" s="195" t="s">
        <v>110</v>
      </c>
      <c r="E102" s="196"/>
      <c r="F102" s="196"/>
      <c r="G102" s="196"/>
      <c r="H102" s="196"/>
      <c r="I102" s="196"/>
      <c r="J102" s="197">
        <f>J162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4"/>
      <c r="C103" s="133"/>
      <c r="D103" s="195" t="s">
        <v>111</v>
      </c>
      <c r="E103" s="196"/>
      <c r="F103" s="196"/>
      <c r="G103" s="196"/>
      <c r="H103" s="196"/>
      <c r="I103" s="196"/>
      <c r="J103" s="197">
        <f>J172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112</v>
      </c>
      <c r="E104" s="196"/>
      <c r="F104" s="196"/>
      <c r="G104" s="196"/>
      <c r="H104" s="196"/>
      <c r="I104" s="196"/>
      <c r="J104" s="197">
        <f>J187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94"/>
      <c r="C105" s="133"/>
      <c r="D105" s="195" t="s">
        <v>113</v>
      </c>
      <c r="E105" s="196"/>
      <c r="F105" s="196"/>
      <c r="G105" s="196"/>
      <c r="H105" s="196"/>
      <c r="I105" s="196"/>
      <c r="J105" s="197">
        <f>J188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4"/>
      <c r="C106" s="133"/>
      <c r="D106" s="195" t="s">
        <v>114</v>
      </c>
      <c r="E106" s="196"/>
      <c r="F106" s="196"/>
      <c r="G106" s="196"/>
      <c r="H106" s="196"/>
      <c r="I106" s="196"/>
      <c r="J106" s="197">
        <f>J219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>
      <c r="A107" s="10"/>
      <c r="B107" s="194"/>
      <c r="C107" s="133"/>
      <c r="D107" s="195" t="s">
        <v>115</v>
      </c>
      <c r="E107" s="196"/>
      <c r="F107" s="196"/>
      <c r="G107" s="196"/>
      <c r="H107" s="196"/>
      <c r="I107" s="196"/>
      <c r="J107" s="197">
        <f>J249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4"/>
      <c r="C108" s="133"/>
      <c r="D108" s="195" t="s">
        <v>116</v>
      </c>
      <c r="E108" s="196"/>
      <c r="F108" s="196"/>
      <c r="G108" s="196"/>
      <c r="H108" s="196"/>
      <c r="I108" s="196"/>
      <c r="J108" s="197">
        <f>J269</f>
        <v>0</v>
      </c>
      <c r="K108" s="133"/>
      <c r="L108" s="19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194"/>
      <c r="C109" s="133"/>
      <c r="D109" s="195" t="s">
        <v>117</v>
      </c>
      <c r="E109" s="196"/>
      <c r="F109" s="196"/>
      <c r="G109" s="196"/>
      <c r="H109" s="196"/>
      <c r="I109" s="196"/>
      <c r="J109" s="197">
        <f>J270</f>
        <v>0</v>
      </c>
      <c r="K109" s="133"/>
      <c r="L109" s="19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4"/>
      <c r="C110" s="133"/>
      <c r="D110" s="195" t="s">
        <v>118</v>
      </c>
      <c r="E110" s="196"/>
      <c r="F110" s="196"/>
      <c r="G110" s="196"/>
      <c r="H110" s="196"/>
      <c r="I110" s="196"/>
      <c r="J110" s="197">
        <f>J278</f>
        <v>0</v>
      </c>
      <c r="K110" s="133"/>
      <c r="L110" s="19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4.85" customHeight="1">
      <c r="A111" s="10"/>
      <c r="B111" s="194"/>
      <c r="C111" s="133"/>
      <c r="D111" s="195" t="s">
        <v>119</v>
      </c>
      <c r="E111" s="196"/>
      <c r="F111" s="196"/>
      <c r="G111" s="196"/>
      <c r="H111" s="196"/>
      <c r="I111" s="196"/>
      <c r="J111" s="197">
        <f>J279</f>
        <v>0</v>
      </c>
      <c r="K111" s="133"/>
      <c r="L111" s="19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4.85" customHeight="1">
      <c r="A112" s="10"/>
      <c r="B112" s="194"/>
      <c r="C112" s="133"/>
      <c r="D112" s="195" t="s">
        <v>120</v>
      </c>
      <c r="E112" s="196"/>
      <c r="F112" s="196"/>
      <c r="G112" s="196"/>
      <c r="H112" s="196"/>
      <c r="I112" s="196"/>
      <c r="J112" s="197">
        <f>J288</f>
        <v>0</v>
      </c>
      <c r="K112" s="133"/>
      <c r="L112" s="19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8"/>
      <c r="C118" s="69"/>
      <c r="D118" s="69"/>
      <c r="E118" s="69"/>
      <c r="F118" s="69"/>
      <c r="G118" s="69"/>
      <c r="H118" s="69"/>
      <c r="I118" s="69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121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183" t="str">
        <f>E7</f>
        <v>Obnova části oplocení u 7.ZŠ ve Frýdku - Místku</v>
      </c>
      <c r="F122" s="32"/>
      <c r="G122" s="32"/>
      <c r="H122" s="32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2:12" s="1" customFormat="1" ht="12" customHeight="1">
      <c r="B123" s="21"/>
      <c r="C123" s="32" t="s">
        <v>98</v>
      </c>
      <c r="D123" s="22"/>
      <c r="E123" s="22"/>
      <c r="F123" s="22"/>
      <c r="G123" s="22"/>
      <c r="H123" s="22"/>
      <c r="I123" s="22"/>
      <c r="J123" s="22"/>
      <c r="K123" s="22"/>
      <c r="L123" s="20"/>
    </row>
    <row r="124" spans="1:31" s="2" customFormat="1" ht="16.5" customHeight="1">
      <c r="A124" s="38"/>
      <c r="B124" s="39"/>
      <c r="C124" s="40"/>
      <c r="D124" s="40"/>
      <c r="E124" s="183" t="s">
        <v>99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100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40"/>
      <c r="D126" s="40"/>
      <c r="E126" s="76" t="str">
        <f>E11</f>
        <v>01 - Soupis prací - Oplocení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20</v>
      </c>
      <c r="D128" s="40"/>
      <c r="E128" s="40"/>
      <c r="F128" s="27" t="str">
        <f>F14</f>
        <v>Frýdek - Místek</v>
      </c>
      <c r="G128" s="40"/>
      <c r="H128" s="40"/>
      <c r="I128" s="32" t="s">
        <v>22</v>
      </c>
      <c r="J128" s="79" t="str">
        <f>IF(J14="","",J14)</f>
        <v>24. 9. 2020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24</v>
      </c>
      <c r="D130" s="40"/>
      <c r="E130" s="40"/>
      <c r="F130" s="27" t="str">
        <f>E17</f>
        <v>Město Frýdek- Místek</v>
      </c>
      <c r="G130" s="40"/>
      <c r="H130" s="40"/>
      <c r="I130" s="32" t="s">
        <v>31</v>
      </c>
      <c r="J130" s="36" t="str">
        <f>E23</f>
        <v>Ing. Michal Pavelka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25.65" customHeight="1">
      <c r="A131" s="38"/>
      <c r="B131" s="39"/>
      <c r="C131" s="32" t="s">
        <v>29</v>
      </c>
      <c r="D131" s="40"/>
      <c r="E131" s="40"/>
      <c r="F131" s="27" t="str">
        <f>IF(E20="","",E20)</f>
        <v>Vyplň údaj</v>
      </c>
      <c r="G131" s="40"/>
      <c r="H131" s="40"/>
      <c r="I131" s="32" t="s">
        <v>34</v>
      </c>
      <c r="J131" s="36" t="str">
        <f>E26</f>
        <v xml:space="preserve">Via Comperta s.r.o. 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0.3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11" customFormat="1" ht="29.25" customHeight="1">
      <c r="A133" s="199"/>
      <c r="B133" s="200"/>
      <c r="C133" s="201" t="s">
        <v>122</v>
      </c>
      <c r="D133" s="202" t="s">
        <v>63</v>
      </c>
      <c r="E133" s="202" t="s">
        <v>59</v>
      </c>
      <c r="F133" s="202" t="s">
        <v>60</v>
      </c>
      <c r="G133" s="202" t="s">
        <v>123</v>
      </c>
      <c r="H133" s="202" t="s">
        <v>124</v>
      </c>
      <c r="I133" s="202" t="s">
        <v>125</v>
      </c>
      <c r="J133" s="202" t="s">
        <v>104</v>
      </c>
      <c r="K133" s="203" t="s">
        <v>126</v>
      </c>
      <c r="L133" s="204"/>
      <c r="M133" s="100" t="s">
        <v>1</v>
      </c>
      <c r="N133" s="101" t="s">
        <v>42</v>
      </c>
      <c r="O133" s="101" t="s">
        <v>127</v>
      </c>
      <c r="P133" s="101" t="s">
        <v>128</v>
      </c>
      <c r="Q133" s="101" t="s">
        <v>129</v>
      </c>
      <c r="R133" s="101" t="s">
        <v>130</v>
      </c>
      <c r="S133" s="101" t="s">
        <v>131</v>
      </c>
      <c r="T133" s="102" t="s">
        <v>132</v>
      </c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</row>
    <row r="134" spans="1:63" s="2" customFormat="1" ht="22.8" customHeight="1">
      <c r="A134" s="38"/>
      <c r="B134" s="39"/>
      <c r="C134" s="107" t="s">
        <v>133</v>
      </c>
      <c r="D134" s="40"/>
      <c r="E134" s="40"/>
      <c r="F134" s="40"/>
      <c r="G134" s="40"/>
      <c r="H134" s="40"/>
      <c r="I134" s="40"/>
      <c r="J134" s="205">
        <f>BK134</f>
        <v>0</v>
      </c>
      <c r="K134" s="40"/>
      <c r="L134" s="44"/>
      <c r="M134" s="103"/>
      <c r="N134" s="206"/>
      <c r="O134" s="104"/>
      <c r="P134" s="207">
        <f>P135</f>
        <v>0</v>
      </c>
      <c r="Q134" s="104"/>
      <c r="R134" s="207">
        <f>R135</f>
        <v>38.33419321</v>
      </c>
      <c r="S134" s="104"/>
      <c r="T134" s="208">
        <f>T135</f>
        <v>12.2841025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77</v>
      </c>
      <c r="AU134" s="17" t="s">
        <v>106</v>
      </c>
      <c r="BK134" s="209">
        <f>BK135</f>
        <v>0</v>
      </c>
    </row>
    <row r="135" spans="1:63" s="12" customFormat="1" ht="25.9" customHeight="1">
      <c r="A135" s="12"/>
      <c r="B135" s="210"/>
      <c r="C135" s="211"/>
      <c r="D135" s="212" t="s">
        <v>77</v>
      </c>
      <c r="E135" s="213" t="s">
        <v>134</v>
      </c>
      <c r="F135" s="213" t="s">
        <v>135</v>
      </c>
      <c r="G135" s="211"/>
      <c r="H135" s="211"/>
      <c r="I135" s="214"/>
      <c r="J135" s="215">
        <f>BK135</f>
        <v>0</v>
      </c>
      <c r="K135" s="211"/>
      <c r="L135" s="216"/>
      <c r="M135" s="217"/>
      <c r="N135" s="218"/>
      <c r="O135" s="218"/>
      <c r="P135" s="219">
        <f>P136+P187+P219+P269+P278</f>
        <v>0</v>
      </c>
      <c r="Q135" s="218"/>
      <c r="R135" s="219">
        <f>R136+R187+R219+R269+R278</f>
        <v>38.33419321</v>
      </c>
      <c r="S135" s="218"/>
      <c r="T135" s="220">
        <f>T136+T187+T219+T269+T278</f>
        <v>12.2841025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1" t="s">
        <v>85</v>
      </c>
      <c r="AT135" s="222" t="s">
        <v>77</v>
      </c>
      <c r="AU135" s="222" t="s">
        <v>78</v>
      </c>
      <c r="AY135" s="221" t="s">
        <v>136</v>
      </c>
      <c r="BK135" s="223">
        <f>BK136+BK187+BK219+BK269+BK278</f>
        <v>0</v>
      </c>
    </row>
    <row r="136" spans="1:63" s="12" customFormat="1" ht="22.8" customHeight="1">
      <c r="A136" s="12"/>
      <c r="B136" s="210"/>
      <c r="C136" s="211"/>
      <c r="D136" s="212" t="s">
        <v>77</v>
      </c>
      <c r="E136" s="224" t="s">
        <v>85</v>
      </c>
      <c r="F136" s="224" t="s">
        <v>137</v>
      </c>
      <c r="G136" s="211"/>
      <c r="H136" s="211"/>
      <c r="I136" s="214"/>
      <c r="J136" s="225">
        <f>BK136</f>
        <v>0</v>
      </c>
      <c r="K136" s="211"/>
      <c r="L136" s="216"/>
      <c r="M136" s="217"/>
      <c r="N136" s="218"/>
      <c r="O136" s="218"/>
      <c r="P136" s="219">
        <f>P137+P162+P172</f>
        <v>0</v>
      </c>
      <c r="Q136" s="218"/>
      <c r="R136" s="219">
        <f>R137+R162+R172</f>
        <v>5.4</v>
      </c>
      <c r="S136" s="218"/>
      <c r="T136" s="220">
        <f>T137+T162+T172</f>
        <v>12.2841025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85</v>
      </c>
      <c r="AT136" s="222" t="s">
        <v>77</v>
      </c>
      <c r="AU136" s="222" t="s">
        <v>85</v>
      </c>
      <c r="AY136" s="221" t="s">
        <v>136</v>
      </c>
      <c r="BK136" s="223">
        <f>BK137+BK162+BK172</f>
        <v>0</v>
      </c>
    </row>
    <row r="137" spans="1:63" s="12" customFormat="1" ht="20.85" customHeight="1">
      <c r="A137" s="12"/>
      <c r="B137" s="210"/>
      <c r="C137" s="211"/>
      <c r="D137" s="212" t="s">
        <v>77</v>
      </c>
      <c r="E137" s="224" t="s">
        <v>138</v>
      </c>
      <c r="F137" s="224" t="s">
        <v>139</v>
      </c>
      <c r="G137" s="211"/>
      <c r="H137" s="211"/>
      <c r="I137" s="214"/>
      <c r="J137" s="225">
        <f>BK137</f>
        <v>0</v>
      </c>
      <c r="K137" s="211"/>
      <c r="L137" s="216"/>
      <c r="M137" s="217"/>
      <c r="N137" s="218"/>
      <c r="O137" s="218"/>
      <c r="P137" s="219">
        <f>SUM(P138:P161)</f>
        <v>0</v>
      </c>
      <c r="Q137" s="218"/>
      <c r="R137" s="219">
        <f>SUM(R138:R161)</f>
        <v>0</v>
      </c>
      <c r="S137" s="218"/>
      <c r="T137" s="220">
        <f>SUM(T138:T161)</f>
        <v>12.2841025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85</v>
      </c>
      <c r="AT137" s="222" t="s">
        <v>77</v>
      </c>
      <c r="AU137" s="222" t="s">
        <v>87</v>
      </c>
      <c r="AY137" s="221" t="s">
        <v>136</v>
      </c>
      <c r="BK137" s="223">
        <f>SUM(BK138:BK161)</f>
        <v>0</v>
      </c>
    </row>
    <row r="138" spans="1:65" s="2" customFormat="1" ht="24.15" customHeight="1">
      <c r="A138" s="38"/>
      <c r="B138" s="39"/>
      <c r="C138" s="226" t="s">
        <v>85</v>
      </c>
      <c r="D138" s="226" t="s">
        <v>140</v>
      </c>
      <c r="E138" s="227" t="s">
        <v>141</v>
      </c>
      <c r="F138" s="228" t="s">
        <v>142</v>
      </c>
      <c r="G138" s="229" t="s">
        <v>143</v>
      </c>
      <c r="H138" s="230">
        <v>184.8</v>
      </c>
      <c r="I138" s="231"/>
      <c r="J138" s="232">
        <f>ROUND(I138*H138,2)</f>
        <v>0</v>
      </c>
      <c r="K138" s="228" t="s">
        <v>144</v>
      </c>
      <c r="L138" s="44"/>
      <c r="M138" s="233" t="s">
        <v>1</v>
      </c>
      <c r="N138" s="234" t="s">
        <v>43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145</v>
      </c>
      <c r="AT138" s="237" t="s">
        <v>140</v>
      </c>
      <c r="AU138" s="237" t="s">
        <v>146</v>
      </c>
      <c r="AY138" s="17" t="s">
        <v>136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85</v>
      </c>
      <c r="BK138" s="238">
        <f>ROUND(I138*H138,2)</f>
        <v>0</v>
      </c>
      <c r="BL138" s="17" t="s">
        <v>145</v>
      </c>
      <c r="BM138" s="237" t="s">
        <v>147</v>
      </c>
    </row>
    <row r="139" spans="1:51" s="13" customFormat="1" ht="12">
      <c r="A139" s="13"/>
      <c r="B139" s="239"/>
      <c r="C139" s="240"/>
      <c r="D139" s="241" t="s">
        <v>148</v>
      </c>
      <c r="E139" s="242" t="s">
        <v>1</v>
      </c>
      <c r="F139" s="243" t="s">
        <v>149</v>
      </c>
      <c r="G139" s="240"/>
      <c r="H139" s="242" t="s">
        <v>1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148</v>
      </c>
      <c r="AU139" s="249" t="s">
        <v>146</v>
      </c>
      <c r="AV139" s="13" t="s">
        <v>85</v>
      </c>
      <c r="AW139" s="13" t="s">
        <v>33</v>
      </c>
      <c r="AX139" s="13" t="s">
        <v>78</v>
      </c>
      <c r="AY139" s="249" t="s">
        <v>136</v>
      </c>
    </row>
    <row r="140" spans="1:51" s="14" customFormat="1" ht="12">
      <c r="A140" s="14"/>
      <c r="B140" s="250"/>
      <c r="C140" s="251"/>
      <c r="D140" s="241" t="s">
        <v>148</v>
      </c>
      <c r="E140" s="252" t="s">
        <v>1</v>
      </c>
      <c r="F140" s="253" t="s">
        <v>150</v>
      </c>
      <c r="G140" s="251"/>
      <c r="H140" s="254">
        <v>184.8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0" t="s">
        <v>148</v>
      </c>
      <c r="AU140" s="260" t="s">
        <v>146</v>
      </c>
      <c r="AV140" s="14" t="s">
        <v>87</v>
      </c>
      <c r="AW140" s="14" t="s">
        <v>33</v>
      </c>
      <c r="AX140" s="14" t="s">
        <v>85</v>
      </c>
      <c r="AY140" s="260" t="s">
        <v>136</v>
      </c>
    </row>
    <row r="141" spans="1:65" s="2" customFormat="1" ht="14.4" customHeight="1">
      <c r="A141" s="38"/>
      <c r="B141" s="39"/>
      <c r="C141" s="226" t="s">
        <v>87</v>
      </c>
      <c r="D141" s="226" t="s">
        <v>140</v>
      </c>
      <c r="E141" s="227" t="s">
        <v>151</v>
      </c>
      <c r="F141" s="228" t="s">
        <v>152</v>
      </c>
      <c r="G141" s="229" t="s">
        <v>153</v>
      </c>
      <c r="H141" s="230">
        <v>14.667</v>
      </c>
      <c r="I141" s="231"/>
      <c r="J141" s="232">
        <f>ROUND(I141*H141,2)</f>
        <v>0</v>
      </c>
      <c r="K141" s="228" t="s">
        <v>144</v>
      </c>
      <c r="L141" s="44"/>
      <c r="M141" s="233" t="s">
        <v>1</v>
      </c>
      <c r="N141" s="234" t="s">
        <v>43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145</v>
      </c>
      <c r="AT141" s="237" t="s">
        <v>140</v>
      </c>
      <c r="AU141" s="237" t="s">
        <v>146</v>
      </c>
      <c r="AY141" s="17" t="s">
        <v>136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85</v>
      </c>
      <c r="BK141" s="238">
        <f>ROUND(I141*H141,2)</f>
        <v>0</v>
      </c>
      <c r="BL141" s="17" t="s">
        <v>145</v>
      </c>
      <c r="BM141" s="237" t="s">
        <v>154</v>
      </c>
    </row>
    <row r="142" spans="1:51" s="14" customFormat="1" ht="12">
      <c r="A142" s="14"/>
      <c r="B142" s="250"/>
      <c r="C142" s="251"/>
      <c r="D142" s="241" t="s">
        <v>148</v>
      </c>
      <c r="E142" s="252" t="s">
        <v>1</v>
      </c>
      <c r="F142" s="253" t="s">
        <v>155</v>
      </c>
      <c r="G142" s="251"/>
      <c r="H142" s="254">
        <v>14.667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0" t="s">
        <v>148</v>
      </c>
      <c r="AU142" s="260" t="s">
        <v>146</v>
      </c>
      <c r="AV142" s="14" t="s">
        <v>87</v>
      </c>
      <c r="AW142" s="14" t="s">
        <v>33</v>
      </c>
      <c r="AX142" s="14" t="s">
        <v>85</v>
      </c>
      <c r="AY142" s="260" t="s">
        <v>136</v>
      </c>
    </row>
    <row r="143" spans="1:65" s="2" customFormat="1" ht="24.15" customHeight="1">
      <c r="A143" s="38"/>
      <c r="B143" s="39"/>
      <c r="C143" s="226" t="s">
        <v>146</v>
      </c>
      <c r="D143" s="226" t="s">
        <v>140</v>
      </c>
      <c r="E143" s="227" t="s">
        <v>156</v>
      </c>
      <c r="F143" s="228" t="s">
        <v>157</v>
      </c>
      <c r="G143" s="229" t="s">
        <v>143</v>
      </c>
      <c r="H143" s="230">
        <v>42.36</v>
      </c>
      <c r="I143" s="231"/>
      <c r="J143" s="232">
        <f>ROUND(I143*H143,2)</f>
        <v>0</v>
      </c>
      <c r="K143" s="228" t="s">
        <v>144</v>
      </c>
      <c r="L143" s="44"/>
      <c r="M143" s="233" t="s">
        <v>1</v>
      </c>
      <c r="N143" s="234" t="s">
        <v>43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0.255</v>
      </c>
      <c r="T143" s="236">
        <f>S143*H143</f>
        <v>10.8018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145</v>
      </c>
      <c r="AT143" s="237" t="s">
        <v>140</v>
      </c>
      <c r="AU143" s="237" t="s">
        <v>146</v>
      </c>
      <c r="AY143" s="17" t="s">
        <v>136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85</v>
      </c>
      <c r="BK143" s="238">
        <f>ROUND(I143*H143,2)</f>
        <v>0</v>
      </c>
      <c r="BL143" s="17" t="s">
        <v>145</v>
      </c>
      <c r="BM143" s="237" t="s">
        <v>158</v>
      </c>
    </row>
    <row r="144" spans="1:51" s="13" customFormat="1" ht="12">
      <c r="A144" s="13"/>
      <c r="B144" s="239"/>
      <c r="C144" s="240"/>
      <c r="D144" s="241" t="s">
        <v>148</v>
      </c>
      <c r="E144" s="242" t="s">
        <v>1</v>
      </c>
      <c r="F144" s="243" t="s">
        <v>159</v>
      </c>
      <c r="G144" s="240"/>
      <c r="H144" s="242" t="s">
        <v>1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148</v>
      </c>
      <c r="AU144" s="249" t="s">
        <v>146</v>
      </c>
      <c r="AV144" s="13" t="s">
        <v>85</v>
      </c>
      <c r="AW144" s="13" t="s">
        <v>33</v>
      </c>
      <c r="AX144" s="13" t="s">
        <v>78</v>
      </c>
      <c r="AY144" s="249" t="s">
        <v>136</v>
      </c>
    </row>
    <row r="145" spans="1:51" s="14" customFormat="1" ht="12">
      <c r="A145" s="14"/>
      <c r="B145" s="250"/>
      <c r="C145" s="251"/>
      <c r="D145" s="241" t="s">
        <v>148</v>
      </c>
      <c r="E145" s="252" t="s">
        <v>1</v>
      </c>
      <c r="F145" s="253" t="s">
        <v>160</v>
      </c>
      <c r="G145" s="251"/>
      <c r="H145" s="254">
        <v>42.36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0" t="s">
        <v>148</v>
      </c>
      <c r="AU145" s="260" t="s">
        <v>146</v>
      </c>
      <c r="AV145" s="14" t="s">
        <v>87</v>
      </c>
      <c r="AW145" s="14" t="s">
        <v>33</v>
      </c>
      <c r="AX145" s="14" t="s">
        <v>85</v>
      </c>
      <c r="AY145" s="260" t="s">
        <v>136</v>
      </c>
    </row>
    <row r="146" spans="1:65" s="2" customFormat="1" ht="24.15" customHeight="1">
      <c r="A146" s="38"/>
      <c r="B146" s="39"/>
      <c r="C146" s="226" t="s">
        <v>145</v>
      </c>
      <c r="D146" s="226" t="s">
        <v>140</v>
      </c>
      <c r="E146" s="227" t="s">
        <v>161</v>
      </c>
      <c r="F146" s="228" t="s">
        <v>162</v>
      </c>
      <c r="G146" s="229" t="s">
        <v>163</v>
      </c>
      <c r="H146" s="230">
        <v>1.467</v>
      </c>
      <c r="I146" s="231"/>
      <c r="J146" s="232">
        <f>ROUND(I146*H146,2)</f>
        <v>0</v>
      </c>
      <c r="K146" s="228" t="s">
        <v>144</v>
      </c>
      <c r="L146" s="44"/>
      <c r="M146" s="233" t="s">
        <v>1</v>
      </c>
      <c r="N146" s="234" t="s">
        <v>43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145</v>
      </c>
      <c r="AT146" s="237" t="s">
        <v>140</v>
      </c>
      <c r="AU146" s="237" t="s">
        <v>146</v>
      </c>
      <c r="AY146" s="17" t="s">
        <v>136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85</v>
      </c>
      <c r="BK146" s="238">
        <f>ROUND(I146*H146,2)</f>
        <v>0</v>
      </c>
      <c r="BL146" s="17" t="s">
        <v>145</v>
      </c>
      <c r="BM146" s="237" t="s">
        <v>164</v>
      </c>
    </row>
    <row r="147" spans="1:51" s="13" customFormat="1" ht="12">
      <c r="A147" s="13"/>
      <c r="B147" s="239"/>
      <c r="C147" s="240"/>
      <c r="D147" s="241" t="s">
        <v>148</v>
      </c>
      <c r="E147" s="242" t="s">
        <v>1</v>
      </c>
      <c r="F147" s="243" t="s">
        <v>165</v>
      </c>
      <c r="G147" s="240"/>
      <c r="H147" s="242" t="s">
        <v>1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148</v>
      </c>
      <c r="AU147" s="249" t="s">
        <v>146</v>
      </c>
      <c r="AV147" s="13" t="s">
        <v>85</v>
      </c>
      <c r="AW147" s="13" t="s">
        <v>33</v>
      </c>
      <c r="AX147" s="13" t="s">
        <v>78</v>
      </c>
      <c r="AY147" s="249" t="s">
        <v>136</v>
      </c>
    </row>
    <row r="148" spans="1:51" s="14" customFormat="1" ht="12">
      <c r="A148" s="14"/>
      <c r="B148" s="250"/>
      <c r="C148" s="251"/>
      <c r="D148" s="241" t="s">
        <v>148</v>
      </c>
      <c r="E148" s="252" t="s">
        <v>1</v>
      </c>
      <c r="F148" s="253" t="s">
        <v>166</v>
      </c>
      <c r="G148" s="251"/>
      <c r="H148" s="254">
        <v>1.467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0" t="s">
        <v>148</v>
      </c>
      <c r="AU148" s="260" t="s">
        <v>146</v>
      </c>
      <c r="AV148" s="14" t="s">
        <v>87</v>
      </c>
      <c r="AW148" s="14" t="s">
        <v>33</v>
      </c>
      <c r="AX148" s="14" t="s">
        <v>78</v>
      </c>
      <c r="AY148" s="260" t="s">
        <v>136</v>
      </c>
    </row>
    <row r="149" spans="1:51" s="15" customFormat="1" ht="12">
      <c r="A149" s="15"/>
      <c r="B149" s="261"/>
      <c r="C149" s="262"/>
      <c r="D149" s="241" t="s">
        <v>148</v>
      </c>
      <c r="E149" s="263" t="s">
        <v>1</v>
      </c>
      <c r="F149" s="264" t="s">
        <v>167</v>
      </c>
      <c r="G149" s="262"/>
      <c r="H149" s="265">
        <v>1.467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1" t="s">
        <v>148</v>
      </c>
      <c r="AU149" s="271" t="s">
        <v>146</v>
      </c>
      <c r="AV149" s="15" t="s">
        <v>145</v>
      </c>
      <c r="AW149" s="15" t="s">
        <v>33</v>
      </c>
      <c r="AX149" s="15" t="s">
        <v>85</v>
      </c>
      <c r="AY149" s="271" t="s">
        <v>136</v>
      </c>
    </row>
    <row r="150" spans="1:65" s="2" customFormat="1" ht="24.15" customHeight="1">
      <c r="A150" s="38"/>
      <c r="B150" s="39"/>
      <c r="C150" s="226" t="s">
        <v>168</v>
      </c>
      <c r="D150" s="226" t="s">
        <v>140</v>
      </c>
      <c r="E150" s="227" t="s">
        <v>169</v>
      </c>
      <c r="F150" s="228" t="s">
        <v>170</v>
      </c>
      <c r="G150" s="229" t="s">
        <v>163</v>
      </c>
      <c r="H150" s="230">
        <v>14.906</v>
      </c>
      <c r="I150" s="231"/>
      <c r="J150" s="232">
        <f>ROUND(I150*H150,2)</f>
        <v>0</v>
      </c>
      <c r="K150" s="228" t="s">
        <v>144</v>
      </c>
      <c r="L150" s="44"/>
      <c r="M150" s="233" t="s">
        <v>1</v>
      </c>
      <c r="N150" s="234" t="s">
        <v>43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145</v>
      </c>
      <c r="AT150" s="237" t="s">
        <v>140</v>
      </c>
      <c r="AU150" s="237" t="s">
        <v>146</v>
      </c>
      <c r="AY150" s="17" t="s">
        <v>136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85</v>
      </c>
      <c r="BK150" s="238">
        <f>ROUND(I150*H150,2)</f>
        <v>0</v>
      </c>
      <c r="BL150" s="17" t="s">
        <v>145</v>
      </c>
      <c r="BM150" s="237" t="s">
        <v>171</v>
      </c>
    </row>
    <row r="151" spans="1:51" s="13" customFormat="1" ht="12">
      <c r="A151" s="13"/>
      <c r="B151" s="239"/>
      <c r="C151" s="240"/>
      <c r="D151" s="241" t="s">
        <v>148</v>
      </c>
      <c r="E151" s="242" t="s">
        <v>1</v>
      </c>
      <c r="F151" s="243" t="s">
        <v>172</v>
      </c>
      <c r="G151" s="240"/>
      <c r="H151" s="242" t="s">
        <v>1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148</v>
      </c>
      <c r="AU151" s="249" t="s">
        <v>146</v>
      </c>
      <c r="AV151" s="13" t="s">
        <v>85</v>
      </c>
      <c r="AW151" s="13" t="s">
        <v>33</v>
      </c>
      <c r="AX151" s="13" t="s">
        <v>78</v>
      </c>
      <c r="AY151" s="249" t="s">
        <v>136</v>
      </c>
    </row>
    <row r="152" spans="1:51" s="14" customFormat="1" ht="12">
      <c r="A152" s="14"/>
      <c r="B152" s="250"/>
      <c r="C152" s="251"/>
      <c r="D152" s="241" t="s">
        <v>148</v>
      </c>
      <c r="E152" s="252" t="s">
        <v>1</v>
      </c>
      <c r="F152" s="253" t="s">
        <v>173</v>
      </c>
      <c r="G152" s="251"/>
      <c r="H152" s="254">
        <v>0.24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148</v>
      </c>
      <c r="AU152" s="260" t="s">
        <v>146</v>
      </c>
      <c r="AV152" s="14" t="s">
        <v>87</v>
      </c>
      <c r="AW152" s="14" t="s">
        <v>33</v>
      </c>
      <c r="AX152" s="14" t="s">
        <v>78</v>
      </c>
      <c r="AY152" s="260" t="s">
        <v>136</v>
      </c>
    </row>
    <row r="153" spans="1:51" s="13" customFormat="1" ht="12">
      <c r="A153" s="13"/>
      <c r="B153" s="239"/>
      <c r="C153" s="240"/>
      <c r="D153" s="241" t="s">
        <v>148</v>
      </c>
      <c r="E153" s="242" t="s">
        <v>1</v>
      </c>
      <c r="F153" s="243" t="s">
        <v>174</v>
      </c>
      <c r="G153" s="240"/>
      <c r="H153" s="242" t="s">
        <v>1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148</v>
      </c>
      <c r="AU153" s="249" t="s">
        <v>146</v>
      </c>
      <c r="AV153" s="13" t="s">
        <v>85</v>
      </c>
      <c r="AW153" s="13" t="s">
        <v>33</v>
      </c>
      <c r="AX153" s="13" t="s">
        <v>78</v>
      </c>
      <c r="AY153" s="249" t="s">
        <v>136</v>
      </c>
    </row>
    <row r="154" spans="1:51" s="14" customFormat="1" ht="12">
      <c r="A154" s="14"/>
      <c r="B154" s="250"/>
      <c r="C154" s="251"/>
      <c r="D154" s="241" t="s">
        <v>148</v>
      </c>
      <c r="E154" s="252" t="s">
        <v>1</v>
      </c>
      <c r="F154" s="253" t="s">
        <v>175</v>
      </c>
      <c r="G154" s="251"/>
      <c r="H154" s="254">
        <v>14.666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0" t="s">
        <v>148</v>
      </c>
      <c r="AU154" s="260" t="s">
        <v>146</v>
      </c>
      <c r="AV154" s="14" t="s">
        <v>87</v>
      </c>
      <c r="AW154" s="14" t="s">
        <v>33</v>
      </c>
      <c r="AX154" s="14" t="s">
        <v>78</v>
      </c>
      <c r="AY154" s="260" t="s">
        <v>136</v>
      </c>
    </row>
    <row r="155" spans="1:51" s="15" customFormat="1" ht="12">
      <c r="A155" s="15"/>
      <c r="B155" s="261"/>
      <c r="C155" s="262"/>
      <c r="D155" s="241" t="s">
        <v>148</v>
      </c>
      <c r="E155" s="263" t="s">
        <v>1</v>
      </c>
      <c r="F155" s="264" t="s">
        <v>167</v>
      </c>
      <c r="G155" s="262"/>
      <c r="H155" s="265">
        <v>14.906</v>
      </c>
      <c r="I155" s="266"/>
      <c r="J155" s="262"/>
      <c r="K155" s="262"/>
      <c r="L155" s="267"/>
      <c r="M155" s="268"/>
      <c r="N155" s="269"/>
      <c r="O155" s="269"/>
      <c r="P155" s="269"/>
      <c r="Q155" s="269"/>
      <c r="R155" s="269"/>
      <c r="S155" s="269"/>
      <c r="T155" s="270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1" t="s">
        <v>148</v>
      </c>
      <c r="AU155" s="271" t="s">
        <v>146</v>
      </c>
      <c r="AV155" s="15" t="s">
        <v>145</v>
      </c>
      <c r="AW155" s="15" t="s">
        <v>33</v>
      </c>
      <c r="AX155" s="15" t="s">
        <v>85</v>
      </c>
      <c r="AY155" s="271" t="s">
        <v>136</v>
      </c>
    </row>
    <row r="156" spans="1:65" s="2" customFormat="1" ht="24.15" customHeight="1">
      <c r="A156" s="38"/>
      <c r="B156" s="39"/>
      <c r="C156" s="226" t="s">
        <v>176</v>
      </c>
      <c r="D156" s="226" t="s">
        <v>140</v>
      </c>
      <c r="E156" s="227" t="s">
        <v>177</v>
      </c>
      <c r="F156" s="228" t="s">
        <v>178</v>
      </c>
      <c r="G156" s="229" t="s">
        <v>153</v>
      </c>
      <c r="H156" s="230">
        <v>60</v>
      </c>
      <c r="I156" s="231"/>
      <c r="J156" s="232">
        <f>ROUND(I156*H156,2)</f>
        <v>0</v>
      </c>
      <c r="K156" s="228" t="s">
        <v>144</v>
      </c>
      <c r="L156" s="44"/>
      <c r="M156" s="233" t="s">
        <v>1</v>
      </c>
      <c r="N156" s="234" t="s">
        <v>43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0.006</v>
      </c>
      <c r="T156" s="236">
        <f>S156*H156</f>
        <v>0.36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145</v>
      </c>
      <c r="AT156" s="237" t="s">
        <v>140</v>
      </c>
      <c r="AU156" s="237" t="s">
        <v>146</v>
      </c>
      <c r="AY156" s="17" t="s">
        <v>136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85</v>
      </c>
      <c r="BK156" s="238">
        <f>ROUND(I156*H156,2)</f>
        <v>0</v>
      </c>
      <c r="BL156" s="17" t="s">
        <v>145</v>
      </c>
      <c r="BM156" s="237" t="s">
        <v>179</v>
      </c>
    </row>
    <row r="157" spans="1:51" s="13" customFormat="1" ht="12">
      <c r="A157" s="13"/>
      <c r="B157" s="239"/>
      <c r="C157" s="240"/>
      <c r="D157" s="241" t="s">
        <v>148</v>
      </c>
      <c r="E157" s="242" t="s">
        <v>1</v>
      </c>
      <c r="F157" s="243" t="s">
        <v>180</v>
      </c>
      <c r="G157" s="240"/>
      <c r="H157" s="242" t="s">
        <v>1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148</v>
      </c>
      <c r="AU157" s="249" t="s">
        <v>146</v>
      </c>
      <c r="AV157" s="13" t="s">
        <v>85</v>
      </c>
      <c r="AW157" s="13" t="s">
        <v>33</v>
      </c>
      <c r="AX157" s="13" t="s">
        <v>78</v>
      </c>
      <c r="AY157" s="249" t="s">
        <v>136</v>
      </c>
    </row>
    <row r="158" spans="1:51" s="14" customFormat="1" ht="12">
      <c r="A158" s="14"/>
      <c r="B158" s="250"/>
      <c r="C158" s="251"/>
      <c r="D158" s="241" t="s">
        <v>148</v>
      </c>
      <c r="E158" s="252" t="s">
        <v>1</v>
      </c>
      <c r="F158" s="253" t="s">
        <v>181</v>
      </c>
      <c r="G158" s="251"/>
      <c r="H158" s="254">
        <v>60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0" t="s">
        <v>148</v>
      </c>
      <c r="AU158" s="260" t="s">
        <v>146</v>
      </c>
      <c r="AV158" s="14" t="s">
        <v>87</v>
      </c>
      <c r="AW158" s="14" t="s">
        <v>33</v>
      </c>
      <c r="AX158" s="14" t="s">
        <v>85</v>
      </c>
      <c r="AY158" s="260" t="s">
        <v>136</v>
      </c>
    </row>
    <row r="159" spans="1:65" s="2" customFormat="1" ht="24.15" customHeight="1">
      <c r="A159" s="38"/>
      <c r="B159" s="39"/>
      <c r="C159" s="226" t="s">
        <v>182</v>
      </c>
      <c r="D159" s="226" t="s">
        <v>140</v>
      </c>
      <c r="E159" s="227" t="s">
        <v>183</v>
      </c>
      <c r="F159" s="228" t="s">
        <v>184</v>
      </c>
      <c r="G159" s="229" t="s">
        <v>185</v>
      </c>
      <c r="H159" s="230">
        <v>121.33</v>
      </c>
      <c r="I159" s="231"/>
      <c r="J159" s="232">
        <f>ROUND(I159*H159,2)</f>
        <v>0</v>
      </c>
      <c r="K159" s="228" t="s">
        <v>144</v>
      </c>
      <c r="L159" s="44"/>
      <c r="M159" s="233" t="s">
        <v>1</v>
      </c>
      <c r="N159" s="234" t="s">
        <v>43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0.00925</v>
      </c>
      <c r="T159" s="236">
        <f>S159*H159</f>
        <v>1.1223025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145</v>
      </c>
      <c r="AT159" s="237" t="s">
        <v>140</v>
      </c>
      <c r="AU159" s="237" t="s">
        <v>146</v>
      </c>
      <c r="AY159" s="17" t="s">
        <v>136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85</v>
      </c>
      <c r="BK159" s="238">
        <f>ROUND(I159*H159,2)</f>
        <v>0</v>
      </c>
      <c r="BL159" s="17" t="s">
        <v>145</v>
      </c>
      <c r="BM159" s="237" t="s">
        <v>186</v>
      </c>
    </row>
    <row r="160" spans="1:51" s="13" customFormat="1" ht="12">
      <c r="A160" s="13"/>
      <c r="B160" s="239"/>
      <c r="C160" s="240"/>
      <c r="D160" s="241" t="s">
        <v>148</v>
      </c>
      <c r="E160" s="242" t="s">
        <v>1</v>
      </c>
      <c r="F160" s="243" t="s">
        <v>187</v>
      </c>
      <c r="G160" s="240"/>
      <c r="H160" s="242" t="s">
        <v>1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148</v>
      </c>
      <c r="AU160" s="249" t="s">
        <v>146</v>
      </c>
      <c r="AV160" s="13" t="s">
        <v>85</v>
      </c>
      <c r="AW160" s="13" t="s">
        <v>33</v>
      </c>
      <c r="AX160" s="13" t="s">
        <v>78</v>
      </c>
      <c r="AY160" s="249" t="s">
        <v>136</v>
      </c>
    </row>
    <row r="161" spans="1:51" s="14" customFormat="1" ht="12">
      <c r="A161" s="14"/>
      <c r="B161" s="250"/>
      <c r="C161" s="251"/>
      <c r="D161" s="241" t="s">
        <v>148</v>
      </c>
      <c r="E161" s="252" t="s">
        <v>1</v>
      </c>
      <c r="F161" s="253" t="s">
        <v>188</v>
      </c>
      <c r="G161" s="251"/>
      <c r="H161" s="254">
        <v>121.33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148</v>
      </c>
      <c r="AU161" s="260" t="s">
        <v>146</v>
      </c>
      <c r="AV161" s="14" t="s">
        <v>87</v>
      </c>
      <c r="AW161" s="14" t="s">
        <v>33</v>
      </c>
      <c r="AX161" s="14" t="s">
        <v>85</v>
      </c>
      <c r="AY161" s="260" t="s">
        <v>136</v>
      </c>
    </row>
    <row r="162" spans="1:63" s="12" customFormat="1" ht="20.85" customHeight="1">
      <c r="A162" s="12"/>
      <c r="B162" s="210"/>
      <c r="C162" s="211"/>
      <c r="D162" s="212" t="s">
        <v>77</v>
      </c>
      <c r="E162" s="224" t="s">
        <v>189</v>
      </c>
      <c r="F162" s="224" t="s">
        <v>190</v>
      </c>
      <c r="G162" s="211"/>
      <c r="H162" s="211"/>
      <c r="I162" s="214"/>
      <c r="J162" s="225">
        <f>BK162</f>
        <v>0</v>
      </c>
      <c r="K162" s="211"/>
      <c r="L162" s="216"/>
      <c r="M162" s="217"/>
      <c r="N162" s="218"/>
      <c r="O162" s="218"/>
      <c r="P162" s="219">
        <f>SUM(P163:P171)</f>
        <v>0</v>
      </c>
      <c r="Q162" s="218"/>
      <c r="R162" s="219">
        <f>SUM(R163:R171)</f>
        <v>0</v>
      </c>
      <c r="S162" s="218"/>
      <c r="T162" s="220">
        <f>SUM(T163:T171)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85</v>
      </c>
      <c r="AT162" s="222" t="s">
        <v>77</v>
      </c>
      <c r="AU162" s="222" t="s">
        <v>87</v>
      </c>
      <c r="AY162" s="221" t="s">
        <v>136</v>
      </c>
      <c r="BK162" s="223">
        <f>SUM(BK163:BK171)</f>
        <v>0</v>
      </c>
    </row>
    <row r="163" spans="1:65" s="2" customFormat="1" ht="24.15" customHeight="1">
      <c r="A163" s="38"/>
      <c r="B163" s="39"/>
      <c r="C163" s="226" t="s">
        <v>191</v>
      </c>
      <c r="D163" s="226" t="s">
        <v>140</v>
      </c>
      <c r="E163" s="227" t="s">
        <v>192</v>
      </c>
      <c r="F163" s="228" t="s">
        <v>193</v>
      </c>
      <c r="G163" s="229" t="s">
        <v>163</v>
      </c>
      <c r="H163" s="230">
        <v>1.473</v>
      </c>
      <c r="I163" s="231"/>
      <c r="J163" s="232">
        <f>ROUND(I163*H163,2)</f>
        <v>0</v>
      </c>
      <c r="K163" s="228" t="s">
        <v>144</v>
      </c>
      <c r="L163" s="44"/>
      <c r="M163" s="233" t="s">
        <v>1</v>
      </c>
      <c r="N163" s="234" t="s">
        <v>43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145</v>
      </c>
      <c r="AT163" s="237" t="s">
        <v>140</v>
      </c>
      <c r="AU163" s="237" t="s">
        <v>146</v>
      </c>
      <c r="AY163" s="17" t="s">
        <v>136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85</v>
      </c>
      <c r="BK163" s="238">
        <f>ROUND(I163*H163,2)</f>
        <v>0</v>
      </c>
      <c r="BL163" s="17" t="s">
        <v>145</v>
      </c>
      <c r="BM163" s="237" t="s">
        <v>194</v>
      </c>
    </row>
    <row r="164" spans="1:51" s="13" customFormat="1" ht="12">
      <c r="A164" s="13"/>
      <c r="B164" s="239"/>
      <c r="C164" s="240"/>
      <c r="D164" s="241" t="s">
        <v>148</v>
      </c>
      <c r="E164" s="242" t="s">
        <v>1</v>
      </c>
      <c r="F164" s="243" t="s">
        <v>195</v>
      </c>
      <c r="G164" s="240"/>
      <c r="H164" s="242" t="s">
        <v>1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148</v>
      </c>
      <c r="AU164" s="249" t="s">
        <v>146</v>
      </c>
      <c r="AV164" s="13" t="s">
        <v>85</v>
      </c>
      <c r="AW164" s="13" t="s">
        <v>33</v>
      </c>
      <c r="AX164" s="13" t="s">
        <v>78</v>
      </c>
      <c r="AY164" s="249" t="s">
        <v>136</v>
      </c>
    </row>
    <row r="165" spans="1:51" s="14" customFormat="1" ht="12">
      <c r="A165" s="14"/>
      <c r="B165" s="250"/>
      <c r="C165" s="251"/>
      <c r="D165" s="241" t="s">
        <v>148</v>
      </c>
      <c r="E165" s="252" t="s">
        <v>1</v>
      </c>
      <c r="F165" s="253" t="s">
        <v>196</v>
      </c>
      <c r="G165" s="251"/>
      <c r="H165" s="254">
        <v>0.252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148</v>
      </c>
      <c r="AU165" s="260" t="s">
        <v>146</v>
      </c>
      <c r="AV165" s="14" t="s">
        <v>87</v>
      </c>
      <c r="AW165" s="14" t="s">
        <v>33</v>
      </c>
      <c r="AX165" s="14" t="s">
        <v>78</v>
      </c>
      <c r="AY165" s="260" t="s">
        <v>136</v>
      </c>
    </row>
    <row r="166" spans="1:51" s="14" customFormat="1" ht="12">
      <c r="A166" s="14"/>
      <c r="B166" s="250"/>
      <c r="C166" s="251"/>
      <c r="D166" s="241" t="s">
        <v>148</v>
      </c>
      <c r="E166" s="252" t="s">
        <v>1</v>
      </c>
      <c r="F166" s="253" t="s">
        <v>197</v>
      </c>
      <c r="G166" s="251"/>
      <c r="H166" s="254">
        <v>1.221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0" t="s">
        <v>148</v>
      </c>
      <c r="AU166" s="260" t="s">
        <v>146</v>
      </c>
      <c r="AV166" s="14" t="s">
        <v>87</v>
      </c>
      <c r="AW166" s="14" t="s">
        <v>33</v>
      </c>
      <c r="AX166" s="14" t="s">
        <v>78</v>
      </c>
      <c r="AY166" s="260" t="s">
        <v>136</v>
      </c>
    </row>
    <row r="167" spans="1:51" s="15" customFormat="1" ht="12">
      <c r="A167" s="15"/>
      <c r="B167" s="261"/>
      <c r="C167" s="262"/>
      <c r="D167" s="241" t="s">
        <v>148</v>
      </c>
      <c r="E167" s="263" t="s">
        <v>1</v>
      </c>
      <c r="F167" s="264" t="s">
        <v>167</v>
      </c>
      <c r="G167" s="262"/>
      <c r="H167" s="265">
        <v>1.473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1" t="s">
        <v>148</v>
      </c>
      <c r="AU167" s="271" t="s">
        <v>146</v>
      </c>
      <c r="AV167" s="15" t="s">
        <v>145</v>
      </c>
      <c r="AW167" s="15" t="s">
        <v>33</v>
      </c>
      <c r="AX167" s="15" t="s">
        <v>85</v>
      </c>
      <c r="AY167" s="271" t="s">
        <v>136</v>
      </c>
    </row>
    <row r="168" spans="1:65" s="2" customFormat="1" ht="24.15" customHeight="1">
      <c r="A168" s="38"/>
      <c r="B168" s="39"/>
      <c r="C168" s="226" t="s">
        <v>198</v>
      </c>
      <c r="D168" s="226" t="s">
        <v>140</v>
      </c>
      <c r="E168" s="227" t="s">
        <v>199</v>
      </c>
      <c r="F168" s="228" t="s">
        <v>200</v>
      </c>
      <c r="G168" s="229" t="s">
        <v>163</v>
      </c>
      <c r="H168" s="230">
        <v>8.673</v>
      </c>
      <c r="I168" s="231"/>
      <c r="J168" s="232">
        <f>ROUND(I168*H168,2)</f>
        <v>0</v>
      </c>
      <c r="K168" s="228" t="s">
        <v>144</v>
      </c>
      <c r="L168" s="44"/>
      <c r="M168" s="233" t="s">
        <v>1</v>
      </c>
      <c r="N168" s="234" t="s">
        <v>43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145</v>
      </c>
      <c r="AT168" s="237" t="s">
        <v>140</v>
      </c>
      <c r="AU168" s="237" t="s">
        <v>146</v>
      </c>
      <c r="AY168" s="17" t="s">
        <v>136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85</v>
      </c>
      <c r="BK168" s="238">
        <f>ROUND(I168*H168,2)</f>
        <v>0</v>
      </c>
      <c r="BL168" s="17" t="s">
        <v>145</v>
      </c>
      <c r="BM168" s="237" t="s">
        <v>201</v>
      </c>
    </row>
    <row r="169" spans="1:51" s="13" customFormat="1" ht="12">
      <c r="A169" s="13"/>
      <c r="B169" s="239"/>
      <c r="C169" s="240"/>
      <c r="D169" s="241" t="s">
        <v>148</v>
      </c>
      <c r="E169" s="242" t="s">
        <v>1</v>
      </c>
      <c r="F169" s="243" t="s">
        <v>202</v>
      </c>
      <c r="G169" s="240"/>
      <c r="H169" s="242" t="s">
        <v>1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148</v>
      </c>
      <c r="AU169" s="249" t="s">
        <v>146</v>
      </c>
      <c r="AV169" s="13" t="s">
        <v>85</v>
      </c>
      <c r="AW169" s="13" t="s">
        <v>33</v>
      </c>
      <c r="AX169" s="13" t="s">
        <v>78</v>
      </c>
      <c r="AY169" s="249" t="s">
        <v>136</v>
      </c>
    </row>
    <row r="170" spans="1:51" s="14" customFormat="1" ht="12">
      <c r="A170" s="14"/>
      <c r="B170" s="250"/>
      <c r="C170" s="251"/>
      <c r="D170" s="241" t="s">
        <v>148</v>
      </c>
      <c r="E170" s="252" t="s">
        <v>1</v>
      </c>
      <c r="F170" s="253" t="s">
        <v>203</v>
      </c>
      <c r="G170" s="251"/>
      <c r="H170" s="254">
        <v>8.673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0" t="s">
        <v>148</v>
      </c>
      <c r="AU170" s="260" t="s">
        <v>146</v>
      </c>
      <c r="AV170" s="14" t="s">
        <v>87</v>
      </c>
      <c r="AW170" s="14" t="s">
        <v>33</v>
      </c>
      <c r="AX170" s="14" t="s">
        <v>78</v>
      </c>
      <c r="AY170" s="260" t="s">
        <v>136</v>
      </c>
    </row>
    <row r="171" spans="1:51" s="15" customFormat="1" ht="12">
      <c r="A171" s="15"/>
      <c r="B171" s="261"/>
      <c r="C171" s="262"/>
      <c r="D171" s="241" t="s">
        <v>148</v>
      </c>
      <c r="E171" s="263" t="s">
        <v>1</v>
      </c>
      <c r="F171" s="264" t="s">
        <v>167</v>
      </c>
      <c r="G171" s="262"/>
      <c r="H171" s="265">
        <v>8.673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1" t="s">
        <v>148</v>
      </c>
      <c r="AU171" s="271" t="s">
        <v>146</v>
      </c>
      <c r="AV171" s="15" t="s">
        <v>145</v>
      </c>
      <c r="AW171" s="15" t="s">
        <v>33</v>
      </c>
      <c r="AX171" s="15" t="s">
        <v>85</v>
      </c>
      <c r="AY171" s="271" t="s">
        <v>136</v>
      </c>
    </row>
    <row r="172" spans="1:63" s="12" customFormat="1" ht="20.85" customHeight="1">
      <c r="A172" s="12"/>
      <c r="B172" s="210"/>
      <c r="C172" s="211"/>
      <c r="D172" s="212" t="s">
        <v>77</v>
      </c>
      <c r="E172" s="224" t="s">
        <v>204</v>
      </c>
      <c r="F172" s="224" t="s">
        <v>205</v>
      </c>
      <c r="G172" s="211"/>
      <c r="H172" s="211"/>
      <c r="I172" s="214"/>
      <c r="J172" s="225">
        <f>BK172</f>
        <v>0</v>
      </c>
      <c r="K172" s="211"/>
      <c r="L172" s="216"/>
      <c r="M172" s="217"/>
      <c r="N172" s="218"/>
      <c r="O172" s="218"/>
      <c r="P172" s="219">
        <f>SUM(P173:P186)</f>
        <v>0</v>
      </c>
      <c r="Q172" s="218"/>
      <c r="R172" s="219">
        <f>SUM(R173:R186)</f>
        <v>5.4</v>
      </c>
      <c r="S172" s="218"/>
      <c r="T172" s="220">
        <f>SUM(T173:T186)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1" t="s">
        <v>85</v>
      </c>
      <c r="AT172" s="222" t="s">
        <v>77</v>
      </c>
      <c r="AU172" s="222" t="s">
        <v>87</v>
      </c>
      <c r="AY172" s="221" t="s">
        <v>136</v>
      </c>
      <c r="BK172" s="223">
        <f>SUM(BK173:BK186)</f>
        <v>0</v>
      </c>
    </row>
    <row r="173" spans="1:65" s="2" customFormat="1" ht="24.15" customHeight="1">
      <c r="A173" s="38"/>
      <c r="B173" s="39"/>
      <c r="C173" s="226" t="s">
        <v>206</v>
      </c>
      <c r="D173" s="226" t="s">
        <v>140</v>
      </c>
      <c r="E173" s="227" t="s">
        <v>207</v>
      </c>
      <c r="F173" s="228" t="s">
        <v>208</v>
      </c>
      <c r="G173" s="229" t="s">
        <v>163</v>
      </c>
      <c r="H173" s="230">
        <v>10.146</v>
      </c>
      <c r="I173" s="231"/>
      <c r="J173" s="232">
        <f>ROUND(I173*H173,2)</f>
        <v>0</v>
      </c>
      <c r="K173" s="228" t="s">
        <v>144</v>
      </c>
      <c r="L173" s="44"/>
      <c r="M173" s="233" t="s">
        <v>1</v>
      </c>
      <c r="N173" s="234" t="s">
        <v>43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145</v>
      </c>
      <c r="AT173" s="237" t="s">
        <v>140</v>
      </c>
      <c r="AU173" s="237" t="s">
        <v>146</v>
      </c>
      <c r="AY173" s="17" t="s">
        <v>136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85</v>
      </c>
      <c r="BK173" s="238">
        <f>ROUND(I173*H173,2)</f>
        <v>0</v>
      </c>
      <c r="BL173" s="17" t="s">
        <v>145</v>
      </c>
      <c r="BM173" s="237" t="s">
        <v>209</v>
      </c>
    </row>
    <row r="174" spans="1:51" s="13" customFormat="1" ht="12">
      <c r="A174" s="13"/>
      <c r="B174" s="239"/>
      <c r="C174" s="240"/>
      <c r="D174" s="241" t="s">
        <v>148</v>
      </c>
      <c r="E174" s="242" t="s">
        <v>1</v>
      </c>
      <c r="F174" s="243" t="s">
        <v>210</v>
      </c>
      <c r="G174" s="240"/>
      <c r="H174" s="242" t="s">
        <v>1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9" t="s">
        <v>148</v>
      </c>
      <c r="AU174" s="249" t="s">
        <v>146</v>
      </c>
      <c r="AV174" s="13" t="s">
        <v>85</v>
      </c>
      <c r="AW174" s="13" t="s">
        <v>33</v>
      </c>
      <c r="AX174" s="13" t="s">
        <v>78</v>
      </c>
      <c r="AY174" s="249" t="s">
        <v>136</v>
      </c>
    </row>
    <row r="175" spans="1:51" s="14" customFormat="1" ht="12">
      <c r="A175" s="14"/>
      <c r="B175" s="250"/>
      <c r="C175" s="251"/>
      <c r="D175" s="241" t="s">
        <v>148</v>
      </c>
      <c r="E175" s="252" t="s">
        <v>1</v>
      </c>
      <c r="F175" s="253" t="s">
        <v>211</v>
      </c>
      <c r="G175" s="251"/>
      <c r="H175" s="254">
        <v>10.146</v>
      </c>
      <c r="I175" s="255"/>
      <c r="J175" s="251"/>
      <c r="K175" s="251"/>
      <c r="L175" s="256"/>
      <c r="M175" s="257"/>
      <c r="N175" s="258"/>
      <c r="O175" s="258"/>
      <c r="P175" s="258"/>
      <c r="Q175" s="258"/>
      <c r="R175" s="258"/>
      <c r="S175" s="258"/>
      <c r="T175" s="25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0" t="s">
        <v>148</v>
      </c>
      <c r="AU175" s="260" t="s">
        <v>146</v>
      </c>
      <c r="AV175" s="14" t="s">
        <v>87</v>
      </c>
      <c r="AW175" s="14" t="s">
        <v>33</v>
      </c>
      <c r="AX175" s="14" t="s">
        <v>78</v>
      </c>
      <c r="AY175" s="260" t="s">
        <v>136</v>
      </c>
    </row>
    <row r="176" spans="1:51" s="15" customFormat="1" ht="12">
      <c r="A176" s="15"/>
      <c r="B176" s="261"/>
      <c r="C176" s="262"/>
      <c r="D176" s="241" t="s">
        <v>148</v>
      </c>
      <c r="E176" s="263" t="s">
        <v>1</v>
      </c>
      <c r="F176" s="264" t="s">
        <v>167</v>
      </c>
      <c r="G176" s="262"/>
      <c r="H176" s="265">
        <v>10.146</v>
      </c>
      <c r="I176" s="266"/>
      <c r="J176" s="262"/>
      <c r="K176" s="262"/>
      <c r="L176" s="267"/>
      <c r="M176" s="268"/>
      <c r="N176" s="269"/>
      <c r="O176" s="269"/>
      <c r="P176" s="269"/>
      <c r="Q176" s="269"/>
      <c r="R176" s="269"/>
      <c r="S176" s="269"/>
      <c r="T176" s="270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1" t="s">
        <v>148</v>
      </c>
      <c r="AU176" s="271" t="s">
        <v>146</v>
      </c>
      <c r="AV176" s="15" t="s">
        <v>145</v>
      </c>
      <c r="AW176" s="15" t="s">
        <v>33</v>
      </c>
      <c r="AX176" s="15" t="s">
        <v>85</v>
      </c>
      <c r="AY176" s="271" t="s">
        <v>136</v>
      </c>
    </row>
    <row r="177" spans="1:65" s="2" customFormat="1" ht="14.4" customHeight="1">
      <c r="A177" s="38"/>
      <c r="B177" s="39"/>
      <c r="C177" s="226" t="s">
        <v>138</v>
      </c>
      <c r="D177" s="226" t="s">
        <v>140</v>
      </c>
      <c r="E177" s="227" t="s">
        <v>212</v>
      </c>
      <c r="F177" s="228" t="s">
        <v>213</v>
      </c>
      <c r="G177" s="229" t="s">
        <v>163</v>
      </c>
      <c r="H177" s="230">
        <v>10.146</v>
      </c>
      <c r="I177" s="231"/>
      <c r="J177" s="232">
        <f>ROUND(I177*H177,2)</f>
        <v>0</v>
      </c>
      <c r="K177" s="228" t="s">
        <v>144</v>
      </c>
      <c r="L177" s="44"/>
      <c r="M177" s="233" t="s">
        <v>1</v>
      </c>
      <c r="N177" s="234" t="s">
        <v>43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145</v>
      </c>
      <c r="AT177" s="237" t="s">
        <v>140</v>
      </c>
      <c r="AU177" s="237" t="s">
        <v>146</v>
      </c>
      <c r="AY177" s="17" t="s">
        <v>136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85</v>
      </c>
      <c r="BK177" s="238">
        <f>ROUND(I177*H177,2)</f>
        <v>0</v>
      </c>
      <c r="BL177" s="17" t="s">
        <v>145</v>
      </c>
      <c r="BM177" s="237" t="s">
        <v>214</v>
      </c>
    </row>
    <row r="178" spans="1:51" s="14" customFormat="1" ht="12">
      <c r="A178" s="14"/>
      <c r="B178" s="250"/>
      <c r="C178" s="251"/>
      <c r="D178" s="241" t="s">
        <v>148</v>
      </c>
      <c r="E178" s="252" t="s">
        <v>1</v>
      </c>
      <c r="F178" s="253" t="s">
        <v>215</v>
      </c>
      <c r="G178" s="251"/>
      <c r="H178" s="254">
        <v>10.146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0" t="s">
        <v>148</v>
      </c>
      <c r="AU178" s="260" t="s">
        <v>146</v>
      </c>
      <c r="AV178" s="14" t="s">
        <v>87</v>
      </c>
      <c r="AW178" s="14" t="s">
        <v>33</v>
      </c>
      <c r="AX178" s="14" t="s">
        <v>85</v>
      </c>
      <c r="AY178" s="260" t="s">
        <v>136</v>
      </c>
    </row>
    <row r="179" spans="1:65" s="2" customFormat="1" ht="24.15" customHeight="1">
      <c r="A179" s="38"/>
      <c r="B179" s="39"/>
      <c r="C179" s="226" t="s">
        <v>216</v>
      </c>
      <c r="D179" s="226" t="s">
        <v>140</v>
      </c>
      <c r="E179" s="227" t="s">
        <v>217</v>
      </c>
      <c r="F179" s="228" t="s">
        <v>218</v>
      </c>
      <c r="G179" s="229" t="s">
        <v>219</v>
      </c>
      <c r="H179" s="230">
        <v>18.263</v>
      </c>
      <c r="I179" s="231"/>
      <c r="J179" s="232">
        <f>ROUND(I179*H179,2)</f>
        <v>0</v>
      </c>
      <c r="K179" s="228" t="s">
        <v>144</v>
      </c>
      <c r="L179" s="44"/>
      <c r="M179" s="233" t="s">
        <v>1</v>
      </c>
      <c r="N179" s="234" t="s">
        <v>43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145</v>
      </c>
      <c r="AT179" s="237" t="s">
        <v>140</v>
      </c>
      <c r="AU179" s="237" t="s">
        <v>146</v>
      </c>
      <c r="AY179" s="17" t="s">
        <v>136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85</v>
      </c>
      <c r="BK179" s="238">
        <f>ROUND(I179*H179,2)</f>
        <v>0</v>
      </c>
      <c r="BL179" s="17" t="s">
        <v>145</v>
      </c>
      <c r="BM179" s="237" t="s">
        <v>220</v>
      </c>
    </row>
    <row r="180" spans="1:51" s="14" customFormat="1" ht="12">
      <c r="A180" s="14"/>
      <c r="B180" s="250"/>
      <c r="C180" s="251"/>
      <c r="D180" s="241" t="s">
        <v>148</v>
      </c>
      <c r="E180" s="252" t="s">
        <v>1</v>
      </c>
      <c r="F180" s="253" t="s">
        <v>221</v>
      </c>
      <c r="G180" s="251"/>
      <c r="H180" s="254">
        <v>18.263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0" t="s">
        <v>148</v>
      </c>
      <c r="AU180" s="260" t="s">
        <v>146</v>
      </c>
      <c r="AV180" s="14" t="s">
        <v>87</v>
      </c>
      <c r="AW180" s="14" t="s">
        <v>33</v>
      </c>
      <c r="AX180" s="14" t="s">
        <v>85</v>
      </c>
      <c r="AY180" s="260" t="s">
        <v>136</v>
      </c>
    </row>
    <row r="181" spans="1:65" s="2" customFormat="1" ht="24.15" customHeight="1">
      <c r="A181" s="38"/>
      <c r="B181" s="39"/>
      <c r="C181" s="226" t="s">
        <v>189</v>
      </c>
      <c r="D181" s="226" t="s">
        <v>140</v>
      </c>
      <c r="E181" s="227" t="s">
        <v>222</v>
      </c>
      <c r="F181" s="228" t="s">
        <v>223</v>
      </c>
      <c r="G181" s="229" t="s">
        <v>163</v>
      </c>
      <c r="H181" s="230">
        <v>3</v>
      </c>
      <c r="I181" s="231"/>
      <c r="J181" s="232">
        <f>ROUND(I181*H181,2)</f>
        <v>0</v>
      </c>
      <c r="K181" s="228" t="s">
        <v>144</v>
      </c>
      <c r="L181" s="44"/>
      <c r="M181" s="233" t="s">
        <v>1</v>
      </c>
      <c r="N181" s="234" t="s">
        <v>43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145</v>
      </c>
      <c r="AT181" s="237" t="s">
        <v>140</v>
      </c>
      <c r="AU181" s="237" t="s">
        <v>146</v>
      </c>
      <c r="AY181" s="17" t="s">
        <v>136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85</v>
      </c>
      <c r="BK181" s="238">
        <f>ROUND(I181*H181,2)</f>
        <v>0</v>
      </c>
      <c r="BL181" s="17" t="s">
        <v>145</v>
      </c>
      <c r="BM181" s="237" t="s">
        <v>224</v>
      </c>
    </row>
    <row r="182" spans="1:51" s="13" customFormat="1" ht="12">
      <c r="A182" s="13"/>
      <c r="B182" s="239"/>
      <c r="C182" s="240"/>
      <c r="D182" s="241" t="s">
        <v>148</v>
      </c>
      <c r="E182" s="242" t="s">
        <v>1</v>
      </c>
      <c r="F182" s="243" t="s">
        <v>225</v>
      </c>
      <c r="G182" s="240"/>
      <c r="H182" s="242" t="s">
        <v>1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148</v>
      </c>
      <c r="AU182" s="249" t="s">
        <v>146</v>
      </c>
      <c r="AV182" s="13" t="s">
        <v>85</v>
      </c>
      <c r="AW182" s="13" t="s">
        <v>33</v>
      </c>
      <c r="AX182" s="13" t="s">
        <v>78</v>
      </c>
      <c r="AY182" s="249" t="s">
        <v>136</v>
      </c>
    </row>
    <row r="183" spans="1:51" s="14" customFormat="1" ht="12">
      <c r="A183" s="14"/>
      <c r="B183" s="250"/>
      <c r="C183" s="251"/>
      <c r="D183" s="241" t="s">
        <v>148</v>
      </c>
      <c r="E183" s="252" t="s">
        <v>1</v>
      </c>
      <c r="F183" s="253" t="s">
        <v>226</v>
      </c>
      <c r="G183" s="251"/>
      <c r="H183" s="254">
        <v>3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0" t="s">
        <v>148</v>
      </c>
      <c r="AU183" s="260" t="s">
        <v>146</v>
      </c>
      <c r="AV183" s="14" t="s">
        <v>87</v>
      </c>
      <c r="AW183" s="14" t="s">
        <v>33</v>
      </c>
      <c r="AX183" s="14" t="s">
        <v>78</v>
      </c>
      <c r="AY183" s="260" t="s">
        <v>136</v>
      </c>
    </row>
    <row r="184" spans="1:51" s="15" customFormat="1" ht="12">
      <c r="A184" s="15"/>
      <c r="B184" s="261"/>
      <c r="C184" s="262"/>
      <c r="D184" s="241" t="s">
        <v>148</v>
      </c>
      <c r="E184" s="263" t="s">
        <v>1</v>
      </c>
      <c r="F184" s="264" t="s">
        <v>167</v>
      </c>
      <c r="G184" s="262"/>
      <c r="H184" s="265">
        <v>3</v>
      </c>
      <c r="I184" s="266"/>
      <c r="J184" s="262"/>
      <c r="K184" s="262"/>
      <c r="L184" s="267"/>
      <c r="M184" s="268"/>
      <c r="N184" s="269"/>
      <c r="O184" s="269"/>
      <c r="P184" s="269"/>
      <c r="Q184" s="269"/>
      <c r="R184" s="269"/>
      <c r="S184" s="269"/>
      <c r="T184" s="27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1" t="s">
        <v>148</v>
      </c>
      <c r="AU184" s="271" t="s">
        <v>146</v>
      </c>
      <c r="AV184" s="15" t="s">
        <v>145</v>
      </c>
      <c r="AW184" s="15" t="s">
        <v>33</v>
      </c>
      <c r="AX184" s="15" t="s">
        <v>85</v>
      </c>
      <c r="AY184" s="271" t="s">
        <v>136</v>
      </c>
    </row>
    <row r="185" spans="1:65" s="2" customFormat="1" ht="14.4" customHeight="1">
      <c r="A185" s="38"/>
      <c r="B185" s="39"/>
      <c r="C185" s="272" t="s">
        <v>227</v>
      </c>
      <c r="D185" s="272" t="s">
        <v>228</v>
      </c>
      <c r="E185" s="273" t="s">
        <v>229</v>
      </c>
      <c r="F185" s="274" t="s">
        <v>230</v>
      </c>
      <c r="G185" s="275" t="s">
        <v>219</v>
      </c>
      <c r="H185" s="276">
        <v>5.4</v>
      </c>
      <c r="I185" s="277"/>
      <c r="J185" s="278">
        <f>ROUND(I185*H185,2)</f>
        <v>0</v>
      </c>
      <c r="K185" s="274" t="s">
        <v>144</v>
      </c>
      <c r="L185" s="279"/>
      <c r="M185" s="280" t="s">
        <v>1</v>
      </c>
      <c r="N185" s="281" t="s">
        <v>43</v>
      </c>
      <c r="O185" s="91"/>
      <c r="P185" s="235">
        <f>O185*H185</f>
        <v>0</v>
      </c>
      <c r="Q185" s="235">
        <v>1</v>
      </c>
      <c r="R185" s="235">
        <f>Q185*H185</f>
        <v>5.4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191</v>
      </c>
      <c r="AT185" s="237" t="s">
        <v>228</v>
      </c>
      <c r="AU185" s="237" t="s">
        <v>146</v>
      </c>
      <c r="AY185" s="17" t="s">
        <v>136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85</v>
      </c>
      <c r="BK185" s="238">
        <f>ROUND(I185*H185,2)</f>
        <v>0</v>
      </c>
      <c r="BL185" s="17" t="s">
        <v>145</v>
      </c>
      <c r="BM185" s="237" t="s">
        <v>231</v>
      </c>
    </row>
    <row r="186" spans="1:51" s="14" customFormat="1" ht="12">
      <c r="A186" s="14"/>
      <c r="B186" s="250"/>
      <c r="C186" s="251"/>
      <c r="D186" s="241" t="s">
        <v>148</v>
      </c>
      <c r="E186" s="252" t="s">
        <v>1</v>
      </c>
      <c r="F186" s="253" t="s">
        <v>232</v>
      </c>
      <c r="G186" s="251"/>
      <c r="H186" s="254">
        <v>5.4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0" t="s">
        <v>148</v>
      </c>
      <c r="AU186" s="260" t="s">
        <v>146</v>
      </c>
      <c r="AV186" s="14" t="s">
        <v>87</v>
      </c>
      <c r="AW186" s="14" t="s">
        <v>33</v>
      </c>
      <c r="AX186" s="14" t="s">
        <v>85</v>
      </c>
      <c r="AY186" s="260" t="s">
        <v>136</v>
      </c>
    </row>
    <row r="187" spans="1:63" s="12" customFormat="1" ht="22.8" customHeight="1">
      <c r="A187" s="12"/>
      <c r="B187" s="210"/>
      <c r="C187" s="211"/>
      <c r="D187" s="212" t="s">
        <v>77</v>
      </c>
      <c r="E187" s="224" t="s">
        <v>87</v>
      </c>
      <c r="F187" s="224" t="s">
        <v>233</v>
      </c>
      <c r="G187" s="211"/>
      <c r="H187" s="211"/>
      <c r="I187" s="214"/>
      <c r="J187" s="225">
        <f>BK187</f>
        <v>0</v>
      </c>
      <c r="K187" s="211"/>
      <c r="L187" s="216"/>
      <c r="M187" s="217"/>
      <c r="N187" s="218"/>
      <c r="O187" s="218"/>
      <c r="P187" s="219">
        <f>P188</f>
        <v>0</v>
      </c>
      <c r="Q187" s="218"/>
      <c r="R187" s="219">
        <f>R188</f>
        <v>25.203569880000003</v>
      </c>
      <c r="S187" s="218"/>
      <c r="T187" s="220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1" t="s">
        <v>85</v>
      </c>
      <c r="AT187" s="222" t="s">
        <v>77</v>
      </c>
      <c r="AU187" s="222" t="s">
        <v>85</v>
      </c>
      <c r="AY187" s="221" t="s">
        <v>136</v>
      </c>
      <c r="BK187" s="223">
        <f>BK188</f>
        <v>0</v>
      </c>
    </row>
    <row r="188" spans="1:63" s="12" customFormat="1" ht="20.85" customHeight="1">
      <c r="A188" s="12"/>
      <c r="B188" s="210"/>
      <c r="C188" s="211"/>
      <c r="D188" s="212" t="s">
        <v>77</v>
      </c>
      <c r="E188" s="224" t="s">
        <v>234</v>
      </c>
      <c r="F188" s="224" t="s">
        <v>235</v>
      </c>
      <c r="G188" s="211"/>
      <c r="H188" s="211"/>
      <c r="I188" s="214"/>
      <c r="J188" s="225">
        <f>BK188</f>
        <v>0</v>
      </c>
      <c r="K188" s="211"/>
      <c r="L188" s="216"/>
      <c r="M188" s="217"/>
      <c r="N188" s="218"/>
      <c r="O188" s="218"/>
      <c r="P188" s="219">
        <f>SUM(P189:P218)</f>
        <v>0</v>
      </c>
      <c r="Q188" s="218"/>
      <c r="R188" s="219">
        <f>SUM(R189:R218)</f>
        <v>25.203569880000003</v>
      </c>
      <c r="S188" s="218"/>
      <c r="T188" s="220">
        <f>SUM(T189:T218)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1" t="s">
        <v>85</v>
      </c>
      <c r="AT188" s="222" t="s">
        <v>77</v>
      </c>
      <c r="AU188" s="222" t="s">
        <v>87</v>
      </c>
      <c r="AY188" s="221" t="s">
        <v>136</v>
      </c>
      <c r="BK188" s="223">
        <f>SUM(BK189:BK218)</f>
        <v>0</v>
      </c>
    </row>
    <row r="189" spans="1:65" s="2" customFormat="1" ht="14.4" customHeight="1">
      <c r="A189" s="38"/>
      <c r="B189" s="39"/>
      <c r="C189" s="226" t="s">
        <v>8</v>
      </c>
      <c r="D189" s="226" t="s">
        <v>140</v>
      </c>
      <c r="E189" s="227" t="s">
        <v>236</v>
      </c>
      <c r="F189" s="228" t="s">
        <v>237</v>
      </c>
      <c r="G189" s="229" t="s">
        <v>163</v>
      </c>
      <c r="H189" s="230">
        <v>7.676</v>
      </c>
      <c r="I189" s="231"/>
      <c r="J189" s="232">
        <f>ROUND(I189*H189,2)</f>
        <v>0</v>
      </c>
      <c r="K189" s="228" t="s">
        <v>144</v>
      </c>
      <c r="L189" s="44"/>
      <c r="M189" s="233" t="s">
        <v>1</v>
      </c>
      <c r="N189" s="234" t="s">
        <v>43</v>
      </c>
      <c r="O189" s="91"/>
      <c r="P189" s="235">
        <f>O189*H189</f>
        <v>0</v>
      </c>
      <c r="Q189" s="235">
        <v>2.45329</v>
      </c>
      <c r="R189" s="235">
        <f>Q189*H189</f>
        <v>18.83145404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145</v>
      </c>
      <c r="AT189" s="237" t="s">
        <v>140</v>
      </c>
      <c r="AU189" s="237" t="s">
        <v>146</v>
      </c>
      <c r="AY189" s="17" t="s">
        <v>136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85</v>
      </c>
      <c r="BK189" s="238">
        <f>ROUND(I189*H189,2)</f>
        <v>0</v>
      </c>
      <c r="BL189" s="17" t="s">
        <v>145</v>
      </c>
      <c r="BM189" s="237" t="s">
        <v>238</v>
      </c>
    </row>
    <row r="190" spans="1:51" s="13" customFormat="1" ht="12">
      <c r="A190" s="13"/>
      <c r="B190" s="239"/>
      <c r="C190" s="240"/>
      <c r="D190" s="241" t="s">
        <v>148</v>
      </c>
      <c r="E190" s="242" t="s">
        <v>1</v>
      </c>
      <c r="F190" s="243" t="s">
        <v>195</v>
      </c>
      <c r="G190" s="240"/>
      <c r="H190" s="242" t="s">
        <v>1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148</v>
      </c>
      <c r="AU190" s="249" t="s">
        <v>146</v>
      </c>
      <c r="AV190" s="13" t="s">
        <v>85</v>
      </c>
      <c r="AW190" s="13" t="s">
        <v>33</v>
      </c>
      <c r="AX190" s="13" t="s">
        <v>78</v>
      </c>
      <c r="AY190" s="249" t="s">
        <v>136</v>
      </c>
    </row>
    <row r="191" spans="1:51" s="14" customFormat="1" ht="12">
      <c r="A191" s="14"/>
      <c r="B191" s="250"/>
      <c r="C191" s="251"/>
      <c r="D191" s="241" t="s">
        <v>148</v>
      </c>
      <c r="E191" s="252" t="s">
        <v>1</v>
      </c>
      <c r="F191" s="253" t="s">
        <v>196</v>
      </c>
      <c r="G191" s="251"/>
      <c r="H191" s="254">
        <v>0.252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0" t="s">
        <v>148</v>
      </c>
      <c r="AU191" s="260" t="s">
        <v>146</v>
      </c>
      <c r="AV191" s="14" t="s">
        <v>87</v>
      </c>
      <c r="AW191" s="14" t="s">
        <v>33</v>
      </c>
      <c r="AX191" s="14" t="s">
        <v>78</v>
      </c>
      <c r="AY191" s="260" t="s">
        <v>136</v>
      </c>
    </row>
    <row r="192" spans="1:51" s="14" customFormat="1" ht="12">
      <c r="A192" s="14"/>
      <c r="B192" s="250"/>
      <c r="C192" s="251"/>
      <c r="D192" s="241" t="s">
        <v>148</v>
      </c>
      <c r="E192" s="252" t="s">
        <v>1</v>
      </c>
      <c r="F192" s="253" t="s">
        <v>197</v>
      </c>
      <c r="G192" s="251"/>
      <c r="H192" s="254">
        <v>1.221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0" t="s">
        <v>148</v>
      </c>
      <c r="AU192" s="260" t="s">
        <v>146</v>
      </c>
      <c r="AV192" s="14" t="s">
        <v>87</v>
      </c>
      <c r="AW192" s="14" t="s">
        <v>33</v>
      </c>
      <c r="AX192" s="14" t="s">
        <v>78</v>
      </c>
      <c r="AY192" s="260" t="s">
        <v>136</v>
      </c>
    </row>
    <row r="193" spans="1:51" s="13" customFormat="1" ht="12">
      <c r="A193" s="13"/>
      <c r="B193" s="239"/>
      <c r="C193" s="240"/>
      <c r="D193" s="241" t="s">
        <v>148</v>
      </c>
      <c r="E193" s="242" t="s">
        <v>1</v>
      </c>
      <c r="F193" s="243" t="s">
        <v>239</v>
      </c>
      <c r="G193" s="240"/>
      <c r="H193" s="242" t="s">
        <v>1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9" t="s">
        <v>148</v>
      </c>
      <c r="AU193" s="249" t="s">
        <v>146</v>
      </c>
      <c r="AV193" s="13" t="s">
        <v>85</v>
      </c>
      <c r="AW193" s="13" t="s">
        <v>33</v>
      </c>
      <c r="AX193" s="13" t="s">
        <v>78</v>
      </c>
      <c r="AY193" s="249" t="s">
        <v>136</v>
      </c>
    </row>
    <row r="194" spans="1:51" s="14" customFormat="1" ht="12">
      <c r="A194" s="14"/>
      <c r="B194" s="250"/>
      <c r="C194" s="251"/>
      <c r="D194" s="241" t="s">
        <v>148</v>
      </c>
      <c r="E194" s="252" t="s">
        <v>1</v>
      </c>
      <c r="F194" s="253" t="s">
        <v>240</v>
      </c>
      <c r="G194" s="251"/>
      <c r="H194" s="254">
        <v>2.402</v>
      </c>
      <c r="I194" s="255"/>
      <c r="J194" s="251"/>
      <c r="K194" s="251"/>
      <c r="L194" s="256"/>
      <c r="M194" s="257"/>
      <c r="N194" s="258"/>
      <c r="O194" s="258"/>
      <c r="P194" s="258"/>
      <c r="Q194" s="258"/>
      <c r="R194" s="258"/>
      <c r="S194" s="258"/>
      <c r="T194" s="25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0" t="s">
        <v>148</v>
      </c>
      <c r="AU194" s="260" t="s">
        <v>146</v>
      </c>
      <c r="AV194" s="14" t="s">
        <v>87</v>
      </c>
      <c r="AW194" s="14" t="s">
        <v>33</v>
      </c>
      <c r="AX194" s="14" t="s">
        <v>78</v>
      </c>
      <c r="AY194" s="260" t="s">
        <v>136</v>
      </c>
    </row>
    <row r="195" spans="1:51" s="14" customFormat="1" ht="12">
      <c r="A195" s="14"/>
      <c r="B195" s="250"/>
      <c r="C195" s="251"/>
      <c r="D195" s="241" t="s">
        <v>148</v>
      </c>
      <c r="E195" s="252" t="s">
        <v>1</v>
      </c>
      <c r="F195" s="253" t="s">
        <v>241</v>
      </c>
      <c r="G195" s="251"/>
      <c r="H195" s="254">
        <v>12.524</v>
      </c>
      <c r="I195" s="255"/>
      <c r="J195" s="251"/>
      <c r="K195" s="251"/>
      <c r="L195" s="256"/>
      <c r="M195" s="257"/>
      <c r="N195" s="258"/>
      <c r="O195" s="258"/>
      <c r="P195" s="258"/>
      <c r="Q195" s="258"/>
      <c r="R195" s="258"/>
      <c r="S195" s="258"/>
      <c r="T195" s="25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0" t="s">
        <v>148</v>
      </c>
      <c r="AU195" s="260" t="s">
        <v>146</v>
      </c>
      <c r="AV195" s="14" t="s">
        <v>87</v>
      </c>
      <c r="AW195" s="14" t="s">
        <v>33</v>
      </c>
      <c r="AX195" s="14" t="s">
        <v>78</v>
      </c>
      <c r="AY195" s="260" t="s">
        <v>136</v>
      </c>
    </row>
    <row r="196" spans="1:51" s="14" customFormat="1" ht="12">
      <c r="A196" s="14"/>
      <c r="B196" s="250"/>
      <c r="C196" s="251"/>
      <c r="D196" s="241" t="s">
        <v>148</v>
      </c>
      <c r="E196" s="252" t="s">
        <v>1</v>
      </c>
      <c r="F196" s="253" t="s">
        <v>242</v>
      </c>
      <c r="G196" s="251"/>
      <c r="H196" s="254">
        <v>-8.723</v>
      </c>
      <c r="I196" s="255"/>
      <c r="J196" s="251"/>
      <c r="K196" s="251"/>
      <c r="L196" s="256"/>
      <c r="M196" s="257"/>
      <c r="N196" s="258"/>
      <c r="O196" s="258"/>
      <c r="P196" s="258"/>
      <c r="Q196" s="258"/>
      <c r="R196" s="258"/>
      <c r="S196" s="258"/>
      <c r="T196" s="25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0" t="s">
        <v>148</v>
      </c>
      <c r="AU196" s="260" t="s">
        <v>146</v>
      </c>
      <c r="AV196" s="14" t="s">
        <v>87</v>
      </c>
      <c r="AW196" s="14" t="s">
        <v>33</v>
      </c>
      <c r="AX196" s="14" t="s">
        <v>78</v>
      </c>
      <c r="AY196" s="260" t="s">
        <v>136</v>
      </c>
    </row>
    <row r="197" spans="1:51" s="15" customFormat="1" ht="12">
      <c r="A197" s="15"/>
      <c r="B197" s="261"/>
      <c r="C197" s="262"/>
      <c r="D197" s="241" t="s">
        <v>148</v>
      </c>
      <c r="E197" s="263" t="s">
        <v>1</v>
      </c>
      <c r="F197" s="264" t="s">
        <v>167</v>
      </c>
      <c r="G197" s="262"/>
      <c r="H197" s="265">
        <v>7.676</v>
      </c>
      <c r="I197" s="266"/>
      <c r="J197" s="262"/>
      <c r="K197" s="262"/>
      <c r="L197" s="267"/>
      <c r="M197" s="268"/>
      <c r="N197" s="269"/>
      <c r="O197" s="269"/>
      <c r="P197" s="269"/>
      <c r="Q197" s="269"/>
      <c r="R197" s="269"/>
      <c r="S197" s="269"/>
      <c r="T197" s="270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1" t="s">
        <v>148</v>
      </c>
      <c r="AU197" s="271" t="s">
        <v>146</v>
      </c>
      <c r="AV197" s="15" t="s">
        <v>145</v>
      </c>
      <c r="AW197" s="15" t="s">
        <v>33</v>
      </c>
      <c r="AX197" s="15" t="s">
        <v>85</v>
      </c>
      <c r="AY197" s="271" t="s">
        <v>136</v>
      </c>
    </row>
    <row r="198" spans="1:65" s="2" customFormat="1" ht="24.15" customHeight="1">
      <c r="A198" s="38"/>
      <c r="B198" s="39"/>
      <c r="C198" s="226" t="s">
        <v>204</v>
      </c>
      <c r="D198" s="226" t="s">
        <v>140</v>
      </c>
      <c r="E198" s="227" t="s">
        <v>243</v>
      </c>
      <c r="F198" s="228" t="s">
        <v>244</v>
      </c>
      <c r="G198" s="229" t="s">
        <v>153</v>
      </c>
      <c r="H198" s="230">
        <v>26.337</v>
      </c>
      <c r="I198" s="231"/>
      <c r="J198" s="232">
        <f>ROUND(I198*H198,2)</f>
        <v>0</v>
      </c>
      <c r="K198" s="228" t="s">
        <v>144</v>
      </c>
      <c r="L198" s="44"/>
      <c r="M198" s="233" t="s">
        <v>1</v>
      </c>
      <c r="N198" s="234" t="s">
        <v>43</v>
      </c>
      <c r="O198" s="91"/>
      <c r="P198" s="235">
        <f>O198*H198</f>
        <v>0</v>
      </c>
      <c r="Q198" s="235">
        <v>0.00498</v>
      </c>
      <c r="R198" s="235">
        <f>Q198*H198</f>
        <v>0.13115826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145</v>
      </c>
      <c r="AT198" s="237" t="s">
        <v>140</v>
      </c>
      <c r="AU198" s="237" t="s">
        <v>146</v>
      </c>
      <c r="AY198" s="17" t="s">
        <v>136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85</v>
      </c>
      <c r="BK198" s="238">
        <f>ROUND(I198*H198,2)</f>
        <v>0</v>
      </c>
      <c r="BL198" s="17" t="s">
        <v>145</v>
      </c>
      <c r="BM198" s="237" t="s">
        <v>245</v>
      </c>
    </row>
    <row r="199" spans="1:51" s="13" customFormat="1" ht="12">
      <c r="A199" s="13"/>
      <c r="B199" s="239"/>
      <c r="C199" s="240"/>
      <c r="D199" s="241" t="s">
        <v>148</v>
      </c>
      <c r="E199" s="242" t="s">
        <v>1</v>
      </c>
      <c r="F199" s="243" t="s">
        <v>246</v>
      </c>
      <c r="G199" s="240"/>
      <c r="H199" s="242" t="s">
        <v>1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148</v>
      </c>
      <c r="AU199" s="249" t="s">
        <v>146</v>
      </c>
      <c r="AV199" s="13" t="s">
        <v>85</v>
      </c>
      <c r="AW199" s="13" t="s">
        <v>33</v>
      </c>
      <c r="AX199" s="13" t="s">
        <v>78</v>
      </c>
      <c r="AY199" s="249" t="s">
        <v>136</v>
      </c>
    </row>
    <row r="200" spans="1:51" s="14" customFormat="1" ht="12">
      <c r="A200" s="14"/>
      <c r="B200" s="250"/>
      <c r="C200" s="251"/>
      <c r="D200" s="241" t="s">
        <v>148</v>
      </c>
      <c r="E200" s="252" t="s">
        <v>1</v>
      </c>
      <c r="F200" s="253" t="s">
        <v>247</v>
      </c>
      <c r="G200" s="251"/>
      <c r="H200" s="254">
        <v>0.611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0" t="s">
        <v>148</v>
      </c>
      <c r="AU200" s="260" t="s">
        <v>146</v>
      </c>
      <c r="AV200" s="14" t="s">
        <v>87</v>
      </c>
      <c r="AW200" s="14" t="s">
        <v>33</v>
      </c>
      <c r="AX200" s="14" t="s">
        <v>78</v>
      </c>
      <c r="AY200" s="260" t="s">
        <v>136</v>
      </c>
    </row>
    <row r="201" spans="1:51" s="14" customFormat="1" ht="12">
      <c r="A201" s="14"/>
      <c r="B201" s="250"/>
      <c r="C201" s="251"/>
      <c r="D201" s="241" t="s">
        <v>148</v>
      </c>
      <c r="E201" s="252" t="s">
        <v>1</v>
      </c>
      <c r="F201" s="253" t="s">
        <v>248</v>
      </c>
      <c r="G201" s="251"/>
      <c r="H201" s="254">
        <v>0.126</v>
      </c>
      <c r="I201" s="255"/>
      <c r="J201" s="251"/>
      <c r="K201" s="251"/>
      <c r="L201" s="256"/>
      <c r="M201" s="257"/>
      <c r="N201" s="258"/>
      <c r="O201" s="258"/>
      <c r="P201" s="258"/>
      <c r="Q201" s="258"/>
      <c r="R201" s="258"/>
      <c r="S201" s="258"/>
      <c r="T201" s="25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0" t="s">
        <v>148</v>
      </c>
      <c r="AU201" s="260" t="s">
        <v>146</v>
      </c>
      <c r="AV201" s="14" t="s">
        <v>87</v>
      </c>
      <c r="AW201" s="14" t="s">
        <v>33</v>
      </c>
      <c r="AX201" s="14" t="s">
        <v>78</v>
      </c>
      <c r="AY201" s="260" t="s">
        <v>136</v>
      </c>
    </row>
    <row r="202" spans="1:51" s="13" customFormat="1" ht="12">
      <c r="A202" s="13"/>
      <c r="B202" s="239"/>
      <c r="C202" s="240"/>
      <c r="D202" s="241" t="s">
        <v>148</v>
      </c>
      <c r="E202" s="242" t="s">
        <v>1</v>
      </c>
      <c r="F202" s="243" t="s">
        <v>239</v>
      </c>
      <c r="G202" s="240"/>
      <c r="H202" s="242" t="s">
        <v>1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9" t="s">
        <v>148</v>
      </c>
      <c r="AU202" s="249" t="s">
        <v>146</v>
      </c>
      <c r="AV202" s="13" t="s">
        <v>85</v>
      </c>
      <c r="AW202" s="13" t="s">
        <v>33</v>
      </c>
      <c r="AX202" s="13" t="s">
        <v>78</v>
      </c>
      <c r="AY202" s="249" t="s">
        <v>136</v>
      </c>
    </row>
    <row r="203" spans="1:51" s="14" customFormat="1" ht="12">
      <c r="A203" s="14"/>
      <c r="B203" s="250"/>
      <c r="C203" s="251"/>
      <c r="D203" s="241" t="s">
        <v>148</v>
      </c>
      <c r="E203" s="252" t="s">
        <v>1</v>
      </c>
      <c r="F203" s="253" t="s">
        <v>249</v>
      </c>
      <c r="G203" s="251"/>
      <c r="H203" s="254">
        <v>4.117</v>
      </c>
      <c r="I203" s="255"/>
      <c r="J203" s="251"/>
      <c r="K203" s="251"/>
      <c r="L203" s="256"/>
      <c r="M203" s="257"/>
      <c r="N203" s="258"/>
      <c r="O203" s="258"/>
      <c r="P203" s="258"/>
      <c r="Q203" s="258"/>
      <c r="R203" s="258"/>
      <c r="S203" s="258"/>
      <c r="T203" s="25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0" t="s">
        <v>148</v>
      </c>
      <c r="AU203" s="260" t="s">
        <v>146</v>
      </c>
      <c r="AV203" s="14" t="s">
        <v>87</v>
      </c>
      <c r="AW203" s="14" t="s">
        <v>33</v>
      </c>
      <c r="AX203" s="14" t="s">
        <v>78</v>
      </c>
      <c r="AY203" s="260" t="s">
        <v>136</v>
      </c>
    </row>
    <row r="204" spans="1:51" s="14" customFormat="1" ht="12">
      <c r="A204" s="14"/>
      <c r="B204" s="250"/>
      <c r="C204" s="251"/>
      <c r="D204" s="241" t="s">
        <v>148</v>
      </c>
      <c r="E204" s="252" t="s">
        <v>1</v>
      </c>
      <c r="F204" s="253" t="s">
        <v>250</v>
      </c>
      <c r="G204" s="251"/>
      <c r="H204" s="254">
        <v>21.168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0" t="s">
        <v>148</v>
      </c>
      <c r="AU204" s="260" t="s">
        <v>146</v>
      </c>
      <c r="AV204" s="14" t="s">
        <v>87</v>
      </c>
      <c r="AW204" s="14" t="s">
        <v>33</v>
      </c>
      <c r="AX204" s="14" t="s">
        <v>78</v>
      </c>
      <c r="AY204" s="260" t="s">
        <v>136</v>
      </c>
    </row>
    <row r="205" spans="1:51" s="14" customFormat="1" ht="12">
      <c r="A205" s="14"/>
      <c r="B205" s="250"/>
      <c r="C205" s="251"/>
      <c r="D205" s="241" t="s">
        <v>148</v>
      </c>
      <c r="E205" s="252" t="s">
        <v>1</v>
      </c>
      <c r="F205" s="253" t="s">
        <v>251</v>
      </c>
      <c r="G205" s="251"/>
      <c r="H205" s="254">
        <v>0.315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0" t="s">
        <v>148</v>
      </c>
      <c r="AU205" s="260" t="s">
        <v>146</v>
      </c>
      <c r="AV205" s="14" t="s">
        <v>87</v>
      </c>
      <c r="AW205" s="14" t="s">
        <v>33</v>
      </c>
      <c r="AX205" s="14" t="s">
        <v>78</v>
      </c>
      <c r="AY205" s="260" t="s">
        <v>136</v>
      </c>
    </row>
    <row r="206" spans="1:51" s="15" customFormat="1" ht="12">
      <c r="A206" s="15"/>
      <c r="B206" s="261"/>
      <c r="C206" s="262"/>
      <c r="D206" s="241" t="s">
        <v>148</v>
      </c>
      <c r="E206" s="263" t="s">
        <v>1</v>
      </c>
      <c r="F206" s="264" t="s">
        <v>167</v>
      </c>
      <c r="G206" s="262"/>
      <c r="H206" s="265">
        <v>26.337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1" t="s">
        <v>148</v>
      </c>
      <c r="AU206" s="271" t="s">
        <v>146</v>
      </c>
      <c r="AV206" s="15" t="s">
        <v>145</v>
      </c>
      <c r="AW206" s="15" t="s">
        <v>33</v>
      </c>
      <c r="AX206" s="15" t="s">
        <v>85</v>
      </c>
      <c r="AY206" s="271" t="s">
        <v>136</v>
      </c>
    </row>
    <row r="207" spans="1:65" s="2" customFormat="1" ht="14.4" customHeight="1">
      <c r="A207" s="38"/>
      <c r="B207" s="39"/>
      <c r="C207" s="226" t="s">
        <v>252</v>
      </c>
      <c r="D207" s="226" t="s">
        <v>140</v>
      </c>
      <c r="E207" s="227" t="s">
        <v>253</v>
      </c>
      <c r="F207" s="228" t="s">
        <v>254</v>
      </c>
      <c r="G207" s="229" t="s">
        <v>143</v>
      </c>
      <c r="H207" s="230">
        <v>26.337</v>
      </c>
      <c r="I207" s="231"/>
      <c r="J207" s="232">
        <f>ROUND(I207*H207,2)</f>
        <v>0</v>
      </c>
      <c r="K207" s="228" t="s">
        <v>144</v>
      </c>
      <c r="L207" s="44"/>
      <c r="M207" s="233" t="s">
        <v>1</v>
      </c>
      <c r="N207" s="234" t="s">
        <v>43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145</v>
      </c>
      <c r="AT207" s="237" t="s">
        <v>140</v>
      </c>
      <c r="AU207" s="237" t="s">
        <v>146</v>
      </c>
      <c r="AY207" s="17" t="s">
        <v>136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85</v>
      </c>
      <c r="BK207" s="238">
        <f>ROUND(I207*H207,2)</f>
        <v>0</v>
      </c>
      <c r="BL207" s="17" t="s">
        <v>145</v>
      </c>
      <c r="BM207" s="237" t="s">
        <v>255</v>
      </c>
    </row>
    <row r="208" spans="1:51" s="13" customFormat="1" ht="12">
      <c r="A208" s="13"/>
      <c r="B208" s="239"/>
      <c r="C208" s="240"/>
      <c r="D208" s="241" t="s">
        <v>148</v>
      </c>
      <c r="E208" s="242" t="s">
        <v>1</v>
      </c>
      <c r="F208" s="243" t="s">
        <v>246</v>
      </c>
      <c r="G208" s="240"/>
      <c r="H208" s="242" t="s">
        <v>1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148</v>
      </c>
      <c r="AU208" s="249" t="s">
        <v>146</v>
      </c>
      <c r="AV208" s="13" t="s">
        <v>85</v>
      </c>
      <c r="AW208" s="13" t="s">
        <v>33</v>
      </c>
      <c r="AX208" s="13" t="s">
        <v>78</v>
      </c>
      <c r="AY208" s="249" t="s">
        <v>136</v>
      </c>
    </row>
    <row r="209" spans="1:51" s="14" customFormat="1" ht="12">
      <c r="A209" s="14"/>
      <c r="B209" s="250"/>
      <c r="C209" s="251"/>
      <c r="D209" s="241" t="s">
        <v>148</v>
      </c>
      <c r="E209" s="252" t="s">
        <v>1</v>
      </c>
      <c r="F209" s="253" t="s">
        <v>247</v>
      </c>
      <c r="G209" s="251"/>
      <c r="H209" s="254">
        <v>0.611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0" t="s">
        <v>148</v>
      </c>
      <c r="AU209" s="260" t="s">
        <v>146</v>
      </c>
      <c r="AV209" s="14" t="s">
        <v>87</v>
      </c>
      <c r="AW209" s="14" t="s">
        <v>33</v>
      </c>
      <c r="AX209" s="14" t="s">
        <v>78</v>
      </c>
      <c r="AY209" s="260" t="s">
        <v>136</v>
      </c>
    </row>
    <row r="210" spans="1:51" s="14" customFormat="1" ht="12">
      <c r="A210" s="14"/>
      <c r="B210" s="250"/>
      <c r="C210" s="251"/>
      <c r="D210" s="241" t="s">
        <v>148</v>
      </c>
      <c r="E210" s="252" t="s">
        <v>1</v>
      </c>
      <c r="F210" s="253" t="s">
        <v>248</v>
      </c>
      <c r="G210" s="251"/>
      <c r="H210" s="254">
        <v>0.126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0" t="s">
        <v>148</v>
      </c>
      <c r="AU210" s="260" t="s">
        <v>146</v>
      </c>
      <c r="AV210" s="14" t="s">
        <v>87</v>
      </c>
      <c r="AW210" s="14" t="s">
        <v>33</v>
      </c>
      <c r="AX210" s="14" t="s">
        <v>78</v>
      </c>
      <c r="AY210" s="260" t="s">
        <v>136</v>
      </c>
    </row>
    <row r="211" spans="1:51" s="13" customFormat="1" ht="12">
      <c r="A211" s="13"/>
      <c r="B211" s="239"/>
      <c r="C211" s="240"/>
      <c r="D211" s="241" t="s">
        <v>148</v>
      </c>
      <c r="E211" s="242" t="s">
        <v>1</v>
      </c>
      <c r="F211" s="243" t="s">
        <v>239</v>
      </c>
      <c r="G211" s="240"/>
      <c r="H211" s="242" t="s">
        <v>1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9" t="s">
        <v>148</v>
      </c>
      <c r="AU211" s="249" t="s">
        <v>146</v>
      </c>
      <c r="AV211" s="13" t="s">
        <v>85</v>
      </c>
      <c r="AW211" s="13" t="s">
        <v>33</v>
      </c>
      <c r="AX211" s="13" t="s">
        <v>78</v>
      </c>
      <c r="AY211" s="249" t="s">
        <v>136</v>
      </c>
    </row>
    <row r="212" spans="1:51" s="14" customFormat="1" ht="12">
      <c r="A212" s="14"/>
      <c r="B212" s="250"/>
      <c r="C212" s="251"/>
      <c r="D212" s="241" t="s">
        <v>148</v>
      </c>
      <c r="E212" s="252" t="s">
        <v>1</v>
      </c>
      <c r="F212" s="253" t="s">
        <v>249</v>
      </c>
      <c r="G212" s="251"/>
      <c r="H212" s="254">
        <v>4.117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0" t="s">
        <v>148</v>
      </c>
      <c r="AU212" s="260" t="s">
        <v>146</v>
      </c>
      <c r="AV212" s="14" t="s">
        <v>87</v>
      </c>
      <c r="AW212" s="14" t="s">
        <v>33</v>
      </c>
      <c r="AX212" s="14" t="s">
        <v>78</v>
      </c>
      <c r="AY212" s="260" t="s">
        <v>136</v>
      </c>
    </row>
    <row r="213" spans="1:51" s="14" customFormat="1" ht="12">
      <c r="A213" s="14"/>
      <c r="B213" s="250"/>
      <c r="C213" s="251"/>
      <c r="D213" s="241" t="s">
        <v>148</v>
      </c>
      <c r="E213" s="252" t="s">
        <v>1</v>
      </c>
      <c r="F213" s="253" t="s">
        <v>250</v>
      </c>
      <c r="G213" s="251"/>
      <c r="H213" s="254">
        <v>21.168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0" t="s">
        <v>148</v>
      </c>
      <c r="AU213" s="260" t="s">
        <v>146</v>
      </c>
      <c r="AV213" s="14" t="s">
        <v>87</v>
      </c>
      <c r="AW213" s="14" t="s">
        <v>33</v>
      </c>
      <c r="AX213" s="14" t="s">
        <v>78</v>
      </c>
      <c r="AY213" s="260" t="s">
        <v>136</v>
      </c>
    </row>
    <row r="214" spans="1:51" s="14" customFormat="1" ht="12">
      <c r="A214" s="14"/>
      <c r="B214" s="250"/>
      <c r="C214" s="251"/>
      <c r="D214" s="241" t="s">
        <v>148</v>
      </c>
      <c r="E214" s="252" t="s">
        <v>1</v>
      </c>
      <c r="F214" s="253" t="s">
        <v>251</v>
      </c>
      <c r="G214" s="251"/>
      <c r="H214" s="254">
        <v>0.315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0" t="s">
        <v>148</v>
      </c>
      <c r="AU214" s="260" t="s">
        <v>146</v>
      </c>
      <c r="AV214" s="14" t="s">
        <v>87</v>
      </c>
      <c r="AW214" s="14" t="s">
        <v>33</v>
      </c>
      <c r="AX214" s="14" t="s">
        <v>78</v>
      </c>
      <c r="AY214" s="260" t="s">
        <v>136</v>
      </c>
    </row>
    <row r="215" spans="1:51" s="15" customFormat="1" ht="12">
      <c r="A215" s="15"/>
      <c r="B215" s="261"/>
      <c r="C215" s="262"/>
      <c r="D215" s="241" t="s">
        <v>148</v>
      </c>
      <c r="E215" s="263" t="s">
        <v>1</v>
      </c>
      <c r="F215" s="264" t="s">
        <v>167</v>
      </c>
      <c r="G215" s="262"/>
      <c r="H215" s="265">
        <v>26.337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1" t="s">
        <v>148</v>
      </c>
      <c r="AU215" s="271" t="s">
        <v>146</v>
      </c>
      <c r="AV215" s="15" t="s">
        <v>145</v>
      </c>
      <c r="AW215" s="15" t="s">
        <v>33</v>
      </c>
      <c r="AX215" s="15" t="s">
        <v>85</v>
      </c>
      <c r="AY215" s="271" t="s">
        <v>136</v>
      </c>
    </row>
    <row r="216" spans="1:65" s="2" customFormat="1" ht="24.15" customHeight="1">
      <c r="A216" s="38"/>
      <c r="B216" s="39"/>
      <c r="C216" s="226" t="s">
        <v>256</v>
      </c>
      <c r="D216" s="226" t="s">
        <v>140</v>
      </c>
      <c r="E216" s="227" t="s">
        <v>257</v>
      </c>
      <c r="F216" s="228" t="s">
        <v>258</v>
      </c>
      <c r="G216" s="229" t="s">
        <v>143</v>
      </c>
      <c r="H216" s="230">
        <v>8.723</v>
      </c>
      <c r="I216" s="231"/>
      <c r="J216" s="232">
        <f>ROUND(I216*H216,2)</f>
        <v>0</v>
      </c>
      <c r="K216" s="228" t="s">
        <v>144</v>
      </c>
      <c r="L216" s="44"/>
      <c r="M216" s="233" t="s">
        <v>1</v>
      </c>
      <c r="N216" s="234" t="s">
        <v>43</v>
      </c>
      <c r="O216" s="91"/>
      <c r="P216" s="235">
        <f>O216*H216</f>
        <v>0</v>
      </c>
      <c r="Q216" s="235">
        <v>0.71546</v>
      </c>
      <c r="R216" s="235">
        <f>Q216*H216</f>
        <v>6.240957580000001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145</v>
      </c>
      <c r="AT216" s="237" t="s">
        <v>140</v>
      </c>
      <c r="AU216" s="237" t="s">
        <v>146</v>
      </c>
      <c r="AY216" s="17" t="s">
        <v>136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85</v>
      </c>
      <c r="BK216" s="238">
        <f>ROUND(I216*H216,2)</f>
        <v>0</v>
      </c>
      <c r="BL216" s="17" t="s">
        <v>145</v>
      </c>
      <c r="BM216" s="237" t="s">
        <v>259</v>
      </c>
    </row>
    <row r="217" spans="1:51" s="13" customFormat="1" ht="12">
      <c r="A217" s="13"/>
      <c r="B217" s="239"/>
      <c r="C217" s="240"/>
      <c r="D217" s="241" t="s">
        <v>148</v>
      </c>
      <c r="E217" s="242" t="s">
        <v>1</v>
      </c>
      <c r="F217" s="243" t="s">
        <v>260</v>
      </c>
      <c r="G217" s="240"/>
      <c r="H217" s="242" t="s">
        <v>1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148</v>
      </c>
      <c r="AU217" s="249" t="s">
        <v>146</v>
      </c>
      <c r="AV217" s="13" t="s">
        <v>85</v>
      </c>
      <c r="AW217" s="13" t="s">
        <v>33</v>
      </c>
      <c r="AX217" s="13" t="s">
        <v>78</v>
      </c>
      <c r="AY217" s="249" t="s">
        <v>136</v>
      </c>
    </row>
    <row r="218" spans="1:51" s="14" customFormat="1" ht="12">
      <c r="A218" s="14"/>
      <c r="B218" s="250"/>
      <c r="C218" s="251"/>
      <c r="D218" s="241" t="s">
        <v>148</v>
      </c>
      <c r="E218" s="252" t="s">
        <v>1</v>
      </c>
      <c r="F218" s="253" t="s">
        <v>261</v>
      </c>
      <c r="G218" s="251"/>
      <c r="H218" s="254">
        <v>8.723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0" t="s">
        <v>148</v>
      </c>
      <c r="AU218" s="260" t="s">
        <v>146</v>
      </c>
      <c r="AV218" s="14" t="s">
        <v>87</v>
      </c>
      <c r="AW218" s="14" t="s">
        <v>33</v>
      </c>
      <c r="AX218" s="14" t="s">
        <v>85</v>
      </c>
      <c r="AY218" s="260" t="s">
        <v>136</v>
      </c>
    </row>
    <row r="219" spans="1:63" s="12" customFormat="1" ht="22.8" customHeight="1">
      <c r="A219" s="12"/>
      <c r="B219" s="210"/>
      <c r="C219" s="211"/>
      <c r="D219" s="212" t="s">
        <v>77</v>
      </c>
      <c r="E219" s="224" t="s">
        <v>146</v>
      </c>
      <c r="F219" s="224" t="s">
        <v>262</v>
      </c>
      <c r="G219" s="211"/>
      <c r="H219" s="211"/>
      <c r="I219" s="214"/>
      <c r="J219" s="225">
        <f>BK219</f>
        <v>0</v>
      </c>
      <c r="K219" s="211"/>
      <c r="L219" s="216"/>
      <c r="M219" s="217"/>
      <c r="N219" s="218"/>
      <c r="O219" s="218"/>
      <c r="P219" s="219">
        <f>P220+SUM(P221:P249)</f>
        <v>0</v>
      </c>
      <c r="Q219" s="218"/>
      <c r="R219" s="219">
        <f>R220+SUM(R221:R249)</f>
        <v>3.09482965</v>
      </c>
      <c r="S219" s="218"/>
      <c r="T219" s="220">
        <f>T220+SUM(T221:T249)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1" t="s">
        <v>85</v>
      </c>
      <c r="AT219" s="222" t="s">
        <v>77</v>
      </c>
      <c r="AU219" s="222" t="s">
        <v>85</v>
      </c>
      <c r="AY219" s="221" t="s">
        <v>136</v>
      </c>
      <c r="BK219" s="223">
        <f>BK220+SUM(BK221:BK249)</f>
        <v>0</v>
      </c>
    </row>
    <row r="220" spans="1:65" s="2" customFormat="1" ht="14.4" customHeight="1">
      <c r="A220" s="38"/>
      <c r="B220" s="39"/>
      <c r="C220" s="226" t="s">
        <v>263</v>
      </c>
      <c r="D220" s="226" t="s">
        <v>140</v>
      </c>
      <c r="E220" s="227" t="s">
        <v>264</v>
      </c>
      <c r="F220" s="228" t="s">
        <v>265</v>
      </c>
      <c r="G220" s="229" t="s">
        <v>143</v>
      </c>
      <c r="H220" s="230">
        <v>40.705</v>
      </c>
      <c r="I220" s="231"/>
      <c r="J220" s="232">
        <f>ROUND(I220*H220,2)</f>
        <v>0</v>
      </c>
      <c r="K220" s="228" t="s">
        <v>1</v>
      </c>
      <c r="L220" s="44"/>
      <c r="M220" s="233" t="s">
        <v>1</v>
      </c>
      <c r="N220" s="234" t="s">
        <v>43</v>
      </c>
      <c r="O220" s="91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145</v>
      </c>
      <c r="AT220" s="237" t="s">
        <v>140</v>
      </c>
      <c r="AU220" s="237" t="s">
        <v>87</v>
      </c>
      <c r="AY220" s="17" t="s">
        <v>136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85</v>
      </c>
      <c r="BK220" s="238">
        <f>ROUND(I220*H220,2)</f>
        <v>0</v>
      </c>
      <c r="BL220" s="17" t="s">
        <v>145</v>
      </c>
      <c r="BM220" s="237" t="s">
        <v>266</v>
      </c>
    </row>
    <row r="221" spans="1:51" s="13" customFormat="1" ht="12">
      <c r="A221" s="13"/>
      <c r="B221" s="239"/>
      <c r="C221" s="240"/>
      <c r="D221" s="241" t="s">
        <v>148</v>
      </c>
      <c r="E221" s="242" t="s">
        <v>1</v>
      </c>
      <c r="F221" s="243" t="s">
        <v>267</v>
      </c>
      <c r="G221" s="240"/>
      <c r="H221" s="242" t="s">
        <v>1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148</v>
      </c>
      <c r="AU221" s="249" t="s">
        <v>87</v>
      </c>
      <c r="AV221" s="13" t="s">
        <v>85</v>
      </c>
      <c r="AW221" s="13" t="s">
        <v>33</v>
      </c>
      <c r="AX221" s="13" t="s">
        <v>78</v>
      </c>
      <c r="AY221" s="249" t="s">
        <v>136</v>
      </c>
    </row>
    <row r="222" spans="1:51" s="14" customFormat="1" ht="12">
      <c r="A222" s="14"/>
      <c r="B222" s="250"/>
      <c r="C222" s="251"/>
      <c r="D222" s="241" t="s">
        <v>148</v>
      </c>
      <c r="E222" s="252" t="s">
        <v>1</v>
      </c>
      <c r="F222" s="253" t="s">
        <v>268</v>
      </c>
      <c r="G222" s="251"/>
      <c r="H222" s="254">
        <v>40.705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0" t="s">
        <v>148</v>
      </c>
      <c r="AU222" s="260" t="s">
        <v>87</v>
      </c>
      <c r="AV222" s="14" t="s">
        <v>87</v>
      </c>
      <c r="AW222" s="14" t="s">
        <v>33</v>
      </c>
      <c r="AX222" s="14" t="s">
        <v>85</v>
      </c>
      <c r="AY222" s="260" t="s">
        <v>136</v>
      </c>
    </row>
    <row r="223" spans="1:65" s="2" customFormat="1" ht="14.4" customHeight="1">
      <c r="A223" s="38"/>
      <c r="B223" s="39"/>
      <c r="C223" s="226" t="s">
        <v>269</v>
      </c>
      <c r="D223" s="226" t="s">
        <v>140</v>
      </c>
      <c r="E223" s="227" t="s">
        <v>270</v>
      </c>
      <c r="F223" s="228" t="s">
        <v>271</v>
      </c>
      <c r="G223" s="229" t="s">
        <v>219</v>
      </c>
      <c r="H223" s="230">
        <v>0.09</v>
      </c>
      <c r="I223" s="231"/>
      <c r="J223" s="232">
        <f>ROUND(I223*H223,2)</f>
        <v>0</v>
      </c>
      <c r="K223" s="228" t="s">
        <v>144</v>
      </c>
      <c r="L223" s="44"/>
      <c r="M223" s="233" t="s">
        <v>1</v>
      </c>
      <c r="N223" s="234" t="s">
        <v>43</v>
      </c>
      <c r="O223" s="91"/>
      <c r="P223" s="235">
        <f>O223*H223</f>
        <v>0</v>
      </c>
      <c r="Q223" s="235">
        <v>1.04877</v>
      </c>
      <c r="R223" s="235">
        <f>Q223*H223</f>
        <v>0.0943893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145</v>
      </c>
      <c r="AT223" s="237" t="s">
        <v>140</v>
      </c>
      <c r="AU223" s="237" t="s">
        <v>87</v>
      </c>
      <c r="AY223" s="17" t="s">
        <v>136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85</v>
      </c>
      <c r="BK223" s="238">
        <f>ROUND(I223*H223,2)</f>
        <v>0</v>
      </c>
      <c r="BL223" s="17" t="s">
        <v>145</v>
      </c>
      <c r="BM223" s="237" t="s">
        <v>272</v>
      </c>
    </row>
    <row r="224" spans="1:51" s="13" customFormat="1" ht="12">
      <c r="A224" s="13"/>
      <c r="B224" s="239"/>
      <c r="C224" s="240"/>
      <c r="D224" s="241" t="s">
        <v>148</v>
      </c>
      <c r="E224" s="242" t="s">
        <v>1</v>
      </c>
      <c r="F224" s="243" t="s">
        <v>273</v>
      </c>
      <c r="G224" s="240"/>
      <c r="H224" s="242" t="s">
        <v>1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9" t="s">
        <v>148</v>
      </c>
      <c r="AU224" s="249" t="s">
        <v>87</v>
      </c>
      <c r="AV224" s="13" t="s">
        <v>85</v>
      </c>
      <c r="AW224" s="13" t="s">
        <v>33</v>
      </c>
      <c r="AX224" s="13" t="s">
        <v>78</v>
      </c>
      <c r="AY224" s="249" t="s">
        <v>136</v>
      </c>
    </row>
    <row r="225" spans="1:51" s="14" customFormat="1" ht="12">
      <c r="A225" s="14"/>
      <c r="B225" s="250"/>
      <c r="C225" s="251"/>
      <c r="D225" s="241" t="s">
        <v>148</v>
      </c>
      <c r="E225" s="252" t="s">
        <v>1</v>
      </c>
      <c r="F225" s="253" t="s">
        <v>274</v>
      </c>
      <c r="G225" s="251"/>
      <c r="H225" s="254">
        <v>0.09</v>
      </c>
      <c r="I225" s="255"/>
      <c r="J225" s="251"/>
      <c r="K225" s="251"/>
      <c r="L225" s="256"/>
      <c r="M225" s="257"/>
      <c r="N225" s="258"/>
      <c r="O225" s="258"/>
      <c r="P225" s="258"/>
      <c r="Q225" s="258"/>
      <c r="R225" s="258"/>
      <c r="S225" s="258"/>
      <c r="T225" s="25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0" t="s">
        <v>148</v>
      </c>
      <c r="AU225" s="260" t="s">
        <v>87</v>
      </c>
      <c r="AV225" s="14" t="s">
        <v>87</v>
      </c>
      <c r="AW225" s="14" t="s">
        <v>33</v>
      </c>
      <c r="AX225" s="14" t="s">
        <v>78</v>
      </c>
      <c r="AY225" s="260" t="s">
        <v>136</v>
      </c>
    </row>
    <row r="226" spans="1:51" s="15" customFormat="1" ht="12">
      <c r="A226" s="15"/>
      <c r="B226" s="261"/>
      <c r="C226" s="262"/>
      <c r="D226" s="241" t="s">
        <v>148</v>
      </c>
      <c r="E226" s="263" t="s">
        <v>1</v>
      </c>
      <c r="F226" s="264" t="s">
        <v>167</v>
      </c>
      <c r="G226" s="262"/>
      <c r="H226" s="265">
        <v>0.09</v>
      </c>
      <c r="I226" s="266"/>
      <c r="J226" s="262"/>
      <c r="K226" s="262"/>
      <c r="L226" s="267"/>
      <c r="M226" s="268"/>
      <c r="N226" s="269"/>
      <c r="O226" s="269"/>
      <c r="P226" s="269"/>
      <c r="Q226" s="269"/>
      <c r="R226" s="269"/>
      <c r="S226" s="269"/>
      <c r="T226" s="270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1" t="s">
        <v>148</v>
      </c>
      <c r="AU226" s="271" t="s">
        <v>87</v>
      </c>
      <c r="AV226" s="15" t="s">
        <v>145</v>
      </c>
      <c r="AW226" s="15" t="s">
        <v>33</v>
      </c>
      <c r="AX226" s="15" t="s">
        <v>85</v>
      </c>
      <c r="AY226" s="271" t="s">
        <v>136</v>
      </c>
    </row>
    <row r="227" spans="1:65" s="2" customFormat="1" ht="24.15" customHeight="1">
      <c r="A227" s="38"/>
      <c r="B227" s="39"/>
      <c r="C227" s="226" t="s">
        <v>7</v>
      </c>
      <c r="D227" s="226" t="s">
        <v>140</v>
      </c>
      <c r="E227" s="227" t="s">
        <v>275</v>
      </c>
      <c r="F227" s="228" t="s">
        <v>276</v>
      </c>
      <c r="G227" s="229" t="s">
        <v>219</v>
      </c>
      <c r="H227" s="230">
        <v>1.393</v>
      </c>
      <c r="I227" s="231"/>
      <c r="J227" s="232">
        <f>ROUND(I227*H227,2)</f>
        <v>0</v>
      </c>
      <c r="K227" s="228" t="s">
        <v>144</v>
      </c>
      <c r="L227" s="44"/>
      <c r="M227" s="233" t="s">
        <v>1</v>
      </c>
      <c r="N227" s="234" t="s">
        <v>43</v>
      </c>
      <c r="O227" s="91"/>
      <c r="P227" s="235">
        <f>O227*H227</f>
        <v>0</v>
      </c>
      <c r="Q227" s="235">
        <v>1.05973</v>
      </c>
      <c r="R227" s="235">
        <f>Q227*H227</f>
        <v>1.47620389</v>
      </c>
      <c r="S227" s="235">
        <v>0</v>
      </c>
      <c r="T227" s="23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7" t="s">
        <v>145</v>
      </c>
      <c r="AT227" s="237" t="s">
        <v>140</v>
      </c>
      <c r="AU227" s="237" t="s">
        <v>87</v>
      </c>
      <c r="AY227" s="17" t="s">
        <v>136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7" t="s">
        <v>85</v>
      </c>
      <c r="BK227" s="238">
        <f>ROUND(I227*H227,2)</f>
        <v>0</v>
      </c>
      <c r="BL227" s="17" t="s">
        <v>145</v>
      </c>
      <c r="BM227" s="237" t="s">
        <v>277</v>
      </c>
    </row>
    <row r="228" spans="1:51" s="13" customFormat="1" ht="12">
      <c r="A228" s="13"/>
      <c r="B228" s="239"/>
      <c r="C228" s="240"/>
      <c r="D228" s="241" t="s">
        <v>148</v>
      </c>
      <c r="E228" s="242" t="s">
        <v>1</v>
      </c>
      <c r="F228" s="243" t="s">
        <v>278</v>
      </c>
      <c r="G228" s="240"/>
      <c r="H228" s="242" t="s">
        <v>1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9" t="s">
        <v>148</v>
      </c>
      <c r="AU228" s="249" t="s">
        <v>87</v>
      </c>
      <c r="AV228" s="13" t="s">
        <v>85</v>
      </c>
      <c r="AW228" s="13" t="s">
        <v>33</v>
      </c>
      <c r="AX228" s="13" t="s">
        <v>78</v>
      </c>
      <c r="AY228" s="249" t="s">
        <v>136</v>
      </c>
    </row>
    <row r="229" spans="1:51" s="14" customFormat="1" ht="12">
      <c r="A229" s="14"/>
      <c r="B229" s="250"/>
      <c r="C229" s="251"/>
      <c r="D229" s="241" t="s">
        <v>148</v>
      </c>
      <c r="E229" s="252" t="s">
        <v>1</v>
      </c>
      <c r="F229" s="253" t="s">
        <v>279</v>
      </c>
      <c r="G229" s="251"/>
      <c r="H229" s="254">
        <v>1.393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0" t="s">
        <v>148</v>
      </c>
      <c r="AU229" s="260" t="s">
        <v>87</v>
      </c>
      <c r="AV229" s="14" t="s">
        <v>87</v>
      </c>
      <c r="AW229" s="14" t="s">
        <v>33</v>
      </c>
      <c r="AX229" s="14" t="s">
        <v>85</v>
      </c>
      <c r="AY229" s="260" t="s">
        <v>136</v>
      </c>
    </row>
    <row r="230" spans="1:65" s="2" customFormat="1" ht="24.15" customHeight="1">
      <c r="A230" s="38"/>
      <c r="B230" s="39"/>
      <c r="C230" s="226" t="s">
        <v>280</v>
      </c>
      <c r="D230" s="226" t="s">
        <v>140</v>
      </c>
      <c r="E230" s="227" t="s">
        <v>281</v>
      </c>
      <c r="F230" s="228" t="s">
        <v>282</v>
      </c>
      <c r="G230" s="229" t="s">
        <v>153</v>
      </c>
      <c r="H230" s="230">
        <v>290.75</v>
      </c>
      <c r="I230" s="231"/>
      <c r="J230" s="232">
        <f>ROUND(I230*H230,2)</f>
        <v>0</v>
      </c>
      <c r="K230" s="228" t="s">
        <v>144</v>
      </c>
      <c r="L230" s="44"/>
      <c r="M230" s="233" t="s">
        <v>1</v>
      </c>
      <c r="N230" s="234" t="s">
        <v>43</v>
      </c>
      <c r="O230" s="91"/>
      <c r="P230" s="235">
        <f>O230*H230</f>
        <v>0</v>
      </c>
      <c r="Q230" s="235">
        <v>8E-05</v>
      </c>
      <c r="R230" s="235">
        <f>Q230*H230</f>
        <v>0.023260000000000003</v>
      </c>
      <c r="S230" s="235">
        <v>0</v>
      </c>
      <c r="T230" s="23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7" t="s">
        <v>145</v>
      </c>
      <c r="AT230" s="237" t="s">
        <v>140</v>
      </c>
      <c r="AU230" s="237" t="s">
        <v>87</v>
      </c>
      <c r="AY230" s="17" t="s">
        <v>136</v>
      </c>
      <c r="BE230" s="238">
        <f>IF(N230="základní",J230,0)</f>
        <v>0</v>
      </c>
      <c r="BF230" s="238">
        <f>IF(N230="snížená",J230,0)</f>
        <v>0</v>
      </c>
      <c r="BG230" s="238">
        <f>IF(N230="zákl. přenesená",J230,0)</f>
        <v>0</v>
      </c>
      <c r="BH230" s="238">
        <f>IF(N230="sníž. přenesená",J230,0)</f>
        <v>0</v>
      </c>
      <c r="BI230" s="238">
        <f>IF(N230="nulová",J230,0)</f>
        <v>0</v>
      </c>
      <c r="BJ230" s="17" t="s">
        <v>85</v>
      </c>
      <c r="BK230" s="238">
        <f>ROUND(I230*H230,2)</f>
        <v>0</v>
      </c>
      <c r="BL230" s="17" t="s">
        <v>145</v>
      </c>
      <c r="BM230" s="237" t="s">
        <v>283</v>
      </c>
    </row>
    <row r="231" spans="1:51" s="14" customFormat="1" ht="12">
      <c r="A231" s="14"/>
      <c r="B231" s="250"/>
      <c r="C231" s="251"/>
      <c r="D231" s="241" t="s">
        <v>148</v>
      </c>
      <c r="E231" s="252" t="s">
        <v>1</v>
      </c>
      <c r="F231" s="253" t="s">
        <v>284</v>
      </c>
      <c r="G231" s="251"/>
      <c r="H231" s="254">
        <v>290.75</v>
      </c>
      <c r="I231" s="255"/>
      <c r="J231" s="251"/>
      <c r="K231" s="251"/>
      <c r="L231" s="256"/>
      <c r="M231" s="257"/>
      <c r="N231" s="258"/>
      <c r="O231" s="258"/>
      <c r="P231" s="258"/>
      <c r="Q231" s="258"/>
      <c r="R231" s="258"/>
      <c r="S231" s="258"/>
      <c r="T231" s="25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0" t="s">
        <v>148</v>
      </c>
      <c r="AU231" s="260" t="s">
        <v>87</v>
      </c>
      <c r="AV231" s="14" t="s">
        <v>87</v>
      </c>
      <c r="AW231" s="14" t="s">
        <v>33</v>
      </c>
      <c r="AX231" s="14" t="s">
        <v>85</v>
      </c>
      <c r="AY231" s="260" t="s">
        <v>136</v>
      </c>
    </row>
    <row r="232" spans="1:65" s="2" customFormat="1" ht="24.15" customHeight="1">
      <c r="A232" s="38"/>
      <c r="B232" s="39"/>
      <c r="C232" s="226" t="s">
        <v>285</v>
      </c>
      <c r="D232" s="226" t="s">
        <v>140</v>
      </c>
      <c r="E232" s="227" t="s">
        <v>286</v>
      </c>
      <c r="F232" s="228" t="s">
        <v>287</v>
      </c>
      <c r="G232" s="229" t="s">
        <v>143</v>
      </c>
      <c r="H232" s="230">
        <v>40.705</v>
      </c>
      <c r="I232" s="231"/>
      <c r="J232" s="232">
        <f>ROUND(I232*H232,2)</f>
        <v>0</v>
      </c>
      <c r="K232" s="228" t="s">
        <v>144</v>
      </c>
      <c r="L232" s="44"/>
      <c r="M232" s="233" t="s">
        <v>1</v>
      </c>
      <c r="N232" s="234" t="s">
        <v>43</v>
      </c>
      <c r="O232" s="91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7" t="s">
        <v>145</v>
      </c>
      <c r="AT232" s="237" t="s">
        <v>140</v>
      </c>
      <c r="AU232" s="237" t="s">
        <v>87</v>
      </c>
      <c r="AY232" s="17" t="s">
        <v>136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7" t="s">
        <v>85</v>
      </c>
      <c r="BK232" s="238">
        <f>ROUND(I232*H232,2)</f>
        <v>0</v>
      </c>
      <c r="BL232" s="17" t="s">
        <v>145</v>
      </c>
      <c r="BM232" s="237" t="s">
        <v>288</v>
      </c>
    </row>
    <row r="233" spans="1:51" s="14" customFormat="1" ht="12">
      <c r="A233" s="14"/>
      <c r="B233" s="250"/>
      <c r="C233" s="251"/>
      <c r="D233" s="241" t="s">
        <v>148</v>
      </c>
      <c r="E233" s="252" t="s">
        <v>1</v>
      </c>
      <c r="F233" s="253" t="s">
        <v>289</v>
      </c>
      <c r="G233" s="251"/>
      <c r="H233" s="254">
        <v>40.705</v>
      </c>
      <c r="I233" s="255"/>
      <c r="J233" s="251"/>
      <c r="K233" s="251"/>
      <c r="L233" s="256"/>
      <c r="M233" s="257"/>
      <c r="N233" s="258"/>
      <c r="O233" s="258"/>
      <c r="P233" s="258"/>
      <c r="Q233" s="258"/>
      <c r="R233" s="258"/>
      <c r="S233" s="258"/>
      <c r="T233" s="25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0" t="s">
        <v>148</v>
      </c>
      <c r="AU233" s="260" t="s">
        <v>87</v>
      </c>
      <c r="AV233" s="14" t="s">
        <v>87</v>
      </c>
      <c r="AW233" s="14" t="s">
        <v>33</v>
      </c>
      <c r="AX233" s="14" t="s">
        <v>85</v>
      </c>
      <c r="AY233" s="260" t="s">
        <v>136</v>
      </c>
    </row>
    <row r="234" spans="1:65" s="2" customFormat="1" ht="14.4" customHeight="1">
      <c r="A234" s="38"/>
      <c r="B234" s="39"/>
      <c r="C234" s="226" t="s">
        <v>290</v>
      </c>
      <c r="D234" s="226" t="s">
        <v>140</v>
      </c>
      <c r="E234" s="227" t="s">
        <v>291</v>
      </c>
      <c r="F234" s="228" t="s">
        <v>292</v>
      </c>
      <c r="G234" s="229" t="s">
        <v>143</v>
      </c>
      <c r="H234" s="230">
        <v>124.441</v>
      </c>
      <c r="I234" s="231"/>
      <c r="J234" s="232">
        <f>ROUND(I234*H234,2)</f>
        <v>0</v>
      </c>
      <c r="K234" s="228" t="s">
        <v>144</v>
      </c>
      <c r="L234" s="44"/>
      <c r="M234" s="233" t="s">
        <v>1</v>
      </c>
      <c r="N234" s="234" t="s">
        <v>43</v>
      </c>
      <c r="O234" s="91"/>
      <c r="P234" s="235">
        <f>O234*H234</f>
        <v>0</v>
      </c>
      <c r="Q234" s="235">
        <v>0.0089</v>
      </c>
      <c r="R234" s="235">
        <f>Q234*H234</f>
        <v>1.1075249</v>
      </c>
      <c r="S234" s="235">
        <v>0</v>
      </c>
      <c r="T234" s="23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7" t="s">
        <v>145</v>
      </c>
      <c r="AT234" s="237" t="s">
        <v>140</v>
      </c>
      <c r="AU234" s="237" t="s">
        <v>87</v>
      </c>
      <c r="AY234" s="17" t="s">
        <v>136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7" t="s">
        <v>85</v>
      </c>
      <c r="BK234" s="238">
        <f>ROUND(I234*H234,2)</f>
        <v>0</v>
      </c>
      <c r="BL234" s="17" t="s">
        <v>145</v>
      </c>
      <c r="BM234" s="237" t="s">
        <v>293</v>
      </c>
    </row>
    <row r="235" spans="1:51" s="13" customFormat="1" ht="12">
      <c r="A235" s="13"/>
      <c r="B235" s="239"/>
      <c r="C235" s="240"/>
      <c r="D235" s="241" t="s">
        <v>148</v>
      </c>
      <c r="E235" s="242" t="s">
        <v>1</v>
      </c>
      <c r="F235" s="243" t="s">
        <v>294</v>
      </c>
      <c r="G235" s="240"/>
      <c r="H235" s="242" t="s">
        <v>1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148</v>
      </c>
      <c r="AU235" s="249" t="s">
        <v>87</v>
      </c>
      <c r="AV235" s="13" t="s">
        <v>85</v>
      </c>
      <c r="AW235" s="13" t="s">
        <v>33</v>
      </c>
      <c r="AX235" s="13" t="s">
        <v>78</v>
      </c>
      <c r="AY235" s="249" t="s">
        <v>136</v>
      </c>
    </row>
    <row r="236" spans="1:51" s="14" customFormat="1" ht="12">
      <c r="A236" s="14"/>
      <c r="B236" s="250"/>
      <c r="C236" s="251"/>
      <c r="D236" s="241" t="s">
        <v>148</v>
      </c>
      <c r="E236" s="252" t="s">
        <v>1</v>
      </c>
      <c r="F236" s="253" t="s">
        <v>289</v>
      </c>
      <c r="G236" s="251"/>
      <c r="H236" s="254">
        <v>40.705</v>
      </c>
      <c r="I236" s="255"/>
      <c r="J236" s="251"/>
      <c r="K236" s="251"/>
      <c r="L236" s="256"/>
      <c r="M236" s="257"/>
      <c r="N236" s="258"/>
      <c r="O236" s="258"/>
      <c r="P236" s="258"/>
      <c r="Q236" s="258"/>
      <c r="R236" s="258"/>
      <c r="S236" s="258"/>
      <c r="T236" s="25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0" t="s">
        <v>148</v>
      </c>
      <c r="AU236" s="260" t="s">
        <v>87</v>
      </c>
      <c r="AV236" s="14" t="s">
        <v>87</v>
      </c>
      <c r="AW236" s="14" t="s">
        <v>33</v>
      </c>
      <c r="AX236" s="14" t="s">
        <v>78</v>
      </c>
      <c r="AY236" s="260" t="s">
        <v>136</v>
      </c>
    </row>
    <row r="237" spans="1:51" s="14" customFormat="1" ht="12">
      <c r="A237" s="14"/>
      <c r="B237" s="250"/>
      <c r="C237" s="251"/>
      <c r="D237" s="241" t="s">
        <v>148</v>
      </c>
      <c r="E237" s="252" t="s">
        <v>1</v>
      </c>
      <c r="F237" s="253" t="s">
        <v>295</v>
      </c>
      <c r="G237" s="251"/>
      <c r="H237" s="254">
        <v>83.736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0" t="s">
        <v>148</v>
      </c>
      <c r="AU237" s="260" t="s">
        <v>87</v>
      </c>
      <c r="AV237" s="14" t="s">
        <v>87</v>
      </c>
      <c r="AW237" s="14" t="s">
        <v>33</v>
      </c>
      <c r="AX237" s="14" t="s">
        <v>78</v>
      </c>
      <c r="AY237" s="260" t="s">
        <v>136</v>
      </c>
    </row>
    <row r="238" spans="1:51" s="15" customFormat="1" ht="12">
      <c r="A238" s="15"/>
      <c r="B238" s="261"/>
      <c r="C238" s="262"/>
      <c r="D238" s="241" t="s">
        <v>148</v>
      </c>
      <c r="E238" s="263" t="s">
        <v>1</v>
      </c>
      <c r="F238" s="264" t="s">
        <v>167</v>
      </c>
      <c r="G238" s="262"/>
      <c r="H238" s="265">
        <v>124.441</v>
      </c>
      <c r="I238" s="266"/>
      <c r="J238" s="262"/>
      <c r="K238" s="262"/>
      <c r="L238" s="267"/>
      <c r="M238" s="268"/>
      <c r="N238" s="269"/>
      <c r="O238" s="269"/>
      <c r="P238" s="269"/>
      <c r="Q238" s="269"/>
      <c r="R238" s="269"/>
      <c r="S238" s="269"/>
      <c r="T238" s="270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71" t="s">
        <v>148</v>
      </c>
      <c r="AU238" s="271" t="s">
        <v>87</v>
      </c>
      <c r="AV238" s="15" t="s">
        <v>145</v>
      </c>
      <c r="AW238" s="15" t="s">
        <v>33</v>
      </c>
      <c r="AX238" s="15" t="s">
        <v>85</v>
      </c>
      <c r="AY238" s="271" t="s">
        <v>136</v>
      </c>
    </row>
    <row r="239" spans="1:65" s="2" customFormat="1" ht="24.15" customHeight="1">
      <c r="A239" s="38"/>
      <c r="B239" s="39"/>
      <c r="C239" s="272" t="s">
        <v>296</v>
      </c>
      <c r="D239" s="272" t="s">
        <v>228</v>
      </c>
      <c r="E239" s="273" t="s">
        <v>297</v>
      </c>
      <c r="F239" s="274" t="s">
        <v>298</v>
      </c>
      <c r="G239" s="275" t="s">
        <v>143</v>
      </c>
      <c r="H239" s="276">
        <v>124.441</v>
      </c>
      <c r="I239" s="277"/>
      <c r="J239" s="278">
        <f>ROUND(I239*H239,2)</f>
        <v>0</v>
      </c>
      <c r="K239" s="274" t="s">
        <v>1</v>
      </c>
      <c r="L239" s="279"/>
      <c r="M239" s="280" t="s">
        <v>1</v>
      </c>
      <c r="N239" s="281" t="s">
        <v>43</v>
      </c>
      <c r="O239" s="91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7" t="s">
        <v>191</v>
      </c>
      <c r="AT239" s="237" t="s">
        <v>228</v>
      </c>
      <c r="AU239" s="237" t="s">
        <v>87</v>
      </c>
      <c r="AY239" s="17" t="s">
        <v>136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7" t="s">
        <v>85</v>
      </c>
      <c r="BK239" s="238">
        <f>ROUND(I239*H239,2)</f>
        <v>0</v>
      </c>
      <c r="BL239" s="17" t="s">
        <v>145</v>
      </c>
      <c r="BM239" s="237" t="s">
        <v>299</v>
      </c>
    </row>
    <row r="240" spans="1:51" s="13" customFormat="1" ht="12">
      <c r="A240" s="13"/>
      <c r="B240" s="239"/>
      <c r="C240" s="240"/>
      <c r="D240" s="241" t="s">
        <v>148</v>
      </c>
      <c r="E240" s="242" t="s">
        <v>1</v>
      </c>
      <c r="F240" s="243" t="s">
        <v>294</v>
      </c>
      <c r="G240" s="240"/>
      <c r="H240" s="242" t="s">
        <v>1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148</v>
      </c>
      <c r="AU240" s="249" t="s">
        <v>87</v>
      </c>
      <c r="AV240" s="13" t="s">
        <v>85</v>
      </c>
      <c r="AW240" s="13" t="s">
        <v>33</v>
      </c>
      <c r="AX240" s="13" t="s">
        <v>78</v>
      </c>
      <c r="AY240" s="249" t="s">
        <v>136</v>
      </c>
    </row>
    <row r="241" spans="1:51" s="14" customFormat="1" ht="12">
      <c r="A241" s="14"/>
      <c r="B241" s="250"/>
      <c r="C241" s="251"/>
      <c r="D241" s="241" t="s">
        <v>148</v>
      </c>
      <c r="E241" s="252" t="s">
        <v>1</v>
      </c>
      <c r="F241" s="253" t="s">
        <v>289</v>
      </c>
      <c r="G241" s="251"/>
      <c r="H241" s="254">
        <v>40.705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0" t="s">
        <v>148</v>
      </c>
      <c r="AU241" s="260" t="s">
        <v>87</v>
      </c>
      <c r="AV241" s="14" t="s">
        <v>87</v>
      </c>
      <c r="AW241" s="14" t="s">
        <v>33</v>
      </c>
      <c r="AX241" s="14" t="s">
        <v>78</v>
      </c>
      <c r="AY241" s="260" t="s">
        <v>136</v>
      </c>
    </row>
    <row r="242" spans="1:51" s="14" customFormat="1" ht="12">
      <c r="A242" s="14"/>
      <c r="B242" s="250"/>
      <c r="C242" s="251"/>
      <c r="D242" s="241" t="s">
        <v>148</v>
      </c>
      <c r="E242" s="252" t="s">
        <v>1</v>
      </c>
      <c r="F242" s="253" t="s">
        <v>295</v>
      </c>
      <c r="G242" s="251"/>
      <c r="H242" s="254">
        <v>83.736</v>
      </c>
      <c r="I242" s="255"/>
      <c r="J242" s="251"/>
      <c r="K242" s="251"/>
      <c r="L242" s="256"/>
      <c r="M242" s="257"/>
      <c r="N242" s="258"/>
      <c r="O242" s="258"/>
      <c r="P242" s="258"/>
      <c r="Q242" s="258"/>
      <c r="R242" s="258"/>
      <c r="S242" s="258"/>
      <c r="T242" s="25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0" t="s">
        <v>148</v>
      </c>
      <c r="AU242" s="260" t="s">
        <v>87</v>
      </c>
      <c r="AV242" s="14" t="s">
        <v>87</v>
      </c>
      <c r="AW242" s="14" t="s">
        <v>33</v>
      </c>
      <c r="AX242" s="14" t="s">
        <v>78</v>
      </c>
      <c r="AY242" s="260" t="s">
        <v>136</v>
      </c>
    </row>
    <row r="243" spans="1:51" s="15" customFormat="1" ht="12">
      <c r="A243" s="15"/>
      <c r="B243" s="261"/>
      <c r="C243" s="262"/>
      <c r="D243" s="241" t="s">
        <v>148</v>
      </c>
      <c r="E243" s="263" t="s">
        <v>1</v>
      </c>
      <c r="F243" s="264" t="s">
        <v>167</v>
      </c>
      <c r="G243" s="262"/>
      <c r="H243" s="265">
        <v>124.441</v>
      </c>
      <c r="I243" s="266"/>
      <c r="J243" s="262"/>
      <c r="K243" s="262"/>
      <c r="L243" s="267"/>
      <c r="M243" s="268"/>
      <c r="N243" s="269"/>
      <c r="O243" s="269"/>
      <c r="P243" s="269"/>
      <c r="Q243" s="269"/>
      <c r="R243" s="269"/>
      <c r="S243" s="269"/>
      <c r="T243" s="270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1" t="s">
        <v>148</v>
      </c>
      <c r="AU243" s="271" t="s">
        <v>87</v>
      </c>
      <c r="AV243" s="15" t="s">
        <v>145</v>
      </c>
      <c r="AW243" s="15" t="s">
        <v>33</v>
      </c>
      <c r="AX243" s="15" t="s">
        <v>85</v>
      </c>
      <c r="AY243" s="271" t="s">
        <v>136</v>
      </c>
    </row>
    <row r="244" spans="1:65" s="2" customFormat="1" ht="24.15" customHeight="1">
      <c r="A244" s="38"/>
      <c r="B244" s="39"/>
      <c r="C244" s="226" t="s">
        <v>300</v>
      </c>
      <c r="D244" s="226" t="s">
        <v>140</v>
      </c>
      <c r="E244" s="227" t="s">
        <v>301</v>
      </c>
      <c r="F244" s="228" t="s">
        <v>302</v>
      </c>
      <c r="G244" s="229" t="s">
        <v>143</v>
      </c>
      <c r="H244" s="230">
        <v>124.441</v>
      </c>
      <c r="I244" s="231"/>
      <c r="J244" s="232">
        <f>ROUND(I244*H244,2)</f>
        <v>0</v>
      </c>
      <c r="K244" s="228" t="s">
        <v>144</v>
      </c>
      <c r="L244" s="44"/>
      <c r="M244" s="233" t="s">
        <v>1</v>
      </c>
      <c r="N244" s="234" t="s">
        <v>43</v>
      </c>
      <c r="O244" s="91"/>
      <c r="P244" s="235">
        <f>O244*H244</f>
        <v>0</v>
      </c>
      <c r="Q244" s="235">
        <v>0.00116</v>
      </c>
      <c r="R244" s="235">
        <f>Q244*H244</f>
        <v>0.14435156</v>
      </c>
      <c r="S244" s="235">
        <v>0</v>
      </c>
      <c r="T244" s="23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7" t="s">
        <v>145</v>
      </c>
      <c r="AT244" s="237" t="s">
        <v>140</v>
      </c>
      <c r="AU244" s="237" t="s">
        <v>87</v>
      </c>
      <c r="AY244" s="17" t="s">
        <v>136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7" t="s">
        <v>85</v>
      </c>
      <c r="BK244" s="238">
        <f>ROUND(I244*H244,2)</f>
        <v>0</v>
      </c>
      <c r="BL244" s="17" t="s">
        <v>145</v>
      </c>
      <c r="BM244" s="237" t="s">
        <v>303</v>
      </c>
    </row>
    <row r="245" spans="1:51" s="13" customFormat="1" ht="12">
      <c r="A245" s="13"/>
      <c r="B245" s="239"/>
      <c r="C245" s="240"/>
      <c r="D245" s="241" t="s">
        <v>148</v>
      </c>
      <c r="E245" s="242" t="s">
        <v>1</v>
      </c>
      <c r="F245" s="243" t="s">
        <v>294</v>
      </c>
      <c r="G245" s="240"/>
      <c r="H245" s="242" t="s">
        <v>1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9" t="s">
        <v>148</v>
      </c>
      <c r="AU245" s="249" t="s">
        <v>87</v>
      </c>
      <c r="AV245" s="13" t="s">
        <v>85</v>
      </c>
      <c r="AW245" s="13" t="s">
        <v>33</v>
      </c>
      <c r="AX245" s="13" t="s">
        <v>78</v>
      </c>
      <c r="AY245" s="249" t="s">
        <v>136</v>
      </c>
    </row>
    <row r="246" spans="1:51" s="14" customFormat="1" ht="12">
      <c r="A246" s="14"/>
      <c r="B246" s="250"/>
      <c r="C246" s="251"/>
      <c r="D246" s="241" t="s">
        <v>148</v>
      </c>
      <c r="E246" s="252" t="s">
        <v>1</v>
      </c>
      <c r="F246" s="253" t="s">
        <v>289</v>
      </c>
      <c r="G246" s="251"/>
      <c r="H246" s="254">
        <v>40.705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0" t="s">
        <v>148</v>
      </c>
      <c r="AU246" s="260" t="s">
        <v>87</v>
      </c>
      <c r="AV246" s="14" t="s">
        <v>87</v>
      </c>
      <c r="AW246" s="14" t="s">
        <v>33</v>
      </c>
      <c r="AX246" s="14" t="s">
        <v>78</v>
      </c>
      <c r="AY246" s="260" t="s">
        <v>136</v>
      </c>
    </row>
    <row r="247" spans="1:51" s="14" customFormat="1" ht="12">
      <c r="A247" s="14"/>
      <c r="B247" s="250"/>
      <c r="C247" s="251"/>
      <c r="D247" s="241" t="s">
        <v>148</v>
      </c>
      <c r="E247" s="252" t="s">
        <v>1</v>
      </c>
      <c r="F247" s="253" t="s">
        <v>295</v>
      </c>
      <c r="G247" s="251"/>
      <c r="H247" s="254">
        <v>83.736</v>
      </c>
      <c r="I247" s="255"/>
      <c r="J247" s="251"/>
      <c r="K247" s="251"/>
      <c r="L247" s="256"/>
      <c r="M247" s="257"/>
      <c r="N247" s="258"/>
      <c r="O247" s="258"/>
      <c r="P247" s="258"/>
      <c r="Q247" s="258"/>
      <c r="R247" s="258"/>
      <c r="S247" s="258"/>
      <c r="T247" s="25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0" t="s">
        <v>148</v>
      </c>
      <c r="AU247" s="260" t="s">
        <v>87</v>
      </c>
      <c r="AV247" s="14" t="s">
        <v>87</v>
      </c>
      <c r="AW247" s="14" t="s">
        <v>33</v>
      </c>
      <c r="AX247" s="14" t="s">
        <v>78</v>
      </c>
      <c r="AY247" s="260" t="s">
        <v>136</v>
      </c>
    </row>
    <row r="248" spans="1:51" s="15" customFormat="1" ht="12">
      <c r="A248" s="15"/>
      <c r="B248" s="261"/>
      <c r="C248" s="262"/>
      <c r="D248" s="241" t="s">
        <v>148</v>
      </c>
      <c r="E248" s="263" t="s">
        <v>1</v>
      </c>
      <c r="F248" s="264" t="s">
        <v>167</v>
      </c>
      <c r="G248" s="262"/>
      <c r="H248" s="265">
        <v>124.441</v>
      </c>
      <c r="I248" s="266"/>
      <c r="J248" s="262"/>
      <c r="K248" s="262"/>
      <c r="L248" s="267"/>
      <c r="M248" s="268"/>
      <c r="N248" s="269"/>
      <c r="O248" s="269"/>
      <c r="P248" s="269"/>
      <c r="Q248" s="269"/>
      <c r="R248" s="269"/>
      <c r="S248" s="269"/>
      <c r="T248" s="270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1" t="s">
        <v>148</v>
      </c>
      <c r="AU248" s="271" t="s">
        <v>87</v>
      </c>
      <c r="AV248" s="15" t="s">
        <v>145</v>
      </c>
      <c r="AW248" s="15" t="s">
        <v>33</v>
      </c>
      <c r="AX248" s="15" t="s">
        <v>85</v>
      </c>
      <c r="AY248" s="271" t="s">
        <v>136</v>
      </c>
    </row>
    <row r="249" spans="1:63" s="12" customFormat="1" ht="20.85" customHeight="1">
      <c r="A249" s="12"/>
      <c r="B249" s="210"/>
      <c r="C249" s="211"/>
      <c r="D249" s="212" t="s">
        <v>77</v>
      </c>
      <c r="E249" s="224" t="s">
        <v>304</v>
      </c>
      <c r="F249" s="224" t="s">
        <v>305</v>
      </c>
      <c r="G249" s="211"/>
      <c r="H249" s="211"/>
      <c r="I249" s="214"/>
      <c r="J249" s="225">
        <f>BK249</f>
        <v>0</v>
      </c>
      <c r="K249" s="211"/>
      <c r="L249" s="216"/>
      <c r="M249" s="217"/>
      <c r="N249" s="218"/>
      <c r="O249" s="218"/>
      <c r="P249" s="219">
        <f>SUM(P250:P268)</f>
        <v>0</v>
      </c>
      <c r="Q249" s="218"/>
      <c r="R249" s="219">
        <f>SUM(R250:R268)</f>
        <v>0.2491</v>
      </c>
      <c r="S249" s="218"/>
      <c r="T249" s="220">
        <f>SUM(T250:T268)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21" t="s">
        <v>85</v>
      </c>
      <c r="AT249" s="222" t="s">
        <v>77</v>
      </c>
      <c r="AU249" s="222" t="s">
        <v>87</v>
      </c>
      <c r="AY249" s="221" t="s">
        <v>136</v>
      </c>
      <c r="BK249" s="223">
        <f>SUM(BK250:BK268)</f>
        <v>0</v>
      </c>
    </row>
    <row r="250" spans="1:65" s="2" customFormat="1" ht="24.15" customHeight="1">
      <c r="A250" s="38"/>
      <c r="B250" s="39"/>
      <c r="C250" s="226" t="s">
        <v>234</v>
      </c>
      <c r="D250" s="226" t="s">
        <v>140</v>
      </c>
      <c r="E250" s="227" t="s">
        <v>306</v>
      </c>
      <c r="F250" s="228" t="s">
        <v>307</v>
      </c>
      <c r="G250" s="229" t="s">
        <v>153</v>
      </c>
      <c r="H250" s="230">
        <v>1</v>
      </c>
      <c r="I250" s="231"/>
      <c r="J250" s="232">
        <f>ROUND(I250*H250,2)</f>
        <v>0</v>
      </c>
      <c r="K250" s="228" t="s">
        <v>144</v>
      </c>
      <c r="L250" s="44"/>
      <c r="M250" s="233" t="s">
        <v>1</v>
      </c>
      <c r="N250" s="234" t="s">
        <v>43</v>
      </c>
      <c r="O250" s="91"/>
      <c r="P250" s="235">
        <f>O250*H250</f>
        <v>0</v>
      </c>
      <c r="Q250" s="235">
        <v>0</v>
      </c>
      <c r="R250" s="235">
        <f>Q250*H250</f>
        <v>0</v>
      </c>
      <c r="S250" s="235">
        <v>0</v>
      </c>
      <c r="T250" s="23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7" t="s">
        <v>145</v>
      </c>
      <c r="AT250" s="237" t="s">
        <v>140</v>
      </c>
      <c r="AU250" s="237" t="s">
        <v>146</v>
      </c>
      <c r="AY250" s="17" t="s">
        <v>136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7" t="s">
        <v>85</v>
      </c>
      <c r="BK250" s="238">
        <f>ROUND(I250*H250,2)</f>
        <v>0</v>
      </c>
      <c r="BL250" s="17" t="s">
        <v>145</v>
      </c>
      <c r="BM250" s="237" t="s">
        <v>308</v>
      </c>
    </row>
    <row r="251" spans="1:51" s="14" customFormat="1" ht="12">
      <c r="A251" s="14"/>
      <c r="B251" s="250"/>
      <c r="C251" s="251"/>
      <c r="D251" s="241" t="s">
        <v>148</v>
      </c>
      <c r="E251" s="252" t="s">
        <v>1</v>
      </c>
      <c r="F251" s="253" t="s">
        <v>85</v>
      </c>
      <c r="G251" s="251"/>
      <c r="H251" s="254">
        <v>1</v>
      </c>
      <c r="I251" s="255"/>
      <c r="J251" s="251"/>
      <c r="K251" s="251"/>
      <c r="L251" s="256"/>
      <c r="M251" s="257"/>
      <c r="N251" s="258"/>
      <c r="O251" s="258"/>
      <c r="P251" s="258"/>
      <c r="Q251" s="258"/>
      <c r="R251" s="258"/>
      <c r="S251" s="258"/>
      <c r="T251" s="25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0" t="s">
        <v>148</v>
      </c>
      <c r="AU251" s="260" t="s">
        <v>146</v>
      </c>
      <c r="AV251" s="14" t="s">
        <v>87</v>
      </c>
      <c r="AW251" s="14" t="s">
        <v>33</v>
      </c>
      <c r="AX251" s="14" t="s">
        <v>85</v>
      </c>
      <c r="AY251" s="260" t="s">
        <v>136</v>
      </c>
    </row>
    <row r="252" spans="1:65" s="2" customFormat="1" ht="37.8" customHeight="1">
      <c r="A252" s="38"/>
      <c r="B252" s="39"/>
      <c r="C252" s="272" t="s">
        <v>309</v>
      </c>
      <c r="D252" s="272" t="s">
        <v>228</v>
      </c>
      <c r="E252" s="273" t="s">
        <v>310</v>
      </c>
      <c r="F252" s="274" t="s">
        <v>311</v>
      </c>
      <c r="G252" s="275" t="s">
        <v>153</v>
      </c>
      <c r="H252" s="276">
        <v>1</v>
      </c>
      <c r="I252" s="277"/>
      <c r="J252" s="278">
        <f>ROUND(I252*H252,2)</f>
        <v>0</v>
      </c>
      <c r="K252" s="274" t="s">
        <v>1</v>
      </c>
      <c r="L252" s="279"/>
      <c r="M252" s="280" t="s">
        <v>1</v>
      </c>
      <c r="N252" s="281" t="s">
        <v>43</v>
      </c>
      <c r="O252" s="91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7" t="s">
        <v>191</v>
      </c>
      <c r="AT252" s="237" t="s">
        <v>228</v>
      </c>
      <c r="AU252" s="237" t="s">
        <v>146</v>
      </c>
      <c r="AY252" s="17" t="s">
        <v>136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7" t="s">
        <v>85</v>
      </c>
      <c r="BK252" s="238">
        <f>ROUND(I252*H252,2)</f>
        <v>0</v>
      </c>
      <c r="BL252" s="17" t="s">
        <v>145</v>
      </c>
      <c r="BM252" s="237" t="s">
        <v>312</v>
      </c>
    </row>
    <row r="253" spans="1:51" s="13" customFormat="1" ht="12">
      <c r="A253" s="13"/>
      <c r="B253" s="239"/>
      <c r="C253" s="240"/>
      <c r="D253" s="241" t="s">
        <v>148</v>
      </c>
      <c r="E253" s="242" t="s">
        <v>1</v>
      </c>
      <c r="F253" s="243" t="s">
        <v>313</v>
      </c>
      <c r="G253" s="240"/>
      <c r="H253" s="242" t="s">
        <v>1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148</v>
      </c>
      <c r="AU253" s="249" t="s">
        <v>146</v>
      </c>
      <c r="AV253" s="13" t="s">
        <v>85</v>
      </c>
      <c r="AW253" s="13" t="s">
        <v>33</v>
      </c>
      <c r="AX253" s="13" t="s">
        <v>78</v>
      </c>
      <c r="AY253" s="249" t="s">
        <v>136</v>
      </c>
    </row>
    <row r="254" spans="1:51" s="14" customFormat="1" ht="12">
      <c r="A254" s="14"/>
      <c r="B254" s="250"/>
      <c r="C254" s="251"/>
      <c r="D254" s="241" t="s">
        <v>148</v>
      </c>
      <c r="E254" s="252" t="s">
        <v>1</v>
      </c>
      <c r="F254" s="253" t="s">
        <v>85</v>
      </c>
      <c r="G254" s="251"/>
      <c r="H254" s="254">
        <v>1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0" t="s">
        <v>148</v>
      </c>
      <c r="AU254" s="260" t="s">
        <v>146</v>
      </c>
      <c r="AV254" s="14" t="s">
        <v>87</v>
      </c>
      <c r="AW254" s="14" t="s">
        <v>33</v>
      </c>
      <c r="AX254" s="14" t="s">
        <v>85</v>
      </c>
      <c r="AY254" s="260" t="s">
        <v>136</v>
      </c>
    </row>
    <row r="255" spans="1:65" s="2" customFormat="1" ht="24.15" customHeight="1">
      <c r="A255" s="38"/>
      <c r="B255" s="39"/>
      <c r="C255" s="226" t="s">
        <v>314</v>
      </c>
      <c r="D255" s="226" t="s">
        <v>140</v>
      </c>
      <c r="E255" s="227" t="s">
        <v>315</v>
      </c>
      <c r="F255" s="228" t="s">
        <v>316</v>
      </c>
      <c r="G255" s="229" t="s">
        <v>153</v>
      </c>
      <c r="H255" s="230">
        <v>1</v>
      </c>
      <c r="I255" s="231"/>
      <c r="J255" s="232">
        <f>ROUND(I255*H255,2)</f>
        <v>0</v>
      </c>
      <c r="K255" s="228" t="s">
        <v>144</v>
      </c>
      <c r="L255" s="44"/>
      <c r="M255" s="233" t="s">
        <v>1</v>
      </c>
      <c r="N255" s="234" t="s">
        <v>43</v>
      </c>
      <c r="O255" s="91"/>
      <c r="P255" s="235">
        <f>O255*H255</f>
        <v>0</v>
      </c>
      <c r="Q255" s="235">
        <v>0</v>
      </c>
      <c r="R255" s="235">
        <f>Q255*H255</f>
        <v>0</v>
      </c>
      <c r="S255" s="235">
        <v>0</v>
      </c>
      <c r="T255" s="236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7" t="s">
        <v>145</v>
      </c>
      <c r="AT255" s="237" t="s">
        <v>140</v>
      </c>
      <c r="AU255" s="237" t="s">
        <v>146</v>
      </c>
      <c r="AY255" s="17" t="s">
        <v>136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7" t="s">
        <v>85</v>
      </c>
      <c r="BK255" s="238">
        <f>ROUND(I255*H255,2)</f>
        <v>0</v>
      </c>
      <c r="BL255" s="17" t="s">
        <v>145</v>
      </c>
      <c r="BM255" s="237" t="s">
        <v>317</v>
      </c>
    </row>
    <row r="256" spans="1:51" s="13" customFormat="1" ht="12">
      <c r="A256" s="13"/>
      <c r="B256" s="239"/>
      <c r="C256" s="240"/>
      <c r="D256" s="241" t="s">
        <v>148</v>
      </c>
      <c r="E256" s="242" t="s">
        <v>1</v>
      </c>
      <c r="F256" s="243" t="s">
        <v>318</v>
      </c>
      <c r="G256" s="240"/>
      <c r="H256" s="242" t="s">
        <v>1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9" t="s">
        <v>148</v>
      </c>
      <c r="AU256" s="249" t="s">
        <v>146</v>
      </c>
      <c r="AV256" s="13" t="s">
        <v>85</v>
      </c>
      <c r="AW256" s="13" t="s">
        <v>33</v>
      </c>
      <c r="AX256" s="13" t="s">
        <v>78</v>
      </c>
      <c r="AY256" s="249" t="s">
        <v>136</v>
      </c>
    </row>
    <row r="257" spans="1:51" s="14" customFormat="1" ht="12">
      <c r="A257" s="14"/>
      <c r="B257" s="250"/>
      <c r="C257" s="251"/>
      <c r="D257" s="241" t="s">
        <v>148</v>
      </c>
      <c r="E257" s="252" t="s">
        <v>1</v>
      </c>
      <c r="F257" s="253" t="s">
        <v>85</v>
      </c>
      <c r="G257" s="251"/>
      <c r="H257" s="254">
        <v>1</v>
      </c>
      <c r="I257" s="255"/>
      <c r="J257" s="251"/>
      <c r="K257" s="251"/>
      <c r="L257" s="256"/>
      <c r="M257" s="257"/>
      <c r="N257" s="258"/>
      <c r="O257" s="258"/>
      <c r="P257" s="258"/>
      <c r="Q257" s="258"/>
      <c r="R257" s="258"/>
      <c r="S257" s="258"/>
      <c r="T257" s="25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0" t="s">
        <v>148</v>
      </c>
      <c r="AU257" s="260" t="s">
        <v>146</v>
      </c>
      <c r="AV257" s="14" t="s">
        <v>87</v>
      </c>
      <c r="AW257" s="14" t="s">
        <v>33</v>
      </c>
      <c r="AX257" s="14" t="s">
        <v>85</v>
      </c>
      <c r="AY257" s="260" t="s">
        <v>136</v>
      </c>
    </row>
    <row r="258" spans="1:65" s="2" customFormat="1" ht="49.05" customHeight="1">
      <c r="A258" s="38"/>
      <c r="B258" s="39"/>
      <c r="C258" s="272" t="s">
        <v>319</v>
      </c>
      <c r="D258" s="272" t="s">
        <v>228</v>
      </c>
      <c r="E258" s="273" t="s">
        <v>320</v>
      </c>
      <c r="F258" s="274" t="s">
        <v>321</v>
      </c>
      <c r="G258" s="275" t="s">
        <v>153</v>
      </c>
      <c r="H258" s="276">
        <v>1</v>
      </c>
      <c r="I258" s="277"/>
      <c r="J258" s="278">
        <f>ROUND(I258*H258,2)</f>
        <v>0</v>
      </c>
      <c r="K258" s="274" t="s">
        <v>1</v>
      </c>
      <c r="L258" s="279"/>
      <c r="M258" s="280" t="s">
        <v>1</v>
      </c>
      <c r="N258" s="281" t="s">
        <v>43</v>
      </c>
      <c r="O258" s="91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6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7" t="s">
        <v>191</v>
      </c>
      <c r="AT258" s="237" t="s">
        <v>228</v>
      </c>
      <c r="AU258" s="237" t="s">
        <v>146</v>
      </c>
      <c r="AY258" s="17" t="s">
        <v>136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7" t="s">
        <v>85</v>
      </c>
      <c r="BK258" s="238">
        <f>ROUND(I258*H258,2)</f>
        <v>0</v>
      </c>
      <c r="BL258" s="17" t="s">
        <v>145</v>
      </c>
      <c r="BM258" s="237" t="s">
        <v>322</v>
      </c>
    </row>
    <row r="259" spans="1:51" s="13" customFormat="1" ht="12">
      <c r="A259" s="13"/>
      <c r="B259" s="239"/>
      <c r="C259" s="240"/>
      <c r="D259" s="241" t="s">
        <v>148</v>
      </c>
      <c r="E259" s="242" t="s">
        <v>1</v>
      </c>
      <c r="F259" s="243" t="s">
        <v>313</v>
      </c>
      <c r="G259" s="240"/>
      <c r="H259" s="242" t="s">
        <v>1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9" t="s">
        <v>148</v>
      </c>
      <c r="AU259" s="249" t="s">
        <v>146</v>
      </c>
      <c r="AV259" s="13" t="s">
        <v>85</v>
      </c>
      <c r="AW259" s="13" t="s">
        <v>33</v>
      </c>
      <c r="AX259" s="13" t="s">
        <v>78</v>
      </c>
      <c r="AY259" s="249" t="s">
        <v>136</v>
      </c>
    </row>
    <row r="260" spans="1:51" s="14" customFormat="1" ht="12">
      <c r="A260" s="14"/>
      <c r="B260" s="250"/>
      <c r="C260" s="251"/>
      <c r="D260" s="241" t="s">
        <v>148</v>
      </c>
      <c r="E260" s="252" t="s">
        <v>1</v>
      </c>
      <c r="F260" s="253" t="s">
        <v>85</v>
      </c>
      <c r="G260" s="251"/>
      <c r="H260" s="254">
        <v>1</v>
      </c>
      <c r="I260" s="255"/>
      <c r="J260" s="251"/>
      <c r="K260" s="251"/>
      <c r="L260" s="256"/>
      <c r="M260" s="257"/>
      <c r="N260" s="258"/>
      <c r="O260" s="258"/>
      <c r="P260" s="258"/>
      <c r="Q260" s="258"/>
      <c r="R260" s="258"/>
      <c r="S260" s="258"/>
      <c r="T260" s="25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0" t="s">
        <v>148</v>
      </c>
      <c r="AU260" s="260" t="s">
        <v>146</v>
      </c>
      <c r="AV260" s="14" t="s">
        <v>87</v>
      </c>
      <c r="AW260" s="14" t="s">
        <v>33</v>
      </c>
      <c r="AX260" s="14" t="s">
        <v>85</v>
      </c>
      <c r="AY260" s="260" t="s">
        <v>136</v>
      </c>
    </row>
    <row r="261" spans="1:65" s="2" customFormat="1" ht="14.4" customHeight="1">
      <c r="A261" s="38"/>
      <c r="B261" s="39"/>
      <c r="C261" s="226" t="s">
        <v>323</v>
      </c>
      <c r="D261" s="226" t="s">
        <v>140</v>
      </c>
      <c r="E261" s="227" t="s">
        <v>324</v>
      </c>
      <c r="F261" s="228" t="s">
        <v>325</v>
      </c>
      <c r="G261" s="229" t="s">
        <v>185</v>
      </c>
      <c r="H261" s="230">
        <v>116.3</v>
      </c>
      <c r="I261" s="231"/>
      <c r="J261" s="232">
        <f>ROUND(I261*H261,2)</f>
        <v>0</v>
      </c>
      <c r="K261" s="228" t="s">
        <v>144</v>
      </c>
      <c r="L261" s="44"/>
      <c r="M261" s="233" t="s">
        <v>1</v>
      </c>
      <c r="N261" s="234" t="s">
        <v>43</v>
      </c>
      <c r="O261" s="91"/>
      <c r="P261" s="235">
        <f>O261*H261</f>
        <v>0</v>
      </c>
      <c r="Q261" s="235">
        <v>0</v>
      </c>
      <c r="R261" s="235">
        <f>Q261*H261</f>
        <v>0</v>
      </c>
      <c r="S261" s="235">
        <v>0</v>
      </c>
      <c r="T261" s="236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7" t="s">
        <v>145</v>
      </c>
      <c r="AT261" s="237" t="s">
        <v>140</v>
      </c>
      <c r="AU261" s="237" t="s">
        <v>146</v>
      </c>
      <c r="AY261" s="17" t="s">
        <v>136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7" t="s">
        <v>85</v>
      </c>
      <c r="BK261" s="238">
        <f>ROUND(I261*H261,2)</f>
        <v>0</v>
      </c>
      <c r="BL261" s="17" t="s">
        <v>145</v>
      </c>
      <c r="BM261" s="237" t="s">
        <v>326</v>
      </c>
    </row>
    <row r="262" spans="1:51" s="14" customFormat="1" ht="12">
      <c r="A262" s="14"/>
      <c r="B262" s="250"/>
      <c r="C262" s="251"/>
      <c r="D262" s="241" t="s">
        <v>148</v>
      </c>
      <c r="E262" s="252" t="s">
        <v>1</v>
      </c>
      <c r="F262" s="253" t="s">
        <v>327</v>
      </c>
      <c r="G262" s="251"/>
      <c r="H262" s="254">
        <v>116.3</v>
      </c>
      <c r="I262" s="255"/>
      <c r="J262" s="251"/>
      <c r="K262" s="251"/>
      <c r="L262" s="256"/>
      <c r="M262" s="257"/>
      <c r="N262" s="258"/>
      <c r="O262" s="258"/>
      <c r="P262" s="258"/>
      <c r="Q262" s="258"/>
      <c r="R262" s="258"/>
      <c r="S262" s="258"/>
      <c r="T262" s="25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0" t="s">
        <v>148</v>
      </c>
      <c r="AU262" s="260" t="s">
        <v>146</v>
      </c>
      <c r="AV262" s="14" t="s">
        <v>87</v>
      </c>
      <c r="AW262" s="14" t="s">
        <v>33</v>
      </c>
      <c r="AX262" s="14" t="s">
        <v>85</v>
      </c>
      <c r="AY262" s="260" t="s">
        <v>136</v>
      </c>
    </row>
    <row r="263" spans="1:65" s="2" customFormat="1" ht="24.15" customHeight="1">
      <c r="A263" s="38"/>
      <c r="B263" s="39"/>
      <c r="C263" s="272" t="s">
        <v>328</v>
      </c>
      <c r="D263" s="272" t="s">
        <v>228</v>
      </c>
      <c r="E263" s="273" t="s">
        <v>329</v>
      </c>
      <c r="F263" s="274" t="s">
        <v>330</v>
      </c>
      <c r="G263" s="275" t="s">
        <v>153</v>
      </c>
      <c r="H263" s="276">
        <v>47</v>
      </c>
      <c r="I263" s="277"/>
      <c r="J263" s="278">
        <f>ROUND(I263*H263,2)</f>
        <v>0</v>
      </c>
      <c r="K263" s="274" t="s">
        <v>144</v>
      </c>
      <c r="L263" s="279"/>
      <c r="M263" s="280" t="s">
        <v>1</v>
      </c>
      <c r="N263" s="281" t="s">
        <v>43</v>
      </c>
      <c r="O263" s="91"/>
      <c r="P263" s="235">
        <f>O263*H263</f>
        <v>0</v>
      </c>
      <c r="Q263" s="235">
        <v>0</v>
      </c>
      <c r="R263" s="235">
        <f>Q263*H263</f>
        <v>0</v>
      </c>
      <c r="S263" s="235">
        <v>0</v>
      </c>
      <c r="T263" s="23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7" t="s">
        <v>191</v>
      </c>
      <c r="AT263" s="237" t="s">
        <v>228</v>
      </c>
      <c r="AU263" s="237" t="s">
        <v>146</v>
      </c>
      <c r="AY263" s="17" t="s">
        <v>136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7" t="s">
        <v>85</v>
      </c>
      <c r="BK263" s="238">
        <f>ROUND(I263*H263,2)</f>
        <v>0</v>
      </c>
      <c r="BL263" s="17" t="s">
        <v>145</v>
      </c>
      <c r="BM263" s="237" t="s">
        <v>331</v>
      </c>
    </row>
    <row r="264" spans="1:51" s="13" customFormat="1" ht="12">
      <c r="A264" s="13"/>
      <c r="B264" s="239"/>
      <c r="C264" s="240"/>
      <c r="D264" s="241" t="s">
        <v>148</v>
      </c>
      <c r="E264" s="242" t="s">
        <v>1</v>
      </c>
      <c r="F264" s="243" t="s">
        <v>332</v>
      </c>
      <c r="G264" s="240"/>
      <c r="H264" s="242" t="s">
        <v>1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9" t="s">
        <v>148</v>
      </c>
      <c r="AU264" s="249" t="s">
        <v>146</v>
      </c>
      <c r="AV264" s="13" t="s">
        <v>85</v>
      </c>
      <c r="AW264" s="13" t="s">
        <v>33</v>
      </c>
      <c r="AX264" s="13" t="s">
        <v>78</v>
      </c>
      <c r="AY264" s="249" t="s">
        <v>136</v>
      </c>
    </row>
    <row r="265" spans="1:51" s="14" customFormat="1" ht="12">
      <c r="A265" s="14"/>
      <c r="B265" s="250"/>
      <c r="C265" s="251"/>
      <c r="D265" s="241" t="s">
        <v>148</v>
      </c>
      <c r="E265" s="252" t="s">
        <v>1</v>
      </c>
      <c r="F265" s="253" t="s">
        <v>333</v>
      </c>
      <c r="G265" s="251"/>
      <c r="H265" s="254">
        <v>47</v>
      </c>
      <c r="I265" s="255"/>
      <c r="J265" s="251"/>
      <c r="K265" s="251"/>
      <c r="L265" s="256"/>
      <c r="M265" s="257"/>
      <c r="N265" s="258"/>
      <c r="O265" s="258"/>
      <c r="P265" s="258"/>
      <c r="Q265" s="258"/>
      <c r="R265" s="258"/>
      <c r="S265" s="258"/>
      <c r="T265" s="25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0" t="s">
        <v>148</v>
      </c>
      <c r="AU265" s="260" t="s">
        <v>146</v>
      </c>
      <c r="AV265" s="14" t="s">
        <v>87</v>
      </c>
      <c r="AW265" s="14" t="s">
        <v>33</v>
      </c>
      <c r="AX265" s="14" t="s">
        <v>85</v>
      </c>
      <c r="AY265" s="260" t="s">
        <v>136</v>
      </c>
    </row>
    <row r="266" spans="1:65" s="2" customFormat="1" ht="24.15" customHeight="1">
      <c r="A266" s="38"/>
      <c r="B266" s="39"/>
      <c r="C266" s="272" t="s">
        <v>334</v>
      </c>
      <c r="D266" s="272" t="s">
        <v>228</v>
      </c>
      <c r="E266" s="273" t="s">
        <v>335</v>
      </c>
      <c r="F266" s="274" t="s">
        <v>336</v>
      </c>
      <c r="G266" s="275" t="s">
        <v>153</v>
      </c>
      <c r="H266" s="276">
        <v>47</v>
      </c>
      <c r="I266" s="277"/>
      <c r="J266" s="278">
        <f>ROUND(I266*H266,2)</f>
        <v>0</v>
      </c>
      <c r="K266" s="274" t="s">
        <v>144</v>
      </c>
      <c r="L266" s="279"/>
      <c r="M266" s="280" t="s">
        <v>1</v>
      </c>
      <c r="N266" s="281" t="s">
        <v>43</v>
      </c>
      <c r="O266" s="91"/>
      <c r="P266" s="235">
        <f>O266*H266</f>
        <v>0</v>
      </c>
      <c r="Q266" s="235">
        <v>0.0053</v>
      </c>
      <c r="R266" s="235">
        <f>Q266*H266</f>
        <v>0.2491</v>
      </c>
      <c r="S266" s="235">
        <v>0</v>
      </c>
      <c r="T266" s="236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7" t="s">
        <v>191</v>
      </c>
      <c r="AT266" s="237" t="s">
        <v>228</v>
      </c>
      <c r="AU266" s="237" t="s">
        <v>146</v>
      </c>
      <c r="AY266" s="17" t="s">
        <v>136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7" t="s">
        <v>85</v>
      </c>
      <c r="BK266" s="238">
        <f>ROUND(I266*H266,2)</f>
        <v>0</v>
      </c>
      <c r="BL266" s="17" t="s">
        <v>145</v>
      </c>
      <c r="BM266" s="237" t="s">
        <v>337</v>
      </c>
    </row>
    <row r="267" spans="1:51" s="13" customFormat="1" ht="12">
      <c r="A267" s="13"/>
      <c r="B267" s="239"/>
      <c r="C267" s="240"/>
      <c r="D267" s="241" t="s">
        <v>148</v>
      </c>
      <c r="E267" s="242" t="s">
        <v>1</v>
      </c>
      <c r="F267" s="243" t="s">
        <v>338</v>
      </c>
      <c r="G267" s="240"/>
      <c r="H267" s="242" t="s">
        <v>1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9" t="s">
        <v>148</v>
      </c>
      <c r="AU267" s="249" t="s">
        <v>146</v>
      </c>
      <c r="AV267" s="13" t="s">
        <v>85</v>
      </c>
      <c r="AW267" s="13" t="s">
        <v>33</v>
      </c>
      <c r="AX267" s="13" t="s">
        <v>78</v>
      </c>
      <c r="AY267" s="249" t="s">
        <v>136</v>
      </c>
    </row>
    <row r="268" spans="1:51" s="14" customFormat="1" ht="12">
      <c r="A268" s="14"/>
      <c r="B268" s="250"/>
      <c r="C268" s="251"/>
      <c r="D268" s="241" t="s">
        <v>148</v>
      </c>
      <c r="E268" s="252" t="s">
        <v>1</v>
      </c>
      <c r="F268" s="253" t="s">
        <v>339</v>
      </c>
      <c r="G268" s="251"/>
      <c r="H268" s="254">
        <v>47</v>
      </c>
      <c r="I268" s="255"/>
      <c r="J268" s="251"/>
      <c r="K268" s="251"/>
      <c r="L268" s="256"/>
      <c r="M268" s="257"/>
      <c r="N268" s="258"/>
      <c r="O268" s="258"/>
      <c r="P268" s="258"/>
      <c r="Q268" s="258"/>
      <c r="R268" s="258"/>
      <c r="S268" s="258"/>
      <c r="T268" s="25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0" t="s">
        <v>148</v>
      </c>
      <c r="AU268" s="260" t="s">
        <v>146</v>
      </c>
      <c r="AV268" s="14" t="s">
        <v>87</v>
      </c>
      <c r="AW268" s="14" t="s">
        <v>33</v>
      </c>
      <c r="AX268" s="14" t="s">
        <v>85</v>
      </c>
      <c r="AY268" s="260" t="s">
        <v>136</v>
      </c>
    </row>
    <row r="269" spans="1:63" s="12" customFormat="1" ht="22.8" customHeight="1">
      <c r="A269" s="12"/>
      <c r="B269" s="210"/>
      <c r="C269" s="211"/>
      <c r="D269" s="212" t="s">
        <v>77</v>
      </c>
      <c r="E269" s="224" t="s">
        <v>168</v>
      </c>
      <c r="F269" s="224" t="s">
        <v>340</v>
      </c>
      <c r="G269" s="211"/>
      <c r="H269" s="211"/>
      <c r="I269" s="214"/>
      <c r="J269" s="225">
        <f>BK269</f>
        <v>0</v>
      </c>
      <c r="K269" s="211"/>
      <c r="L269" s="216"/>
      <c r="M269" s="217"/>
      <c r="N269" s="218"/>
      <c r="O269" s="218"/>
      <c r="P269" s="219">
        <f>P270</f>
        <v>0</v>
      </c>
      <c r="Q269" s="218"/>
      <c r="R269" s="219">
        <f>R270</f>
        <v>4.63579368</v>
      </c>
      <c r="S269" s="218"/>
      <c r="T269" s="220">
        <f>T270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21" t="s">
        <v>85</v>
      </c>
      <c r="AT269" s="222" t="s">
        <v>77</v>
      </c>
      <c r="AU269" s="222" t="s">
        <v>85</v>
      </c>
      <c r="AY269" s="221" t="s">
        <v>136</v>
      </c>
      <c r="BK269" s="223">
        <f>BK270</f>
        <v>0</v>
      </c>
    </row>
    <row r="270" spans="1:63" s="12" customFormat="1" ht="20.85" customHeight="1">
      <c r="A270" s="12"/>
      <c r="B270" s="210"/>
      <c r="C270" s="211"/>
      <c r="D270" s="212" t="s">
        <v>77</v>
      </c>
      <c r="E270" s="224" t="s">
        <v>341</v>
      </c>
      <c r="F270" s="224" t="s">
        <v>342</v>
      </c>
      <c r="G270" s="211"/>
      <c r="H270" s="211"/>
      <c r="I270" s="214"/>
      <c r="J270" s="225">
        <f>BK270</f>
        <v>0</v>
      </c>
      <c r="K270" s="211"/>
      <c r="L270" s="216"/>
      <c r="M270" s="217"/>
      <c r="N270" s="218"/>
      <c r="O270" s="218"/>
      <c r="P270" s="219">
        <f>SUM(P271:P277)</f>
        <v>0</v>
      </c>
      <c r="Q270" s="218"/>
      <c r="R270" s="219">
        <f>SUM(R271:R277)</f>
        <v>4.63579368</v>
      </c>
      <c r="S270" s="218"/>
      <c r="T270" s="220">
        <f>SUM(T271:T277)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21" t="s">
        <v>85</v>
      </c>
      <c r="AT270" s="222" t="s">
        <v>77</v>
      </c>
      <c r="AU270" s="222" t="s">
        <v>87</v>
      </c>
      <c r="AY270" s="221" t="s">
        <v>136</v>
      </c>
      <c r="BK270" s="223">
        <f>SUM(BK271:BK277)</f>
        <v>0</v>
      </c>
    </row>
    <row r="271" spans="1:65" s="2" customFormat="1" ht="24.15" customHeight="1">
      <c r="A271" s="38"/>
      <c r="B271" s="39"/>
      <c r="C271" s="226" t="s">
        <v>304</v>
      </c>
      <c r="D271" s="226" t="s">
        <v>140</v>
      </c>
      <c r="E271" s="227" t="s">
        <v>343</v>
      </c>
      <c r="F271" s="228" t="s">
        <v>344</v>
      </c>
      <c r="G271" s="229" t="s">
        <v>143</v>
      </c>
      <c r="H271" s="230">
        <v>42.36</v>
      </c>
      <c r="I271" s="231"/>
      <c r="J271" s="232">
        <f>ROUND(I271*H271,2)</f>
        <v>0</v>
      </c>
      <c r="K271" s="228" t="s">
        <v>144</v>
      </c>
      <c r="L271" s="44"/>
      <c r="M271" s="233" t="s">
        <v>1</v>
      </c>
      <c r="N271" s="234" t="s">
        <v>43</v>
      </c>
      <c r="O271" s="91"/>
      <c r="P271" s="235">
        <f>O271*H271</f>
        <v>0</v>
      </c>
      <c r="Q271" s="235">
        <v>0.101</v>
      </c>
      <c r="R271" s="235">
        <f>Q271*H271</f>
        <v>4.27836</v>
      </c>
      <c r="S271" s="235">
        <v>0</v>
      </c>
      <c r="T271" s="236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7" t="s">
        <v>145</v>
      </c>
      <c r="AT271" s="237" t="s">
        <v>140</v>
      </c>
      <c r="AU271" s="237" t="s">
        <v>146</v>
      </c>
      <c r="AY271" s="17" t="s">
        <v>136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7" t="s">
        <v>85</v>
      </c>
      <c r="BK271" s="238">
        <f>ROUND(I271*H271,2)</f>
        <v>0</v>
      </c>
      <c r="BL271" s="17" t="s">
        <v>145</v>
      </c>
      <c r="BM271" s="237" t="s">
        <v>345</v>
      </c>
    </row>
    <row r="272" spans="1:51" s="13" customFormat="1" ht="12">
      <c r="A272" s="13"/>
      <c r="B272" s="239"/>
      <c r="C272" s="240"/>
      <c r="D272" s="241" t="s">
        <v>148</v>
      </c>
      <c r="E272" s="242" t="s">
        <v>1</v>
      </c>
      <c r="F272" s="243" t="s">
        <v>346</v>
      </c>
      <c r="G272" s="240"/>
      <c r="H272" s="242" t="s">
        <v>1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9" t="s">
        <v>148</v>
      </c>
      <c r="AU272" s="249" t="s">
        <v>146</v>
      </c>
      <c r="AV272" s="13" t="s">
        <v>85</v>
      </c>
      <c r="AW272" s="13" t="s">
        <v>33</v>
      </c>
      <c r="AX272" s="13" t="s">
        <v>78</v>
      </c>
      <c r="AY272" s="249" t="s">
        <v>136</v>
      </c>
    </row>
    <row r="273" spans="1:51" s="14" customFormat="1" ht="12">
      <c r="A273" s="14"/>
      <c r="B273" s="250"/>
      <c r="C273" s="251"/>
      <c r="D273" s="241" t="s">
        <v>148</v>
      </c>
      <c r="E273" s="252" t="s">
        <v>1</v>
      </c>
      <c r="F273" s="253" t="s">
        <v>347</v>
      </c>
      <c r="G273" s="251"/>
      <c r="H273" s="254">
        <v>42.36</v>
      </c>
      <c r="I273" s="255"/>
      <c r="J273" s="251"/>
      <c r="K273" s="251"/>
      <c r="L273" s="256"/>
      <c r="M273" s="257"/>
      <c r="N273" s="258"/>
      <c r="O273" s="258"/>
      <c r="P273" s="258"/>
      <c r="Q273" s="258"/>
      <c r="R273" s="258"/>
      <c r="S273" s="258"/>
      <c r="T273" s="25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0" t="s">
        <v>148</v>
      </c>
      <c r="AU273" s="260" t="s">
        <v>146</v>
      </c>
      <c r="AV273" s="14" t="s">
        <v>87</v>
      </c>
      <c r="AW273" s="14" t="s">
        <v>33</v>
      </c>
      <c r="AX273" s="14" t="s">
        <v>78</v>
      </c>
      <c r="AY273" s="260" t="s">
        <v>136</v>
      </c>
    </row>
    <row r="274" spans="1:51" s="15" customFormat="1" ht="12">
      <c r="A274" s="15"/>
      <c r="B274" s="261"/>
      <c r="C274" s="262"/>
      <c r="D274" s="241" t="s">
        <v>148</v>
      </c>
      <c r="E274" s="263" t="s">
        <v>1</v>
      </c>
      <c r="F274" s="264" t="s">
        <v>167</v>
      </c>
      <c r="G274" s="262"/>
      <c r="H274" s="265">
        <v>42.36</v>
      </c>
      <c r="I274" s="266"/>
      <c r="J274" s="262"/>
      <c r="K274" s="262"/>
      <c r="L274" s="267"/>
      <c r="M274" s="268"/>
      <c r="N274" s="269"/>
      <c r="O274" s="269"/>
      <c r="P274" s="269"/>
      <c r="Q274" s="269"/>
      <c r="R274" s="269"/>
      <c r="S274" s="269"/>
      <c r="T274" s="270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71" t="s">
        <v>148</v>
      </c>
      <c r="AU274" s="271" t="s">
        <v>146</v>
      </c>
      <c r="AV274" s="15" t="s">
        <v>145</v>
      </c>
      <c r="AW274" s="15" t="s">
        <v>33</v>
      </c>
      <c r="AX274" s="15" t="s">
        <v>85</v>
      </c>
      <c r="AY274" s="271" t="s">
        <v>136</v>
      </c>
    </row>
    <row r="275" spans="1:65" s="2" customFormat="1" ht="24.15" customHeight="1">
      <c r="A275" s="38"/>
      <c r="B275" s="39"/>
      <c r="C275" s="272" t="s">
        <v>348</v>
      </c>
      <c r="D275" s="272" t="s">
        <v>228</v>
      </c>
      <c r="E275" s="273" t="s">
        <v>349</v>
      </c>
      <c r="F275" s="274" t="s">
        <v>350</v>
      </c>
      <c r="G275" s="275" t="s">
        <v>143</v>
      </c>
      <c r="H275" s="276">
        <v>4.236</v>
      </c>
      <c r="I275" s="277"/>
      <c r="J275" s="278">
        <f>ROUND(I275*H275,2)</f>
        <v>0</v>
      </c>
      <c r="K275" s="274" t="s">
        <v>144</v>
      </c>
      <c r="L275" s="279"/>
      <c r="M275" s="280" t="s">
        <v>1</v>
      </c>
      <c r="N275" s="281" t="s">
        <v>43</v>
      </c>
      <c r="O275" s="91"/>
      <c r="P275" s="235">
        <f>O275*H275</f>
        <v>0</v>
      </c>
      <c r="Q275" s="235">
        <v>0.08438</v>
      </c>
      <c r="R275" s="235">
        <f>Q275*H275</f>
        <v>0.35743368</v>
      </c>
      <c r="S275" s="235">
        <v>0</v>
      </c>
      <c r="T275" s="236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7" t="s">
        <v>191</v>
      </c>
      <c r="AT275" s="237" t="s">
        <v>228</v>
      </c>
      <c r="AU275" s="237" t="s">
        <v>146</v>
      </c>
      <c r="AY275" s="17" t="s">
        <v>136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7" t="s">
        <v>85</v>
      </c>
      <c r="BK275" s="238">
        <f>ROUND(I275*H275,2)</f>
        <v>0</v>
      </c>
      <c r="BL275" s="17" t="s">
        <v>145</v>
      </c>
      <c r="BM275" s="237" t="s">
        <v>351</v>
      </c>
    </row>
    <row r="276" spans="1:51" s="13" customFormat="1" ht="12">
      <c r="A276" s="13"/>
      <c r="B276" s="239"/>
      <c r="C276" s="240"/>
      <c r="D276" s="241" t="s">
        <v>148</v>
      </c>
      <c r="E276" s="242" t="s">
        <v>1</v>
      </c>
      <c r="F276" s="243" t="s">
        <v>352</v>
      </c>
      <c r="G276" s="240"/>
      <c r="H276" s="242" t="s">
        <v>1</v>
      </c>
      <c r="I276" s="244"/>
      <c r="J276" s="240"/>
      <c r="K276" s="240"/>
      <c r="L276" s="245"/>
      <c r="M276" s="246"/>
      <c r="N276" s="247"/>
      <c r="O276" s="247"/>
      <c r="P276" s="247"/>
      <c r="Q276" s="247"/>
      <c r="R276" s="247"/>
      <c r="S276" s="247"/>
      <c r="T276" s="24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9" t="s">
        <v>148</v>
      </c>
      <c r="AU276" s="249" t="s">
        <v>146</v>
      </c>
      <c r="AV276" s="13" t="s">
        <v>85</v>
      </c>
      <c r="AW276" s="13" t="s">
        <v>33</v>
      </c>
      <c r="AX276" s="13" t="s">
        <v>78</v>
      </c>
      <c r="AY276" s="249" t="s">
        <v>136</v>
      </c>
    </row>
    <row r="277" spans="1:51" s="14" customFormat="1" ht="12">
      <c r="A277" s="14"/>
      <c r="B277" s="250"/>
      <c r="C277" s="251"/>
      <c r="D277" s="241" t="s">
        <v>148</v>
      </c>
      <c r="E277" s="252" t="s">
        <v>1</v>
      </c>
      <c r="F277" s="253" t="s">
        <v>353</v>
      </c>
      <c r="G277" s="251"/>
      <c r="H277" s="254">
        <v>4.236</v>
      </c>
      <c r="I277" s="255"/>
      <c r="J277" s="251"/>
      <c r="K277" s="251"/>
      <c r="L277" s="256"/>
      <c r="M277" s="257"/>
      <c r="N277" s="258"/>
      <c r="O277" s="258"/>
      <c r="P277" s="258"/>
      <c r="Q277" s="258"/>
      <c r="R277" s="258"/>
      <c r="S277" s="258"/>
      <c r="T277" s="25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0" t="s">
        <v>148</v>
      </c>
      <c r="AU277" s="260" t="s">
        <v>146</v>
      </c>
      <c r="AV277" s="14" t="s">
        <v>87</v>
      </c>
      <c r="AW277" s="14" t="s">
        <v>33</v>
      </c>
      <c r="AX277" s="14" t="s">
        <v>85</v>
      </c>
      <c r="AY277" s="260" t="s">
        <v>136</v>
      </c>
    </row>
    <row r="278" spans="1:63" s="12" customFormat="1" ht="22.8" customHeight="1">
      <c r="A278" s="12"/>
      <c r="B278" s="210"/>
      <c r="C278" s="211"/>
      <c r="D278" s="212" t="s">
        <v>77</v>
      </c>
      <c r="E278" s="224" t="s">
        <v>354</v>
      </c>
      <c r="F278" s="224" t="s">
        <v>355</v>
      </c>
      <c r="G278" s="211"/>
      <c r="H278" s="211"/>
      <c r="I278" s="214"/>
      <c r="J278" s="225">
        <f>BK278</f>
        <v>0</v>
      </c>
      <c r="K278" s="211"/>
      <c r="L278" s="216"/>
      <c r="M278" s="217"/>
      <c r="N278" s="218"/>
      <c r="O278" s="218"/>
      <c r="P278" s="219">
        <f>P279+P288</f>
        <v>0</v>
      </c>
      <c r="Q278" s="218"/>
      <c r="R278" s="219">
        <f>R279+R288</f>
        <v>0</v>
      </c>
      <c r="S278" s="218"/>
      <c r="T278" s="220">
        <f>T279+T288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21" t="s">
        <v>85</v>
      </c>
      <c r="AT278" s="222" t="s">
        <v>77</v>
      </c>
      <c r="AU278" s="222" t="s">
        <v>85</v>
      </c>
      <c r="AY278" s="221" t="s">
        <v>136</v>
      </c>
      <c r="BK278" s="223">
        <f>BK279+BK288</f>
        <v>0</v>
      </c>
    </row>
    <row r="279" spans="1:63" s="12" customFormat="1" ht="20.85" customHeight="1">
      <c r="A279" s="12"/>
      <c r="B279" s="210"/>
      <c r="C279" s="211"/>
      <c r="D279" s="212" t="s">
        <v>77</v>
      </c>
      <c r="E279" s="224" t="s">
        <v>356</v>
      </c>
      <c r="F279" s="224" t="s">
        <v>357</v>
      </c>
      <c r="G279" s="211"/>
      <c r="H279" s="211"/>
      <c r="I279" s="214"/>
      <c r="J279" s="225">
        <f>BK279</f>
        <v>0</v>
      </c>
      <c r="K279" s="211"/>
      <c r="L279" s="216"/>
      <c r="M279" s="217"/>
      <c r="N279" s="218"/>
      <c r="O279" s="218"/>
      <c r="P279" s="219">
        <f>SUM(P280:P287)</f>
        <v>0</v>
      </c>
      <c r="Q279" s="218"/>
      <c r="R279" s="219">
        <f>SUM(R280:R287)</f>
        <v>0</v>
      </c>
      <c r="S279" s="218"/>
      <c r="T279" s="220">
        <f>SUM(T280:T287)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21" t="s">
        <v>85</v>
      </c>
      <c r="AT279" s="222" t="s">
        <v>77</v>
      </c>
      <c r="AU279" s="222" t="s">
        <v>87</v>
      </c>
      <c r="AY279" s="221" t="s">
        <v>136</v>
      </c>
      <c r="BK279" s="223">
        <f>SUM(BK280:BK287)</f>
        <v>0</v>
      </c>
    </row>
    <row r="280" spans="1:65" s="2" customFormat="1" ht="14.4" customHeight="1">
      <c r="A280" s="38"/>
      <c r="B280" s="39"/>
      <c r="C280" s="226" t="s">
        <v>358</v>
      </c>
      <c r="D280" s="226" t="s">
        <v>140</v>
      </c>
      <c r="E280" s="227" t="s">
        <v>359</v>
      </c>
      <c r="F280" s="228" t="s">
        <v>360</v>
      </c>
      <c r="G280" s="229" t="s">
        <v>219</v>
      </c>
      <c r="H280" s="230">
        <v>12.284</v>
      </c>
      <c r="I280" s="231"/>
      <c r="J280" s="232">
        <f>ROUND(I280*H280,2)</f>
        <v>0</v>
      </c>
      <c r="K280" s="228" t="s">
        <v>144</v>
      </c>
      <c r="L280" s="44"/>
      <c r="M280" s="233" t="s">
        <v>1</v>
      </c>
      <c r="N280" s="234" t="s">
        <v>43</v>
      </c>
      <c r="O280" s="91"/>
      <c r="P280" s="235">
        <f>O280*H280</f>
        <v>0</v>
      </c>
      <c r="Q280" s="235">
        <v>0</v>
      </c>
      <c r="R280" s="235">
        <f>Q280*H280</f>
        <v>0</v>
      </c>
      <c r="S280" s="235">
        <v>0</v>
      </c>
      <c r="T280" s="236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7" t="s">
        <v>145</v>
      </c>
      <c r="AT280" s="237" t="s">
        <v>140</v>
      </c>
      <c r="AU280" s="237" t="s">
        <v>146</v>
      </c>
      <c r="AY280" s="17" t="s">
        <v>136</v>
      </c>
      <c r="BE280" s="238">
        <f>IF(N280="základní",J280,0)</f>
        <v>0</v>
      </c>
      <c r="BF280" s="238">
        <f>IF(N280="snížená",J280,0)</f>
        <v>0</v>
      </c>
      <c r="BG280" s="238">
        <f>IF(N280="zákl. přenesená",J280,0)</f>
        <v>0</v>
      </c>
      <c r="BH280" s="238">
        <f>IF(N280="sníž. přenesená",J280,0)</f>
        <v>0</v>
      </c>
      <c r="BI280" s="238">
        <f>IF(N280="nulová",J280,0)</f>
        <v>0</v>
      </c>
      <c r="BJ280" s="17" t="s">
        <v>85</v>
      </c>
      <c r="BK280" s="238">
        <f>ROUND(I280*H280,2)</f>
        <v>0</v>
      </c>
      <c r="BL280" s="17" t="s">
        <v>145</v>
      </c>
      <c r="BM280" s="237" t="s">
        <v>361</v>
      </c>
    </row>
    <row r="281" spans="1:65" s="2" customFormat="1" ht="24.15" customHeight="1">
      <c r="A281" s="38"/>
      <c r="B281" s="39"/>
      <c r="C281" s="226" t="s">
        <v>362</v>
      </c>
      <c r="D281" s="226" t="s">
        <v>140</v>
      </c>
      <c r="E281" s="227" t="s">
        <v>363</v>
      </c>
      <c r="F281" s="228" t="s">
        <v>364</v>
      </c>
      <c r="G281" s="229" t="s">
        <v>219</v>
      </c>
      <c r="H281" s="230">
        <v>110.556</v>
      </c>
      <c r="I281" s="231"/>
      <c r="J281" s="232">
        <f>ROUND(I281*H281,2)</f>
        <v>0</v>
      </c>
      <c r="K281" s="228" t="s">
        <v>144</v>
      </c>
      <c r="L281" s="44"/>
      <c r="M281" s="233" t="s">
        <v>1</v>
      </c>
      <c r="N281" s="234" t="s">
        <v>43</v>
      </c>
      <c r="O281" s="91"/>
      <c r="P281" s="235">
        <f>O281*H281</f>
        <v>0</v>
      </c>
      <c r="Q281" s="235">
        <v>0</v>
      </c>
      <c r="R281" s="235">
        <f>Q281*H281</f>
        <v>0</v>
      </c>
      <c r="S281" s="235">
        <v>0</v>
      </c>
      <c r="T281" s="236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7" t="s">
        <v>145</v>
      </c>
      <c r="AT281" s="237" t="s">
        <v>140</v>
      </c>
      <c r="AU281" s="237" t="s">
        <v>146</v>
      </c>
      <c r="AY281" s="17" t="s">
        <v>136</v>
      </c>
      <c r="BE281" s="238">
        <f>IF(N281="základní",J281,0)</f>
        <v>0</v>
      </c>
      <c r="BF281" s="238">
        <f>IF(N281="snížená",J281,0)</f>
        <v>0</v>
      </c>
      <c r="BG281" s="238">
        <f>IF(N281="zákl. přenesená",J281,0)</f>
        <v>0</v>
      </c>
      <c r="BH281" s="238">
        <f>IF(N281="sníž. přenesená",J281,0)</f>
        <v>0</v>
      </c>
      <c r="BI281" s="238">
        <f>IF(N281="nulová",J281,0)</f>
        <v>0</v>
      </c>
      <c r="BJ281" s="17" t="s">
        <v>85</v>
      </c>
      <c r="BK281" s="238">
        <f>ROUND(I281*H281,2)</f>
        <v>0</v>
      </c>
      <c r="BL281" s="17" t="s">
        <v>145</v>
      </c>
      <c r="BM281" s="237" t="s">
        <v>365</v>
      </c>
    </row>
    <row r="282" spans="1:51" s="13" customFormat="1" ht="12">
      <c r="A282" s="13"/>
      <c r="B282" s="239"/>
      <c r="C282" s="240"/>
      <c r="D282" s="241" t="s">
        <v>148</v>
      </c>
      <c r="E282" s="242" t="s">
        <v>1</v>
      </c>
      <c r="F282" s="243" t="s">
        <v>366</v>
      </c>
      <c r="G282" s="240"/>
      <c r="H282" s="242" t="s">
        <v>1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9" t="s">
        <v>148</v>
      </c>
      <c r="AU282" s="249" t="s">
        <v>146</v>
      </c>
      <c r="AV282" s="13" t="s">
        <v>85</v>
      </c>
      <c r="AW282" s="13" t="s">
        <v>33</v>
      </c>
      <c r="AX282" s="13" t="s">
        <v>78</v>
      </c>
      <c r="AY282" s="249" t="s">
        <v>136</v>
      </c>
    </row>
    <row r="283" spans="1:51" s="14" customFormat="1" ht="12">
      <c r="A283" s="14"/>
      <c r="B283" s="250"/>
      <c r="C283" s="251"/>
      <c r="D283" s="241" t="s">
        <v>148</v>
      </c>
      <c r="E283" s="252" t="s">
        <v>1</v>
      </c>
      <c r="F283" s="253" t="s">
        <v>367</v>
      </c>
      <c r="G283" s="251"/>
      <c r="H283" s="254">
        <v>110.556</v>
      </c>
      <c r="I283" s="255"/>
      <c r="J283" s="251"/>
      <c r="K283" s="251"/>
      <c r="L283" s="256"/>
      <c r="M283" s="257"/>
      <c r="N283" s="258"/>
      <c r="O283" s="258"/>
      <c r="P283" s="258"/>
      <c r="Q283" s="258"/>
      <c r="R283" s="258"/>
      <c r="S283" s="258"/>
      <c r="T283" s="25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0" t="s">
        <v>148</v>
      </c>
      <c r="AU283" s="260" t="s">
        <v>146</v>
      </c>
      <c r="AV283" s="14" t="s">
        <v>87</v>
      </c>
      <c r="AW283" s="14" t="s">
        <v>33</v>
      </c>
      <c r="AX283" s="14" t="s">
        <v>85</v>
      </c>
      <c r="AY283" s="260" t="s">
        <v>136</v>
      </c>
    </row>
    <row r="284" spans="1:65" s="2" customFormat="1" ht="24.15" customHeight="1">
      <c r="A284" s="38"/>
      <c r="B284" s="39"/>
      <c r="C284" s="226" t="s">
        <v>368</v>
      </c>
      <c r="D284" s="226" t="s">
        <v>140</v>
      </c>
      <c r="E284" s="227" t="s">
        <v>369</v>
      </c>
      <c r="F284" s="228" t="s">
        <v>370</v>
      </c>
      <c r="G284" s="229" t="s">
        <v>219</v>
      </c>
      <c r="H284" s="230">
        <v>12.284</v>
      </c>
      <c r="I284" s="231"/>
      <c r="J284" s="232">
        <f>ROUND(I284*H284,2)</f>
        <v>0</v>
      </c>
      <c r="K284" s="228" t="s">
        <v>144</v>
      </c>
      <c r="L284" s="44"/>
      <c r="M284" s="233" t="s">
        <v>1</v>
      </c>
      <c r="N284" s="234" t="s">
        <v>43</v>
      </c>
      <c r="O284" s="91"/>
      <c r="P284" s="235">
        <f>O284*H284</f>
        <v>0</v>
      </c>
      <c r="Q284" s="235">
        <v>0</v>
      </c>
      <c r="R284" s="235">
        <f>Q284*H284</f>
        <v>0</v>
      </c>
      <c r="S284" s="235">
        <v>0</v>
      </c>
      <c r="T284" s="236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7" t="s">
        <v>145</v>
      </c>
      <c r="AT284" s="237" t="s">
        <v>140</v>
      </c>
      <c r="AU284" s="237" t="s">
        <v>146</v>
      </c>
      <c r="AY284" s="17" t="s">
        <v>136</v>
      </c>
      <c r="BE284" s="238">
        <f>IF(N284="základní",J284,0)</f>
        <v>0</v>
      </c>
      <c r="BF284" s="238">
        <f>IF(N284="snížená",J284,0)</f>
        <v>0</v>
      </c>
      <c r="BG284" s="238">
        <f>IF(N284="zákl. přenesená",J284,0)</f>
        <v>0</v>
      </c>
      <c r="BH284" s="238">
        <f>IF(N284="sníž. přenesená",J284,0)</f>
        <v>0</v>
      </c>
      <c r="BI284" s="238">
        <f>IF(N284="nulová",J284,0)</f>
        <v>0</v>
      </c>
      <c r="BJ284" s="17" t="s">
        <v>85</v>
      </c>
      <c r="BK284" s="238">
        <f>ROUND(I284*H284,2)</f>
        <v>0</v>
      </c>
      <c r="BL284" s="17" t="s">
        <v>145</v>
      </c>
      <c r="BM284" s="237" t="s">
        <v>371</v>
      </c>
    </row>
    <row r="285" spans="1:65" s="2" customFormat="1" ht="37.8" customHeight="1">
      <c r="A285" s="38"/>
      <c r="B285" s="39"/>
      <c r="C285" s="226" t="s">
        <v>372</v>
      </c>
      <c r="D285" s="226" t="s">
        <v>140</v>
      </c>
      <c r="E285" s="227" t="s">
        <v>373</v>
      </c>
      <c r="F285" s="228" t="s">
        <v>374</v>
      </c>
      <c r="G285" s="229" t="s">
        <v>219</v>
      </c>
      <c r="H285" s="230">
        <v>37.265</v>
      </c>
      <c r="I285" s="231"/>
      <c r="J285" s="232">
        <f>ROUND(I285*H285,2)</f>
        <v>0</v>
      </c>
      <c r="K285" s="228" t="s">
        <v>144</v>
      </c>
      <c r="L285" s="44"/>
      <c r="M285" s="233" t="s">
        <v>1</v>
      </c>
      <c r="N285" s="234" t="s">
        <v>43</v>
      </c>
      <c r="O285" s="91"/>
      <c r="P285" s="235">
        <f>O285*H285</f>
        <v>0</v>
      </c>
      <c r="Q285" s="235">
        <v>0</v>
      </c>
      <c r="R285" s="235">
        <f>Q285*H285</f>
        <v>0</v>
      </c>
      <c r="S285" s="235">
        <v>0</v>
      </c>
      <c r="T285" s="236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7" t="s">
        <v>145</v>
      </c>
      <c r="AT285" s="237" t="s">
        <v>140</v>
      </c>
      <c r="AU285" s="237" t="s">
        <v>146</v>
      </c>
      <c r="AY285" s="17" t="s">
        <v>136</v>
      </c>
      <c r="BE285" s="238">
        <f>IF(N285="základní",J285,0)</f>
        <v>0</v>
      </c>
      <c r="BF285" s="238">
        <f>IF(N285="snížená",J285,0)</f>
        <v>0</v>
      </c>
      <c r="BG285" s="238">
        <f>IF(N285="zákl. přenesená",J285,0)</f>
        <v>0</v>
      </c>
      <c r="BH285" s="238">
        <f>IF(N285="sníž. přenesená",J285,0)</f>
        <v>0</v>
      </c>
      <c r="BI285" s="238">
        <f>IF(N285="nulová",J285,0)</f>
        <v>0</v>
      </c>
      <c r="BJ285" s="17" t="s">
        <v>85</v>
      </c>
      <c r="BK285" s="238">
        <f>ROUND(I285*H285,2)</f>
        <v>0</v>
      </c>
      <c r="BL285" s="17" t="s">
        <v>145</v>
      </c>
      <c r="BM285" s="237" t="s">
        <v>375</v>
      </c>
    </row>
    <row r="286" spans="1:51" s="13" customFormat="1" ht="12">
      <c r="A286" s="13"/>
      <c r="B286" s="239"/>
      <c r="C286" s="240"/>
      <c r="D286" s="241" t="s">
        <v>148</v>
      </c>
      <c r="E286" s="242" t="s">
        <v>1</v>
      </c>
      <c r="F286" s="243" t="s">
        <v>376</v>
      </c>
      <c r="G286" s="240"/>
      <c r="H286" s="242" t="s">
        <v>1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9" t="s">
        <v>148</v>
      </c>
      <c r="AU286" s="249" t="s">
        <v>146</v>
      </c>
      <c r="AV286" s="13" t="s">
        <v>85</v>
      </c>
      <c r="AW286" s="13" t="s">
        <v>33</v>
      </c>
      <c r="AX286" s="13" t="s">
        <v>78</v>
      </c>
      <c r="AY286" s="249" t="s">
        <v>136</v>
      </c>
    </row>
    <row r="287" spans="1:51" s="14" customFormat="1" ht="12">
      <c r="A287" s="14"/>
      <c r="B287" s="250"/>
      <c r="C287" s="251"/>
      <c r="D287" s="241" t="s">
        <v>148</v>
      </c>
      <c r="E287" s="252" t="s">
        <v>1</v>
      </c>
      <c r="F287" s="253" t="s">
        <v>377</v>
      </c>
      <c r="G287" s="251"/>
      <c r="H287" s="254">
        <v>37.265</v>
      </c>
      <c r="I287" s="255"/>
      <c r="J287" s="251"/>
      <c r="K287" s="251"/>
      <c r="L287" s="256"/>
      <c r="M287" s="257"/>
      <c r="N287" s="258"/>
      <c r="O287" s="258"/>
      <c r="P287" s="258"/>
      <c r="Q287" s="258"/>
      <c r="R287" s="258"/>
      <c r="S287" s="258"/>
      <c r="T287" s="25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0" t="s">
        <v>148</v>
      </c>
      <c r="AU287" s="260" t="s">
        <v>146</v>
      </c>
      <c r="AV287" s="14" t="s">
        <v>87</v>
      </c>
      <c r="AW287" s="14" t="s">
        <v>33</v>
      </c>
      <c r="AX287" s="14" t="s">
        <v>85</v>
      </c>
      <c r="AY287" s="260" t="s">
        <v>136</v>
      </c>
    </row>
    <row r="288" spans="1:63" s="12" customFormat="1" ht="20.85" customHeight="1">
      <c r="A288" s="12"/>
      <c r="B288" s="210"/>
      <c r="C288" s="211"/>
      <c r="D288" s="212" t="s">
        <v>77</v>
      </c>
      <c r="E288" s="224" t="s">
        <v>378</v>
      </c>
      <c r="F288" s="224" t="s">
        <v>379</v>
      </c>
      <c r="G288" s="211"/>
      <c r="H288" s="211"/>
      <c r="I288" s="214"/>
      <c r="J288" s="225">
        <f>BK288</f>
        <v>0</v>
      </c>
      <c r="K288" s="211"/>
      <c r="L288" s="216"/>
      <c r="M288" s="217"/>
      <c r="N288" s="218"/>
      <c r="O288" s="218"/>
      <c r="P288" s="219">
        <f>P289</f>
        <v>0</v>
      </c>
      <c r="Q288" s="218"/>
      <c r="R288" s="219">
        <f>R289</f>
        <v>0</v>
      </c>
      <c r="S288" s="218"/>
      <c r="T288" s="220">
        <f>T289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21" t="s">
        <v>85</v>
      </c>
      <c r="AT288" s="222" t="s">
        <v>77</v>
      </c>
      <c r="AU288" s="222" t="s">
        <v>87</v>
      </c>
      <c r="AY288" s="221" t="s">
        <v>136</v>
      </c>
      <c r="BK288" s="223">
        <f>BK289</f>
        <v>0</v>
      </c>
    </row>
    <row r="289" spans="1:65" s="2" customFormat="1" ht="24.15" customHeight="1">
      <c r="A289" s="38"/>
      <c r="B289" s="39"/>
      <c r="C289" s="226" t="s">
        <v>380</v>
      </c>
      <c r="D289" s="226" t="s">
        <v>140</v>
      </c>
      <c r="E289" s="227" t="s">
        <v>381</v>
      </c>
      <c r="F289" s="228" t="s">
        <v>382</v>
      </c>
      <c r="G289" s="229" t="s">
        <v>219</v>
      </c>
      <c r="H289" s="230">
        <v>38.334</v>
      </c>
      <c r="I289" s="231"/>
      <c r="J289" s="232">
        <f>ROUND(I289*H289,2)</f>
        <v>0</v>
      </c>
      <c r="K289" s="228" t="s">
        <v>144</v>
      </c>
      <c r="L289" s="44"/>
      <c r="M289" s="282" t="s">
        <v>1</v>
      </c>
      <c r="N289" s="283" t="s">
        <v>43</v>
      </c>
      <c r="O289" s="284"/>
      <c r="P289" s="285">
        <f>O289*H289</f>
        <v>0</v>
      </c>
      <c r="Q289" s="285">
        <v>0</v>
      </c>
      <c r="R289" s="285">
        <f>Q289*H289</f>
        <v>0</v>
      </c>
      <c r="S289" s="285">
        <v>0</v>
      </c>
      <c r="T289" s="286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7" t="s">
        <v>145</v>
      </c>
      <c r="AT289" s="237" t="s">
        <v>140</v>
      </c>
      <c r="AU289" s="237" t="s">
        <v>146</v>
      </c>
      <c r="AY289" s="17" t="s">
        <v>136</v>
      </c>
      <c r="BE289" s="238">
        <f>IF(N289="základní",J289,0)</f>
        <v>0</v>
      </c>
      <c r="BF289" s="238">
        <f>IF(N289="snížená",J289,0)</f>
        <v>0</v>
      </c>
      <c r="BG289" s="238">
        <f>IF(N289="zákl. přenesená",J289,0)</f>
        <v>0</v>
      </c>
      <c r="BH289" s="238">
        <f>IF(N289="sníž. přenesená",J289,0)</f>
        <v>0</v>
      </c>
      <c r="BI289" s="238">
        <f>IF(N289="nulová",J289,0)</f>
        <v>0</v>
      </c>
      <c r="BJ289" s="17" t="s">
        <v>85</v>
      </c>
      <c r="BK289" s="238">
        <f>ROUND(I289*H289,2)</f>
        <v>0</v>
      </c>
      <c r="BL289" s="17" t="s">
        <v>145</v>
      </c>
      <c r="BM289" s="237" t="s">
        <v>383</v>
      </c>
    </row>
    <row r="290" spans="1:31" s="2" customFormat="1" ht="6.95" customHeight="1">
      <c r="A290" s="38"/>
      <c r="B290" s="66"/>
      <c r="C290" s="67"/>
      <c r="D290" s="67"/>
      <c r="E290" s="67"/>
      <c r="F290" s="67"/>
      <c r="G290" s="67"/>
      <c r="H290" s="67"/>
      <c r="I290" s="67"/>
      <c r="J290" s="67"/>
      <c r="K290" s="67"/>
      <c r="L290" s="44"/>
      <c r="M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</row>
  </sheetData>
  <sheetProtection password="CC35" sheet="1" objects="1" scenarios="1" formatColumns="0" formatRows="0" autoFilter="0"/>
  <autoFilter ref="C133:K28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97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Obnova části oplocení u 7.ZŠ ve Frýdku - Místku</v>
      </c>
      <c r="F7" s="150"/>
      <c r="G7" s="150"/>
      <c r="H7" s="150"/>
      <c r="L7" s="20"/>
    </row>
    <row r="8" spans="2:12" s="1" customFormat="1" ht="12" customHeight="1">
      <c r="B8" s="20"/>
      <c r="D8" s="150" t="s">
        <v>98</v>
      </c>
      <c r="L8" s="20"/>
    </row>
    <row r="9" spans="1:31" s="2" customFormat="1" ht="16.5" customHeight="1">
      <c r="A9" s="38"/>
      <c r="B9" s="44"/>
      <c r="C9" s="38"/>
      <c r="D9" s="38"/>
      <c r="E9" s="151" t="s">
        <v>384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100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385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24. 9. 2020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0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0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25</v>
      </c>
      <c r="J25" s="141" t="s">
        <v>35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38</v>
      </c>
      <c r="E32" s="38"/>
      <c r="F32" s="38"/>
      <c r="G32" s="38"/>
      <c r="H32" s="38"/>
      <c r="I32" s="38"/>
      <c r="J32" s="160">
        <f>ROUND(J124,2)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40</v>
      </c>
      <c r="G34" s="38"/>
      <c r="H34" s="38"/>
      <c r="I34" s="161" t="s">
        <v>39</v>
      </c>
      <c r="J34" s="161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42</v>
      </c>
      <c r="E35" s="150" t="s">
        <v>43</v>
      </c>
      <c r="F35" s="163">
        <f>ROUND((SUM(BE124:BE137)),2)</f>
        <v>0</v>
      </c>
      <c r="G35" s="38"/>
      <c r="H35" s="38"/>
      <c r="I35" s="164">
        <v>0.21</v>
      </c>
      <c r="J35" s="163">
        <f>ROUND(((SUM(BE124:BE137))*I35),2)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44</v>
      </c>
      <c r="F36" s="163">
        <f>ROUND((SUM(BF124:BF137)),2)</f>
        <v>0</v>
      </c>
      <c r="G36" s="38"/>
      <c r="H36" s="38"/>
      <c r="I36" s="164">
        <v>0.15</v>
      </c>
      <c r="J36" s="163">
        <f>ROUND(((SUM(BF124:BF137))*I36),2)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45</v>
      </c>
      <c r="F37" s="163">
        <f>ROUND((SUM(BG124:BG137)),2)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46</v>
      </c>
      <c r="F38" s="163">
        <f>ROUND((SUM(BH124:BH137)),2)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47</v>
      </c>
      <c r="F39" s="163">
        <f>ROUND((SUM(BI124:BI137)),2)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48</v>
      </c>
      <c r="E41" s="167"/>
      <c r="F41" s="167"/>
      <c r="G41" s="168" t="s">
        <v>49</v>
      </c>
      <c r="H41" s="169" t="s">
        <v>50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Obnova části oplocení u 7.ZŠ ve Frýdku - Místku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98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384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VON - Soupis prací - Vedlejší a ostatní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Frýdek - Místek</v>
      </c>
      <c r="G91" s="40"/>
      <c r="H91" s="40"/>
      <c r="I91" s="32" t="s">
        <v>22</v>
      </c>
      <c r="J91" s="79" t="str">
        <f>IF(J14="","",J14)</f>
        <v>24. 9. 2020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Frýdek- Místek</v>
      </c>
      <c r="G93" s="40"/>
      <c r="H93" s="40"/>
      <c r="I93" s="32" t="s">
        <v>31</v>
      </c>
      <c r="J93" s="36" t="str">
        <f>E23</f>
        <v>Ing. Michal Pavelka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 xml:space="preserve">Via Comperta s.r.o.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103</v>
      </c>
      <c r="D96" s="185"/>
      <c r="E96" s="185"/>
      <c r="F96" s="185"/>
      <c r="G96" s="185"/>
      <c r="H96" s="185"/>
      <c r="I96" s="185"/>
      <c r="J96" s="186" t="s">
        <v>104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105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106</v>
      </c>
    </row>
    <row r="99" spans="1:31" s="9" customFormat="1" ht="24.95" customHeight="1">
      <c r="A99" s="9"/>
      <c r="B99" s="188"/>
      <c r="C99" s="189"/>
      <c r="D99" s="190" t="s">
        <v>386</v>
      </c>
      <c r="E99" s="191"/>
      <c r="F99" s="191"/>
      <c r="G99" s="191"/>
      <c r="H99" s="191"/>
      <c r="I99" s="191"/>
      <c r="J99" s="192">
        <f>J125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387</v>
      </c>
      <c r="E100" s="196"/>
      <c r="F100" s="196"/>
      <c r="G100" s="196"/>
      <c r="H100" s="196"/>
      <c r="I100" s="196"/>
      <c r="J100" s="197">
        <f>J126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8"/>
      <c r="C101" s="189"/>
      <c r="D101" s="190" t="s">
        <v>388</v>
      </c>
      <c r="E101" s="191"/>
      <c r="F101" s="191"/>
      <c r="G101" s="191"/>
      <c r="H101" s="191"/>
      <c r="I101" s="191"/>
      <c r="J101" s="192">
        <f>J131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4"/>
      <c r="C102" s="133"/>
      <c r="D102" s="195" t="s">
        <v>389</v>
      </c>
      <c r="E102" s="196"/>
      <c r="F102" s="196"/>
      <c r="G102" s="196"/>
      <c r="H102" s="196"/>
      <c r="I102" s="196"/>
      <c r="J102" s="197">
        <f>J132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121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83" t="str">
        <f>E7</f>
        <v>Obnova části oplocení u 7.ZŠ ve Frýdku - Místku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98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83" t="s">
        <v>384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100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E11</f>
        <v>VON - Soupis prací - Vedlejší a ostatní náklady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F14</f>
        <v>Frýdek - Místek</v>
      </c>
      <c r="G118" s="40"/>
      <c r="H118" s="40"/>
      <c r="I118" s="32" t="s">
        <v>22</v>
      </c>
      <c r="J118" s="79" t="str">
        <f>IF(J14="","",J14)</f>
        <v>24. 9. 2020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E17</f>
        <v>Město Frýdek- Místek</v>
      </c>
      <c r="G120" s="40"/>
      <c r="H120" s="40"/>
      <c r="I120" s="32" t="s">
        <v>31</v>
      </c>
      <c r="J120" s="36" t="str">
        <f>E23</f>
        <v>Ing. Michal Pavelka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2" t="s">
        <v>29</v>
      </c>
      <c r="D121" s="40"/>
      <c r="E121" s="40"/>
      <c r="F121" s="27" t="str">
        <f>IF(E20="","",E20)</f>
        <v>Vyplň údaj</v>
      </c>
      <c r="G121" s="40"/>
      <c r="H121" s="40"/>
      <c r="I121" s="32" t="s">
        <v>34</v>
      </c>
      <c r="J121" s="36" t="str">
        <f>E26</f>
        <v xml:space="preserve">Via Comperta s.r.o.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9"/>
      <c r="B123" s="200"/>
      <c r="C123" s="201" t="s">
        <v>122</v>
      </c>
      <c r="D123" s="202" t="s">
        <v>63</v>
      </c>
      <c r="E123" s="202" t="s">
        <v>59</v>
      </c>
      <c r="F123" s="202" t="s">
        <v>60</v>
      </c>
      <c r="G123" s="202" t="s">
        <v>123</v>
      </c>
      <c r="H123" s="202" t="s">
        <v>124</v>
      </c>
      <c r="I123" s="202" t="s">
        <v>125</v>
      </c>
      <c r="J123" s="202" t="s">
        <v>104</v>
      </c>
      <c r="K123" s="203" t="s">
        <v>126</v>
      </c>
      <c r="L123" s="204"/>
      <c r="M123" s="100" t="s">
        <v>1</v>
      </c>
      <c r="N123" s="101" t="s">
        <v>42</v>
      </c>
      <c r="O123" s="101" t="s">
        <v>127</v>
      </c>
      <c r="P123" s="101" t="s">
        <v>128</v>
      </c>
      <c r="Q123" s="101" t="s">
        <v>129</v>
      </c>
      <c r="R123" s="101" t="s">
        <v>130</v>
      </c>
      <c r="S123" s="101" t="s">
        <v>131</v>
      </c>
      <c r="T123" s="102" t="s">
        <v>132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pans="1:63" s="2" customFormat="1" ht="22.8" customHeight="1">
      <c r="A124" s="38"/>
      <c r="B124" s="39"/>
      <c r="C124" s="107" t="s">
        <v>133</v>
      </c>
      <c r="D124" s="40"/>
      <c r="E124" s="40"/>
      <c r="F124" s="40"/>
      <c r="G124" s="40"/>
      <c r="H124" s="40"/>
      <c r="I124" s="40"/>
      <c r="J124" s="205">
        <f>BK124</f>
        <v>0</v>
      </c>
      <c r="K124" s="40"/>
      <c r="L124" s="44"/>
      <c r="M124" s="103"/>
      <c r="N124" s="206"/>
      <c r="O124" s="104"/>
      <c r="P124" s="207">
        <f>P125+P131</f>
        <v>0</v>
      </c>
      <c r="Q124" s="104"/>
      <c r="R124" s="207">
        <f>R125+R131</f>
        <v>0</v>
      </c>
      <c r="S124" s="104"/>
      <c r="T124" s="208">
        <f>T125+T131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77</v>
      </c>
      <c r="AU124" s="17" t="s">
        <v>106</v>
      </c>
      <c r="BK124" s="209">
        <f>BK125+BK131</f>
        <v>0</v>
      </c>
    </row>
    <row r="125" spans="1:63" s="12" customFormat="1" ht="25.9" customHeight="1">
      <c r="A125" s="12"/>
      <c r="B125" s="210"/>
      <c r="C125" s="211"/>
      <c r="D125" s="212" t="s">
        <v>77</v>
      </c>
      <c r="E125" s="213" t="s">
        <v>390</v>
      </c>
      <c r="F125" s="213" t="s">
        <v>391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</f>
        <v>0</v>
      </c>
      <c r="Q125" s="218"/>
      <c r="R125" s="219">
        <f>R126</f>
        <v>0</v>
      </c>
      <c r="S125" s="218"/>
      <c r="T125" s="220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145</v>
      </c>
      <c r="AT125" s="222" t="s">
        <v>77</v>
      </c>
      <c r="AU125" s="222" t="s">
        <v>78</v>
      </c>
      <c r="AY125" s="221" t="s">
        <v>136</v>
      </c>
      <c r="BK125" s="223">
        <f>BK126</f>
        <v>0</v>
      </c>
    </row>
    <row r="126" spans="1:63" s="12" customFormat="1" ht="22.8" customHeight="1">
      <c r="A126" s="12"/>
      <c r="B126" s="210"/>
      <c r="C126" s="211"/>
      <c r="D126" s="212" t="s">
        <v>77</v>
      </c>
      <c r="E126" s="224" t="s">
        <v>392</v>
      </c>
      <c r="F126" s="224" t="s">
        <v>391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SUM(P127:P130)</f>
        <v>0</v>
      </c>
      <c r="Q126" s="218"/>
      <c r="R126" s="219">
        <f>SUM(R127:R130)</f>
        <v>0</v>
      </c>
      <c r="S126" s="218"/>
      <c r="T126" s="220">
        <f>SUM(T127:T130)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145</v>
      </c>
      <c r="AT126" s="222" t="s">
        <v>77</v>
      </c>
      <c r="AU126" s="222" t="s">
        <v>85</v>
      </c>
      <c r="AY126" s="221" t="s">
        <v>136</v>
      </c>
      <c r="BK126" s="223">
        <f>SUM(BK127:BK130)</f>
        <v>0</v>
      </c>
    </row>
    <row r="127" spans="1:65" s="2" customFormat="1" ht="14.4" customHeight="1">
      <c r="A127" s="38"/>
      <c r="B127" s="39"/>
      <c r="C127" s="226" t="s">
        <v>85</v>
      </c>
      <c r="D127" s="226" t="s">
        <v>140</v>
      </c>
      <c r="E127" s="227" t="s">
        <v>393</v>
      </c>
      <c r="F127" s="228" t="s">
        <v>394</v>
      </c>
      <c r="G127" s="229" t="s">
        <v>395</v>
      </c>
      <c r="H127" s="230">
        <v>1</v>
      </c>
      <c r="I127" s="231"/>
      <c r="J127" s="232">
        <f>ROUND(I127*H127,2)</f>
        <v>0</v>
      </c>
      <c r="K127" s="228" t="s">
        <v>144</v>
      </c>
      <c r="L127" s="44"/>
      <c r="M127" s="233" t="s">
        <v>1</v>
      </c>
      <c r="N127" s="234" t="s">
        <v>43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145</v>
      </c>
      <c r="AT127" s="237" t="s">
        <v>140</v>
      </c>
      <c r="AU127" s="237" t="s">
        <v>87</v>
      </c>
      <c r="AY127" s="17" t="s">
        <v>136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85</v>
      </c>
      <c r="BK127" s="238">
        <f>ROUND(I127*H127,2)</f>
        <v>0</v>
      </c>
      <c r="BL127" s="17" t="s">
        <v>145</v>
      </c>
      <c r="BM127" s="237" t="s">
        <v>396</v>
      </c>
    </row>
    <row r="128" spans="1:51" s="14" customFormat="1" ht="12">
      <c r="A128" s="14"/>
      <c r="B128" s="250"/>
      <c r="C128" s="251"/>
      <c r="D128" s="241" t="s">
        <v>148</v>
      </c>
      <c r="E128" s="252" t="s">
        <v>1</v>
      </c>
      <c r="F128" s="253" t="s">
        <v>85</v>
      </c>
      <c r="G128" s="251"/>
      <c r="H128" s="254">
        <v>1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0" t="s">
        <v>148</v>
      </c>
      <c r="AU128" s="260" t="s">
        <v>87</v>
      </c>
      <c r="AV128" s="14" t="s">
        <v>87</v>
      </c>
      <c r="AW128" s="14" t="s">
        <v>33</v>
      </c>
      <c r="AX128" s="14" t="s">
        <v>85</v>
      </c>
      <c r="AY128" s="260" t="s">
        <v>136</v>
      </c>
    </row>
    <row r="129" spans="1:65" s="2" customFormat="1" ht="14.4" customHeight="1">
      <c r="A129" s="38"/>
      <c r="B129" s="39"/>
      <c r="C129" s="226" t="s">
        <v>87</v>
      </c>
      <c r="D129" s="226" t="s">
        <v>140</v>
      </c>
      <c r="E129" s="227" t="s">
        <v>397</v>
      </c>
      <c r="F129" s="228" t="s">
        <v>398</v>
      </c>
      <c r="G129" s="229" t="s">
        <v>395</v>
      </c>
      <c r="H129" s="230">
        <v>1</v>
      </c>
      <c r="I129" s="231"/>
      <c r="J129" s="232">
        <f>ROUND(I129*H129,2)</f>
        <v>0</v>
      </c>
      <c r="K129" s="228" t="s">
        <v>144</v>
      </c>
      <c r="L129" s="44"/>
      <c r="M129" s="233" t="s">
        <v>1</v>
      </c>
      <c r="N129" s="234" t="s">
        <v>43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145</v>
      </c>
      <c r="AT129" s="237" t="s">
        <v>140</v>
      </c>
      <c r="AU129" s="237" t="s">
        <v>87</v>
      </c>
      <c r="AY129" s="17" t="s">
        <v>136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85</v>
      </c>
      <c r="BK129" s="238">
        <f>ROUND(I129*H129,2)</f>
        <v>0</v>
      </c>
      <c r="BL129" s="17" t="s">
        <v>145</v>
      </c>
      <c r="BM129" s="237" t="s">
        <v>399</v>
      </c>
    </row>
    <row r="130" spans="1:51" s="14" customFormat="1" ht="12">
      <c r="A130" s="14"/>
      <c r="B130" s="250"/>
      <c r="C130" s="251"/>
      <c r="D130" s="241" t="s">
        <v>148</v>
      </c>
      <c r="E130" s="252" t="s">
        <v>1</v>
      </c>
      <c r="F130" s="253" t="s">
        <v>85</v>
      </c>
      <c r="G130" s="251"/>
      <c r="H130" s="254">
        <v>1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0" t="s">
        <v>148</v>
      </c>
      <c r="AU130" s="260" t="s">
        <v>87</v>
      </c>
      <c r="AV130" s="14" t="s">
        <v>87</v>
      </c>
      <c r="AW130" s="14" t="s">
        <v>33</v>
      </c>
      <c r="AX130" s="14" t="s">
        <v>85</v>
      </c>
      <c r="AY130" s="260" t="s">
        <v>136</v>
      </c>
    </row>
    <row r="131" spans="1:63" s="12" customFormat="1" ht="25.9" customHeight="1">
      <c r="A131" s="12"/>
      <c r="B131" s="210"/>
      <c r="C131" s="211"/>
      <c r="D131" s="212" t="s">
        <v>77</v>
      </c>
      <c r="E131" s="213" t="s">
        <v>400</v>
      </c>
      <c r="F131" s="213" t="s">
        <v>401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P132</f>
        <v>0</v>
      </c>
      <c r="Q131" s="218"/>
      <c r="R131" s="219">
        <f>R132</f>
        <v>0</v>
      </c>
      <c r="S131" s="218"/>
      <c r="T131" s="220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168</v>
      </c>
      <c r="AT131" s="222" t="s">
        <v>77</v>
      </c>
      <c r="AU131" s="222" t="s">
        <v>78</v>
      </c>
      <c r="AY131" s="221" t="s">
        <v>136</v>
      </c>
      <c r="BK131" s="223">
        <f>BK132</f>
        <v>0</v>
      </c>
    </row>
    <row r="132" spans="1:63" s="12" customFormat="1" ht="22.8" customHeight="1">
      <c r="A132" s="12"/>
      <c r="B132" s="210"/>
      <c r="C132" s="211"/>
      <c r="D132" s="212" t="s">
        <v>77</v>
      </c>
      <c r="E132" s="224" t="s">
        <v>78</v>
      </c>
      <c r="F132" s="224" t="s">
        <v>401</v>
      </c>
      <c r="G132" s="211"/>
      <c r="H132" s="211"/>
      <c r="I132" s="214"/>
      <c r="J132" s="225">
        <f>BK132</f>
        <v>0</v>
      </c>
      <c r="K132" s="211"/>
      <c r="L132" s="216"/>
      <c r="M132" s="217"/>
      <c r="N132" s="218"/>
      <c r="O132" s="218"/>
      <c r="P132" s="219">
        <f>SUM(P133:P137)</f>
        <v>0</v>
      </c>
      <c r="Q132" s="218"/>
      <c r="R132" s="219">
        <f>SUM(R133:R137)</f>
        <v>0</v>
      </c>
      <c r="S132" s="218"/>
      <c r="T132" s="220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168</v>
      </c>
      <c r="AT132" s="222" t="s">
        <v>77</v>
      </c>
      <c r="AU132" s="222" t="s">
        <v>85</v>
      </c>
      <c r="AY132" s="221" t="s">
        <v>136</v>
      </c>
      <c r="BK132" s="223">
        <f>SUM(BK133:BK137)</f>
        <v>0</v>
      </c>
    </row>
    <row r="133" spans="1:65" s="2" customFormat="1" ht="14.4" customHeight="1">
      <c r="A133" s="38"/>
      <c r="B133" s="39"/>
      <c r="C133" s="226" t="s">
        <v>146</v>
      </c>
      <c r="D133" s="226" t="s">
        <v>140</v>
      </c>
      <c r="E133" s="227" t="s">
        <v>402</v>
      </c>
      <c r="F133" s="228" t="s">
        <v>403</v>
      </c>
      <c r="G133" s="229" t="s">
        <v>395</v>
      </c>
      <c r="H133" s="230">
        <v>1</v>
      </c>
      <c r="I133" s="231"/>
      <c r="J133" s="232">
        <f>ROUND(I133*H133,2)</f>
        <v>0</v>
      </c>
      <c r="K133" s="228" t="s">
        <v>144</v>
      </c>
      <c r="L133" s="44"/>
      <c r="M133" s="233" t="s">
        <v>1</v>
      </c>
      <c r="N133" s="234" t="s">
        <v>43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404</v>
      </c>
      <c r="AT133" s="237" t="s">
        <v>140</v>
      </c>
      <c r="AU133" s="237" t="s">
        <v>87</v>
      </c>
      <c r="AY133" s="17" t="s">
        <v>136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85</v>
      </c>
      <c r="BK133" s="238">
        <f>ROUND(I133*H133,2)</f>
        <v>0</v>
      </c>
      <c r="BL133" s="17" t="s">
        <v>404</v>
      </c>
      <c r="BM133" s="237" t="s">
        <v>405</v>
      </c>
    </row>
    <row r="134" spans="1:51" s="13" customFormat="1" ht="12">
      <c r="A134" s="13"/>
      <c r="B134" s="239"/>
      <c r="C134" s="240"/>
      <c r="D134" s="241" t="s">
        <v>148</v>
      </c>
      <c r="E134" s="242" t="s">
        <v>1</v>
      </c>
      <c r="F134" s="243" t="s">
        <v>406</v>
      </c>
      <c r="G134" s="240"/>
      <c r="H134" s="242" t="s">
        <v>1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148</v>
      </c>
      <c r="AU134" s="249" t="s">
        <v>87</v>
      </c>
      <c r="AV134" s="13" t="s">
        <v>85</v>
      </c>
      <c r="AW134" s="13" t="s">
        <v>33</v>
      </c>
      <c r="AX134" s="13" t="s">
        <v>78</v>
      </c>
      <c r="AY134" s="249" t="s">
        <v>136</v>
      </c>
    </row>
    <row r="135" spans="1:51" s="14" customFormat="1" ht="12">
      <c r="A135" s="14"/>
      <c r="B135" s="250"/>
      <c r="C135" s="251"/>
      <c r="D135" s="241" t="s">
        <v>148</v>
      </c>
      <c r="E135" s="252" t="s">
        <v>1</v>
      </c>
      <c r="F135" s="253" t="s">
        <v>85</v>
      </c>
      <c r="G135" s="251"/>
      <c r="H135" s="254">
        <v>1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148</v>
      </c>
      <c r="AU135" s="260" t="s">
        <v>87</v>
      </c>
      <c r="AV135" s="14" t="s">
        <v>87</v>
      </c>
      <c r="AW135" s="14" t="s">
        <v>33</v>
      </c>
      <c r="AX135" s="14" t="s">
        <v>85</v>
      </c>
      <c r="AY135" s="260" t="s">
        <v>136</v>
      </c>
    </row>
    <row r="136" spans="1:65" s="2" customFormat="1" ht="14.4" customHeight="1">
      <c r="A136" s="38"/>
      <c r="B136" s="39"/>
      <c r="C136" s="226" t="s">
        <v>145</v>
      </c>
      <c r="D136" s="226" t="s">
        <v>140</v>
      </c>
      <c r="E136" s="227" t="s">
        <v>407</v>
      </c>
      <c r="F136" s="228" t="s">
        <v>408</v>
      </c>
      <c r="G136" s="229" t="s">
        <v>409</v>
      </c>
      <c r="H136" s="230">
        <v>1</v>
      </c>
      <c r="I136" s="231"/>
      <c r="J136" s="232">
        <f>ROUND(I136*H136,2)</f>
        <v>0</v>
      </c>
      <c r="K136" s="228" t="s">
        <v>144</v>
      </c>
      <c r="L136" s="44"/>
      <c r="M136" s="233" t="s">
        <v>1</v>
      </c>
      <c r="N136" s="234" t="s">
        <v>43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145</v>
      </c>
      <c r="AT136" s="237" t="s">
        <v>140</v>
      </c>
      <c r="AU136" s="237" t="s">
        <v>87</v>
      </c>
      <c r="AY136" s="17" t="s">
        <v>136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85</v>
      </c>
      <c r="BK136" s="238">
        <f>ROUND(I136*H136,2)</f>
        <v>0</v>
      </c>
      <c r="BL136" s="17" t="s">
        <v>145</v>
      </c>
      <c r="BM136" s="237" t="s">
        <v>410</v>
      </c>
    </row>
    <row r="137" spans="1:51" s="14" customFormat="1" ht="12">
      <c r="A137" s="14"/>
      <c r="B137" s="250"/>
      <c r="C137" s="251"/>
      <c r="D137" s="241" t="s">
        <v>148</v>
      </c>
      <c r="E137" s="252" t="s">
        <v>1</v>
      </c>
      <c r="F137" s="253" t="s">
        <v>85</v>
      </c>
      <c r="G137" s="251"/>
      <c r="H137" s="254">
        <v>1</v>
      </c>
      <c r="I137" s="255"/>
      <c r="J137" s="251"/>
      <c r="K137" s="251"/>
      <c r="L137" s="256"/>
      <c r="M137" s="287"/>
      <c r="N137" s="288"/>
      <c r="O137" s="288"/>
      <c r="P137" s="288"/>
      <c r="Q137" s="288"/>
      <c r="R137" s="288"/>
      <c r="S137" s="288"/>
      <c r="T137" s="28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148</v>
      </c>
      <c r="AU137" s="260" t="s">
        <v>87</v>
      </c>
      <c r="AV137" s="14" t="s">
        <v>87</v>
      </c>
      <c r="AW137" s="14" t="s">
        <v>33</v>
      </c>
      <c r="AX137" s="14" t="s">
        <v>85</v>
      </c>
      <c r="AY137" s="260" t="s">
        <v>136</v>
      </c>
    </row>
    <row r="138" spans="1:31" s="2" customFormat="1" ht="6.95" customHeight="1">
      <c r="A138" s="38"/>
      <c r="B138" s="66"/>
      <c r="C138" s="67"/>
      <c r="D138" s="67"/>
      <c r="E138" s="67"/>
      <c r="F138" s="67"/>
      <c r="G138" s="67"/>
      <c r="H138" s="67"/>
      <c r="I138" s="67"/>
      <c r="J138" s="67"/>
      <c r="K138" s="67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password="CC35" sheet="1" objects="1" scenarios="1" formatColumns="0" formatRows="0" autoFilter="0"/>
  <autoFilter ref="C123:K13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Pavelka</dc:creator>
  <cp:keywords/>
  <dc:description/>
  <cp:lastModifiedBy>Michal Pavelka</cp:lastModifiedBy>
  <dcterms:created xsi:type="dcterms:W3CDTF">2020-09-25T15:33:35Z</dcterms:created>
  <dcterms:modified xsi:type="dcterms:W3CDTF">2020-09-25T15:33:38Z</dcterms:modified>
  <cp:category/>
  <cp:version/>
  <cp:contentType/>
  <cp:contentStatus/>
</cp:coreProperties>
</file>