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40" windowWidth="27495" windowHeight="12210"/>
  </bookViews>
  <sheets>
    <sheet name="Rekapitulace stavby" sheetId="1" r:id="rId1"/>
    <sheet name="SO 01 - Stavební úpravy s..." sheetId="2" r:id="rId2"/>
    <sheet name="SO 01 - Stavební úpravy s..._01" sheetId="3" r:id="rId3"/>
    <sheet name="SO 01 - Stavební úpravy s..._02" sheetId="4" r:id="rId4"/>
    <sheet name="VON - Vedlejší a ostatní ..." sheetId="5" r:id="rId5"/>
  </sheets>
  <definedNames>
    <definedName name="_xlnm._FilterDatabase" localSheetId="1" hidden="1">'SO 01 - Stavební úpravy s...'!$C$147:$K$531</definedName>
    <definedName name="_xlnm._FilterDatabase" localSheetId="2" hidden="1">'SO 01 - Stavební úpravy s..._01'!$C$131:$K$177</definedName>
    <definedName name="_xlnm._FilterDatabase" localSheetId="3" hidden="1">'SO 01 - Stavební úpravy s..._02'!$C$129:$K$281</definedName>
    <definedName name="_xlnm._FilterDatabase" localSheetId="4" hidden="1">'VON - Vedlejší a ostatní ...'!$C$117:$K$123</definedName>
    <definedName name="_xlnm.Print_Titles" localSheetId="0">'Rekapitulace stavby'!$92:$92</definedName>
    <definedName name="_xlnm.Print_Titles" localSheetId="1">'SO 01 - Stavební úpravy s...'!$147:$147</definedName>
    <definedName name="_xlnm.Print_Titles" localSheetId="2">'SO 01 - Stavební úpravy s..._01'!$131:$131</definedName>
    <definedName name="_xlnm.Print_Titles" localSheetId="3">'SO 01 - Stavební úpravy s..._02'!$129:$129</definedName>
    <definedName name="_xlnm.Print_Titles" localSheetId="4">'VON - Vedlejší a ostatní ...'!$117:$117</definedName>
    <definedName name="_xlnm.Print_Area" localSheetId="0">'Rekapitulace stavby'!$D$4:$AO$76,'Rekapitulace stavby'!$C$82:$AQ$103</definedName>
    <definedName name="_xlnm.Print_Area" localSheetId="1">'SO 01 - Stavební úpravy s...'!$C$4:$J$76,'SO 01 - Stavební úpravy s...'!$C$82:$J$127,'SO 01 - Stavební úpravy s...'!$C$133:$J$531</definedName>
    <definedName name="_xlnm.Print_Area" localSheetId="2">'SO 01 - Stavební úpravy s..._01'!$C$4:$J$76,'SO 01 - Stavební úpravy s..._01'!$C$82:$J$109,'SO 01 - Stavební úpravy s..._01'!$C$115:$J$177</definedName>
    <definedName name="_xlnm.Print_Area" localSheetId="3">'SO 01 - Stavební úpravy s..._02'!$C$4:$J$76,'SO 01 - Stavební úpravy s..._02'!$C$82:$J$107,'SO 01 - Stavební úpravy s..._02'!$C$113:$J$281</definedName>
    <definedName name="_xlnm.Print_Area" localSheetId="4">'VON - Vedlejší a ostatní ...'!$C$4:$J$76,'VON - Vedlejší a ostatní ...'!$C$82:$J$99,'VON - Vedlejší a ostatní ...'!$C$105:$J$123</definedName>
  </definedNames>
  <calcPr calcId="144525"/>
</workbook>
</file>

<file path=xl/calcChain.xml><?xml version="1.0" encoding="utf-8"?>
<calcChain xmlns="http://schemas.openxmlformats.org/spreadsheetml/2006/main">
  <c r="J37" i="5" l="1"/>
  <c r="J36" i="5"/>
  <c r="AY102" i="1" s="1"/>
  <c r="J35" i="5"/>
  <c r="AX102" i="1"/>
  <c r="BI121" i="5"/>
  <c r="BH121" i="5"/>
  <c r="BG121" i="5"/>
  <c r="BF121" i="5"/>
  <c r="T121" i="5"/>
  <c r="T120" i="5"/>
  <c r="T119" i="5" s="1"/>
  <c r="T118" i="5" s="1"/>
  <c r="R121" i="5"/>
  <c r="R120" i="5"/>
  <c r="R119" i="5" s="1"/>
  <c r="R118" i="5" s="1"/>
  <c r="P121" i="5"/>
  <c r="P120" i="5"/>
  <c r="P119" i="5"/>
  <c r="P118" i="5"/>
  <c r="AU102" i="1" s="1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112" i="5"/>
  <c r="E7" i="5"/>
  <c r="E108" i="5" s="1"/>
  <c r="J41" i="4"/>
  <c r="J40" i="4"/>
  <c r="AY101" i="1"/>
  <c r="J39" i="4"/>
  <c r="AX101" i="1" s="1"/>
  <c r="BI279" i="4"/>
  <c r="BH279" i="4"/>
  <c r="BG279" i="4"/>
  <c r="BF279" i="4"/>
  <c r="T279" i="4"/>
  <c r="T278" i="4" s="1"/>
  <c r="R279" i="4"/>
  <c r="R278" i="4"/>
  <c r="P279" i="4"/>
  <c r="P278" i="4" s="1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70" i="4"/>
  <c r="BH270" i="4"/>
  <c r="BG270" i="4"/>
  <c r="BF270" i="4"/>
  <c r="T270" i="4"/>
  <c r="R270" i="4"/>
  <c r="P270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5" i="4"/>
  <c r="BH265" i="4"/>
  <c r="BG265" i="4"/>
  <c r="BF265" i="4"/>
  <c r="T265" i="4"/>
  <c r="R265" i="4"/>
  <c r="P265" i="4"/>
  <c r="BI263" i="4"/>
  <c r="BH263" i="4"/>
  <c r="BG263" i="4"/>
  <c r="BF263" i="4"/>
  <c r="T263" i="4"/>
  <c r="R263" i="4"/>
  <c r="P263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2" i="4"/>
  <c r="BH242" i="4"/>
  <c r="BG242" i="4"/>
  <c r="BF242" i="4"/>
  <c r="T242" i="4"/>
  <c r="R242" i="4"/>
  <c r="P242" i="4"/>
  <c r="BI239" i="4"/>
  <c r="BH239" i="4"/>
  <c r="BG239" i="4"/>
  <c r="BF239" i="4"/>
  <c r="T239" i="4"/>
  <c r="R239" i="4"/>
  <c r="P239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R233" i="4"/>
  <c r="P233" i="4"/>
  <c r="BI231" i="4"/>
  <c r="BH231" i="4"/>
  <c r="BG231" i="4"/>
  <c r="BF231" i="4"/>
  <c r="T231" i="4"/>
  <c r="R231" i="4"/>
  <c r="P231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0" i="4"/>
  <c r="BH190" i="4"/>
  <c r="BG190" i="4"/>
  <c r="BF190" i="4"/>
  <c r="T190" i="4"/>
  <c r="R190" i="4"/>
  <c r="P190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1" i="4"/>
  <c r="BH171" i="4"/>
  <c r="BG171" i="4"/>
  <c r="BF171" i="4"/>
  <c r="T171" i="4"/>
  <c r="R171" i="4"/>
  <c r="P171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J127" i="4"/>
  <c r="J126" i="4"/>
  <c r="F126" i="4"/>
  <c r="F124" i="4"/>
  <c r="E122" i="4"/>
  <c r="J96" i="4"/>
  <c r="J95" i="4"/>
  <c r="F95" i="4"/>
  <c r="F93" i="4"/>
  <c r="E91" i="4"/>
  <c r="J22" i="4"/>
  <c r="E22" i="4"/>
  <c r="F127" i="4"/>
  <c r="J21" i="4"/>
  <c r="J16" i="4"/>
  <c r="J124" i="4"/>
  <c r="E7" i="4"/>
  <c r="E116" i="4" s="1"/>
  <c r="J41" i="3"/>
  <c r="J40" i="3"/>
  <c r="AY99" i="1"/>
  <c r="J39" i="3"/>
  <c r="AX99" i="1" s="1"/>
  <c r="BI177" i="3"/>
  <c r="BH177" i="3"/>
  <c r="BG177" i="3"/>
  <c r="BF177" i="3"/>
  <c r="T177" i="3"/>
  <c r="T176" i="3" s="1"/>
  <c r="R177" i="3"/>
  <c r="R176" i="3"/>
  <c r="P177" i="3"/>
  <c r="P176" i="3"/>
  <c r="BI175" i="3"/>
  <c r="BH175" i="3"/>
  <c r="BG175" i="3"/>
  <c r="BF175" i="3"/>
  <c r="T175" i="3"/>
  <c r="T174" i="3"/>
  <c r="R175" i="3"/>
  <c r="R174" i="3" s="1"/>
  <c r="P175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J129" i="3"/>
  <c r="J128" i="3"/>
  <c r="F128" i="3"/>
  <c r="F126" i="3"/>
  <c r="E124" i="3"/>
  <c r="J96" i="3"/>
  <c r="J95" i="3"/>
  <c r="F95" i="3"/>
  <c r="F93" i="3"/>
  <c r="E91" i="3"/>
  <c r="J22" i="3"/>
  <c r="E22" i="3"/>
  <c r="F129" i="3"/>
  <c r="J21" i="3"/>
  <c r="J16" i="3"/>
  <c r="J126" i="3"/>
  <c r="E7" i="3"/>
  <c r="E118" i="3" s="1"/>
  <c r="J39" i="2"/>
  <c r="J38" i="2"/>
  <c r="AY96" i="1"/>
  <c r="J37" i="2"/>
  <c r="AX96" i="1"/>
  <c r="BI530" i="2"/>
  <c r="BH530" i="2"/>
  <c r="BG530" i="2"/>
  <c r="BF530" i="2"/>
  <c r="T530" i="2"/>
  <c r="R530" i="2"/>
  <c r="P530" i="2"/>
  <c r="BI528" i="2"/>
  <c r="BH528" i="2"/>
  <c r="BG528" i="2"/>
  <c r="BF528" i="2"/>
  <c r="T528" i="2"/>
  <c r="R528" i="2"/>
  <c r="P528" i="2"/>
  <c r="BI524" i="2"/>
  <c r="BH524" i="2"/>
  <c r="BG524" i="2"/>
  <c r="BF524" i="2"/>
  <c r="T524" i="2"/>
  <c r="T523" i="2"/>
  <c r="R524" i="2"/>
  <c r="R523" i="2" s="1"/>
  <c r="P524" i="2"/>
  <c r="P523" i="2"/>
  <c r="BI517" i="2"/>
  <c r="BH517" i="2"/>
  <c r="BG517" i="2"/>
  <c r="BF517" i="2"/>
  <c r="T517" i="2"/>
  <c r="T510" i="2"/>
  <c r="R517" i="2"/>
  <c r="R510" i="2"/>
  <c r="P517" i="2"/>
  <c r="BI511" i="2"/>
  <c r="BH511" i="2"/>
  <c r="BG511" i="2"/>
  <c r="BF511" i="2"/>
  <c r="T511" i="2"/>
  <c r="R511" i="2"/>
  <c r="P511" i="2"/>
  <c r="P510" i="2" s="1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6" i="2"/>
  <c r="BH486" i="2"/>
  <c r="BG486" i="2"/>
  <c r="BF486" i="2"/>
  <c r="T486" i="2"/>
  <c r="R486" i="2"/>
  <c r="P486" i="2"/>
  <c r="BI483" i="2"/>
  <c r="BH483" i="2"/>
  <c r="BG483" i="2"/>
  <c r="BF483" i="2"/>
  <c r="T483" i="2"/>
  <c r="R483" i="2"/>
  <c r="P483" i="2"/>
  <c r="BI479" i="2"/>
  <c r="BH479" i="2"/>
  <c r="BG479" i="2"/>
  <c r="BF479" i="2"/>
  <c r="T479" i="2"/>
  <c r="R479" i="2"/>
  <c r="P479" i="2"/>
  <c r="BI471" i="2"/>
  <c r="BH471" i="2"/>
  <c r="BG471" i="2"/>
  <c r="BF471" i="2"/>
  <c r="T471" i="2"/>
  <c r="R471" i="2"/>
  <c r="P471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57" i="2"/>
  <c r="BH457" i="2"/>
  <c r="BG457" i="2"/>
  <c r="BF457" i="2"/>
  <c r="T457" i="2"/>
  <c r="R457" i="2"/>
  <c r="P457" i="2"/>
  <c r="BI453" i="2"/>
  <c r="BH453" i="2"/>
  <c r="BG453" i="2"/>
  <c r="BF453" i="2"/>
  <c r="T453" i="2"/>
  <c r="R453" i="2"/>
  <c r="P453" i="2"/>
  <c r="BI445" i="2"/>
  <c r="BH445" i="2"/>
  <c r="BG445" i="2"/>
  <c r="BF445" i="2"/>
  <c r="T445" i="2"/>
  <c r="R445" i="2"/>
  <c r="P445" i="2"/>
  <c r="BI437" i="2"/>
  <c r="BH437" i="2"/>
  <c r="BG437" i="2"/>
  <c r="BF437" i="2"/>
  <c r="T437" i="2"/>
  <c r="R437" i="2"/>
  <c r="P437" i="2"/>
  <c r="BI429" i="2"/>
  <c r="BH429" i="2"/>
  <c r="BG429" i="2"/>
  <c r="BF429" i="2"/>
  <c r="T429" i="2"/>
  <c r="R429" i="2"/>
  <c r="P429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09" i="2"/>
  <c r="BH409" i="2"/>
  <c r="BG409" i="2"/>
  <c r="BF409" i="2"/>
  <c r="T409" i="2"/>
  <c r="R409" i="2"/>
  <c r="P409" i="2"/>
  <c r="BI407" i="2"/>
  <c r="BH407" i="2"/>
  <c r="BG407" i="2"/>
  <c r="BF407" i="2"/>
  <c r="T407" i="2"/>
  <c r="R407" i="2"/>
  <c r="P407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393" i="2"/>
  <c r="BH393" i="2"/>
  <c r="BG393" i="2"/>
  <c r="BF393" i="2"/>
  <c r="T393" i="2"/>
  <c r="R393" i="2"/>
  <c r="P393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8" i="2"/>
  <c r="BH378" i="2"/>
  <c r="BG378" i="2"/>
  <c r="BF378" i="2"/>
  <c r="T378" i="2"/>
  <c r="R378" i="2"/>
  <c r="P378" i="2"/>
  <c r="BI376" i="2"/>
  <c r="BH376" i="2"/>
  <c r="BG376" i="2"/>
  <c r="BF376" i="2"/>
  <c r="T376" i="2"/>
  <c r="R376" i="2"/>
  <c r="P376" i="2"/>
  <c r="BI374" i="2"/>
  <c r="BH374" i="2"/>
  <c r="BG374" i="2"/>
  <c r="BF374" i="2"/>
  <c r="T374" i="2"/>
  <c r="R374" i="2"/>
  <c r="P374" i="2"/>
  <c r="BI371" i="2"/>
  <c r="BH371" i="2"/>
  <c r="BG371" i="2"/>
  <c r="BF371" i="2"/>
  <c r="T371" i="2"/>
  <c r="T370" i="2"/>
  <c r="R371" i="2"/>
  <c r="R370" i="2" s="1"/>
  <c r="P371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7" i="2"/>
  <c r="BH357" i="2"/>
  <c r="BG357" i="2"/>
  <c r="BF357" i="2"/>
  <c r="T357" i="2"/>
  <c r="R357" i="2"/>
  <c r="P357" i="2"/>
  <c r="BI354" i="2"/>
  <c r="BH354" i="2"/>
  <c r="BG354" i="2"/>
  <c r="BF354" i="2"/>
  <c r="T354" i="2"/>
  <c r="T353" i="2"/>
  <c r="R354" i="2"/>
  <c r="R353" i="2"/>
  <c r="P354" i="2"/>
  <c r="P353" i="2" s="1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27" i="2"/>
  <c r="BH327" i="2"/>
  <c r="BG327" i="2"/>
  <c r="BF327" i="2"/>
  <c r="T327" i="2"/>
  <c r="R327" i="2"/>
  <c r="P327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2" i="2"/>
  <c r="BH312" i="2"/>
  <c r="BG312" i="2"/>
  <c r="BF312" i="2"/>
  <c r="T312" i="2"/>
  <c r="R312" i="2"/>
  <c r="P312" i="2"/>
  <c r="BI301" i="2"/>
  <c r="BH301" i="2"/>
  <c r="BG301" i="2"/>
  <c r="BF301" i="2"/>
  <c r="T301" i="2"/>
  <c r="R301" i="2"/>
  <c r="P301" i="2"/>
  <c r="BI290" i="2"/>
  <c r="BH290" i="2"/>
  <c r="BG290" i="2"/>
  <c r="BF290" i="2"/>
  <c r="T290" i="2"/>
  <c r="R290" i="2"/>
  <c r="P290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56" i="2"/>
  <c r="BH256" i="2"/>
  <c r="BG256" i="2"/>
  <c r="BF256" i="2"/>
  <c r="T256" i="2"/>
  <c r="T255" i="2"/>
  <c r="R256" i="2"/>
  <c r="R255" i="2"/>
  <c r="P256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18" i="2"/>
  <c r="BH218" i="2"/>
  <c r="BG218" i="2"/>
  <c r="BF218" i="2"/>
  <c r="T218" i="2"/>
  <c r="R218" i="2"/>
  <c r="P218" i="2"/>
  <c r="BI212" i="2"/>
  <c r="BH212" i="2"/>
  <c r="BG212" i="2"/>
  <c r="BF212" i="2"/>
  <c r="T212" i="2"/>
  <c r="R212" i="2"/>
  <c r="P212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88" i="2"/>
  <c r="BH188" i="2"/>
  <c r="BG188" i="2"/>
  <c r="BF188" i="2"/>
  <c r="T188" i="2"/>
  <c r="R188" i="2"/>
  <c r="P188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59" i="2"/>
  <c r="BH159" i="2"/>
  <c r="BG159" i="2"/>
  <c r="BF159" i="2"/>
  <c r="T159" i="2"/>
  <c r="T158" i="2" s="1"/>
  <c r="R159" i="2"/>
  <c r="R158" i="2"/>
  <c r="P159" i="2"/>
  <c r="P158" i="2" s="1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J145" i="2"/>
  <c r="J144" i="2"/>
  <c r="F144" i="2"/>
  <c r="F142" i="2"/>
  <c r="E140" i="2"/>
  <c r="J94" i="2"/>
  <c r="J93" i="2"/>
  <c r="F93" i="2"/>
  <c r="F91" i="2"/>
  <c r="E89" i="2"/>
  <c r="J20" i="2"/>
  <c r="E20" i="2"/>
  <c r="F94" i="2" s="1"/>
  <c r="J19" i="2"/>
  <c r="J14" i="2"/>
  <c r="J142" i="2" s="1"/>
  <c r="E7" i="2"/>
  <c r="E136" i="2" s="1"/>
  <c r="L90" i="1"/>
  <c r="AM90" i="1"/>
  <c r="AM89" i="1"/>
  <c r="L89" i="1"/>
  <c r="AM87" i="1"/>
  <c r="L87" i="1"/>
  <c r="L85" i="1"/>
  <c r="L84" i="1"/>
  <c r="BK528" i="2"/>
  <c r="BK502" i="2"/>
  <c r="J492" i="2"/>
  <c r="BK483" i="2"/>
  <c r="BK466" i="2"/>
  <c r="BK453" i="2"/>
  <c r="J364" i="2"/>
  <c r="BK347" i="2"/>
  <c r="BK327" i="2"/>
  <c r="J318" i="2"/>
  <c r="J301" i="2"/>
  <c r="BK253" i="2"/>
  <c r="J233" i="2"/>
  <c r="J218" i="2"/>
  <c r="J195" i="2"/>
  <c r="AS95" i="1"/>
  <c r="J511" i="2"/>
  <c r="BK492" i="2"/>
  <c r="J465" i="2"/>
  <c r="BK429" i="2"/>
  <c r="BK415" i="2"/>
  <c r="BK385" i="2"/>
  <c r="J380" i="2"/>
  <c r="J371" i="2"/>
  <c r="J363" i="2"/>
  <c r="J348" i="2"/>
  <c r="BK315" i="2"/>
  <c r="J253" i="2"/>
  <c r="BK243" i="2"/>
  <c r="BK202" i="2"/>
  <c r="J179" i="2"/>
  <c r="J175" i="2"/>
  <c r="J159" i="2"/>
  <c r="BK152" i="2"/>
  <c r="AS100" i="1"/>
  <c r="J528" i="2"/>
  <c r="BK517" i="2"/>
  <c r="J508" i="2"/>
  <c r="J504" i="2"/>
  <c r="J486" i="2"/>
  <c r="J479" i="2"/>
  <c r="J468" i="2"/>
  <c r="BK421" i="2"/>
  <c r="J407" i="2"/>
  <c r="J401" i="2"/>
  <c r="BK371" i="2"/>
  <c r="J357" i="2"/>
  <c r="BK352" i="2"/>
  <c r="J347" i="2"/>
  <c r="J321" i="2"/>
  <c r="BK301" i="2"/>
  <c r="J246" i="2"/>
  <c r="J243" i="2"/>
  <c r="BK218" i="2"/>
  <c r="BK177" i="2"/>
  <c r="BK167" i="2"/>
  <c r="BK463" i="2"/>
  <c r="J445" i="2"/>
  <c r="BK424" i="2"/>
  <c r="BK412" i="2"/>
  <c r="BK405" i="2"/>
  <c r="BK380" i="2"/>
  <c r="J374" i="2"/>
  <c r="J352" i="2"/>
  <c r="BK290" i="2"/>
  <c r="J270" i="2"/>
  <c r="BK251" i="2"/>
  <c r="J240" i="2"/>
  <c r="J167" i="2"/>
  <c r="BK172" i="3"/>
  <c r="BK158" i="3"/>
  <c r="BK148" i="3"/>
  <c r="BK144" i="3"/>
  <c r="BK139" i="3"/>
  <c r="BK135" i="3"/>
  <c r="J172" i="3"/>
  <c r="J163" i="3"/>
  <c r="BK154" i="3"/>
  <c r="BK145" i="3"/>
  <c r="J142" i="3"/>
  <c r="J135" i="3"/>
  <c r="J165" i="3"/>
  <c r="BK162" i="3"/>
  <c r="J152" i="3"/>
  <c r="BK149" i="3"/>
  <c r="J136" i="3"/>
  <c r="BK171" i="3"/>
  <c r="BK168" i="3"/>
  <c r="BK164" i="3"/>
  <c r="J154" i="3"/>
  <c r="BK147" i="3"/>
  <c r="BK140" i="3"/>
  <c r="BK279" i="4"/>
  <c r="BK275" i="4"/>
  <c r="J267" i="4"/>
  <c r="J239" i="4"/>
  <c r="J210" i="4"/>
  <c r="J201" i="4"/>
  <c r="J190" i="4"/>
  <c r="J157" i="4"/>
  <c r="J144" i="4"/>
  <c r="J136" i="4"/>
  <c r="BK270" i="4"/>
  <c r="BK236" i="4"/>
  <c r="J228" i="4"/>
  <c r="BK219" i="4"/>
  <c r="J206" i="4"/>
  <c r="BK201" i="4"/>
  <c r="J154" i="4"/>
  <c r="J140" i="4"/>
  <c r="BK269" i="4"/>
  <c r="J257" i="4"/>
  <c r="BK239" i="4"/>
  <c r="BK222" i="4"/>
  <c r="BK196" i="4"/>
  <c r="BK165" i="4"/>
  <c r="J158" i="4"/>
  <c r="J142" i="4"/>
  <c r="J270" i="4"/>
  <c r="BK257" i="4"/>
  <c r="J242" i="4"/>
  <c r="BK213" i="4"/>
  <c r="BK180" i="4"/>
  <c r="J168" i="4"/>
  <c r="BK158" i="4"/>
  <c r="J146" i="4"/>
  <c r="BK136" i="4"/>
  <c r="F37" i="5"/>
  <c r="BD102" i="1" s="1"/>
  <c r="J524" i="2"/>
  <c r="BK504" i="2"/>
  <c r="J493" i="2"/>
  <c r="BK486" i="2"/>
  <c r="BK471" i="2"/>
  <c r="BK465" i="2"/>
  <c r="BK437" i="2"/>
  <c r="J382" i="2"/>
  <c r="BK360" i="2"/>
  <c r="J336" i="2"/>
  <c r="BK321" i="2"/>
  <c r="J312" i="2"/>
  <c r="J256" i="2"/>
  <c r="BK246" i="2"/>
  <c r="J230" i="2"/>
  <c r="BK212" i="2"/>
  <c r="BK159" i="2"/>
  <c r="BK530" i="2"/>
  <c r="BK508" i="2"/>
  <c r="J489" i="2"/>
  <c r="BK445" i="2"/>
  <c r="J427" i="2"/>
  <c r="BK401" i="2"/>
  <c r="J385" i="2"/>
  <c r="J376" i="2"/>
  <c r="BK366" i="2"/>
  <c r="J360" i="2"/>
  <c r="BK336" i="2"/>
  <c r="BK270" i="2"/>
  <c r="J251" i="2"/>
  <c r="J227" i="2"/>
  <c r="BK195" i="2"/>
  <c r="J177" i="2"/>
  <c r="J173" i="2"/>
  <c r="BK155" i="2"/>
  <c r="J152" i="2"/>
  <c r="AS98" i="1"/>
  <c r="BK524" i="2"/>
  <c r="J506" i="2"/>
  <c r="J501" i="2"/>
  <c r="J483" i="2"/>
  <c r="J471" i="2"/>
  <c r="J424" i="2"/>
  <c r="J409" i="2"/>
  <c r="J405" i="2"/>
  <c r="BK378" i="2"/>
  <c r="J366" i="2"/>
  <c r="J351" i="2"/>
  <c r="BK339" i="2"/>
  <c r="J290" i="2"/>
  <c r="BK248" i="2"/>
  <c r="BK233" i="2"/>
  <c r="J188" i="2"/>
  <c r="BK175" i="2"/>
  <c r="BK493" i="2"/>
  <c r="BK457" i="2"/>
  <c r="BK427" i="2"/>
  <c r="J421" i="2"/>
  <c r="BK409" i="2"/>
  <c r="BK404" i="2"/>
  <c r="J378" i="2"/>
  <c r="J368" i="2"/>
  <c r="BK351" i="2"/>
  <c r="J279" i="2"/>
  <c r="BK256" i="2"/>
  <c r="J248" i="2"/>
  <c r="BK188" i="2"/>
  <c r="J173" i="3"/>
  <c r="J159" i="3"/>
  <c r="J153" i="3"/>
  <c r="J146" i="3"/>
  <c r="J141" i="3"/>
  <c r="J137" i="3"/>
  <c r="BK173" i="3"/>
  <c r="BK166" i="3"/>
  <c r="J158" i="3"/>
  <c r="J150" i="3"/>
  <c r="J144" i="3"/>
  <c r="J139" i="3"/>
  <c r="J171" i="3"/>
  <c r="J164" i="3"/>
  <c r="BK159" i="3"/>
  <c r="BK153" i="3"/>
  <c r="BK150" i="3"/>
  <c r="BK143" i="3"/>
  <c r="J138" i="3"/>
  <c r="BK175" i="3"/>
  <c r="BK169" i="3"/>
  <c r="BK165" i="3"/>
  <c r="J160" i="3"/>
  <c r="BK151" i="3"/>
  <c r="BK146" i="3"/>
  <c r="BK136" i="3"/>
  <c r="J279" i="4"/>
  <c r="J269" i="4"/>
  <c r="BK242" i="4"/>
  <c r="J219" i="4"/>
  <c r="BK206" i="4"/>
  <c r="J196" i="4"/>
  <c r="J160" i="4"/>
  <c r="BK148" i="4"/>
  <c r="BK140" i="4"/>
  <c r="J248" i="4"/>
  <c r="BK231" i="4"/>
  <c r="BK216" i="4"/>
  <c r="J213" i="4"/>
  <c r="BK203" i="4"/>
  <c r="J180" i="4"/>
  <c r="BK142" i="4"/>
  <c r="BK132" i="4"/>
  <c r="J272" i="4"/>
  <c r="J255" i="4"/>
  <c r="BK252" i="4"/>
  <c r="J250" i="4"/>
  <c r="BK248" i="4"/>
  <c r="J231" i="4"/>
  <c r="BK199" i="4"/>
  <c r="BK168" i="4"/>
  <c r="BK160" i="4"/>
  <c r="BK154" i="4"/>
  <c r="BK265" i="4"/>
  <c r="BK255" i="4"/>
  <c r="J233" i="4"/>
  <c r="BK210" i="4"/>
  <c r="J177" i="4"/>
  <c r="J165" i="4"/>
  <c r="J151" i="4"/>
  <c r="J138" i="4"/>
  <c r="J121" i="5"/>
  <c r="F35" i="5"/>
  <c r="BB102" i="1"/>
  <c r="F36" i="5"/>
  <c r="BC102" i="1"/>
  <c r="J530" i="2"/>
  <c r="BK506" i="2"/>
  <c r="BK501" i="2"/>
  <c r="BK489" i="2"/>
  <c r="BK479" i="2"/>
  <c r="BK468" i="2"/>
  <c r="J463" i="2"/>
  <c r="J415" i="2"/>
  <c r="BK363" i="2"/>
  <c r="J339" i="2"/>
  <c r="BK324" i="2"/>
  <c r="J315" i="2"/>
  <c r="BK279" i="2"/>
  <c r="BK240" i="2"/>
  <c r="BK227" i="2"/>
  <c r="J202" i="2"/>
  <c r="J155" i="2"/>
  <c r="J517" i="2"/>
  <c r="J502" i="2"/>
  <c r="J466" i="2"/>
  <c r="J437" i="2"/>
  <c r="BK418" i="2"/>
  <c r="J393" i="2"/>
  <c r="BK382" i="2"/>
  <c r="BK374" i="2"/>
  <c r="BK364" i="2"/>
  <c r="BK357" i="2"/>
  <c r="J327" i="2"/>
  <c r="J267" i="2"/>
  <c r="J457" i="2"/>
  <c r="J412" i="2"/>
  <c r="J404" i="2"/>
  <c r="BK368" i="2"/>
  <c r="BK354" i="2"/>
  <c r="BK348" i="2"/>
  <c r="J324" i="2"/>
  <c r="BK318" i="2"/>
  <c r="BK276" i="2"/>
  <c r="BK230" i="2"/>
  <c r="BK179" i="2"/>
  <c r="BK173" i="2"/>
  <c r="BK511" i="2"/>
  <c r="J453" i="2"/>
  <c r="J429" i="2"/>
  <c r="J418" i="2"/>
  <c r="BK407" i="2"/>
  <c r="BK393" i="2"/>
  <c r="BK376" i="2"/>
  <c r="J354" i="2"/>
  <c r="BK312" i="2"/>
  <c r="J276" i="2"/>
  <c r="BK267" i="2"/>
  <c r="J212" i="2"/>
  <c r="J175" i="3"/>
  <c r="J168" i="3"/>
  <c r="BK155" i="3"/>
  <c r="J147" i="3"/>
  <c r="BK142" i="3"/>
  <c r="BK138" i="3"/>
  <c r="BK177" i="3"/>
  <c r="BK170" i="3"/>
  <c r="BK160" i="3"/>
  <c r="J148" i="3"/>
  <c r="J143" i="3"/>
  <c r="BK137" i="3"/>
  <c r="J169" i="3"/>
  <c r="BK163" i="3"/>
  <c r="J155" i="3"/>
  <c r="J151" i="3"/>
  <c r="J145" i="3"/>
  <c r="J140" i="3"/>
  <c r="J177" i="3"/>
  <c r="J170" i="3"/>
  <c r="J166" i="3"/>
  <c r="J162" i="3"/>
  <c r="BK152" i="3"/>
  <c r="J149" i="3"/>
  <c r="BK141" i="3"/>
  <c r="BK272" i="4"/>
  <c r="J263" i="4"/>
  <c r="J225" i="4"/>
  <c r="J216" i="4"/>
  <c r="J203" i="4"/>
  <c r="J171" i="4"/>
  <c r="BK146" i="4"/>
  <c r="BK138" i="4"/>
  <c r="J275" i="4"/>
  <c r="BK250" i="4"/>
  <c r="BK233" i="4"/>
  <c r="J222" i="4"/>
  <c r="BK209" i="4"/>
  <c r="J199" i="4"/>
  <c r="BK151" i="4"/>
  <c r="J134" i="4"/>
  <c r="BK267" i="4"/>
  <c r="J265" i="4"/>
  <c r="J236" i="4"/>
  <c r="J209" i="4"/>
  <c r="BK177" i="4"/>
  <c r="BK162" i="4"/>
  <c r="BK157" i="4"/>
  <c r="BK134" i="4"/>
  <c r="BK263" i="4"/>
  <c r="J252" i="4"/>
  <c r="BK228" i="4"/>
  <c r="BK225" i="4"/>
  <c r="BK190" i="4"/>
  <c r="BK171" i="4"/>
  <c r="J162" i="4"/>
  <c r="J148" i="4"/>
  <c r="BK144" i="4"/>
  <c r="J132" i="4"/>
  <c r="BK121" i="5"/>
  <c r="F34" i="5"/>
  <c r="BA102" i="1" s="1"/>
  <c r="R151" i="2" l="1"/>
  <c r="R150" i="2"/>
  <c r="T166" i="2"/>
  <c r="R226" i="2"/>
  <c r="P239" i="2"/>
  <c r="BK245" i="2"/>
  <c r="J245" i="2"/>
  <c r="J108" i="2"/>
  <c r="T245" i="2"/>
  <c r="BK266" i="2"/>
  <c r="J266" i="2"/>
  <c r="J110" i="2" s="1"/>
  <c r="BK311" i="2"/>
  <c r="J311" i="2"/>
  <c r="J111" i="2"/>
  <c r="BK346" i="2"/>
  <c r="J346" i="2"/>
  <c r="J112" i="2" s="1"/>
  <c r="T346" i="2"/>
  <c r="BK356" i="2"/>
  <c r="J356" i="2"/>
  <c r="J115" i="2"/>
  <c r="BK365" i="2"/>
  <c r="J365" i="2" s="1"/>
  <c r="J116" i="2" s="1"/>
  <c r="P373" i="2"/>
  <c r="P384" i="2"/>
  <c r="R406" i="2"/>
  <c r="R428" i="2"/>
  <c r="R467" i="2"/>
  <c r="R503" i="2"/>
  <c r="R527" i="2"/>
  <c r="BK134" i="3"/>
  <c r="J134" i="3"/>
  <c r="J102" i="3"/>
  <c r="BK157" i="3"/>
  <c r="J157" i="3"/>
  <c r="J104" i="3"/>
  <c r="BK161" i="3"/>
  <c r="J161" i="3"/>
  <c r="J105" i="3"/>
  <c r="BK167" i="3"/>
  <c r="J167" i="3"/>
  <c r="J106" i="3"/>
  <c r="P131" i="4"/>
  <c r="R159" i="4"/>
  <c r="R130" i="4" s="1"/>
  <c r="T212" i="4"/>
  <c r="T211" i="4" s="1"/>
  <c r="P151" i="2"/>
  <c r="P150" i="2"/>
  <c r="P166" i="2"/>
  <c r="BK226" i="2"/>
  <c r="BK165" i="2" s="1"/>
  <c r="J165" i="2" s="1"/>
  <c r="J103" i="2" s="1"/>
  <c r="J226" i="2"/>
  <c r="J105" i="2" s="1"/>
  <c r="BK239" i="2"/>
  <c r="J239" i="2"/>
  <c r="J106" i="2"/>
  <c r="T266" i="2"/>
  <c r="T311" i="2"/>
  <c r="R346" i="2"/>
  <c r="P356" i="2"/>
  <c r="P365" i="2"/>
  <c r="BK373" i="2"/>
  <c r="J373" i="2"/>
  <c r="J118" i="2"/>
  <c r="R384" i="2"/>
  <c r="T406" i="2"/>
  <c r="BK428" i="2"/>
  <c r="J428" i="2"/>
  <c r="J121" i="2"/>
  <c r="BK467" i="2"/>
  <c r="J467" i="2" s="1"/>
  <c r="J122" i="2" s="1"/>
  <c r="BK503" i="2"/>
  <c r="J503" i="2"/>
  <c r="J123" i="2"/>
  <c r="BK527" i="2"/>
  <c r="J527" i="2" s="1"/>
  <c r="J126" i="2" s="1"/>
  <c r="R134" i="3"/>
  <c r="R157" i="3"/>
  <c r="R161" i="3"/>
  <c r="R167" i="3"/>
  <c r="T131" i="4"/>
  <c r="P159" i="4"/>
  <c r="P212" i="4"/>
  <c r="P211" i="4"/>
  <c r="P271" i="4"/>
  <c r="T151" i="2"/>
  <c r="T150" i="2" s="1"/>
  <c r="BK166" i="2"/>
  <c r="T226" i="2"/>
  <c r="T239" i="2"/>
  <c r="P245" i="2"/>
  <c r="P266" i="2"/>
  <c r="P311" i="2"/>
  <c r="P346" i="2"/>
  <c r="T356" i="2"/>
  <c r="T365" i="2"/>
  <c r="T373" i="2"/>
  <c r="T384" i="2"/>
  <c r="P406" i="2"/>
  <c r="T428" i="2"/>
  <c r="T467" i="2"/>
  <c r="T503" i="2"/>
  <c r="P527" i="2"/>
  <c r="P134" i="3"/>
  <c r="P157" i="3"/>
  <c r="T161" i="3"/>
  <c r="T167" i="3"/>
  <c r="BK131" i="4"/>
  <c r="J131" i="4"/>
  <c r="J101" i="4" s="1"/>
  <c r="BK159" i="4"/>
  <c r="J159" i="4"/>
  <c r="J102" i="4" s="1"/>
  <c r="R212" i="4"/>
  <c r="R211" i="4"/>
  <c r="R271" i="4"/>
  <c r="BK151" i="2"/>
  <c r="J151" i="2"/>
  <c r="J101" i="2"/>
  <c r="R166" i="2"/>
  <c r="R165" i="2"/>
  <c r="P226" i="2"/>
  <c r="R239" i="2"/>
  <c r="R245" i="2"/>
  <c r="R266" i="2"/>
  <c r="R311" i="2"/>
  <c r="R356" i="2"/>
  <c r="R365" i="2"/>
  <c r="R373" i="2"/>
  <c r="BK384" i="2"/>
  <c r="J384" i="2" s="1"/>
  <c r="J119" i="2" s="1"/>
  <c r="BK406" i="2"/>
  <c r="J406" i="2" s="1"/>
  <c r="J120" i="2" s="1"/>
  <c r="P428" i="2"/>
  <c r="P467" i="2"/>
  <c r="P503" i="2"/>
  <c r="T527" i="2"/>
  <c r="T134" i="3"/>
  <c r="T157" i="3"/>
  <c r="T156" i="3"/>
  <c r="T133" i="3" s="1"/>
  <c r="T132" i="3" s="1"/>
  <c r="P161" i="3"/>
  <c r="P167" i="3"/>
  <c r="R131" i="4"/>
  <c r="T159" i="4"/>
  <c r="BK212" i="4"/>
  <c r="J212" i="4"/>
  <c r="J104" i="4" s="1"/>
  <c r="BK271" i="4"/>
  <c r="J271" i="4"/>
  <c r="J105" i="4"/>
  <c r="T271" i="4"/>
  <c r="BK174" i="3"/>
  <c r="J174" i="3" s="1"/>
  <c r="J107" i="3" s="1"/>
  <c r="BK278" i="4"/>
  <c r="J278" i="4"/>
  <c r="J106" i="4"/>
  <c r="BK158" i="2"/>
  <c r="J158" i="2" s="1"/>
  <c r="J102" i="2" s="1"/>
  <c r="BK255" i="2"/>
  <c r="J255" i="2" s="1"/>
  <c r="J109" i="2" s="1"/>
  <c r="BK353" i="2"/>
  <c r="J353" i="2" s="1"/>
  <c r="J113" i="2" s="1"/>
  <c r="BK370" i="2"/>
  <c r="J370" i="2" s="1"/>
  <c r="J117" i="2" s="1"/>
  <c r="BK510" i="2"/>
  <c r="J510" i="2" s="1"/>
  <c r="J124" i="2" s="1"/>
  <c r="BK523" i="2"/>
  <c r="J523" i="2" s="1"/>
  <c r="J125" i="2" s="1"/>
  <c r="BK176" i="3"/>
  <c r="J176" i="3" s="1"/>
  <c r="J108" i="3" s="1"/>
  <c r="BK120" i="5"/>
  <c r="J120" i="5" s="1"/>
  <c r="J98" i="5" s="1"/>
  <c r="BK211" i="4"/>
  <c r="J211" i="4" s="1"/>
  <c r="J103" i="4" s="1"/>
  <c r="J89" i="5"/>
  <c r="F92" i="5"/>
  <c r="BE121" i="5"/>
  <c r="J33" i="5" s="1"/>
  <c r="AV102" i="1" s="1"/>
  <c r="E85" i="5"/>
  <c r="BE138" i="4"/>
  <c r="BE142" i="4"/>
  <c r="BE154" i="4"/>
  <c r="BE162" i="4"/>
  <c r="BE199" i="4"/>
  <c r="BE209" i="4"/>
  <c r="BE236" i="4"/>
  <c r="BE239" i="4"/>
  <c r="BE242" i="4"/>
  <c r="BE267" i="4"/>
  <c r="E85" i="4"/>
  <c r="J93" i="4"/>
  <c r="F96" i="4"/>
  <c r="BE146" i="4"/>
  <c r="BE148" i="4"/>
  <c r="BE203" i="4"/>
  <c r="BE206" i="4"/>
  <c r="BE213" i="4"/>
  <c r="BE222" i="4"/>
  <c r="BE225" i="4"/>
  <c r="BE228" i="4"/>
  <c r="BE231" i="4"/>
  <c r="BE233" i="4"/>
  <c r="BE270" i="4"/>
  <c r="BE272" i="4"/>
  <c r="BE275" i="4"/>
  <c r="BE134" i="4"/>
  <c r="BE158" i="4"/>
  <c r="BE160" i="4"/>
  <c r="BE168" i="4"/>
  <c r="BE196" i="4"/>
  <c r="BE250" i="4"/>
  <c r="BE252" i="4"/>
  <c r="BE257" i="4"/>
  <c r="BE263" i="4"/>
  <c r="BE265" i="4"/>
  <c r="BE269" i="4"/>
  <c r="BE132" i="4"/>
  <c r="BE136" i="4"/>
  <c r="BE140" i="4"/>
  <c r="BE144" i="4"/>
  <c r="BE151" i="4"/>
  <c r="BE157" i="4"/>
  <c r="BE165" i="4"/>
  <c r="BE171" i="4"/>
  <c r="BE177" i="4"/>
  <c r="BE180" i="4"/>
  <c r="BE190" i="4"/>
  <c r="BE201" i="4"/>
  <c r="BE210" i="4"/>
  <c r="BE216" i="4"/>
  <c r="BE219" i="4"/>
  <c r="BE248" i="4"/>
  <c r="BE255" i="4"/>
  <c r="BE279" i="4"/>
  <c r="E85" i="3"/>
  <c r="BE135" i="3"/>
  <c r="BE136" i="3"/>
  <c r="BE142" i="3"/>
  <c r="BE143" i="3"/>
  <c r="BE144" i="3"/>
  <c r="J166" i="2"/>
  <c r="J104" i="2"/>
  <c r="J93" i="3"/>
  <c r="F96" i="3"/>
  <c r="BE137" i="3"/>
  <c r="BE138" i="3"/>
  <c r="BE141" i="3"/>
  <c r="BE145" i="3"/>
  <c r="BE146" i="3"/>
  <c r="BE147" i="3"/>
  <c r="BE148" i="3"/>
  <c r="BE154" i="3"/>
  <c r="BE155" i="3"/>
  <c r="BE165" i="3"/>
  <c r="BE169" i="3"/>
  <c r="BE170" i="3"/>
  <c r="BE171" i="3"/>
  <c r="BE172" i="3"/>
  <c r="BE173" i="3"/>
  <c r="BE177" i="3"/>
  <c r="BE139" i="3"/>
  <c r="BE152" i="3"/>
  <c r="BE158" i="3"/>
  <c r="BE160" i="3"/>
  <c r="BE162" i="3"/>
  <c r="BE164" i="3"/>
  <c r="BE168" i="3"/>
  <c r="BE140" i="3"/>
  <c r="BE149" i="3"/>
  <c r="BE150" i="3"/>
  <c r="BE151" i="3"/>
  <c r="BE153" i="3"/>
  <c r="BE159" i="3"/>
  <c r="BE163" i="3"/>
  <c r="BE166" i="3"/>
  <c r="BE175" i="3"/>
  <c r="J91" i="2"/>
  <c r="BE152" i="2"/>
  <c r="BE155" i="2"/>
  <c r="BE173" i="2"/>
  <c r="BE195" i="2"/>
  <c r="BE212" i="2"/>
  <c r="BE230" i="2"/>
  <c r="BE240" i="2"/>
  <c r="BE276" i="2"/>
  <c r="BE315" i="2"/>
  <c r="BE321" i="2"/>
  <c r="BE324" i="2"/>
  <c r="BE336" i="2"/>
  <c r="BE347" i="2"/>
  <c r="BE357" i="2"/>
  <c r="BE364" i="2"/>
  <c r="BE366" i="2"/>
  <c r="BE380" i="2"/>
  <c r="BE418" i="2"/>
  <c r="BE429" i="2"/>
  <c r="BE445" i="2"/>
  <c r="BE465" i="2"/>
  <c r="BE468" i="2"/>
  <c r="BE471" i="2"/>
  <c r="BE501" i="2"/>
  <c r="BE502" i="2"/>
  <c r="BE508" i="2"/>
  <c r="BE159" i="2"/>
  <c r="BE202" i="2"/>
  <c r="BE251" i="2"/>
  <c r="BE253" i="2"/>
  <c r="BE256" i="2"/>
  <c r="BE267" i="2"/>
  <c r="BE312" i="2"/>
  <c r="BE327" i="2"/>
  <c r="BE374" i="2"/>
  <c r="BE382" i="2"/>
  <c r="BE385" i="2"/>
  <c r="BE415" i="2"/>
  <c r="BE427" i="2"/>
  <c r="BE437" i="2"/>
  <c r="BE453" i="2"/>
  <c r="BE463" i="2"/>
  <c r="BE466" i="2"/>
  <c r="BE486" i="2"/>
  <c r="BE489" i="2"/>
  <c r="BE492" i="2"/>
  <c r="BE506" i="2"/>
  <c r="BE524" i="2"/>
  <c r="BE530" i="2"/>
  <c r="E85" i="2"/>
  <c r="F145" i="2"/>
  <c r="BE218" i="2"/>
  <c r="BE227" i="2"/>
  <c r="BE233" i="2"/>
  <c r="BE246" i="2"/>
  <c r="BE270" i="2"/>
  <c r="BE279" i="2"/>
  <c r="BE290" i="2"/>
  <c r="BE301" i="2"/>
  <c r="BE318" i="2"/>
  <c r="BE339" i="2"/>
  <c r="BE348" i="2"/>
  <c r="BE351" i="2"/>
  <c r="BE354" i="2"/>
  <c r="BE363" i="2"/>
  <c r="BE405" i="2"/>
  <c r="BE409" i="2"/>
  <c r="BE421" i="2"/>
  <c r="BE457" i="2"/>
  <c r="BE479" i="2"/>
  <c r="BE483" i="2"/>
  <c r="BE493" i="2"/>
  <c r="BE504" i="2"/>
  <c r="BE528" i="2"/>
  <c r="BE167" i="2"/>
  <c r="BE175" i="2"/>
  <c r="BE177" i="2"/>
  <c r="BE179" i="2"/>
  <c r="BE188" i="2"/>
  <c r="BE243" i="2"/>
  <c r="BE248" i="2"/>
  <c r="BE352" i="2"/>
  <c r="BE360" i="2"/>
  <c r="BE368" i="2"/>
  <c r="BE371" i="2"/>
  <c r="BE376" i="2"/>
  <c r="BE378" i="2"/>
  <c r="BE393" i="2"/>
  <c r="BE401" i="2"/>
  <c r="BE404" i="2"/>
  <c r="BE407" i="2"/>
  <c r="BE412" i="2"/>
  <c r="BE424" i="2"/>
  <c r="BE511" i="2"/>
  <c r="BE517" i="2"/>
  <c r="J36" i="2"/>
  <c r="AW96" i="1"/>
  <c r="F41" i="3"/>
  <c r="BD99" i="1" s="1"/>
  <c r="BD98" i="1" s="1"/>
  <c r="J38" i="3"/>
  <c r="AW99" i="1"/>
  <c r="J38" i="4"/>
  <c r="AW101" i="1"/>
  <c r="F37" i="2"/>
  <c r="BB96" i="1"/>
  <c r="BB95" i="1"/>
  <c r="F38" i="3"/>
  <c r="BA99" i="1" s="1"/>
  <c r="BA98" i="1" s="1"/>
  <c r="AW98" i="1" s="1"/>
  <c r="F40" i="4"/>
  <c r="BC101" i="1"/>
  <c r="BC100" i="1"/>
  <c r="AY100" i="1" s="1"/>
  <c r="F39" i="2"/>
  <c r="BD96" i="1"/>
  <c r="BD95" i="1"/>
  <c r="F39" i="3"/>
  <c r="BB99" i="1"/>
  <c r="BB98" i="1" s="1"/>
  <c r="AX98" i="1" s="1"/>
  <c r="F39" i="4"/>
  <c r="BB101" i="1"/>
  <c r="BB100" i="1"/>
  <c r="AX100" i="1"/>
  <c r="F41" i="4"/>
  <c r="BD101" i="1"/>
  <c r="BD100" i="1"/>
  <c r="AS97" i="1"/>
  <c r="F38" i="2"/>
  <c r="BC96" i="1"/>
  <c r="BC95" i="1" s="1"/>
  <c r="F36" i="2"/>
  <c r="BA96" i="1"/>
  <c r="BA95" i="1"/>
  <c r="AW95" i="1"/>
  <c r="F40" i="3"/>
  <c r="BC99" i="1" s="1"/>
  <c r="BC98" i="1" s="1"/>
  <c r="AY98" i="1" s="1"/>
  <c r="F38" i="4"/>
  <c r="BA101" i="1"/>
  <c r="BA100" i="1"/>
  <c r="AW100" i="1" s="1"/>
  <c r="J34" i="5"/>
  <c r="AW102" i="1"/>
  <c r="R355" i="2" l="1"/>
  <c r="R244" i="2"/>
  <c r="R149" i="2" s="1"/>
  <c r="R148" i="2" s="1"/>
  <c r="T355" i="2"/>
  <c r="P156" i="3"/>
  <c r="P133" i="3"/>
  <c r="P132" i="3" s="1"/>
  <c r="AU99" i="1" s="1"/>
  <c r="AU98" i="1" s="1"/>
  <c r="AU97" i="1" s="1"/>
  <c r="P244" i="2"/>
  <c r="P130" i="4"/>
  <c r="AU101" i="1" s="1"/>
  <c r="AU100" i="1" s="1"/>
  <c r="T165" i="2"/>
  <c r="T130" i="4"/>
  <c r="R156" i="3"/>
  <c r="R133" i="3"/>
  <c r="R132" i="3"/>
  <c r="P355" i="2"/>
  <c r="P165" i="2"/>
  <c r="P149" i="2" s="1"/>
  <c r="P148" i="2" s="1"/>
  <c r="AU96" i="1" s="1"/>
  <c r="AU95" i="1" s="1"/>
  <c r="T244" i="2"/>
  <c r="BK355" i="2"/>
  <c r="J355" i="2"/>
  <c r="J114" i="2"/>
  <c r="BK156" i="3"/>
  <c r="J156" i="3" s="1"/>
  <c r="J103" i="3" s="1"/>
  <c r="BK244" i="2"/>
  <c r="J244" i="2"/>
  <c r="J107" i="2"/>
  <c r="BK150" i="2"/>
  <c r="J150" i="2" s="1"/>
  <c r="J100" i="2" s="1"/>
  <c r="BK119" i="5"/>
  <c r="J119" i="5"/>
  <c r="J97" i="5"/>
  <c r="BK130" i="4"/>
  <c r="J130" i="4" s="1"/>
  <c r="J34" i="4" s="1"/>
  <c r="AG101" i="1" s="1"/>
  <c r="AG100" i="1" s="1"/>
  <c r="AX95" i="1"/>
  <c r="F35" i="2"/>
  <c r="AZ96" i="1"/>
  <c r="AZ95" i="1"/>
  <c r="AV95" i="1" s="1"/>
  <c r="AT95" i="1" s="1"/>
  <c r="AY95" i="1"/>
  <c r="AS94" i="1"/>
  <c r="F37" i="3"/>
  <c r="AZ99" i="1" s="1"/>
  <c r="AZ98" i="1" s="1"/>
  <c r="AV98" i="1" s="1"/>
  <c r="AT98" i="1" s="1"/>
  <c r="F37" i="4"/>
  <c r="AZ101" i="1"/>
  <c r="AZ100" i="1" s="1"/>
  <c r="AV100" i="1" s="1"/>
  <c r="AT100" i="1" s="1"/>
  <c r="BB97" i="1"/>
  <c r="AX97" i="1"/>
  <c r="BA97" i="1"/>
  <c r="AW97" i="1" s="1"/>
  <c r="F33" i="5"/>
  <c r="AZ102" i="1" s="1"/>
  <c r="J37" i="3"/>
  <c r="AV99" i="1"/>
  <c r="AT99" i="1"/>
  <c r="BD97" i="1"/>
  <c r="J37" i="4"/>
  <c r="AV101" i="1" s="1"/>
  <c r="AT101" i="1" s="1"/>
  <c r="BC97" i="1"/>
  <c r="AY97" i="1"/>
  <c r="AT102" i="1"/>
  <c r="J35" i="2"/>
  <c r="AV96" i="1"/>
  <c r="AT96" i="1" s="1"/>
  <c r="T149" i="2" l="1"/>
  <c r="T148" i="2"/>
  <c r="BK133" i="3"/>
  <c r="J133" i="3"/>
  <c r="J101" i="3"/>
  <c r="BK149" i="2"/>
  <c r="J149" i="2"/>
  <c r="J99" i="2"/>
  <c r="BK118" i="5"/>
  <c r="J118" i="5"/>
  <c r="AN101" i="1"/>
  <c r="AN100" i="1"/>
  <c r="J100" i="4"/>
  <c r="J43" i="4"/>
  <c r="AU94" i="1"/>
  <c r="AZ97" i="1"/>
  <c r="AV97" i="1"/>
  <c r="AT97" i="1"/>
  <c r="BB94" i="1"/>
  <c r="AX94" i="1"/>
  <c r="BD94" i="1"/>
  <c r="W33" i="1"/>
  <c r="J30" i="5"/>
  <c r="AG102" i="1"/>
  <c r="BC94" i="1"/>
  <c r="AY94" i="1"/>
  <c r="BA94" i="1"/>
  <c r="AW94" i="1"/>
  <c r="AK30" i="1"/>
  <c r="J39" i="5" l="1"/>
  <c r="BK148" i="2"/>
  <c r="J148" i="2" s="1"/>
  <c r="J32" i="2" s="1"/>
  <c r="AG96" i="1" s="1"/>
  <c r="AG95" i="1" s="1"/>
  <c r="AN95" i="1" s="1"/>
  <c r="BK132" i="3"/>
  <c r="J132" i="3"/>
  <c r="J100" i="3" s="1"/>
  <c r="J96" i="5"/>
  <c r="AN102" i="1"/>
  <c r="AZ94" i="1"/>
  <c r="W29" i="1"/>
  <c r="W30" i="1"/>
  <c r="W32" i="1"/>
  <c r="W31" i="1"/>
  <c r="J98" i="2" l="1"/>
  <c r="J41" i="2"/>
  <c r="AN96" i="1"/>
  <c r="J34" i="3"/>
  <c r="AG99" i="1"/>
  <c r="AG98" i="1"/>
  <c r="AV94" i="1"/>
  <c r="AK29" i="1"/>
  <c r="J43" i="3" l="1"/>
  <c r="AN98" i="1"/>
  <c r="AN99" i="1"/>
  <c r="AG97" i="1"/>
  <c r="AN97" i="1"/>
  <c r="AT94" i="1"/>
  <c r="AG94" i="1" l="1"/>
  <c r="AK26" i="1"/>
  <c r="AN94" i="1" l="1"/>
  <c r="AK35" i="1"/>
</calcChain>
</file>

<file path=xl/sharedStrings.xml><?xml version="1.0" encoding="utf-8"?>
<sst xmlns="http://schemas.openxmlformats.org/spreadsheetml/2006/main" count="6793" uniqueCount="999">
  <si>
    <t>Export Komplet</t>
  </si>
  <si>
    <t/>
  </si>
  <si>
    <t>2.0</t>
  </si>
  <si>
    <t>ZAMOK</t>
  </si>
  <si>
    <t>False</t>
  </si>
  <si>
    <t>{49ab6a7f-8697-459b-92cd-1327498e4668}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</si>
  <si>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</si>
  <si>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</si>
  <si>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</si>
  <si>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</si>
  <si>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</si>
  <si>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</si>
  <si>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</si>
  <si>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</si>
  <si>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SKALICE_1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</si>
  <si>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</si>
  <si>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</si>
  <si>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a MŠ Frýdek Místek-Skalice 192</t>
  </si>
  <si>
    <t>KSO:</t>
  </si>
  <si>
    <t>CC-CZ:</t>
  </si>
  <si>
    <t>Místo:</t>
  </si>
  <si>
    <t xml:space="preserve"> </t>
  </si>
  <si>
    <t>Datum:</t>
  </si>
  <si>
    <t>13. 7. 2022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</si>
  <si>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</si>
  <si>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</si>
  <si>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</si>
  <si>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</si>
  <si>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</si>
  <si>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</si>
  <si>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</si>
  <si>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</si>
  <si>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</si>
  <si>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</si>
  <si>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</si>
  <si>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</si>
  <si>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</si>
  <si>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</si>
  <si>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</si>
  <si>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</si>
  <si>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</si>
  <si>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</si>
  <si>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</si>
  <si>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</si>
  <si>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</si>
  <si>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</si>
  <si>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</si>
  <si>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</si>
  <si>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</si>
  <si>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</si>
  <si>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</si>
  <si>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</si>
  <si>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</si>
  <si>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</si>
  <si>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</si>
  <si>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</si>
  <si>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</si>
  <si>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</si>
  <si>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</si>
  <si>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</si>
  <si>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</si>
  <si>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</si>
  <si>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</si>
  <si>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</si>
  <si>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</si>
  <si>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</si>
  <si>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</si>
  <si>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</si>
  <si>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</si>
  <si>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</si>
  <si>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</si>
  <si>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</si>
  <si>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</si>
  <si>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</si>
  <si>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</si>
  <si>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</si>
  <si>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</si>
  <si>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D.1.1</t>
  </si>
  <si>
    <t>Architektonicko stavební řešení</t>
  </si>
  <si>
    <t>STA</t>
  </si>
  <si>
    <t>1</t>
  </si>
  <si>
    <t>{8158bb71-3c20-4842-b617-7e5392e984c0}</t>
  </si>
  <si>
    <t>2</t>
  </si>
  <si>
    <t>/</t>
  </si>
  <si>
    <t>SO 01</t>
  </si>
  <si>
    <t>Stavební úpravy sociálního zázemí v 1.NP</t>
  </si>
  <si>
    <t>Soupis</t>
  </si>
  <si>
    <t>{dfb19f57-748d-4f9d-8bfa-6c8a171f69b0}</t>
  </si>
  <si>
    <t>D.1.4</t>
  </si>
  <si>
    <t>Technické zařízení budov</t>
  </si>
  <si>
    <t>{ab75795d-095f-4c19-8e0a-33f9a6bae623}</t>
  </si>
  <si>
    <t>D.1.4.1</t>
  </si>
  <si>
    <t>Elektroinstalace</t>
  </si>
  <si>
    <t>{a0acfb9c-fb38-4d01-bc48-da559364de7e}</t>
  </si>
  <si>
    <t>3</t>
  </si>
  <si>
    <t>{45d3487e-f876-4f5e-9f01-f2301b2fc09a}</t>
  </si>
  <si>
    <t>D.1.4.2</t>
  </si>
  <si>
    <t>Zdravotechnika</t>
  </si>
  <si>
    <t>{c176cbb2-45df-469a-983c-243aef998fb7}</t>
  </si>
  <si>
    <t>{34767678-da70-43bc-b586-83bda1fd0a72}</t>
  </si>
  <si>
    <t>VON</t>
  </si>
  <si>
    <t>Vedlejší a ostatní náklady</t>
  </si>
  <si>
    <t>{ddbe2922-8b7d-4666-9261-ac8e56551fcb}</t>
  </si>
  <si>
    <t>KRYCÍ LIST SOUPISU PRACÍ</t>
  </si>
  <si>
    <t>Objekt:</t>
  </si>
  <si>
    <t>D.1.1 - Architektonicko stavební řešení</t>
  </si>
  <si>
    <t>Soupis:</t>
  </si>
  <si>
    <t>SO 01 - Stavební úpravy sociálního zázemí v 1.NP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</si>
  <si>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</si>
  <si>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</si>
  <si>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</si>
  <si>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</si>
  <si>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</si>
  <si>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</si>
  <si>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</si>
  <si>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</si>
  <si>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</si>
  <si>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6 - Úpravy povrchů, podlahy a osazování výplní</t>
  </si>
  <si>
    <t xml:space="preserve">      61 - Úprava povrchů vnitřních</t>
  </si>
  <si>
    <t xml:space="preserve">      63 - Podlahy a podlahové konstrukce</t>
  </si>
  <si>
    <t xml:space="preserve">      64 - Osazování výplní otvorů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</si>
  <si>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</si>
  <si>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</si>
  <si>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</si>
  <si>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</si>
  <si>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</si>
  <si>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</si>
  <si>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</si>
  <si>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</si>
  <si>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</si>
  <si>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</si>
  <si>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</si>
  <si>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</si>
  <si>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</si>
  <si>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</si>
  <si>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</si>
  <si>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</si>
  <si>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</si>
  <si>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</si>
  <si>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</si>
  <si>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</si>
  <si>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</si>
  <si>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</si>
  <si>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</si>
  <si>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</si>
  <si>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</si>
  <si>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</si>
  <si>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</si>
  <si>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</si>
  <si>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</si>
  <si>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</si>
  <si>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</si>
  <si>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</si>
  <si>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</si>
  <si>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</si>
  <si>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</si>
  <si>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</si>
  <si>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Svislé a kompletní konstrukce</t>
  </si>
  <si>
    <t>31</t>
  </si>
  <si>
    <t>Zdi pozemních staveb</t>
  </si>
  <si>
    <t>K</t>
  </si>
  <si>
    <t>317142422</t>
  </si>
  <si>
    <t>Překlad nenosný pórobetonový š 100 mm v do 250 mm na tenkovrstvou maltu dl přes 1000 do 1250 mm</t>
  </si>
  <si>
    <t>kus</t>
  </si>
  <si>
    <t>4</t>
  </si>
  <si>
    <t>-1333570250</t>
  </si>
  <si>
    <t>VV</t>
  </si>
  <si>
    <t>Mezisoučet</t>
  </si>
  <si>
    <t>310279842</t>
  </si>
  <si>
    <t>Zazdívka otvorů pl přes 1 do 4 m2 ve zdivu nadzákladovém z nepálených tvárnic tl do 300 mm</t>
  </si>
  <si>
    <t>m3</t>
  </si>
  <si>
    <t>-141741000</t>
  </si>
  <si>
    <t>"WC dozídvka pod parapetem"(1,4*0,15*1,4)</t>
  </si>
  <si>
    <t>34</t>
  </si>
  <si>
    <t>Stěny a příčky</t>
  </si>
  <si>
    <t>342272225</t>
  </si>
  <si>
    <t>Příčka z pórobetonových hladkých tvárnic na tenkovrstvou maltu tl 100 mm</t>
  </si>
  <si>
    <t>m2</t>
  </si>
  <si>
    <t>1614536590</t>
  </si>
  <si>
    <t>"chodba/WC"(1,4+0,6+1,6)*3,6</t>
  </si>
  <si>
    <t>-(0,7*2)*2</t>
  </si>
  <si>
    <t>Součet</t>
  </si>
  <si>
    <t>6</t>
  </si>
  <si>
    <t>Úpravy povrchů, podlahy a osazování výplní</t>
  </si>
  <si>
    <t>61</t>
  </si>
  <si>
    <t>Úprava povrchů vnitřních</t>
  </si>
  <si>
    <t>611135001</t>
  </si>
  <si>
    <t>Vyrovnání podkladu vnitřních stropů maltou vápenocementovou tl do 10 mm</t>
  </si>
  <si>
    <t>1146724046</t>
  </si>
  <si>
    <t>"dotčeý prostor WC"(3*5)</t>
  </si>
  <si>
    <t>"úklid"(1,2*1,2)</t>
  </si>
  <si>
    <t>5</t>
  </si>
  <si>
    <t>611131101</t>
  </si>
  <si>
    <t>Cementový postřik vnitřních stropů nanášený celoplošně ručně</t>
  </si>
  <si>
    <t>-1824496648</t>
  </si>
  <si>
    <t>16,440</t>
  </si>
  <si>
    <t>611142001</t>
  </si>
  <si>
    <t>Potažení vnitřních stropů sklovláknitým pletivem vtlačeným do tenkovrstvé hmoty</t>
  </si>
  <si>
    <t>881459842</t>
  </si>
  <si>
    <t>7</t>
  </si>
  <si>
    <t>611321141</t>
  </si>
  <si>
    <t>Vápenocementová omítka štuková dvouvrstvá vnitřních stropů rovných nanášená ručně</t>
  </si>
  <si>
    <t>-1340815454</t>
  </si>
  <si>
    <t>8</t>
  </si>
  <si>
    <t>612131101</t>
  </si>
  <si>
    <t>Cementový postřik vnitřních stěn nanášený celoplošně ručně</t>
  </si>
  <si>
    <t>-120470297</t>
  </si>
  <si>
    <t>"stávající zdi"</t>
  </si>
  <si>
    <t>"WC"(2,6+1,8+3,2+1,3+2)*3,6</t>
  </si>
  <si>
    <t>"úklid"(1,2*3,6)*3</t>
  </si>
  <si>
    <t>"zadívka"(1,4*1,4)</t>
  </si>
  <si>
    <t>9</t>
  </si>
  <si>
    <t>612135002</t>
  </si>
  <si>
    <t>Vyrovnání podkladu vnitřních stěn maltou cementovou tl do 10 mm</t>
  </si>
  <si>
    <t>-1586910880</t>
  </si>
  <si>
    <t>"WC"(2,6+1,8+3,2+1,3+2)*2</t>
  </si>
  <si>
    <t>"úklid"(1,2*2)*3</t>
  </si>
  <si>
    <t>10</t>
  </si>
  <si>
    <t>612135001</t>
  </si>
  <si>
    <t>Vyrovnání podkladu vnitřních stěn maltou vápenocementovou tl do 10 mm</t>
  </si>
  <si>
    <t>-1860808611</t>
  </si>
  <si>
    <t>"WC"(2,6+1,8+3,2+1,3+2)*1,6</t>
  </si>
  <si>
    <t>"úklid"(1,2*1,6)*3</t>
  </si>
  <si>
    <t>11</t>
  </si>
  <si>
    <t>612142001</t>
  </si>
  <si>
    <t>Potažení vnitřních stěn sklovláknitým pletivem vtlačeným do tenkovrstvé hmoty</t>
  </si>
  <si>
    <t>1883739453</t>
  </si>
  <si>
    <t>"nová příčka"13,120</t>
  </si>
  <si>
    <t>"zazdívka"(1,4*1,4)</t>
  </si>
  <si>
    <t>12</t>
  </si>
  <si>
    <t>612321141</t>
  </si>
  <si>
    <t>Vápenocementová omítka štuková dvouvrstvá vnitřních stěn nanášená ručně</t>
  </si>
  <si>
    <t>-1893446504</t>
  </si>
  <si>
    <t>"chodba/WC, nová příčka"10,160*2</t>
  </si>
  <si>
    <t>"odpočet obklad"-(1,4+0,6+1,6)*2</t>
  </si>
  <si>
    <t>13</t>
  </si>
  <si>
    <t>612325101</t>
  </si>
  <si>
    <t>Vápenocementová hrubá omítka rýh ve stěnách š do 150 mm</t>
  </si>
  <si>
    <t>-1175600024</t>
  </si>
  <si>
    <t>40*0,07</t>
  </si>
  <si>
    <t>4*0,1</t>
  </si>
  <si>
    <t>4*0,15</t>
  </si>
  <si>
    <t>63</t>
  </si>
  <si>
    <t>Podlahy a podlahové konstrukce</t>
  </si>
  <si>
    <t>14</t>
  </si>
  <si>
    <t>631312141</t>
  </si>
  <si>
    <t>Doplnění rýh v dosavadních mazaninách betonem prostým</t>
  </si>
  <si>
    <t>1748967203</t>
  </si>
  <si>
    <t>"dle potřeby pro kanalizaci" 5*0,3*0,25</t>
  </si>
  <si>
    <t>632441111</t>
  </si>
  <si>
    <t>Potěr anhydritový samonivelační tl přes 10 do 20 mm ze suchých směsí</t>
  </si>
  <si>
    <t>-110055959</t>
  </si>
  <si>
    <t>"úklid"1,5</t>
  </si>
  <si>
    <t>16</t>
  </si>
  <si>
    <t>632441112</t>
  </si>
  <si>
    <t>Potěr anhydritový samonivelační tl do 30 mm ze suchých směsí</t>
  </si>
  <si>
    <t>-1805011671</t>
  </si>
  <si>
    <t>"WC děti MŠ"9,6</t>
  </si>
  <si>
    <t>"WC personál"2,8</t>
  </si>
  <si>
    <t>64</t>
  </si>
  <si>
    <t>Osazování výplní otvorů</t>
  </si>
  <si>
    <t>17</t>
  </si>
  <si>
    <t>642942611</t>
  </si>
  <si>
    <t>Osazování zárubní nebo rámů dveřních kovových do 2,5 m2 na montážní pěnu</t>
  </si>
  <si>
    <t>-871272140</t>
  </si>
  <si>
    <t>"V/01"2</t>
  </si>
  <si>
    <t>18</t>
  </si>
  <si>
    <t>M</t>
  </si>
  <si>
    <t>55331481</t>
  </si>
  <si>
    <t>zárubeň jednokřídlá ocelová pro zdění tl stěny 75-100mm rozměru 700/1970, 2100mm</t>
  </si>
  <si>
    <t>1392253452</t>
  </si>
  <si>
    <t>Ostatní konstrukce a práce, bourání</t>
  </si>
  <si>
    <t>94</t>
  </si>
  <si>
    <t>Lešení a stavební výtahy</t>
  </si>
  <si>
    <t>19</t>
  </si>
  <si>
    <t>946111113</t>
  </si>
  <si>
    <t>Montáž pojízdných věží trubkových/dílcových š přes 0,6 do 0,9 m dl do 3,2 m v přes 2,5 do 3,5 m</t>
  </si>
  <si>
    <t>-162628072</t>
  </si>
  <si>
    <t>20</t>
  </si>
  <si>
    <t>946111213</t>
  </si>
  <si>
    <t>Příplatek k pojízdným věžím š přes 0,6 do 0,9 m dl do 3,2 m v do 3,5 m za první a ZKD den použití</t>
  </si>
  <si>
    <t>2018298079</t>
  </si>
  <si>
    <t>1*30</t>
  </si>
  <si>
    <t>946111813</t>
  </si>
  <si>
    <t>Demontáž pojízdných věží trubkových/dílcových š přes 0,6 do 0,9 m dl do 3,2 m v přes 2,5 do 3,5 m</t>
  </si>
  <si>
    <t>335516528</t>
  </si>
  <si>
    <t>22</t>
  </si>
  <si>
    <t>949101112</t>
  </si>
  <si>
    <t>Lešení pomocné pro objekty pozemních staveb s lešeňovou podlahou v přes 1,9 do 3,5 m zatížení do 150 kg/m2</t>
  </si>
  <si>
    <t>1076042591</t>
  </si>
  <si>
    <t>25</t>
  </si>
  <si>
    <t>95</t>
  </si>
  <si>
    <t>Různé dokončovací konstrukce a práce pozemních staveb</t>
  </si>
  <si>
    <t>23</t>
  </si>
  <si>
    <t>952901111</t>
  </si>
  <si>
    <t>Vyčištění budov bytové a občanské výstavby při výšce podlaží do 4 m</t>
  </si>
  <si>
    <t>1388240782</t>
  </si>
  <si>
    <t>"vstup"11,7</t>
  </si>
  <si>
    <t>96</t>
  </si>
  <si>
    <t>Bourání konstrukcí</t>
  </si>
  <si>
    <t>24</t>
  </si>
  <si>
    <t>962031132</t>
  </si>
  <si>
    <t>Bourání příček z cihel pálených na MVC tl do 100 mm</t>
  </si>
  <si>
    <t>1880040821</t>
  </si>
  <si>
    <t>"WC"(1,3+2)*3,7-((0,6*2)*2)</t>
  </si>
  <si>
    <t>962031133</t>
  </si>
  <si>
    <t>Bourání příček z cihel pálených na MVC tl do 150 mm</t>
  </si>
  <si>
    <t>1872298317</t>
  </si>
  <si>
    <t>"WC,předsin/WC"(3*3,6)-(0,8*2)</t>
  </si>
  <si>
    <t>"WC,předsin/chodba"(3*3,6)-(1*2,1)</t>
  </si>
  <si>
    <t>26</t>
  </si>
  <si>
    <t>962084121</t>
  </si>
  <si>
    <t>Bourání zdiva příček  umakartových, sololitových, tl. do 50 mm</t>
  </si>
  <si>
    <t>1605956578</t>
  </si>
  <si>
    <t>"úklid/přesin"(1,5*3,6)-(0,6*2)</t>
  </si>
  <si>
    <t>27</t>
  </si>
  <si>
    <t>965045113</t>
  </si>
  <si>
    <t>Bourání potěrů cementových nebo pískocementových tl do 50 mm pl přes 4 m2</t>
  </si>
  <si>
    <t>1465922300</t>
  </si>
  <si>
    <t>"dle stav.stav."</t>
  </si>
  <si>
    <t>"část šatny"(1,2*1,3)</t>
  </si>
  <si>
    <t>"úklid"1,2</t>
  </si>
  <si>
    <t>"předsín WC"3</t>
  </si>
  <si>
    <t>" WC"5,4</t>
  </si>
  <si>
    <t>"část chodby"(1*1,7)+(0,4*1,3)</t>
  </si>
  <si>
    <t>28</t>
  </si>
  <si>
    <t>965081213</t>
  </si>
  <si>
    <t>Bourání podlah z dlaždic keramických nebo xylolitových tl do 10 mm plochy přes 1 m2</t>
  </si>
  <si>
    <t>-684699077</t>
  </si>
  <si>
    <t>29</t>
  </si>
  <si>
    <t>968072455</t>
  </si>
  <si>
    <t>Vybourání kovových dveřních zárubní pl do 2 m2</t>
  </si>
  <si>
    <t>-1972447690</t>
  </si>
  <si>
    <t>"WC"(0,6*2)*2</t>
  </si>
  <si>
    <t>"předsin/WC"(0,8*2)</t>
  </si>
  <si>
    <t>"úklid"(0,6*2)</t>
  </si>
  <si>
    <t>"chodba/přesin"(1*2,1)</t>
  </si>
  <si>
    <t>97</t>
  </si>
  <si>
    <t>Prorážení otvorů a ostatní bourací práce</t>
  </si>
  <si>
    <t>30</t>
  </si>
  <si>
    <t>972054241</t>
  </si>
  <si>
    <t>Vybourání otvorů v ŽB stropech nebo klenbách pl do 0,09 m2 tl do 150 mm</t>
  </si>
  <si>
    <t>2099592850</t>
  </si>
  <si>
    <t>"splašková kanalizace"6</t>
  </si>
  <si>
    <t>974031142</t>
  </si>
  <si>
    <t>Vysekání rýh ve zdivu cihelném hl do 70 mm š do 70 mm</t>
  </si>
  <si>
    <t>m</t>
  </si>
  <si>
    <t>555786715</t>
  </si>
  <si>
    <t>"voda"40</t>
  </si>
  <si>
    <t>32</t>
  </si>
  <si>
    <t>974031153</t>
  </si>
  <si>
    <t>Vysekání rýh ve zdivu cihelném hl do 100 mm š do 100 mm</t>
  </si>
  <si>
    <t>1253815305</t>
  </si>
  <si>
    <t>"splašková kanalizace"4</t>
  </si>
  <si>
    <t>33</t>
  </si>
  <si>
    <t>974031164</t>
  </si>
  <si>
    <t>Vysekání rýh ve zdivu cihelném hl do 150 mm š do 150 mm</t>
  </si>
  <si>
    <t>2068255696</t>
  </si>
  <si>
    <t>974042587</t>
  </si>
  <si>
    <t>Vysekání rýh v dlažbě betonové nebo jiné monolitické hl do 250 mm š do 300 mm</t>
  </si>
  <si>
    <t>-964247428</t>
  </si>
  <si>
    <t>"dle potřeby pro kanalizaci" 5</t>
  </si>
  <si>
    <t>35</t>
  </si>
  <si>
    <t>978013191</t>
  </si>
  <si>
    <t>Otlučení (osekání) vnitřní vápenné nebo vápenocementové omítky stěn v rozsahu přes 50 do 100 %</t>
  </si>
  <si>
    <t>-1469911419</t>
  </si>
  <si>
    <t>"dle stav.stav. na nebouraných zdech"</t>
  </si>
  <si>
    <t>"úklid"(1,5*2,1)</t>
  </si>
  <si>
    <t>"předsín WC"(1,5*2,1)</t>
  </si>
  <si>
    <t>" WC"(2+3+2)*2,1</t>
  </si>
  <si>
    <t>"chodba v místě nového obkladu"(1*2,1)</t>
  </si>
  <si>
    <t>36</t>
  </si>
  <si>
    <t>978015391</t>
  </si>
  <si>
    <t>Otlučení (osekání) vnější vápenné nebo vápenocementové omítky stupně členitosti 1 a 2 v rozsahu přes 80 do 100 %</t>
  </si>
  <si>
    <t>-712519547</t>
  </si>
  <si>
    <t>37</t>
  </si>
  <si>
    <t>978059541</t>
  </si>
  <si>
    <t>Odsekání a odebrání obkladů stěn z vnitřních obkládaček plochy přes 1 m2</t>
  </si>
  <si>
    <t>1044245446</t>
  </si>
  <si>
    <t>"úklid"(1,5*2)</t>
  </si>
  <si>
    <t>"předsín WC"(1,5*2)</t>
  </si>
  <si>
    <t>" WC"(2+3+2)*2</t>
  </si>
  <si>
    <t>997</t>
  </si>
  <si>
    <t>Přesun sutě</t>
  </si>
  <si>
    <t>38</t>
  </si>
  <si>
    <t>997006512</t>
  </si>
  <si>
    <t>Vodorovné doprava suti s naložením a složením na skládku přes 100 m do 1 km</t>
  </si>
  <si>
    <t>t</t>
  </si>
  <si>
    <t>-2021104067</t>
  </si>
  <si>
    <t>39</t>
  </si>
  <si>
    <t>997006519</t>
  </si>
  <si>
    <t>Příplatek k vodorovnému přemístění suti na skládku ZKD 1 km přes 1 km</t>
  </si>
  <si>
    <t>-265476695</t>
  </si>
  <si>
    <t>14,893*10</t>
  </si>
  <si>
    <t>40</t>
  </si>
  <si>
    <t>997013111</t>
  </si>
  <si>
    <t>Vnitrostaveništní doprava suti a vybouraných hmot pro budovy v do 6 m s použitím mechanizace</t>
  </si>
  <si>
    <t>484025417</t>
  </si>
  <si>
    <t>41</t>
  </si>
  <si>
    <t>997013631</t>
  </si>
  <si>
    <t>Poplatek za uložení na skládce (skládkovné) stavebního odpadu směsného kód odpadu 17 09 04</t>
  </si>
  <si>
    <t>-389411576</t>
  </si>
  <si>
    <t>998</t>
  </si>
  <si>
    <t>Přesun hmot</t>
  </si>
  <si>
    <t>42</t>
  </si>
  <si>
    <t>998011001</t>
  </si>
  <si>
    <t>Přesun hmot pro budovy zděné v do 6 m</t>
  </si>
  <si>
    <t>51343535</t>
  </si>
  <si>
    <t>PSV</t>
  </si>
  <si>
    <t>Práce a dodávky PSV</t>
  </si>
  <si>
    <t>711</t>
  </si>
  <si>
    <t>Izolace proti vodě, vlhkosti a plynům</t>
  </si>
  <si>
    <t>43</t>
  </si>
  <si>
    <t>711113117</t>
  </si>
  <si>
    <t>Izolace proti vlhkosti vodorovná za studena těsnicí stěrkou jednosložkovou na bázi cementu</t>
  </si>
  <si>
    <t>273192502</t>
  </si>
  <si>
    <t>"pod dlažbou"13,9</t>
  </si>
  <si>
    <t>44</t>
  </si>
  <si>
    <t>711113127</t>
  </si>
  <si>
    <t>Izolace proti vlhkosti svislá za studena těsnicí stěrkou jednosložkovou na bázi cementu</t>
  </si>
  <si>
    <t>-1957097060</t>
  </si>
  <si>
    <t>"pod obklad"39,4</t>
  </si>
  <si>
    <t>45</t>
  </si>
  <si>
    <t>998711101</t>
  </si>
  <si>
    <t>Přesun hmot tonážní pro izolace proti vodě, vlhkosti a plynům v objektech v do 6 m</t>
  </si>
  <si>
    <t>-1562625768</t>
  </si>
  <si>
    <t>46</t>
  </si>
  <si>
    <t>998711181</t>
  </si>
  <si>
    <t>Příplatek k přesunu hmot tonážní 711 prováděný bez použití mechanizace</t>
  </si>
  <si>
    <t>-187050399</t>
  </si>
  <si>
    <t>721</t>
  </si>
  <si>
    <t>Zdravotechnika - vnitřní kanalizace</t>
  </si>
  <si>
    <t>47</t>
  </si>
  <si>
    <t>721171803</t>
  </si>
  <si>
    <t>Demontáž potrubí z PVC D do 75</t>
  </si>
  <si>
    <t>151206834</t>
  </si>
  <si>
    <t>48</t>
  </si>
  <si>
    <t>721171808</t>
  </si>
  <si>
    <t>Demontáž potrubí z PVC D přes 75 do 114</t>
  </si>
  <si>
    <t>2116915970</t>
  </si>
  <si>
    <t>722</t>
  </si>
  <si>
    <t>Zdravotechnika - vnitřní vodovod</t>
  </si>
  <si>
    <t>49</t>
  </si>
  <si>
    <t>722130801</t>
  </si>
  <si>
    <t>Demontáž potrubí ocelové pozinkované závitové DN do 25</t>
  </si>
  <si>
    <t>522167632</t>
  </si>
  <si>
    <t>725</t>
  </si>
  <si>
    <t>Zdravotechnika - zařizovací předměty</t>
  </si>
  <si>
    <t>50</t>
  </si>
  <si>
    <t>725110811</t>
  </si>
  <si>
    <t>Demontáž klozetů splachovací s nádrží</t>
  </si>
  <si>
    <t>soubor</t>
  </si>
  <si>
    <t>1261161061</t>
  </si>
  <si>
    <t>51</t>
  </si>
  <si>
    <t>725210821</t>
  </si>
  <si>
    <t>Demontáž umyvadel bez výtokových armatur</t>
  </si>
  <si>
    <t>1868783572</t>
  </si>
  <si>
    <t>52</t>
  </si>
  <si>
    <t>725330840</t>
  </si>
  <si>
    <t>Demontáž výlevka litinová nebo ocelová</t>
  </si>
  <si>
    <t>623496987</t>
  </si>
  <si>
    <t>53</t>
  </si>
  <si>
    <t>725530826</t>
  </si>
  <si>
    <t>Demontáž ohřívač elektrický akumulační do 800 l</t>
  </si>
  <si>
    <t>-1916537716</t>
  </si>
  <si>
    <t>54</t>
  </si>
  <si>
    <t>725820802</t>
  </si>
  <si>
    <t>Demontáž baterie stojánkové do jednoho otvoru</t>
  </si>
  <si>
    <t>-2120806672</t>
  </si>
  <si>
    <t>763</t>
  </si>
  <si>
    <t>Konstrukce suché výstavby</t>
  </si>
  <si>
    <t>55</t>
  </si>
  <si>
    <t>763411111</t>
  </si>
  <si>
    <t>Sanitární příčky do mokrého prostředí, desky s HPL - laminátem tl 19,6 mm</t>
  </si>
  <si>
    <t>545814503</t>
  </si>
  <si>
    <t>"V/02"(1,4*2,1+2,1*2,1)-(0,7*2)</t>
  </si>
  <si>
    <t>"V/03"(3*2,1)-(0,7*2)</t>
  </si>
  <si>
    <t>"V/06"(1,3*2,1)-(0,7*2)</t>
  </si>
  <si>
    <t>56</t>
  </si>
  <si>
    <t>763411121</t>
  </si>
  <si>
    <t>Dveře sanitárních příček, desky s HPL - laminátem tl 19,6 mm, š do 800 mm, v do 2000 mm</t>
  </si>
  <si>
    <t>1332412348</t>
  </si>
  <si>
    <t>"V/02"1</t>
  </si>
  <si>
    <t>"V/03"1</t>
  </si>
  <si>
    <t>"V/06"1</t>
  </si>
  <si>
    <t>57</t>
  </si>
  <si>
    <t>763411211</t>
  </si>
  <si>
    <t>Dělící přepážky  desky s HPL - laminátem tl 19,6 mm</t>
  </si>
  <si>
    <t>598503697</t>
  </si>
  <si>
    <t>"V/04"(0,6*0,8)*3</t>
  </si>
  <si>
    <t>58</t>
  </si>
  <si>
    <t>998763100</t>
  </si>
  <si>
    <t>Přesun hmot tonážní pro dřevostavby v objektech v do 6 m</t>
  </si>
  <si>
    <t>2077067816</t>
  </si>
  <si>
    <t>59</t>
  </si>
  <si>
    <t>998763181</t>
  </si>
  <si>
    <t>Příplatek k přesunu hmot tonážní pro 763 dřevostavby prováděný bez použití mechanizace</t>
  </si>
  <si>
    <t>793894967</t>
  </si>
  <si>
    <t>766</t>
  </si>
  <si>
    <t>Konstrukce truhlářské</t>
  </si>
  <si>
    <t>60</t>
  </si>
  <si>
    <t>766000000.Rlišta</t>
  </si>
  <si>
    <t>Lišta přechodová- dodávka+montáž mezi dotčenými a stávajícími místnostmi</t>
  </si>
  <si>
    <t>-748557980</t>
  </si>
  <si>
    <t>766411812</t>
  </si>
  <si>
    <t>Demontáž truhlářského obložení stěn z panelů plochy přes 1,5 m2</t>
  </si>
  <si>
    <t>-1142723673</t>
  </si>
  <si>
    <t>"část šatny"(1,2*3)*3</t>
  </si>
  <si>
    <t>62</t>
  </si>
  <si>
    <t>766411822</t>
  </si>
  <si>
    <t>Demontáž truhlářského obložení stěn podkladových roštů</t>
  </si>
  <si>
    <t>789417129</t>
  </si>
  <si>
    <t>766660001</t>
  </si>
  <si>
    <t>Montáž dveřních křídel otvíravých jednokřídlových š do 0,8 m do ocelové zárubně</t>
  </si>
  <si>
    <t>1601345743</t>
  </si>
  <si>
    <t>61162073.R 01</t>
  </si>
  <si>
    <t>dveře jednokřídlé plné dle výpisů položka V/01 vč.kování, zámku</t>
  </si>
  <si>
    <t>-1725841915</t>
  </si>
  <si>
    <t>65</t>
  </si>
  <si>
    <t>766660729</t>
  </si>
  <si>
    <t>Montáž dveřního interiérového kování - štítku s klikou</t>
  </si>
  <si>
    <t>1364727863</t>
  </si>
  <si>
    <t>66</t>
  </si>
  <si>
    <t>766691914</t>
  </si>
  <si>
    <t>Vyvěšení nebo zavěšení dřevěných křídel dveří pl do 2 m2</t>
  </si>
  <si>
    <t>-1816647490</t>
  </si>
  <si>
    <t>67</t>
  </si>
  <si>
    <t>998766201</t>
  </si>
  <si>
    <t>Přesun hmot procentní pro kce truhlářské v objektech v do 6 m</t>
  </si>
  <si>
    <t>%</t>
  </si>
  <si>
    <t>-498934635</t>
  </si>
  <si>
    <t>771</t>
  </si>
  <si>
    <t>Podlahy z dlaždic</t>
  </si>
  <si>
    <t>68</t>
  </si>
  <si>
    <t>771111011</t>
  </si>
  <si>
    <t>Vysátí podkladu před pokládkou dlažby</t>
  </si>
  <si>
    <t>380553887</t>
  </si>
  <si>
    <t>69</t>
  </si>
  <si>
    <t>771121011</t>
  </si>
  <si>
    <t>Nátěr penetrační na podlahu</t>
  </si>
  <si>
    <t>-1507462380</t>
  </si>
  <si>
    <t>70</t>
  </si>
  <si>
    <t>771574115</t>
  </si>
  <si>
    <t>Montáž podlah keramických hladkých lepených flexibilním lepidlem přes 22 do 25 ks/m2</t>
  </si>
  <si>
    <t>775047268</t>
  </si>
  <si>
    <t>71</t>
  </si>
  <si>
    <t>DLAZBA.R</t>
  </si>
  <si>
    <t>dlažba keramická dle skladeb a dle výběru investora a parametrů dle dokumentace</t>
  </si>
  <si>
    <t>307728445</t>
  </si>
  <si>
    <t>13,9</t>
  </si>
  <si>
    <t>13,9*1,1 'Přepočtené koeficientem množství</t>
  </si>
  <si>
    <t>72</t>
  </si>
  <si>
    <t>771577111</t>
  </si>
  <si>
    <t>Příplatek k montáži podlah keramických lepených flexibilním lepidlem za plochu do 5 m2</t>
  </si>
  <si>
    <t>1887422231</t>
  </si>
  <si>
    <t>73</t>
  </si>
  <si>
    <t>771577114</t>
  </si>
  <si>
    <t>Příplatek k montáži podlah keramických lepených flexibilním lepidlem za spárování tmelem dvousložkovým</t>
  </si>
  <si>
    <t>-34843732</t>
  </si>
  <si>
    <t>74</t>
  </si>
  <si>
    <t>998771101</t>
  </si>
  <si>
    <t>Přesun hmot tonážní pro podlahy z dlaždic v objektech v do 6 m</t>
  </si>
  <si>
    <t>1429641083</t>
  </si>
  <si>
    <t>75</t>
  </si>
  <si>
    <t>998771181</t>
  </si>
  <si>
    <t>Příplatek k přesunu hmot tonážní 771 prováděný bez použití mechanizace</t>
  </si>
  <si>
    <t>224873246</t>
  </si>
  <si>
    <t>781</t>
  </si>
  <si>
    <t>Dokončovací práce - obklady</t>
  </si>
  <si>
    <t>76</t>
  </si>
  <si>
    <t>781121011</t>
  </si>
  <si>
    <t>Nátěr penetrační na stěnu</t>
  </si>
  <si>
    <t>-1990023992</t>
  </si>
  <si>
    <t>39,4</t>
  </si>
  <si>
    <t>77</t>
  </si>
  <si>
    <t>781474115</t>
  </si>
  <si>
    <t>Montáž obkladů vnitřních keramických hladkých přes 22 do 25 ks/m2 lepených flexibilním lepidlem</t>
  </si>
  <si>
    <t>1274299510</t>
  </si>
  <si>
    <t>"úklid"(1,2*3)*2</t>
  </si>
  <si>
    <t>"WC personál" (1,3+2)*2-(0,7*2)</t>
  </si>
  <si>
    <t>"WC děti"(0,6+1,6+2,6+1,8+3,2+1,8+2+1,3)*2-((0,7*2)*2)</t>
  </si>
  <si>
    <t>78</t>
  </si>
  <si>
    <t>59761039</t>
  </si>
  <si>
    <t>obklad keramický hladký přes 22 do 25ks/m2</t>
  </si>
  <si>
    <t>1437056012</t>
  </si>
  <si>
    <t>39,4*1,1 'Přepočtené koeficientem množství</t>
  </si>
  <si>
    <t>79</t>
  </si>
  <si>
    <t>781477111</t>
  </si>
  <si>
    <t>Příplatek k montáži obkladů vnitřních keramických hladkých za plochu do 10 m2</t>
  </si>
  <si>
    <t>-755388007</t>
  </si>
  <si>
    <t>80</t>
  </si>
  <si>
    <t>781477114</t>
  </si>
  <si>
    <t>Příplatek k montáži obkladů vnitřních keramických hladkých za spárování tmelem dvousložkovým</t>
  </si>
  <si>
    <t>1733293993</t>
  </si>
  <si>
    <t>81</t>
  </si>
  <si>
    <t>781491022</t>
  </si>
  <si>
    <t>Montáž zrcadel plochy přes 1 m2 lepených silikonovým tmelem na keramický obklad</t>
  </si>
  <si>
    <t>1641847971</t>
  </si>
  <si>
    <t>"kalkulováno nad každým umývadlem"(1*1)*4</t>
  </si>
  <si>
    <t>82</t>
  </si>
  <si>
    <t>63465124</t>
  </si>
  <si>
    <t>zrcadlo nemontované čiré tl 4mm max rozměr 3210x2250mm</t>
  </si>
  <si>
    <t>1503217673</t>
  </si>
  <si>
    <t>83</t>
  </si>
  <si>
    <t>781494511</t>
  </si>
  <si>
    <t>Plastové profily ukončovací lepené flexibilním lepidlem</t>
  </si>
  <si>
    <t>-1639313413</t>
  </si>
  <si>
    <t>"úklid"(1,2*3)</t>
  </si>
  <si>
    <t>"WC personál" (1,3+2)</t>
  </si>
  <si>
    <t>"WC děti"(0,6+1,6+2,6+1,8+3,2+1,8+2+1,3)</t>
  </si>
  <si>
    <t>84</t>
  </si>
  <si>
    <t>998781101</t>
  </si>
  <si>
    <t>Přesun hmot tonážní pro obklady keramické v objektech v do 6 m</t>
  </si>
  <si>
    <t>308399575</t>
  </si>
  <si>
    <t>85</t>
  </si>
  <si>
    <t>998781181</t>
  </si>
  <si>
    <t>Příplatek k přesunu hmot tonážní 781 prováděný bez použití mechanizace</t>
  </si>
  <si>
    <t>2064067116</t>
  </si>
  <si>
    <t>783</t>
  </si>
  <si>
    <t>Dokončovací práce - nátěry</t>
  </si>
  <si>
    <t>86</t>
  </si>
  <si>
    <t>783301313</t>
  </si>
  <si>
    <t>Odmaštění zámečnických konstrukcí ředidlovým odmašťovačem</t>
  </si>
  <si>
    <t>1546332812</t>
  </si>
  <si>
    <t>"zárubně"1*2</t>
  </si>
  <si>
    <t>87</t>
  </si>
  <si>
    <t>783315101</t>
  </si>
  <si>
    <t>Mezinátěr jednonásobný syntetický standardní zámečnických konstrukcí</t>
  </si>
  <si>
    <t>885538956</t>
  </si>
  <si>
    <t>88</t>
  </si>
  <si>
    <t>783317101</t>
  </si>
  <si>
    <t>Krycí jednonásobný syntetický standardní nátěr zámečnických konstrukcí</t>
  </si>
  <si>
    <t>1216933268</t>
  </si>
  <si>
    <t>784</t>
  </si>
  <si>
    <t>Dokončovací práce - malby a tapety</t>
  </si>
  <si>
    <t>89</t>
  </si>
  <si>
    <t>784181121</t>
  </si>
  <si>
    <t>Hloubková jednonásobná bezbarvá penetrace podkladu v místnostech v do 3,80 m</t>
  </si>
  <si>
    <t>2021170795</t>
  </si>
  <si>
    <t>"strop"16,4</t>
  </si>
  <si>
    <t>"stěny"65,320</t>
  </si>
  <si>
    <t>90</t>
  </si>
  <si>
    <t>784211111</t>
  </si>
  <si>
    <t>Dvojnásobné bílé malby ze směsí za mokra velmi dobře oděruvzdorných v místnostech v do 3,80 m</t>
  </si>
  <si>
    <t>1488037060</t>
  </si>
  <si>
    <t>HZS</t>
  </si>
  <si>
    <t>Hodinové zúčtovací sazby</t>
  </si>
  <si>
    <t>91</t>
  </si>
  <si>
    <t>HZS1292</t>
  </si>
  <si>
    <t>Hodinová zúčtovací sazba stavební dělník</t>
  </si>
  <si>
    <t>hod</t>
  </si>
  <si>
    <t>512</t>
  </si>
  <si>
    <t>-131919547</t>
  </si>
  <si>
    <t>"práce del TZ a výkresů neobsažené v položkách - dmtž skříněk, vystěhování, madel  atd."(7,5*2)*4</t>
  </si>
  <si>
    <t>OST</t>
  </si>
  <si>
    <t>Ostatní</t>
  </si>
  <si>
    <t>92</t>
  </si>
  <si>
    <t>DROBKL.R</t>
  </si>
  <si>
    <t>Oprava  dřevěného obkladu (úklid/šatna) - dle popisu ve výkrese</t>
  </si>
  <si>
    <t>kpl</t>
  </si>
  <si>
    <t>262144</t>
  </si>
  <si>
    <t>287809716</t>
  </si>
  <si>
    <t>93</t>
  </si>
  <si>
    <t>FOLIE.R</t>
  </si>
  <si>
    <t>Okenní fólie - dodávka+montáž dle popisu ve výkrese</t>
  </si>
  <si>
    <t>1999975939</t>
  </si>
  <si>
    <t>D.1.4 - Technické zařízení budov</t>
  </si>
  <si>
    <t>D.1.4.1 - Elektroinstalace</t>
  </si>
  <si>
    <t>Úroveň 3:</t>
  </si>
  <si>
    <t>M - Práce a dodávky M</t>
  </si>
  <si>
    <t xml:space="preserve">    D6 - Elektroinstalace - práce</t>
  </si>
  <si>
    <t xml:space="preserve">    N00 - Elektroinstalace - materiál</t>
  </si>
  <si>
    <t xml:space="preserve">      D1 - Kabelová vedení </t>
  </si>
  <si>
    <t xml:space="preserve">      D2 - Pomocný instalační materiál </t>
  </si>
  <si>
    <t xml:space="preserve">      D3 - Instalační materiál</t>
  </si>
  <si>
    <t xml:space="preserve">      D4 - Svítidla / zdroje</t>
  </si>
  <si>
    <t xml:space="preserve">      D5 - Rozvaděče</t>
  </si>
  <si>
    <t>Práce a dodávky M</t>
  </si>
  <si>
    <t>D6</t>
  </si>
  <si>
    <t>Elektroinstalace - práce</t>
  </si>
  <si>
    <t>Pol17</t>
  </si>
  <si>
    <t>Cu kabel do 1,5 mm2 pod omítou</t>
  </si>
  <si>
    <t>1973434283</t>
  </si>
  <si>
    <t>Pol18</t>
  </si>
  <si>
    <t>Cu kabel do 2,5 mm2  pod omítou</t>
  </si>
  <si>
    <t>-1773895187</t>
  </si>
  <si>
    <t>Pol19</t>
  </si>
  <si>
    <t>CYA 1,5 - 6mm2  pod omítou / ve stropě SDK</t>
  </si>
  <si>
    <t>42871634</t>
  </si>
  <si>
    <t>Pol20</t>
  </si>
  <si>
    <t>Instalace protipožární přepážky</t>
  </si>
  <si>
    <t>ks</t>
  </si>
  <si>
    <t>2064238899</t>
  </si>
  <si>
    <t>Pol21</t>
  </si>
  <si>
    <t>Průraz - vybour.otv.zeď0,025m2,tl.15-30cm</t>
  </si>
  <si>
    <t>1102184394</t>
  </si>
  <si>
    <t>Pol22</t>
  </si>
  <si>
    <t>Drážkování zdiva ve stěnách</t>
  </si>
  <si>
    <t>1221010645</t>
  </si>
  <si>
    <t>Pol23</t>
  </si>
  <si>
    <t>Vypínač nástěnný, č. 1</t>
  </si>
  <si>
    <t>861732756</t>
  </si>
  <si>
    <t>Pol24</t>
  </si>
  <si>
    <t>Zásuvka domovní, 1fázová, 16 A</t>
  </si>
  <si>
    <t>-2047364318</t>
  </si>
  <si>
    <t>Pol25</t>
  </si>
  <si>
    <t>Krabice inst. 1násobná, se zapojením vodičů, odvrtání kps.</t>
  </si>
  <si>
    <t>-1379771824</t>
  </si>
  <si>
    <t>Pol26</t>
  </si>
  <si>
    <t>Svítidlo, nástěnné, přisazené</t>
  </si>
  <si>
    <t>-223049726</t>
  </si>
  <si>
    <t>Pol27</t>
  </si>
  <si>
    <t>Ukončení vodičů v rozváděči nebo na přístroji</t>
  </si>
  <si>
    <t>-631712355</t>
  </si>
  <si>
    <t>Pol28</t>
  </si>
  <si>
    <t>Ochranné pospojování pevně</t>
  </si>
  <si>
    <t>-775506207</t>
  </si>
  <si>
    <t>Pol29</t>
  </si>
  <si>
    <t>Proudový chránič dvoupólový do 25 A</t>
  </si>
  <si>
    <t>1466569500</t>
  </si>
  <si>
    <t>Pol30</t>
  </si>
  <si>
    <t>Svorky, svrkovnice, propoje</t>
  </si>
  <si>
    <t>-1368669417</t>
  </si>
  <si>
    <t>Pol31</t>
  </si>
  <si>
    <t>Elektrorevize rozváděče</t>
  </si>
  <si>
    <t>pole</t>
  </si>
  <si>
    <t>-1240204095</t>
  </si>
  <si>
    <t>Pol32</t>
  </si>
  <si>
    <t>Světlo v čistém prostředí, měření na přívodní svorkovnici</t>
  </si>
  <si>
    <t>50199312</t>
  </si>
  <si>
    <t>Pol33</t>
  </si>
  <si>
    <t>Měření Izolačních odporů</t>
  </si>
  <si>
    <t>měř.</t>
  </si>
  <si>
    <t>-436850827</t>
  </si>
  <si>
    <t>Pol34</t>
  </si>
  <si>
    <t>Impedance smyčky</t>
  </si>
  <si>
    <t>1174767476</t>
  </si>
  <si>
    <t>Pol35</t>
  </si>
  <si>
    <t>Odporu uzemnění</t>
  </si>
  <si>
    <t>432828627</t>
  </si>
  <si>
    <t>Pol36</t>
  </si>
  <si>
    <t>Ochranného odporu pospojování</t>
  </si>
  <si>
    <t>573207821</t>
  </si>
  <si>
    <t>Pol37</t>
  </si>
  <si>
    <t>Měření Proudový chránič (postupně narůst. I, čas při In)</t>
  </si>
  <si>
    <t>-432758031</t>
  </si>
  <si>
    <t>N00</t>
  </si>
  <si>
    <t>Elektroinstalace - materiál</t>
  </si>
  <si>
    <t>D1</t>
  </si>
  <si>
    <t xml:space="preserve">Kabelová vedení </t>
  </si>
  <si>
    <t>Pol1</t>
  </si>
  <si>
    <t>CYKY 3Jx1,5</t>
  </si>
  <si>
    <t>-2049793956</t>
  </si>
  <si>
    <t>Pol2</t>
  </si>
  <si>
    <t>CYKY 3Jx2,5</t>
  </si>
  <si>
    <t>-793822968</t>
  </si>
  <si>
    <t>Pol3</t>
  </si>
  <si>
    <t>CYA 6 zž</t>
  </si>
  <si>
    <t>233791745</t>
  </si>
  <si>
    <t>D2</t>
  </si>
  <si>
    <t xml:space="preserve">Pomocný instalační materiál </t>
  </si>
  <si>
    <t>Pol4</t>
  </si>
  <si>
    <t>Svorka hlavního pospojení (HOP)</t>
  </si>
  <si>
    <t>-1232783157</t>
  </si>
  <si>
    <t>Pol5</t>
  </si>
  <si>
    <t>Svorky Bernard, pomocný a mont.í mat., označovací materiál</t>
  </si>
  <si>
    <t>-1160342596</t>
  </si>
  <si>
    <t>Pol6</t>
  </si>
  <si>
    <t>Protipožární nátěr</t>
  </si>
  <si>
    <t>kg</t>
  </si>
  <si>
    <t>1768404939</t>
  </si>
  <si>
    <t>Pol7</t>
  </si>
  <si>
    <t>Protipožární Tmel</t>
  </si>
  <si>
    <t>554657559</t>
  </si>
  <si>
    <t>Pol8</t>
  </si>
  <si>
    <t>Vata kameninová (1bal 3,66m2)</t>
  </si>
  <si>
    <t>2095689294</t>
  </si>
  <si>
    <t>D3</t>
  </si>
  <si>
    <t>Instalační materiál</t>
  </si>
  <si>
    <t>Pol9</t>
  </si>
  <si>
    <t>Přístroj spínače jednopólového č.1</t>
  </si>
  <si>
    <t>870611693</t>
  </si>
  <si>
    <t>Pol10</t>
  </si>
  <si>
    <t>Kryt spínače kolébkového</t>
  </si>
  <si>
    <t>2129137406</t>
  </si>
  <si>
    <t>Pol11</t>
  </si>
  <si>
    <t>Rámeček pro el.inst. přístroje, jednonásobný</t>
  </si>
  <si>
    <t>-1537993566</t>
  </si>
  <si>
    <t>Pol12</t>
  </si>
  <si>
    <t>Krabice instalační 1násobná</t>
  </si>
  <si>
    <t>-335733498</t>
  </si>
  <si>
    <t>Pol13</t>
  </si>
  <si>
    <t>Zásuvka 2x s ochrannými kolíky s clonkami s natoč. dutinou</t>
  </si>
  <si>
    <t>1272179078</t>
  </si>
  <si>
    <t>Pol16</t>
  </si>
  <si>
    <t>Ostatní drobný a spojovací materiál</t>
  </si>
  <si>
    <t>-1924585024</t>
  </si>
  <si>
    <t>D4</t>
  </si>
  <si>
    <t>Svítidla / zdroje</t>
  </si>
  <si>
    <t>Pol14</t>
  </si>
  <si>
    <t>Svítidlo C</t>
  </si>
  <si>
    <t>-50960801</t>
  </si>
  <si>
    <t>D5</t>
  </si>
  <si>
    <t>Rozvaděče</t>
  </si>
  <si>
    <t>Pol15</t>
  </si>
  <si>
    <t>Proudový chránič + nadpr. Ochranou 10A/N/30mA-10kA</t>
  </si>
  <si>
    <t>1610896585</t>
  </si>
  <si>
    <t>D.1.4.2 - Zdravotechnika</t>
  </si>
  <si>
    <t>721 - Zdravotechnika - vnitřní kanalizace</t>
  </si>
  <si>
    <t>722 - Zdravotechnika - vnitřní vodovod</t>
  </si>
  <si>
    <t>721174042</t>
  </si>
  <si>
    <t>Potrubí kanalizační z PP připojovací DN 40</t>
  </si>
  <si>
    <t>1217601467</t>
  </si>
  <si>
    <t>721174043</t>
  </si>
  <si>
    <t>Potrubí kanalizační z PP připojovací DN 50</t>
  </si>
  <si>
    <t>1304576622</t>
  </si>
  <si>
    <t>721174044</t>
  </si>
  <si>
    <t>Potrubí kanalizační z PP připojovací DN 75</t>
  </si>
  <si>
    <t>-676780875</t>
  </si>
  <si>
    <t>721174045</t>
  </si>
  <si>
    <t>Potrubí kanalizační z PP připojovací DN 110</t>
  </si>
  <si>
    <t>-1854462719</t>
  </si>
  <si>
    <t>28615603</t>
  </si>
  <si>
    <t xml:space="preserve">čistící tvarovka odpadní PP DN 110 </t>
  </si>
  <si>
    <t>67852713</t>
  </si>
  <si>
    <t>721194104</t>
  </si>
  <si>
    <t>Vyvedení a upevnění odpadních výpustek DN 40</t>
  </si>
  <si>
    <t>-984803803</t>
  </si>
  <si>
    <t>721194105</t>
  </si>
  <si>
    <t>Vyvedení a upevnění odpadních výpustek DN 50</t>
  </si>
  <si>
    <t>730600564</t>
  </si>
  <si>
    <t>721194107</t>
  </si>
  <si>
    <t>Vyvedení a upevnění odpadních výpustek DN 70</t>
  </si>
  <si>
    <t>-1645476109</t>
  </si>
  <si>
    <t>721194109</t>
  </si>
  <si>
    <t>Vyvedení a upevnění odpadních výpustek DN 110</t>
  </si>
  <si>
    <t>1400794485</t>
  </si>
  <si>
    <t>4+1</t>
  </si>
  <si>
    <t>721290111</t>
  </si>
  <si>
    <t>Zkouška těsnosti potrubí kanalizace vodou DN do 125</t>
  </si>
  <si>
    <t>1227661013</t>
  </si>
  <si>
    <t>15+2+10+6</t>
  </si>
  <si>
    <t>7212991.R</t>
  </si>
  <si>
    <t>Napojení na stávající kanalizaci</t>
  </si>
  <si>
    <t>-795510618</t>
  </si>
  <si>
    <t>998721101</t>
  </si>
  <si>
    <t>Přesun hmot tonážní pro vnitřní kanalizace v objektech v do 6 m</t>
  </si>
  <si>
    <t>1533273729</t>
  </si>
  <si>
    <t>998721181</t>
  </si>
  <si>
    <t>Příplatek k přesunu hmot tonážní 721 prováděný bez použití mechanizace</t>
  </si>
  <si>
    <t>1765213446</t>
  </si>
  <si>
    <t>722000000.R</t>
  </si>
  <si>
    <t>Napojení na stávající rozvody SV, TUV dle dokumentace - dodávka+montáž</t>
  </si>
  <si>
    <t>1855175163</t>
  </si>
  <si>
    <t>722174002</t>
  </si>
  <si>
    <t>Potrubí vodovodní plastové PPR svar polyfúze PN 16 D 20x2,8 mm</t>
  </si>
  <si>
    <t>-1447118801</t>
  </si>
  <si>
    <t>722174003</t>
  </si>
  <si>
    <t>Potrubí vodovodní plastové PPR svar polyfúze PN 16 D 25x3,5 mm</t>
  </si>
  <si>
    <t>1249032948</t>
  </si>
  <si>
    <t>722181221</t>
  </si>
  <si>
    <t>Ochrana vodovodního potrubí přilepenými termoizolačními trubicemi z PE tl přes 6 do 9 mm DN do 22 mm</t>
  </si>
  <si>
    <t>-34075149</t>
  </si>
  <si>
    <t>"6x20"15</t>
  </si>
  <si>
    <t>722181222</t>
  </si>
  <si>
    <t>Ochrana vodovodního potrubí přilepenými termoizolačními trubicemi z PE tl přes 6 do 9 mm DN přes 22 do 45 mm</t>
  </si>
  <si>
    <t>967201924</t>
  </si>
  <si>
    <t>"6x25"11</t>
  </si>
  <si>
    <t>"9x20"13</t>
  </si>
  <si>
    <t>722181242</t>
  </si>
  <si>
    <t>Ochrana vodovodního potrubí přilepenými termoizolačními trubicemi z PE tl přes 13 do 20 mm DN přes 22 do 45 mm</t>
  </si>
  <si>
    <t>-729925196</t>
  </si>
  <si>
    <t>"13x25"15</t>
  </si>
  <si>
    <t>722190401</t>
  </si>
  <si>
    <t>Vyvedení a upevnění výpustku DN do 25</t>
  </si>
  <si>
    <t>253587376</t>
  </si>
  <si>
    <t>"U"4*2</t>
  </si>
  <si>
    <t>"WC"4*1</t>
  </si>
  <si>
    <t>"S"2</t>
  </si>
  <si>
    <t>"VL"1</t>
  </si>
  <si>
    <t>722231141.Rventil</t>
  </si>
  <si>
    <t>Ventil  rohový G 1/2x3/8 pro napojení umyvadel atd.</t>
  </si>
  <si>
    <t>321557147</t>
  </si>
  <si>
    <t>hadice.R</t>
  </si>
  <si>
    <t>flexi hadice 2 kusy</t>
  </si>
  <si>
    <t>sada</t>
  </si>
  <si>
    <t>2125527728</t>
  </si>
  <si>
    <t>722240121</t>
  </si>
  <si>
    <t>Kohout kulový plastový PPR DN 16</t>
  </si>
  <si>
    <t>1282585113</t>
  </si>
  <si>
    <t>722240122</t>
  </si>
  <si>
    <t>Kohout kulový plastový PPR DN 20</t>
  </si>
  <si>
    <t>-1056792719</t>
  </si>
  <si>
    <t>722240123</t>
  </si>
  <si>
    <t>Kohout kulový plastový PPR DN 25</t>
  </si>
  <si>
    <t>-1100097009</t>
  </si>
  <si>
    <t>"ZOV"2</t>
  </si>
  <si>
    <t>722290234</t>
  </si>
  <si>
    <t>Proplach a dezinfekce vodovodního potrubí DN do 80</t>
  </si>
  <si>
    <t>-716173827</t>
  </si>
  <si>
    <t>26+28</t>
  </si>
  <si>
    <t>998722101</t>
  </si>
  <si>
    <t>Přesun hmot tonážní pro vnitřní vodovod v objektech v do 6 m</t>
  </si>
  <si>
    <t>-738072356</t>
  </si>
  <si>
    <t>998722181</t>
  </si>
  <si>
    <t>Příplatek k přesunu hmot tonážní 722 prováděný bez použití mechanizace</t>
  </si>
  <si>
    <t>1357246756</t>
  </si>
  <si>
    <t>725112002</t>
  </si>
  <si>
    <t>Klozet keramický standardní samostatně stojící s hlubokým splachováním odpad svislý</t>
  </si>
  <si>
    <t>1901432579</t>
  </si>
  <si>
    <t>"WC"1</t>
  </si>
  <si>
    <t>725112015.Rdětský</t>
  </si>
  <si>
    <t>Klozet keramický dětský standardní samostatně stojící s hlubokým splachováním odpad svislý</t>
  </si>
  <si>
    <t>-1596066951</t>
  </si>
  <si>
    <t>"WCd"3</t>
  </si>
  <si>
    <t>725211615</t>
  </si>
  <si>
    <t>Umyvadlo keramické bílé šířky 500 mm s krytem na sifon připevněné na stěnu šrouby</t>
  </si>
  <si>
    <t>1926042656</t>
  </si>
  <si>
    <t>"U"1</t>
  </si>
  <si>
    <t>725211616.Rdětské</t>
  </si>
  <si>
    <t>Umyvadlo keramické bílé dětské  s krytem na sifon připevněné na stěnu šrouby</t>
  </si>
  <si>
    <t>-118173950</t>
  </si>
  <si>
    <t>"Ud"3</t>
  </si>
  <si>
    <t>725241212</t>
  </si>
  <si>
    <t>Vanička sprchová z litého polymermramoru čtvercová 800x800 mm</t>
  </si>
  <si>
    <t>-765371633</t>
  </si>
  <si>
    <t>"S"1</t>
  </si>
  <si>
    <t>725244522</t>
  </si>
  <si>
    <t>Zástěna sprchová rohová rámová se skleněnou výplní tl. 4 a 5 mm dveře posuvné dvoudílné vstup z rohu na vaničku 800x800 mm</t>
  </si>
  <si>
    <t>744304913</t>
  </si>
  <si>
    <t>725291641</t>
  </si>
  <si>
    <t>Doplňky zařízení koupelen a záchodů nerezové madlo sprchové 750 x 450 mm</t>
  </si>
  <si>
    <t>-1048570749</t>
  </si>
  <si>
    <t>725331111</t>
  </si>
  <si>
    <t>Výlevka bez výtokových armatur keramická se sklopnou plastovou mřížkou 500 mm</t>
  </si>
  <si>
    <t>1056869214</t>
  </si>
  <si>
    <t>725532214</t>
  </si>
  <si>
    <t>Elektrický ohřívač zásobníkový akumulační závěsný vodorovný 100 l / 2 kW</t>
  </si>
  <si>
    <t>-1047731804</t>
  </si>
  <si>
    <t>"ZOV"1</t>
  </si>
  <si>
    <t>725821316</t>
  </si>
  <si>
    <t>Baterie dřezová nástěnná páková s otáčivým plochým ústím a délkou ramínka 300 mm</t>
  </si>
  <si>
    <t>-648823380</t>
  </si>
  <si>
    <t>725822611</t>
  </si>
  <si>
    <t>Baterie umyvadlová stojánková páková bez výpusti</t>
  </si>
  <si>
    <t>1539440531</t>
  </si>
  <si>
    <t>725849411</t>
  </si>
  <si>
    <t>Montáž baterie sprchové nástěnná s nastavitelnou výškou sprchy</t>
  </si>
  <si>
    <t>-1272842599</t>
  </si>
  <si>
    <t>55145537.R</t>
  </si>
  <si>
    <t xml:space="preserve">baterie sprchová nástěnná páková s hadicí, tyčí a růžicí </t>
  </si>
  <si>
    <t>1636331998</t>
  </si>
  <si>
    <t>725900952.R</t>
  </si>
  <si>
    <t>Přišroubování doplňků koupelen</t>
  </si>
  <si>
    <t>326770356</t>
  </si>
  <si>
    <t>4+6+4+2+4</t>
  </si>
  <si>
    <t>554310000.Rwc</t>
  </si>
  <si>
    <t>držák na WC štětku+štětka na stěnu</t>
  </si>
  <si>
    <t>set</t>
  </si>
  <si>
    <t>-151075968</t>
  </si>
  <si>
    <t>554310990.Rda</t>
  </si>
  <si>
    <t>dávkovač tekutého mýdla + dávkovač dezinfekce volně na umývadlo</t>
  </si>
  <si>
    <t>-2079061501</t>
  </si>
  <si>
    <t>5543108600.Rpapir</t>
  </si>
  <si>
    <t>držák toaletního papíru</t>
  </si>
  <si>
    <t>1129701612</t>
  </si>
  <si>
    <t>554310830.R</t>
  </si>
  <si>
    <t>koš odpadkový volně stojící</t>
  </si>
  <si>
    <t>129680487</t>
  </si>
  <si>
    <t>554310830.Rvěš</t>
  </si>
  <si>
    <t>věšák na stěnu</t>
  </si>
  <si>
    <t>372546117</t>
  </si>
  <si>
    <t>998725101</t>
  </si>
  <si>
    <t>Přesun hmot tonážní pro zařizovací předměty v objektech v do 6 m</t>
  </si>
  <si>
    <t>1522435677</t>
  </si>
  <si>
    <t>998725181</t>
  </si>
  <si>
    <t>Příplatek k přesunu hmot tonážní 725 prováděný bez použití mechanizace</t>
  </si>
  <si>
    <t>1629455537</t>
  </si>
  <si>
    <t>HZS2211</t>
  </si>
  <si>
    <t>Hodinová zúčtovací sazba instalatér</t>
  </si>
  <si>
    <t>1350495723</t>
  </si>
  <si>
    <t>"práce dle TZ, dokumentace neobsažené v položkách, příslušenství k ZOV"(7,5*2)*2</t>
  </si>
  <si>
    <t>matZOV.R</t>
  </si>
  <si>
    <t>příslušenství k ZOV (zpětná klapka DN 25, vypouštěcí kohout DN 15, manometr, hadice 1/2 mezi sifonem a pojistným ventilem,sifon pro odvod kondenzátu)</t>
  </si>
  <si>
    <t>820636029</t>
  </si>
  <si>
    <t>SKUPTERM.R</t>
  </si>
  <si>
    <t>Skupinový termostatický ventil pro 3 umyvadla  a 1 sprchu - dodávka+montáž</t>
  </si>
  <si>
    <t>-1405864900</t>
  </si>
  <si>
    <t>VON - Vedlejší a ostatní náklady</t>
  </si>
  <si>
    <t>VRN - Vedlejší rozpočtové náklady</t>
  </si>
  <si>
    <t xml:space="preserve">    VRN3 - Zařízení staveniště</t>
  </si>
  <si>
    <t>VRN</t>
  </si>
  <si>
    <t>Vedlejší rozpočtové náklady</t>
  </si>
  <si>
    <t>VRN3</t>
  </si>
  <si>
    <t>Zařízení staveniště</t>
  </si>
  <si>
    <t>030001000</t>
  </si>
  <si>
    <t>1024</t>
  </si>
  <si>
    <t>-1137507186</t>
  </si>
  <si>
    <t>"1,8%"1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</si>
</sst>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9"/>
      <c r="AS2" s="319"/>
      <c r="AT2" s="319"/>
      <c r="AU2" s="319"/>
      <c r="AV2" s="319"/>
      <c r="AW2" s="319"/>
      <c r="AX2" s="319"/>
      <c r="AY2" s="319"/>
      <c r="AZ2" s="319"/>
      <c r="BA2" s="319"/>
      <c r="BB2" s="319"/>
      <c r="BC2" s="319"/>
      <c r="BD2" s="319"/>
      <c r="BE2" s="31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3" t="s">
        <v>14</v>
      </c>
      <c r="L5" s="304"/>
      <c r="M5" s="304"/>
      <c r="N5" s="304"/>
      <c r="O5" s="304"/>
      <c r="P5" s="304"/>
      <c r="Q5" s="304"/>
      <c r="R5" s="304"/>
      <c r="S5" s="304"/>
      <c r="T5" s="304"/>
      <c r="U5" s="304"/>
      <c r="V5" s="304"/>
      <c r="W5" s="304"/>
      <c r="X5" s="304"/>
      <c r="Y5" s="304"/>
      <c r="Z5" s="304"/>
      <c r="AA5" s="304"/>
      <c r="AB5" s="304"/>
      <c r="AC5" s="304"/>
      <c r="AD5" s="304"/>
      <c r="AE5" s="304"/>
      <c r="AF5" s="304"/>
      <c r="AG5" s="304"/>
      <c r="AH5" s="304"/>
      <c r="AI5" s="304"/>
      <c r="AJ5" s="304"/>
      <c r="AK5" s="23"/>
      <c r="AL5" s="23"/>
      <c r="AM5" s="23"/>
      <c r="AN5" s="23"/>
      <c r="AO5" s="23"/>
      <c r="AP5" s="23"/>
      <c r="AQ5" s="23"/>
      <c r="AR5" s="21"/>
      <c r="BE5" s="300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5" t="s">
        <v>17</v>
      </c>
      <c r="L6" s="304"/>
      <c r="M6" s="304"/>
      <c r="N6" s="304"/>
      <c r="O6" s="304"/>
      <c r="P6" s="304"/>
      <c r="Q6" s="304"/>
      <c r="R6" s="304"/>
      <c r="S6" s="304"/>
      <c r="T6" s="304"/>
      <c r="U6" s="304"/>
      <c r="V6" s="304"/>
      <c r="W6" s="304"/>
      <c r="X6" s="304"/>
      <c r="Y6" s="304"/>
      <c r="Z6" s="304"/>
      <c r="AA6" s="304"/>
      <c r="AB6" s="304"/>
      <c r="AC6" s="304"/>
      <c r="AD6" s="304"/>
      <c r="AE6" s="304"/>
      <c r="AF6" s="304"/>
      <c r="AG6" s="304"/>
      <c r="AH6" s="304"/>
      <c r="AI6" s="304"/>
      <c r="AJ6" s="304"/>
      <c r="AK6" s="23"/>
      <c r="AL6" s="23"/>
      <c r="AM6" s="23"/>
      <c r="AN6" s="23"/>
      <c r="AO6" s="23"/>
      <c r="AP6" s="23"/>
      <c r="AQ6" s="23"/>
      <c r="AR6" s="21"/>
      <c r="BE6" s="301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1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1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1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1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01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1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01"/>
      <c r="BS13" s="18" t="s">
        <v>6</v>
      </c>
    </row>
    <row r="14" spans="1:74" ht="12.75">
      <c r="B14" s="22"/>
      <c r="C14" s="23"/>
      <c r="D14" s="23"/>
      <c r="E14" s="306" t="s">
        <v>28</v>
      </c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01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1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1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01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1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1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01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1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1"/>
    </row>
    <row r="23" spans="1:71" s="1" customFormat="1" ht="16.5" customHeight="1">
      <c r="B23" s="22"/>
      <c r="C23" s="23"/>
      <c r="D23" s="23"/>
      <c r="E23" s="308" t="s">
        <v>1</v>
      </c>
      <c r="F23" s="308"/>
      <c r="G23" s="308"/>
      <c r="H23" s="308"/>
      <c r="I23" s="308"/>
      <c r="J23" s="308"/>
      <c r="K23" s="308"/>
      <c r="L23" s="308"/>
      <c r="M23" s="308"/>
      <c r="N23" s="308"/>
      <c r="O23" s="308"/>
      <c r="P23" s="308"/>
      <c r="Q23" s="308"/>
      <c r="R23" s="308"/>
      <c r="S23" s="308"/>
      <c r="T23" s="308"/>
      <c r="U23" s="308"/>
      <c r="V23" s="308"/>
      <c r="W23" s="308"/>
      <c r="X23" s="308"/>
      <c r="Y23" s="308"/>
      <c r="Z23" s="308"/>
      <c r="AA23" s="308"/>
      <c r="AB23" s="308"/>
      <c r="AC23" s="308"/>
      <c r="AD23" s="308"/>
      <c r="AE23" s="308"/>
      <c r="AF23" s="308"/>
      <c r="AG23" s="308"/>
      <c r="AH23" s="308"/>
      <c r="AI23" s="308"/>
      <c r="AJ23" s="308"/>
      <c r="AK23" s="308"/>
      <c r="AL23" s="308"/>
      <c r="AM23" s="308"/>
      <c r="AN23" s="308"/>
      <c r="AO23" s="23"/>
      <c r="AP23" s="23"/>
      <c r="AQ23" s="23"/>
      <c r="AR23" s="21"/>
      <c r="BE23" s="301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1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1"/>
    </row>
    <row r="26" spans="1:71" s="2" customFormat="1" ht="25.9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09">
        <f>ROUND(AG94,2)</f>
        <v>0</v>
      </c>
      <c r="AL26" s="310"/>
      <c r="AM26" s="310"/>
      <c r="AN26" s="310"/>
      <c r="AO26" s="310"/>
      <c r="AP26" s="37"/>
      <c r="AQ26" s="37"/>
      <c r="AR26" s="40"/>
      <c r="BE26" s="301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1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1" t="s">
        <v>34</v>
      </c>
      <c r="M28" s="311"/>
      <c r="N28" s="311"/>
      <c r="O28" s="311"/>
      <c r="P28" s="311"/>
      <c r="Q28" s="37"/>
      <c r="R28" s="37"/>
      <c r="S28" s="37"/>
      <c r="T28" s="37"/>
      <c r="U28" s="37"/>
      <c r="V28" s="37"/>
      <c r="W28" s="311" t="s">
        <v>35</v>
      </c>
      <c r="X28" s="311"/>
      <c r="Y28" s="311"/>
      <c r="Z28" s="311"/>
      <c r="AA28" s="311"/>
      <c r="AB28" s="311"/>
      <c r="AC28" s="311"/>
      <c r="AD28" s="311"/>
      <c r="AE28" s="311"/>
      <c r="AF28" s="37"/>
      <c r="AG28" s="37"/>
      <c r="AH28" s="37"/>
      <c r="AI28" s="37"/>
      <c r="AJ28" s="37"/>
      <c r="AK28" s="311" t="s">
        <v>36</v>
      </c>
      <c r="AL28" s="311"/>
      <c r="AM28" s="311"/>
      <c r="AN28" s="311"/>
      <c r="AO28" s="311"/>
      <c r="AP28" s="37"/>
      <c r="AQ28" s="37"/>
      <c r="AR28" s="40"/>
      <c r="BE28" s="301"/>
    </row>
    <row r="29" spans="1:71" s="3" customFormat="1" ht="14.45" customHeight="1">
      <c r="B29" s="41"/>
      <c r="C29" s="42"/>
      <c r="D29" s="30" t="s">
        <v>37</v>
      </c>
      <c r="E29" s="42"/>
      <c r="F29" s="30" t="s">
        <v>38</v>
      </c>
      <c r="G29" s="42"/>
      <c r="H29" s="42"/>
      <c r="I29" s="42"/>
      <c r="J29" s="42"/>
      <c r="K29" s="42"/>
      <c r="L29" s="314">
        <v>0.21</v>
      </c>
      <c r="M29" s="313"/>
      <c r="N29" s="313"/>
      <c r="O29" s="313"/>
      <c r="P29" s="313"/>
      <c r="Q29" s="42"/>
      <c r="R29" s="42"/>
      <c r="S29" s="42"/>
      <c r="T29" s="42"/>
      <c r="U29" s="42"/>
      <c r="V29" s="42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2"/>
      <c r="AG29" s="42"/>
      <c r="AH29" s="42"/>
      <c r="AI29" s="42"/>
      <c r="AJ29" s="42"/>
      <c r="AK29" s="312">
        <f>ROUND(AV94, 2)</f>
        <v>0</v>
      </c>
      <c r="AL29" s="313"/>
      <c r="AM29" s="313"/>
      <c r="AN29" s="313"/>
      <c r="AO29" s="313"/>
      <c r="AP29" s="42"/>
      <c r="AQ29" s="42"/>
      <c r="AR29" s="43"/>
      <c r="BE29" s="302"/>
    </row>
    <row r="30" spans="1:71" s="3" customFormat="1" ht="14.45" customHeight="1">
      <c r="B30" s="41"/>
      <c r="C30" s="42"/>
      <c r="D30" s="42"/>
      <c r="E30" s="42"/>
      <c r="F30" s="30" t="s">
        <v>39</v>
      </c>
      <c r="G30" s="42"/>
      <c r="H30" s="42"/>
      <c r="I30" s="42"/>
      <c r="J30" s="42"/>
      <c r="K30" s="42"/>
      <c r="L30" s="314">
        <v>0.15</v>
      </c>
      <c r="M30" s="313"/>
      <c r="N30" s="313"/>
      <c r="O30" s="313"/>
      <c r="P30" s="313"/>
      <c r="Q30" s="42"/>
      <c r="R30" s="42"/>
      <c r="S30" s="42"/>
      <c r="T30" s="42"/>
      <c r="U30" s="42"/>
      <c r="V30" s="42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2"/>
      <c r="AG30" s="42"/>
      <c r="AH30" s="42"/>
      <c r="AI30" s="42"/>
      <c r="AJ30" s="42"/>
      <c r="AK30" s="312">
        <f>ROUND(AW94, 2)</f>
        <v>0</v>
      </c>
      <c r="AL30" s="313"/>
      <c r="AM30" s="313"/>
      <c r="AN30" s="313"/>
      <c r="AO30" s="313"/>
      <c r="AP30" s="42"/>
      <c r="AQ30" s="42"/>
      <c r="AR30" s="43"/>
      <c r="BE30" s="302"/>
    </row>
    <row r="31" spans="1:71" s="3" customFormat="1" ht="14.45" hidden="1" customHeight="1">
      <c r="B31" s="41"/>
      <c r="C31" s="42"/>
      <c r="D31" s="42"/>
      <c r="E31" s="42"/>
      <c r="F31" s="30" t="s">
        <v>40</v>
      </c>
      <c r="G31" s="42"/>
      <c r="H31" s="42"/>
      <c r="I31" s="42"/>
      <c r="J31" s="42"/>
      <c r="K31" s="42"/>
      <c r="L31" s="314">
        <v>0.21</v>
      </c>
      <c r="M31" s="313"/>
      <c r="N31" s="313"/>
      <c r="O31" s="313"/>
      <c r="P31" s="313"/>
      <c r="Q31" s="42"/>
      <c r="R31" s="42"/>
      <c r="S31" s="42"/>
      <c r="T31" s="42"/>
      <c r="U31" s="42"/>
      <c r="V31" s="42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2"/>
      <c r="AG31" s="42"/>
      <c r="AH31" s="42"/>
      <c r="AI31" s="42"/>
      <c r="AJ31" s="42"/>
      <c r="AK31" s="312">
        <v>0</v>
      </c>
      <c r="AL31" s="313"/>
      <c r="AM31" s="313"/>
      <c r="AN31" s="313"/>
      <c r="AO31" s="313"/>
      <c r="AP31" s="42"/>
      <c r="AQ31" s="42"/>
      <c r="AR31" s="43"/>
      <c r="BE31" s="302"/>
    </row>
    <row r="32" spans="1:71" s="3" customFormat="1" ht="14.45" hidden="1" customHeight="1">
      <c r="B32" s="41"/>
      <c r="C32" s="42"/>
      <c r="D32" s="42"/>
      <c r="E32" s="42"/>
      <c r="F32" s="30" t="s">
        <v>41</v>
      </c>
      <c r="G32" s="42"/>
      <c r="H32" s="42"/>
      <c r="I32" s="42"/>
      <c r="J32" s="42"/>
      <c r="K32" s="42"/>
      <c r="L32" s="314">
        <v>0.15</v>
      </c>
      <c r="M32" s="313"/>
      <c r="N32" s="313"/>
      <c r="O32" s="313"/>
      <c r="P32" s="313"/>
      <c r="Q32" s="42"/>
      <c r="R32" s="42"/>
      <c r="S32" s="42"/>
      <c r="T32" s="42"/>
      <c r="U32" s="42"/>
      <c r="V32" s="42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2"/>
      <c r="AG32" s="42"/>
      <c r="AH32" s="42"/>
      <c r="AI32" s="42"/>
      <c r="AJ32" s="42"/>
      <c r="AK32" s="312">
        <v>0</v>
      </c>
      <c r="AL32" s="313"/>
      <c r="AM32" s="313"/>
      <c r="AN32" s="313"/>
      <c r="AO32" s="313"/>
      <c r="AP32" s="42"/>
      <c r="AQ32" s="42"/>
      <c r="AR32" s="43"/>
      <c r="BE32" s="302"/>
    </row>
    <row r="33" spans="1:57" s="3" customFormat="1" ht="14.45" hidden="1" customHeight="1">
      <c r="B33" s="41"/>
      <c r="C33" s="42"/>
      <c r="D33" s="42"/>
      <c r="E33" s="42"/>
      <c r="F33" s="30" t="s">
        <v>42</v>
      </c>
      <c r="G33" s="42"/>
      <c r="H33" s="42"/>
      <c r="I33" s="42"/>
      <c r="J33" s="42"/>
      <c r="K33" s="42"/>
      <c r="L33" s="314">
        <v>0</v>
      </c>
      <c r="M33" s="313"/>
      <c r="N33" s="313"/>
      <c r="O33" s="313"/>
      <c r="P33" s="313"/>
      <c r="Q33" s="42"/>
      <c r="R33" s="42"/>
      <c r="S33" s="42"/>
      <c r="T33" s="42"/>
      <c r="U33" s="42"/>
      <c r="V33" s="42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2"/>
      <c r="AG33" s="42"/>
      <c r="AH33" s="42"/>
      <c r="AI33" s="42"/>
      <c r="AJ33" s="42"/>
      <c r="AK33" s="312">
        <v>0</v>
      </c>
      <c r="AL33" s="313"/>
      <c r="AM33" s="313"/>
      <c r="AN33" s="313"/>
      <c r="AO33" s="313"/>
      <c r="AP33" s="42"/>
      <c r="AQ33" s="42"/>
      <c r="AR33" s="43"/>
      <c r="BE33" s="302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1"/>
    </row>
    <row r="35" spans="1:57" s="2" customFormat="1" ht="25.9" customHeight="1">
      <c r="A35" s="35"/>
      <c r="B35" s="36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318" t="s">
        <v>45</v>
      </c>
      <c r="Y35" s="316"/>
      <c r="Z35" s="316"/>
      <c r="AA35" s="316"/>
      <c r="AB35" s="316"/>
      <c r="AC35" s="46"/>
      <c r="AD35" s="46"/>
      <c r="AE35" s="46"/>
      <c r="AF35" s="46"/>
      <c r="AG35" s="46"/>
      <c r="AH35" s="46"/>
      <c r="AI35" s="46"/>
      <c r="AJ35" s="46"/>
      <c r="AK35" s="315">
        <f>SUM(AK26:AK33)</f>
        <v>0</v>
      </c>
      <c r="AL35" s="316"/>
      <c r="AM35" s="316"/>
      <c r="AN35" s="316"/>
      <c r="AO35" s="317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46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47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48</v>
      </c>
      <c r="AI60" s="39"/>
      <c r="AJ60" s="39"/>
      <c r="AK60" s="39"/>
      <c r="AL60" s="39"/>
      <c r="AM60" s="53" t="s">
        <v>49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50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51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48</v>
      </c>
      <c r="AI75" s="39"/>
      <c r="AJ75" s="39"/>
      <c r="AK75" s="39"/>
      <c r="AL75" s="39"/>
      <c r="AM75" s="53" t="s">
        <v>49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SKALICE_1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74" t="str">
        <f>K6</f>
        <v>ZŠ a MŠ Frýdek Místek-Skalice 192</v>
      </c>
      <c r="M85" s="275"/>
      <c r="N85" s="275"/>
      <c r="O85" s="275"/>
      <c r="P85" s="275"/>
      <c r="Q85" s="275"/>
      <c r="R85" s="275"/>
      <c r="S85" s="275"/>
      <c r="T85" s="275"/>
      <c r="U85" s="275"/>
      <c r="V85" s="275"/>
      <c r="W85" s="275"/>
      <c r="X85" s="275"/>
      <c r="Y85" s="275"/>
      <c r="Z85" s="275"/>
      <c r="AA85" s="275"/>
      <c r="AB85" s="275"/>
      <c r="AC85" s="275"/>
      <c r="AD85" s="275"/>
      <c r="AE85" s="275"/>
      <c r="AF85" s="275"/>
      <c r="AG85" s="275"/>
      <c r="AH85" s="275"/>
      <c r="AI85" s="275"/>
      <c r="AJ85" s="275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76" t="str">
        <f>IF(AN8= "","",AN8)</f>
        <v>13. 7. 2022</v>
      </c>
      <c r="AN87" s="276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77" t="str">
        <f>IF(E17="","",E17)</f>
        <v xml:space="preserve"> </v>
      </c>
      <c r="AN89" s="278"/>
      <c r="AO89" s="278"/>
      <c r="AP89" s="278"/>
      <c r="AQ89" s="37"/>
      <c r="AR89" s="40"/>
      <c r="AS89" s="279" t="s">
        <v>53</v>
      </c>
      <c r="AT89" s="28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77" t="str">
        <f>IF(E20="","",E20)</f>
        <v xml:space="preserve"> </v>
      </c>
      <c r="AN90" s="278"/>
      <c r="AO90" s="278"/>
      <c r="AP90" s="278"/>
      <c r="AQ90" s="37"/>
      <c r="AR90" s="40"/>
      <c r="AS90" s="281"/>
      <c r="AT90" s="28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3"/>
      <c r="AT91" s="28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85" t="s">
        <v>54</v>
      </c>
      <c r="D92" s="286"/>
      <c r="E92" s="286"/>
      <c r="F92" s="286"/>
      <c r="G92" s="286"/>
      <c r="H92" s="74"/>
      <c r="I92" s="288" t="s">
        <v>55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7" t="s">
        <v>56</v>
      </c>
      <c r="AH92" s="286"/>
      <c r="AI92" s="286"/>
      <c r="AJ92" s="286"/>
      <c r="AK92" s="286"/>
      <c r="AL92" s="286"/>
      <c r="AM92" s="286"/>
      <c r="AN92" s="288" t="s">
        <v>57</v>
      </c>
      <c r="AO92" s="286"/>
      <c r="AP92" s="289"/>
      <c r="AQ92" s="75" t="s">
        <v>58</v>
      </c>
      <c r="AR92" s="40"/>
      <c r="AS92" s="76" t="s">
        <v>59</v>
      </c>
      <c r="AT92" s="77" t="s">
        <v>60</v>
      </c>
      <c r="AU92" s="77" t="s">
        <v>61</v>
      </c>
      <c r="AV92" s="77" t="s">
        <v>62</v>
      </c>
      <c r="AW92" s="77" t="s">
        <v>63</v>
      </c>
      <c r="AX92" s="77" t="s">
        <v>64</v>
      </c>
      <c r="AY92" s="77" t="s">
        <v>65</v>
      </c>
      <c r="AZ92" s="77" t="s">
        <v>66</v>
      </c>
      <c r="BA92" s="77" t="s">
        <v>67</v>
      </c>
      <c r="BB92" s="77" t="s">
        <v>68</v>
      </c>
      <c r="BC92" s="77" t="s">
        <v>69</v>
      </c>
      <c r="BD92" s="78" t="s">
        <v>70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71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8">
        <f>ROUND(AG95+AG97+AG102,2)</f>
        <v>0</v>
      </c>
      <c r="AH94" s="298"/>
      <c r="AI94" s="298"/>
      <c r="AJ94" s="298"/>
      <c r="AK94" s="298"/>
      <c r="AL94" s="298"/>
      <c r="AM94" s="298"/>
      <c r="AN94" s="299">
        <f t="shared" ref="AN94:AN102" si="0">SUM(AG94,AT94)</f>
        <v>0</v>
      </c>
      <c r="AO94" s="299"/>
      <c r="AP94" s="299"/>
      <c r="AQ94" s="86" t="s">
        <v>1</v>
      </c>
      <c r="AR94" s="87"/>
      <c r="AS94" s="88">
        <f>ROUND(AS95+AS97+AS102,2)</f>
        <v>0</v>
      </c>
      <c r="AT94" s="89">
        <f t="shared" ref="AT94:AT102" si="1">ROUND(SUM(AV94:AW94),2)</f>
        <v>0</v>
      </c>
      <c r="AU94" s="90">
        <f>ROUND(AU95+AU97+AU102,5)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ROUND(AZ95+AZ97+AZ102,2)</f>
        <v>0</v>
      </c>
      <c r="BA94" s="89">
        <f>ROUND(BA95+BA97+BA102,2)</f>
        <v>0</v>
      </c>
      <c r="BB94" s="89">
        <f>ROUND(BB95+BB97+BB102,2)</f>
        <v>0</v>
      </c>
      <c r="BC94" s="89">
        <f>ROUND(BC95+BC97+BC102,2)</f>
        <v>0</v>
      </c>
      <c r="BD94" s="91">
        <f>ROUND(BD95+BD97+BD102,2)</f>
        <v>0</v>
      </c>
      <c r="BS94" s="92" t="s">
        <v>72</v>
      </c>
      <c r="BT94" s="92" t="s">
        <v>73</v>
      </c>
      <c r="BU94" s="93" t="s">
        <v>74</v>
      </c>
      <c r="BV94" s="92" t="s">
        <v>75</v>
      </c>
      <c r="BW94" s="92" t="s">
        <v>5</v>
      </c>
      <c r="BX94" s="92" t="s">
        <v>76</v>
      </c>
      <c r="CL94" s="92" t="s">
        <v>1</v>
      </c>
    </row>
    <row r="95" spans="1:91" s="7" customFormat="1" ht="16.5" customHeight="1">
      <c r="B95" s="94"/>
      <c r="C95" s="95"/>
      <c r="D95" s="292" t="s">
        <v>77</v>
      </c>
      <c r="E95" s="292"/>
      <c r="F95" s="292"/>
      <c r="G95" s="292"/>
      <c r="H95" s="292"/>
      <c r="I95" s="96"/>
      <c r="J95" s="292" t="s">
        <v>78</v>
      </c>
      <c r="K95" s="292"/>
      <c r="L95" s="292"/>
      <c r="M95" s="292"/>
      <c r="N95" s="292"/>
      <c r="O95" s="292"/>
      <c r="P95" s="292"/>
      <c r="Q95" s="292"/>
      <c r="R95" s="292"/>
      <c r="S95" s="292"/>
      <c r="T95" s="292"/>
      <c r="U95" s="292"/>
      <c r="V95" s="292"/>
      <c r="W95" s="292"/>
      <c r="X95" s="292"/>
      <c r="Y95" s="292"/>
      <c r="Z95" s="292"/>
      <c r="AA95" s="292"/>
      <c r="AB95" s="292"/>
      <c r="AC95" s="292"/>
      <c r="AD95" s="292"/>
      <c r="AE95" s="292"/>
      <c r="AF95" s="292"/>
      <c r="AG95" s="293">
        <f>ROUND(AG96,2)</f>
        <v>0</v>
      </c>
      <c r="AH95" s="291"/>
      <c r="AI95" s="291"/>
      <c r="AJ95" s="291"/>
      <c r="AK95" s="291"/>
      <c r="AL95" s="291"/>
      <c r="AM95" s="291"/>
      <c r="AN95" s="290">
        <f t="shared" si="0"/>
        <v>0</v>
      </c>
      <c r="AO95" s="291"/>
      <c r="AP95" s="291"/>
      <c r="AQ95" s="97" t="s">
        <v>79</v>
      </c>
      <c r="AR95" s="98"/>
      <c r="AS95" s="99">
        <f>ROUND(AS96,2)</f>
        <v>0</v>
      </c>
      <c r="AT95" s="100">
        <f t="shared" si="1"/>
        <v>0</v>
      </c>
      <c r="AU95" s="101">
        <f>ROUND(AU96,5)</f>
        <v>0</v>
      </c>
      <c r="AV95" s="100">
        <f>ROUND(AZ95*L29,2)</f>
        <v>0</v>
      </c>
      <c r="AW95" s="100">
        <f>ROUND(BA95*L30,2)</f>
        <v>0</v>
      </c>
      <c r="AX95" s="100">
        <f>ROUND(BB95*L29,2)</f>
        <v>0</v>
      </c>
      <c r="AY95" s="100">
        <f>ROUND(BC95*L30,2)</f>
        <v>0</v>
      </c>
      <c r="AZ95" s="100">
        <f>ROUND(AZ96,2)</f>
        <v>0</v>
      </c>
      <c r="BA95" s="100">
        <f>ROUND(BA96,2)</f>
        <v>0</v>
      </c>
      <c r="BB95" s="100">
        <f>ROUND(BB96,2)</f>
        <v>0</v>
      </c>
      <c r="BC95" s="100">
        <f>ROUND(BC96,2)</f>
        <v>0</v>
      </c>
      <c r="BD95" s="102">
        <f>ROUND(BD96,2)</f>
        <v>0</v>
      </c>
      <c r="BS95" s="103" t="s">
        <v>72</v>
      </c>
      <c r="BT95" s="103" t="s">
        <v>80</v>
      </c>
      <c r="BU95" s="103" t="s">
        <v>74</v>
      </c>
      <c r="BV95" s="103" t="s">
        <v>75</v>
      </c>
      <c r="BW95" s="103" t="s">
        <v>81</v>
      </c>
      <c r="BX95" s="103" t="s">
        <v>5</v>
      </c>
      <c r="CL95" s="103" t="s">
        <v>1</v>
      </c>
      <c r="CM95" s="103" t="s">
        <v>82</v>
      </c>
    </row>
    <row r="96" spans="1:91" s="4" customFormat="1" ht="16.5" customHeight="1">
      <c r="A96" s="104" t="s">
        <v>83</v>
      </c>
      <c r="B96" s="59"/>
      <c r="C96" s="105"/>
      <c r="D96" s="105"/>
      <c r="E96" s="294" t="s">
        <v>84</v>
      </c>
      <c r="F96" s="294"/>
      <c r="G96" s="294"/>
      <c r="H96" s="294"/>
      <c r="I96" s="294"/>
      <c r="J96" s="105"/>
      <c r="K96" s="294" t="s">
        <v>85</v>
      </c>
      <c r="L96" s="294"/>
      <c r="M96" s="294"/>
      <c r="N96" s="294"/>
      <c r="O96" s="294"/>
      <c r="P96" s="294"/>
      <c r="Q96" s="294"/>
      <c r="R96" s="294"/>
      <c r="S96" s="294"/>
      <c r="T96" s="294"/>
      <c r="U96" s="294"/>
      <c r="V96" s="294"/>
      <c r="W96" s="294"/>
      <c r="X96" s="294"/>
      <c r="Y96" s="294"/>
      <c r="Z96" s="294"/>
      <c r="AA96" s="294"/>
      <c r="AB96" s="294"/>
      <c r="AC96" s="294"/>
      <c r="AD96" s="294"/>
      <c r="AE96" s="294"/>
      <c r="AF96" s="294"/>
      <c r="AG96" s="295">
        <f>'SO 01 - Stavební úpravy s...'!J32</f>
        <v>0</v>
      </c>
      <c r="AH96" s="296"/>
      <c r="AI96" s="296"/>
      <c r="AJ96" s="296"/>
      <c r="AK96" s="296"/>
      <c r="AL96" s="296"/>
      <c r="AM96" s="296"/>
      <c r="AN96" s="295">
        <f t="shared" si="0"/>
        <v>0</v>
      </c>
      <c r="AO96" s="296"/>
      <c r="AP96" s="296"/>
      <c r="AQ96" s="106" t="s">
        <v>86</v>
      </c>
      <c r="AR96" s="61"/>
      <c r="AS96" s="107">
        <v>0</v>
      </c>
      <c r="AT96" s="108">
        <f t="shared" si="1"/>
        <v>0</v>
      </c>
      <c r="AU96" s="109">
        <f>'SO 01 - Stavební úpravy s...'!P148</f>
        <v>0</v>
      </c>
      <c r="AV96" s="108">
        <f>'SO 01 - Stavební úpravy s...'!J35</f>
        <v>0</v>
      </c>
      <c r="AW96" s="108">
        <f>'SO 01 - Stavební úpravy s...'!J36</f>
        <v>0</v>
      </c>
      <c r="AX96" s="108">
        <f>'SO 01 - Stavební úpravy s...'!J37</f>
        <v>0</v>
      </c>
      <c r="AY96" s="108">
        <f>'SO 01 - Stavební úpravy s...'!J38</f>
        <v>0</v>
      </c>
      <c r="AZ96" s="108">
        <f>'SO 01 - Stavební úpravy s...'!F35</f>
        <v>0</v>
      </c>
      <c r="BA96" s="108">
        <f>'SO 01 - Stavební úpravy s...'!F36</f>
        <v>0</v>
      </c>
      <c r="BB96" s="108">
        <f>'SO 01 - Stavební úpravy s...'!F37</f>
        <v>0</v>
      </c>
      <c r="BC96" s="108">
        <f>'SO 01 - Stavební úpravy s...'!F38</f>
        <v>0</v>
      </c>
      <c r="BD96" s="110">
        <f>'SO 01 - Stavební úpravy s...'!F39</f>
        <v>0</v>
      </c>
      <c r="BT96" s="111" t="s">
        <v>82</v>
      </c>
      <c r="BV96" s="111" t="s">
        <v>75</v>
      </c>
      <c r="BW96" s="111" t="s">
        <v>87</v>
      </c>
      <c r="BX96" s="111" t="s">
        <v>81</v>
      </c>
      <c r="CL96" s="111" t="s">
        <v>1</v>
      </c>
    </row>
    <row r="97" spans="1:91" s="7" customFormat="1" ht="16.5" customHeight="1">
      <c r="B97" s="94"/>
      <c r="C97" s="95"/>
      <c r="D97" s="292" t="s">
        <v>88</v>
      </c>
      <c r="E97" s="292"/>
      <c r="F97" s="292"/>
      <c r="G97" s="292"/>
      <c r="H97" s="292"/>
      <c r="I97" s="96"/>
      <c r="J97" s="292" t="s">
        <v>89</v>
      </c>
      <c r="K97" s="292"/>
      <c r="L97" s="292"/>
      <c r="M97" s="292"/>
      <c r="N97" s="292"/>
      <c r="O97" s="292"/>
      <c r="P97" s="292"/>
      <c r="Q97" s="292"/>
      <c r="R97" s="292"/>
      <c r="S97" s="292"/>
      <c r="T97" s="292"/>
      <c r="U97" s="292"/>
      <c r="V97" s="292"/>
      <c r="W97" s="292"/>
      <c r="X97" s="292"/>
      <c r="Y97" s="292"/>
      <c r="Z97" s="292"/>
      <c r="AA97" s="292"/>
      <c r="AB97" s="292"/>
      <c r="AC97" s="292"/>
      <c r="AD97" s="292"/>
      <c r="AE97" s="292"/>
      <c r="AF97" s="292"/>
      <c r="AG97" s="293">
        <f>ROUND(AG98+AG100,2)</f>
        <v>0</v>
      </c>
      <c r="AH97" s="291"/>
      <c r="AI97" s="291"/>
      <c r="AJ97" s="291"/>
      <c r="AK97" s="291"/>
      <c r="AL97" s="291"/>
      <c r="AM97" s="291"/>
      <c r="AN97" s="290">
        <f t="shared" si="0"/>
        <v>0</v>
      </c>
      <c r="AO97" s="291"/>
      <c r="AP97" s="291"/>
      <c r="AQ97" s="97" t="s">
        <v>79</v>
      </c>
      <c r="AR97" s="98"/>
      <c r="AS97" s="99">
        <f>ROUND(AS98+AS100,2)</f>
        <v>0</v>
      </c>
      <c r="AT97" s="100">
        <f t="shared" si="1"/>
        <v>0</v>
      </c>
      <c r="AU97" s="101">
        <f>ROUND(AU98+AU100,5)</f>
        <v>0</v>
      </c>
      <c r="AV97" s="100">
        <f>ROUND(AZ97*L29,2)</f>
        <v>0</v>
      </c>
      <c r="AW97" s="100">
        <f>ROUND(BA97*L30,2)</f>
        <v>0</v>
      </c>
      <c r="AX97" s="100">
        <f>ROUND(BB97*L29,2)</f>
        <v>0</v>
      </c>
      <c r="AY97" s="100">
        <f>ROUND(BC97*L30,2)</f>
        <v>0</v>
      </c>
      <c r="AZ97" s="100">
        <f>ROUND(AZ98+AZ100,2)</f>
        <v>0</v>
      </c>
      <c r="BA97" s="100">
        <f>ROUND(BA98+BA100,2)</f>
        <v>0</v>
      </c>
      <c r="BB97" s="100">
        <f>ROUND(BB98+BB100,2)</f>
        <v>0</v>
      </c>
      <c r="BC97" s="100">
        <f>ROUND(BC98+BC100,2)</f>
        <v>0</v>
      </c>
      <c r="BD97" s="102">
        <f>ROUND(BD98+BD100,2)</f>
        <v>0</v>
      </c>
      <c r="BS97" s="103" t="s">
        <v>72</v>
      </c>
      <c r="BT97" s="103" t="s">
        <v>80</v>
      </c>
      <c r="BU97" s="103" t="s">
        <v>74</v>
      </c>
      <c r="BV97" s="103" t="s">
        <v>75</v>
      </c>
      <c r="BW97" s="103" t="s">
        <v>90</v>
      </c>
      <c r="BX97" s="103" t="s">
        <v>5</v>
      </c>
      <c r="CL97" s="103" t="s">
        <v>1</v>
      </c>
      <c r="CM97" s="103" t="s">
        <v>82</v>
      </c>
    </row>
    <row r="98" spans="1:91" s="4" customFormat="1" ht="16.5" customHeight="1">
      <c r="B98" s="59"/>
      <c r="C98" s="105"/>
      <c r="D98" s="105"/>
      <c r="E98" s="294" t="s">
        <v>91</v>
      </c>
      <c r="F98" s="294"/>
      <c r="G98" s="294"/>
      <c r="H98" s="294"/>
      <c r="I98" s="294"/>
      <c r="J98" s="105"/>
      <c r="K98" s="294" t="s">
        <v>92</v>
      </c>
      <c r="L98" s="294"/>
      <c r="M98" s="294"/>
      <c r="N98" s="294"/>
      <c r="O98" s="294"/>
      <c r="P98" s="294"/>
      <c r="Q98" s="294"/>
      <c r="R98" s="294"/>
      <c r="S98" s="294"/>
      <c r="T98" s="294"/>
      <c r="U98" s="294"/>
      <c r="V98" s="294"/>
      <c r="W98" s="294"/>
      <c r="X98" s="294"/>
      <c r="Y98" s="294"/>
      <c r="Z98" s="294"/>
      <c r="AA98" s="294"/>
      <c r="AB98" s="294"/>
      <c r="AC98" s="294"/>
      <c r="AD98" s="294"/>
      <c r="AE98" s="294"/>
      <c r="AF98" s="294"/>
      <c r="AG98" s="297">
        <f>ROUND(AG99,2)</f>
        <v>0</v>
      </c>
      <c r="AH98" s="296"/>
      <c r="AI98" s="296"/>
      <c r="AJ98" s="296"/>
      <c r="AK98" s="296"/>
      <c r="AL98" s="296"/>
      <c r="AM98" s="296"/>
      <c r="AN98" s="295">
        <f t="shared" si="0"/>
        <v>0</v>
      </c>
      <c r="AO98" s="296"/>
      <c r="AP98" s="296"/>
      <c r="AQ98" s="106" t="s">
        <v>86</v>
      </c>
      <c r="AR98" s="61"/>
      <c r="AS98" s="107">
        <f>ROUND(AS99,2)</f>
        <v>0</v>
      </c>
      <c r="AT98" s="108">
        <f t="shared" si="1"/>
        <v>0</v>
      </c>
      <c r="AU98" s="109">
        <f>ROUND(AU99,5)</f>
        <v>0</v>
      </c>
      <c r="AV98" s="108">
        <f>ROUND(AZ98*L29,2)</f>
        <v>0</v>
      </c>
      <c r="AW98" s="108">
        <f>ROUND(BA98*L30,2)</f>
        <v>0</v>
      </c>
      <c r="AX98" s="108">
        <f>ROUND(BB98*L29,2)</f>
        <v>0</v>
      </c>
      <c r="AY98" s="108">
        <f>ROUND(BC98*L30,2)</f>
        <v>0</v>
      </c>
      <c r="AZ98" s="108">
        <f>ROUND(AZ99,2)</f>
        <v>0</v>
      </c>
      <c r="BA98" s="108">
        <f>ROUND(BA99,2)</f>
        <v>0</v>
      </c>
      <c r="BB98" s="108">
        <f>ROUND(BB99,2)</f>
        <v>0</v>
      </c>
      <c r="BC98" s="108">
        <f>ROUND(BC99,2)</f>
        <v>0</v>
      </c>
      <c r="BD98" s="110">
        <f>ROUND(BD99,2)</f>
        <v>0</v>
      </c>
      <c r="BS98" s="111" t="s">
        <v>72</v>
      </c>
      <c r="BT98" s="111" t="s">
        <v>82</v>
      </c>
      <c r="BU98" s="111" t="s">
        <v>74</v>
      </c>
      <c r="BV98" s="111" t="s">
        <v>75</v>
      </c>
      <c r="BW98" s="111" t="s">
        <v>93</v>
      </c>
      <c r="BX98" s="111" t="s">
        <v>90</v>
      </c>
      <c r="CL98" s="111" t="s">
        <v>1</v>
      </c>
    </row>
    <row r="99" spans="1:91" s="4" customFormat="1" ht="23.25" customHeight="1">
      <c r="A99" s="104" t="s">
        <v>83</v>
      </c>
      <c r="B99" s="59"/>
      <c r="C99" s="105"/>
      <c r="D99" s="105"/>
      <c r="E99" s="105"/>
      <c r="F99" s="294" t="s">
        <v>84</v>
      </c>
      <c r="G99" s="294"/>
      <c r="H99" s="294"/>
      <c r="I99" s="294"/>
      <c r="J99" s="294"/>
      <c r="K99" s="105"/>
      <c r="L99" s="294" t="s">
        <v>85</v>
      </c>
      <c r="M99" s="294"/>
      <c r="N99" s="294"/>
      <c r="O99" s="294"/>
      <c r="P99" s="294"/>
      <c r="Q99" s="294"/>
      <c r="R99" s="294"/>
      <c r="S99" s="294"/>
      <c r="T99" s="294"/>
      <c r="U99" s="294"/>
      <c r="V99" s="294"/>
      <c r="W99" s="294"/>
      <c r="X99" s="294"/>
      <c r="Y99" s="294"/>
      <c r="Z99" s="294"/>
      <c r="AA99" s="294"/>
      <c r="AB99" s="294"/>
      <c r="AC99" s="294"/>
      <c r="AD99" s="294"/>
      <c r="AE99" s="294"/>
      <c r="AF99" s="294"/>
      <c r="AG99" s="295">
        <f>'SO 01 - Stavební úpravy s..._01'!J34</f>
        <v>0</v>
      </c>
      <c r="AH99" s="296"/>
      <c r="AI99" s="296"/>
      <c r="AJ99" s="296"/>
      <c r="AK99" s="296"/>
      <c r="AL99" s="296"/>
      <c r="AM99" s="296"/>
      <c r="AN99" s="295">
        <f t="shared" si="0"/>
        <v>0</v>
      </c>
      <c r="AO99" s="296"/>
      <c r="AP99" s="296"/>
      <c r="AQ99" s="106" t="s">
        <v>86</v>
      </c>
      <c r="AR99" s="61"/>
      <c r="AS99" s="107">
        <v>0</v>
      </c>
      <c r="AT99" s="108">
        <f t="shared" si="1"/>
        <v>0</v>
      </c>
      <c r="AU99" s="109">
        <f>'SO 01 - Stavební úpravy s..._01'!P132</f>
        <v>0</v>
      </c>
      <c r="AV99" s="108">
        <f>'SO 01 - Stavební úpravy s..._01'!J37</f>
        <v>0</v>
      </c>
      <c r="AW99" s="108">
        <f>'SO 01 - Stavební úpravy s..._01'!J38</f>
        <v>0</v>
      </c>
      <c r="AX99" s="108">
        <f>'SO 01 - Stavební úpravy s..._01'!J39</f>
        <v>0</v>
      </c>
      <c r="AY99" s="108">
        <f>'SO 01 - Stavební úpravy s..._01'!J40</f>
        <v>0</v>
      </c>
      <c r="AZ99" s="108">
        <f>'SO 01 - Stavební úpravy s..._01'!F37</f>
        <v>0</v>
      </c>
      <c r="BA99" s="108">
        <f>'SO 01 - Stavební úpravy s..._01'!F38</f>
        <v>0</v>
      </c>
      <c r="BB99" s="108">
        <f>'SO 01 - Stavební úpravy s..._01'!F39</f>
        <v>0</v>
      </c>
      <c r="BC99" s="108">
        <f>'SO 01 - Stavební úpravy s..._01'!F40</f>
        <v>0</v>
      </c>
      <c r="BD99" s="110">
        <f>'SO 01 - Stavební úpravy s..._01'!F41</f>
        <v>0</v>
      </c>
      <c r="BT99" s="111" t="s">
        <v>94</v>
      </c>
      <c r="BV99" s="111" t="s">
        <v>75</v>
      </c>
      <c r="BW99" s="111" t="s">
        <v>95</v>
      </c>
      <c r="BX99" s="111" t="s">
        <v>93</v>
      </c>
      <c r="CL99" s="111" t="s">
        <v>1</v>
      </c>
    </row>
    <row r="100" spans="1:91" s="4" customFormat="1" ht="16.5" customHeight="1">
      <c r="B100" s="59"/>
      <c r="C100" s="105"/>
      <c r="D100" s="105"/>
      <c r="E100" s="294" t="s">
        <v>96</v>
      </c>
      <c r="F100" s="294"/>
      <c r="G100" s="294"/>
      <c r="H100" s="294"/>
      <c r="I100" s="294"/>
      <c r="J100" s="105"/>
      <c r="K100" s="294" t="s">
        <v>97</v>
      </c>
      <c r="L100" s="294"/>
      <c r="M100" s="294"/>
      <c r="N100" s="294"/>
      <c r="O100" s="294"/>
      <c r="P100" s="294"/>
      <c r="Q100" s="294"/>
      <c r="R100" s="294"/>
      <c r="S100" s="294"/>
      <c r="T100" s="294"/>
      <c r="U100" s="294"/>
      <c r="V100" s="294"/>
      <c r="W100" s="294"/>
      <c r="X100" s="294"/>
      <c r="Y100" s="294"/>
      <c r="Z100" s="294"/>
      <c r="AA100" s="294"/>
      <c r="AB100" s="294"/>
      <c r="AC100" s="294"/>
      <c r="AD100" s="294"/>
      <c r="AE100" s="294"/>
      <c r="AF100" s="294"/>
      <c r="AG100" s="297">
        <f>ROUND(AG101,2)</f>
        <v>0</v>
      </c>
      <c r="AH100" s="296"/>
      <c r="AI100" s="296"/>
      <c r="AJ100" s="296"/>
      <c r="AK100" s="296"/>
      <c r="AL100" s="296"/>
      <c r="AM100" s="296"/>
      <c r="AN100" s="295">
        <f t="shared" si="0"/>
        <v>0</v>
      </c>
      <c r="AO100" s="296"/>
      <c r="AP100" s="296"/>
      <c r="AQ100" s="106" t="s">
        <v>86</v>
      </c>
      <c r="AR100" s="61"/>
      <c r="AS100" s="107">
        <f>ROUND(AS101,2)</f>
        <v>0</v>
      </c>
      <c r="AT100" s="108">
        <f t="shared" si="1"/>
        <v>0</v>
      </c>
      <c r="AU100" s="109">
        <f>ROUND(AU101,5)</f>
        <v>0</v>
      </c>
      <c r="AV100" s="108">
        <f>ROUND(AZ100*L29,2)</f>
        <v>0</v>
      </c>
      <c r="AW100" s="108">
        <f>ROUND(BA100*L30,2)</f>
        <v>0</v>
      </c>
      <c r="AX100" s="108">
        <f>ROUND(BB100*L29,2)</f>
        <v>0</v>
      </c>
      <c r="AY100" s="108">
        <f>ROUND(BC100*L30,2)</f>
        <v>0</v>
      </c>
      <c r="AZ100" s="108">
        <f>ROUND(AZ101,2)</f>
        <v>0</v>
      </c>
      <c r="BA100" s="108">
        <f>ROUND(BA101,2)</f>
        <v>0</v>
      </c>
      <c r="BB100" s="108">
        <f>ROUND(BB101,2)</f>
        <v>0</v>
      </c>
      <c r="BC100" s="108">
        <f>ROUND(BC101,2)</f>
        <v>0</v>
      </c>
      <c r="BD100" s="110">
        <f>ROUND(BD101,2)</f>
        <v>0</v>
      </c>
      <c r="BS100" s="111" t="s">
        <v>72</v>
      </c>
      <c r="BT100" s="111" t="s">
        <v>82</v>
      </c>
      <c r="BU100" s="111" t="s">
        <v>74</v>
      </c>
      <c r="BV100" s="111" t="s">
        <v>75</v>
      </c>
      <c r="BW100" s="111" t="s">
        <v>98</v>
      </c>
      <c r="BX100" s="111" t="s">
        <v>90</v>
      </c>
      <c r="CL100" s="111" t="s">
        <v>1</v>
      </c>
    </row>
    <row r="101" spans="1:91" s="4" customFormat="1" ht="23.25" customHeight="1">
      <c r="A101" s="104" t="s">
        <v>83</v>
      </c>
      <c r="B101" s="59"/>
      <c r="C101" s="105"/>
      <c r="D101" s="105"/>
      <c r="E101" s="105"/>
      <c r="F101" s="294" t="s">
        <v>84</v>
      </c>
      <c r="G101" s="294"/>
      <c r="H101" s="294"/>
      <c r="I101" s="294"/>
      <c r="J101" s="294"/>
      <c r="K101" s="105"/>
      <c r="L101" s="294" t="s">
        <v>85</v>
      </c>
      <c r="M101" s="294"/>
      <c r="N101" s="294"/>
      <c r="O101" s="294"/>
      <c r="P101" s="294"/>
      <c r="Q101" s="294"/>
      <c r="R101" s="294"/>
      <c r="S101" s="294"/>
      <c r="T101" s="294"/>
      <c r="U101" s="294"/>
      <c r="V101" s="294"/>
      <c r="W101" s="294"/>
      <c r="X101" s="294"/>
      <c r="Y101" s="294"/>
      <c r="Z101" s="294"/>
      <c r="AA101" s="294"/>
      <c r="AB101" s="294"/>
      <c r="AC101" s="294"/>
      <c r="AD101" s="294"/>
      <c r="AE101" s="294"/>
      <c r="AF101" s="294"/>
      <c r="AG101" s="295">
        <f>'SO 01 - Stavební úpravy s..._02'!J34</f>
        <v>0</v>
      </c>
      <c r="AH101" s="296"/>
      <c r="AI101" s="296"/>
      <c r="AJ101" s="296"/>
      <c r="AK101" s="296"/>
      <c r="AL101" s="296"/>
      <c r="AM101" s="296"/>
      <c r="AN101" s="295">
        <f t="shared" si="0"/>
        <v>0</v>
      </c>
      <c r="AO101" s="296"/>
      <c r="AP101" s="296"/>
      <c r="AQ101" s="106" t="s">
        <v>86</v>
      </c>
      <c r="AR101" s="61"/>
      <c r="AS101" s="107">
        <v>0</v>
      </c>
      <c r="AT101" s="108">
        <f t="shared" si="1"/>
        <v>0</v>
      </c>
      <c r="AU101" s="109">
        <f>'SO 01 - Stavební úpravy s..._02'!P130</f>
        <v>0</v>
      </c>
      <c r="AV101" s="108">
        <f>'SO 01 - Stavební úpravy s..._02'!J37</f>
        <v>0</v>
      </c>
      <c r="AW101" s="108">
        <f>'SO 01 - Stavební úpravy s..._02'!J38</f>
        <v>0</v>
      </c>
      <c r="AX101" s="108">
        <f>'SO 01 - Stavební úpravy s..._02'!J39</f>
        <v>0</v>
      </c>
      <c r="AY101" s="108">
        <f>'SO 01 - Stavební úpravy s..._02'!J40</f>
        <v>0</v>
      </c>
      <c r="AZ101" s="108">
        <f>'SO 01 - Stavební úpravy s..._02'!F37</f>
        <v>0</v>
      </c>
      <c r="BA101" s="108">
        <f>'SO 01 - Stavební úpravy s..._02'!F38</f>
        <v>0</v>
      </c>
      <c r="BB101" s="108">
        <f>'SO 01 - Stavební úpravy s..._02'!F39</f>
        <v>0</v>
      </c>
      <c r="BC101" s="108">
        <f>'SO 01 - Stavební úpravy s..._02'!F40</f>
        <v>0</v>
      </c>
      <c r="BD101" s="110">
        <f>'SO 01 - Stavební úpravy s..._02'!F41</f>
        <v>0</v>
      </c>
      <c r="BT101" s="111" t="s">
        <v>94</v>
      </c>
      <c r="BV101" s="111" t="s">
        <v>75</v>
      </c>
      <c r="BW101" s="111" t="s">
        <v>99</v>
      </c>
      <c r="BX101" s="111" t="s">
        <v>98</v>
      </c>
      <c r="CL101" s="111" t="s">
        <v>1</v>
      </c>
    </row>
    <row r="102" spans="1:91" s="7" customFormat="1" ht="16.5" customHeight="1">
      <c r="A102" s="104" t="s">
        <v>83</v>
      </c>
      <c r="B102" s="94"/>
      <c r="C102" s="95"/>
      <c r="D102" s="292" t="s">
        <v>100</v>
      </c>
      <c r="E102" s="292"/>
      <c r="F102" s="292"/>
      <c r="G102" s="292"/>
      <c r="H102" s="292"/>
      <c r="I102" s="96"/>
      <c r="J102" s="292" t="s">
        <v>101</v>
      </c>
      <c r="K102" s="292"/>
      <c r="L102" s="292"/>
      <c r="M102" s="292"/>
      <c r="N102" s="292"/>
      <c r="O102" s="292"/>
      <c r="P102" s="292"/>
      <c r="Q102" s="292"/>
      <c r="R102" s="292"/>
      <c r="S102" s="292"/>
      <c r="T102" s="292"/>
      <c r="U102" s="292"/>
      <c r="V102" s="292"/>
      <c r="W102" s="292"/>
      <c r="X102" s="292"/>
      <c r="Y102" s="292"/>
      <c r="Z102" s="292"/>
      <c r="AA102" s="292"/>
      <c r="AB102" s="292"/>
      <c r="AC102" s="292"/>
      <c r="AD102" s="292"/>
      <c r="AE102" s="292"/>
      <c r="AF102" s="292"/>
      <c r="AG102" s="290">
        <f>'VON - Vedlejší a ostatní ...'!J30</f>
        <v>0</v>
      </c>
      <c r="AH102" s="291"/>
      <c r="AI102" s="291"/>
      <c r="AJ102" s="291"/>
      <c r="AK102" s="291"/>
      <c r="AL102" s="291"/>
      <c r="AM102" s="291"/>
      <c r="AN102" s="290">
        <f t="shared" si="0"/>
        <v>0</v>
      </c>
      <c r="AO102" s="291"/>
      <c r="AP102" s="291"/>
      <c r="AQ102" s="97" t="s">
        <v>100</v>
      </c>
      <c r="AR102" s="98"/>
      <c r="AS102" s="112">
        <v>0</v>
      </c>
      <c r="AT102" s="113">
        <f t="shared" si="1"/>
        <v>0</v>
      </c>
      <c r="AU102" s="114">
        <f>'VON - Vedlejší a ostatní ...'!P118</f>
        <v>0</v>
      </c>
      <c r="AV102" s="113">
        <f>'VON - Vedlejší a ostatní ...'!J33</f>
        <v>0</v>
      </c>
      <c r="AW102" s="113">
        <f>'VON - Vedlejší a ostatní ...'!J34</f>
        <v>0</v>
      </c>
      <c r="AX102" s="113">
        <f>'VON - Vedlejší a ostatní ...'!J35</f>
        <v>0</v>
      </c>
      <c r="AY102" s="113">
        <f>'VON - Vedlejší a ostatní ...'!J36</f>
        <v>0</v>
      </c>
      <c r="AZ102" s="113">
        <f>'VON - Vedlejší a ostatní ...'!F33</f>
        <v>0</v>
      </c>
      <c r="BA102" s="113">
        <f>'VON - Vedlejší a ostatní ...'!F34</f>
        <v>0</v>
      </c>
      <c r="BB102" s="113">
        <f>'VON - Vedlejší a ostatní ...'!F35</f>
        <v>0</v>
      </c>
      <c r="BC102" s="113">
        <f>'VON - Vedlejší a ostatní ...'!F36</f>
        <v>0</v>
      </c>
      <c r="BD102" s="115">
        <f>'VON - Vedlejší a ostatní ...'!F37</f>
        <v>0</v>
      </c>
      <c r="BT102" s="103" t="s">
        <v>80</v>
      </c>
      <c r="BV102" s="103" t="s">
        <v>75</v>
      </c>
      <c r="BW102" s="103" t="s">
        <v>102</v>
      </c>
      <c r="BX102" s="103" t="s">
        <v>5</v>
      </c>
      <c r="CL102" s="103" t="s">
        <v>1</v>
      </c>
      <c r="CM102" s="103" t="s">
        <v>82</v>
      </c>
    </row>
    <row r="103" spans="1:91" s="2" customFormat="1" ht="30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40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91" s="2" customFormat="1" ht="6.95" customHeight="1">
      <c r="A104" s="35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6"/>
      <c r="M104" s="56"/>
      <c r="N104" s="56"/>
      <c r="O104" s="56"/>
      <c r="P104" s="56"/>
      <c r="Q104" s="56"/>
      <c r="R104" s="56"/>
      <c r="S104" s="56"/>
      <c r="T104" s="56"/>
      <c r="U104" s="56"/>
      <c r="V104" s="56"/>
      <c r="W104" s="56"/>
      <c r="X104" s="56"/>
      <c r="Y104" s="56"/>
      <c r="Z104" s="56"/>
      <c r="AA104" s="56"/>
      <c r="AB104" s="56"/>
      <c r="AC104" s="56"/>
      <c r="AD104" s="56"/>
      <c r="AE104" s="56"/>
      <c r="AF104" s="56"/>
      <c r="AG104" s="56"/>
      <c r="AH104" s="56"/>
      <c r="AI104" s="56"/>
      <c r="AJ104" s="56"/>
      <c r="AK104" s="56"/>
      <c r="AL104" s="56"/>
      <c r="AM104" s="56"/>
      <c r="AN104" s="56"/>
      <c r="AO104" s="56"/>
      <c r="AP104" s="56"/>
      <c r="AQ104" s="56"/>
      <c r="AR104" s="40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</sheetData>
  <sheetProtection algorithmName="SHA-512" hashValue="udOQ5IODB2XBcNPFqVjiplfNpCedHskhNFxgbLqdW8uEW39HOqnaMNFf7TOvdPRTeKIVBrgND95ttw9OzbZfsA==" saltValue="oLq9GlFSPURXiO0c2YmhB9fwl+FWZSx1xZiouydfDWcIqd+jNgnMHQHpje4F+ArmmXbALizBm+XaybnH7+TvNw==" spinCount="100000" sheet="1" objects="1" scenarios="1" formatColumns="0" formatRows="0"/>
  <mergeCells count="70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F101:J101"/>
    <mergeCell ref="L101:AF101"/>
    <mergeCell ref="AG98:AM98"/>
    <mergeCell ref="AN98:AP98"/>
    <mergeCell ref="E98:I98"/>
    <mergeCell ref="K98:AF98"/>
    <mergeCell ref="AN99:AP99"/>
    <mergeCell ref="AG99:AM99"/>
    <mergeCell ref="F99:J99"/>
    <mergeCell ref="L99:AF99"/>
    <mergeCell ref="K96:AF96"/>
    <mergeCell ref="AN96:AP96"/>
    <mergeCell ref="AG96:AM96"/>
    <mergeCell ref="E96:I96"/>
    <mergeCell ref="D97:H97"/>
    <mergeCell ref="J97:AF97"/>
    <mergeCell ref="AN97:AP97"/>
    <mergeCell ref="AG97:AM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J85"/>
    <mergeCell ref="AM87:AN87"/>
    <mergeCell ref="AM89:AP89"/>
    <mergeCell ref="AS89:AT91"/>
    <mergeCell ref="AM90:AP90"/>
  </mergeCells>
  <hyperlinks>
    <hyperlink ref="A96" location="'SO 01 - Stavební úpravy s...'!C2" display="/"/>
    <hyperlink ref="A99" location="'SO 01 - Stavební úpravy s..._01'!C2" display="/"/>
    <hyperlink ref="A101" location="'SO 01 - Stavební úpravy s..._02'!C2" display="/"/>
    <hyperlink ref="A102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87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ZŠ a MŠ Frýdek Místek-Skalice 192</v>
      </c>
      <c r="F7" s="321"/>
      <c r="G7" s="321"/>
      <c r="H7" s="321"/>
      <c r="L7" s="21"/>
    </row>
    <row r="8" spans="1:46" s="1" customFormat="1" ht="12" customHeight="1">
      <c r="B8" s="21"/>
      <c r="D8" s="120" t="s">
        <v>104</v>
      </c>
      <c r="L8" s="21"/>
    </row>
    <row r="9" spans="1:46" s="2" customFormat="1" ht="16.5" customHeight="1">
      <c r="A9" s="35"/>
      <c r="B9" s="40"/>
      <c r="C9" s="35"/>
      <c r="D9" s="35"/>
      <c r="E9" s="320" t="s">
        <v>105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20" t="s">
        <v>106</v>
      </c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23" t="s">
        <v>107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20" t="s">
        <v>18</v>
      </c>
      <c r="E13" s="35"/>
      <c r="F13" s="111" t="s">
        <v>1</v>
      </c>
      <c r="G13" s="35"/>
      <c r="H13" s="35"/>
      <c r="I13" s="120" t="s">
        <v>19</v>
      </c>
      <c r="J13" s="111" t="s">
        <v>1</v>
      </c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20</v>
      </c>
      <c r="E14" s="35"/>
      <c r="F14" s="111" t="s">
        <v>21</v>
      </c>
      <c r="G14" s="35"/>
      <c r="H14" s="35"/>
      <c r="I14" s="120" t="s">
        <v>22</v>
      </c>
      <c r="J14" s="121" t="str">
        <f>'Rekapitulace stavby'!AN8</f>
        <v>13. 7. 2022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24</v>
      </c>
      <c r="E16" s="35"/>
      <c r="F16" s="35"/>
      <c r="G16" s="35"/>
      <c r="H16" s="35"/>
      <c r="I16" s="120" t="s">
        <v>25</v>
      </c>
      <c r="J16" s="111" t="s">
        <v>1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11" t="s">
        <v>21</v>
      </c>
      <c r="F17" s="35"/>
      <c r="G17" s="35"/>
      <c r="H17" s="35"/>
      <c r="I17" s="120" t="s">
        <v>26</v>
      </c>
      <c r="J17" s="111" t="s">
        <v>1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20" t="s">
        <v>27</v>
      </c>
      <c r="E19" s="35"/>
      <c r="F19" s="35"/>
      <c r="G19" s="35"/>
      <c r="H19" s="35"/>
      <c r="I19" s="120" t="s">
        <v>25</v>
      </c>
      <c r="J19" s="31" t="str">
        <f>'Rekapitulace stavby'!AN13</f>
        <v>Vyplň údaj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24" t="str">
        <f>'Rekapitulace stavby'!E14</f>
        <v>Vyplň údaj</v>
      </c>
      <c r="F20" s="325"/>
      <c r="G20" s="325"/>
      <c r="H20" s="325"/>
      <c r="I20" s="120" t="s">
        <v>26</v>
      </c>
      <c r="J20" s="31" t="str">
        <f>'Rekapitulace stavby'!AN14</f>
        <v>Vyplň údaj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20" t="s">
        <v>29</v>
      </c>
      <c r="E22" s="35"/>
      <c r="F22" s="35"/>
      <c r="G22" s="35"/>
      <c r="H22" s="35"/>
      <c r="I22" s="120" t="s">
        <v>25</v>
      </c>
      <c r="J22" s="111" t="s">
        <v>1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11" t="s">
        <v>21</v>
      </c>
      <c r="F23" s="35"/>
      <c r="G23" s="35"/>
      <c r="H23" s="35"/>
      <c r="I23" s="120" t="s">
        <v>26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20" t="s">
        <v>31</v>
      </c>
      <c r="E25" s="35"/>
      <c r="F25" s="35"/>
      <c r="G25" s="35"/>
      <c r="H25" s="35"/>
      <c r="I25" s="120" t="s">
        <v>25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11" t="s">
        <v>21</v>
      </c>
      <c r="F26" s="35"/>
      <c r="G26" s="35"/>
      <c r="H26" s="35"/>
      <c r="I26" s="120" t="s">
        <v>26</v>
      </c>
      <c r="J26" s="111" t="s">
        <v>1</v>
      </c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20" t="s">
        <v>32</v>
      </c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22"/>
      <c r="B29" s="123"/>
      <c r="C29" s="122"/>
      <c r="D29" s="122"/>
      <c r="E29" s="326" t="s">
        <v>1</v>
      </c>
      <c r="F29" s="326"/>
      <c r="G29" s="326"/>
      <c r="H29" s="326"/>
      <c r="I29" s="122"/>
      <c r="J29" s="122"/>
      <c r="K29" s="122"/>
      <c r="L29" s="124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6" t="s">
        <v>33</v>
      </c>
      <c r="E32" s="35"/>
      <c r="F32" s="35"/>
      <c r="G32" s="35"/>
      <c r="H32" s="35"/>
      <c r="I32" s="35"/>
      <c r="J32" s="127">
        <f>ROUND(J148, 2)</f>
        <v>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8" t="s">
        <v>35</v>
      </c>
      <c r="G34" s="35"/>
      <c r="H34" s="35"/>
      <c r="I34" s="128" t="s">
        <v>34</v>
      </c>
      <c r="J34" s="128" t="s">
        <v>36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9" t="s">
        <v>37</v>
      </c>
      <c r="E35" s="120" t="s">
        <v>38</v>
      </c>
      <c r="F35" s="130">
        <f>ROUND((SUM(BE148:BE531)),  2)</f>
        <v>0</v>
      </c>
      <c r="G35" s="35"/>
      <c r="H35" s="35"/>
      <c r="I35" s="131">
        <v>0.21</v>
      </c>
      <c r="J35" s="130">
        <f>ROUND(((SUM(BE148:BE531))*I35),  2)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20" t="s">
        <v>39</v>
      </c>
      <c r="F36" s="130">
        <f>ROUND((SUM(BF148:BF531)),  2)</f>
        <v>0</v>
      </c>
      <c r="G36" s="35"/>
      <c r="H36" s="35"/>
      <c r="I36" s="131">
        <v>0.15</v>
      </c>
      <c r="J36" s="130">
        <f>ROUND(((SUM(BF148:BF531))*I36),  2)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40</v>
      </c>
      <c r="F37" s="130">
        <f>ROUND((SUM(BG148:BG531)),  2)</f>
        <v>0</v>
      </c>
      <c r="G37" s="35"/>
      <c r="H37" s="35"/>
      <c r="I37" s="131">
        <v>0.21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20" t="s">
        <v>41</v>
      </c>
      <c r="F38" s="130">
        <f>ROUND((SUM(BH148:BH531)),  2)</f>
        <v>0</v>
      </c>
      <c r="G38" s="35"/>
      <c r="H38" s="35"/>
      <c r="I38" s="131">
        <v>0.15</v>
      </c>
      <c r="J38" s="130">
        <f>0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42</v>
      </c>
      <c r="F39" s="130">
        <f>ROUND((SUM(BI148:BI531)),  2)</f>
        <v>0</v>
      </c>
      <c r="G39" s="35"/>
      <c r="H39" s="35"/>
      <c r="I39" s="131">
        <v>0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32"/>
      <c r="D41" s="133" t="s">
        <v>43</v>
      </c>
      <c r="E41" s="134"/>
      <c r="F41" s="134"/>
      <c r="G41" s="135" t="s">
        <v>44</v>
      </c>
      <c r="H41" s="136" t="s">
        <v>45</v>
      </c>
      <c r="I41" s="134"/>
      <c r="J41" s="137">
        <f>SUM(J32:J39)</f>
        <v>0</v>
      </c>
      <c r="K41" s="138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ZŠ a MŠ Frýdek Místek-Skalice 192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2" customFormat="1" ht="16.5" customHeight="1">
      <c r="A87" s="35"/>
      <c r="B87" s="36"/>
      <c r="C87" s="37"/>
      <c r="D87" s="37"/>
      <c r="E87" s="327" t="s">
        <v>105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12" customHeight="1">
      <c r="A88" s="35"/>
      <c r="B88" s="36"/>
      <c r="C88" s="30" t="s">
        <v>106</v>
      </c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31" s="2" customFormat="1" ht="16.5" customHeight="1">
      <c r="A89" s="35"/>
      <c r="B89" s="36"/>
      <c r="C89" s="37"/>
      <c r="D89" s="37"/>
      <c r="E89" s="274" t="str">
        <f>E11</f>
        <v>SO 01 - Stavební úpravy sociálního zázemí v 1.NP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2" customHeight="1">
      <c r="A91" s="35"/>
      <c r="B91" s="36"/>
      <c r="C91" s="30" t="s">
        <v>20</v>
      </c>
      <c r="D91" s="37"/>
      <c r="E91" s="37"/>
      <c r="F91" s="28" t="str">
        <f>F14</f>
        <v xml:space="preserve"> </v>
      </c>
      <c r="G91" s="37"/>
      <c r="H91" s="37"/>
      <c r="I91" s="30" t="s">
        <v>22</v>
      </c>
      <c r="J91" s="67" t="str">
        <f>IF(J14="","",J14)</f>
        <v>13. 7. 2022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5.2" customHeight="1">
      <c r="A93" s="35"/>
      <c r="B93" s="36"/>
      <c r="C93" s="30" t="s">
        <v>24</v>
      </c>
      <c r="D93" s="37"/>
      <c r="E93" s="37"/>
      <c r="F93" s="28" t="str">
        <f>E17</f>
        <v xml:space="preserve"> </v>
      </c>
      <c r="G93" s="37"/>
      <c r="H93" s="37"/>
      <c r="I93" s="30" t="s">
        <v>29</v>
      </c>
      <c r="J93" s="33" t="str">
        <f>E23</f>
        <v xml:space="preserve"> 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15.2" customHeight="1">
      <c r="A94" s="35"/>
      <c r="B94" s="36"/>
      <c r="C94" s="30" t="s">
        <v>27</v>
      </c>
      <c r="D94" s="37"/>
      <c r="E94" s="37"/>
      <c r="F94" s="28" t="str">
        <f>IF(E20="","",E20)</f>
        <v>Vyplň údaj</v>
      </c>
      <c r="G94" s="37"/>
      <c r="H94" s="37"/>
      <c r="I94" s="30" t="s">
        <v>31</v>
      </c>
      <c r="J94" s="33" t="str">
        <f>E26</f>
        <v xml:space="preserve"> </v>
      </c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29.25" customHeight="1">
      <c r="A96" s="35"/>
      <c r="B96" s="36"/>
      <c r="C96" s="150" t="s">
        <v>109</v>
      </c>
      <c r="D96" s="151"/>
      <c r="E96" s="151"/>
      <c r="F96" s="151"/>
      <c r="G96" s="151"/>
      <c r="H96" s="151"/>
      <c r="I96" s="151"/>
      <c r="J96" s="152" t="s">
        <v>110</v>
      </c>
      <c r="K96" s="151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2.9" customHeight="1">
      <c r="A98" s="35"/>
      <c r="B98" s="36"/>
      <c r="C98" s="153" t="s">
        <v>111</v>
      </c>
      <c r="D98" s="37"/>
      <c r="E98" s="37"/>
      <c r="F98" s="37"/>
      <c r="G98" s="37"/>
      <c r="H98" s="37"/>
      <c r="I98" s="37"/>
      <c r="J98" s="85">
        <f>J148</f>
        <v>0</v>
      </c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8" t="s">
        <v>112</v>
      </c>
    </row>
    <row r="99" spans="1:47" s="9" customFormat="1" ht="24.95" customHeight="1">
      <c r="B99" s="154"/>
      <c r="C99" s="155"/>
      <c r="D99" s="156" t="s">
        <v>113</v>
      </c>
      <c r="E99" s="157"/>
      <c r="F99" s="157"/>
      <c r="G99" s="157"/>
      <c r="H99" s="157"/>
      <c r="I99" s="157"/>
      <c r="J99" s="158">
        <f>J149</f>
        <v>0</v>
      </c>
      <c r="K99" s="155"/>
      <c r="L99" s="159"/>
    </row>
    <row r="100" spans="1:47" s="10" customFormat="1" ht="19.899999999999999" customHeight="1">
      <c r="B100" s="160"/>
      <c r="C100" s="105"/>
      <c r="D100" s="161" t="s">
        <v>114</v>
      </c>
      <c r="E100" s="162"/>
      <c r="F100" s="162"/>
      <c r="G100" s="162"/>
      <c r="H100" s="162"/>
      <c r="I100" s="162"/>
      <c r="J100" s="163">
        <f>J150</f>
        <v>0</v>
      </c>
      <c r="K100" s="105"/>
      <c r="L100" s="164"/>
    </row>
    <row r="101" spans="1:47" s="10" customFormat="1" ht="14.85" customHeight="1">
      <c r="B101" s="160"/>
      <c r="C101" s="105"/>
      <c r="D101" s="161" t="s">
        <v>115</v>
      </c>
      <c r="E101" s="162"/>
      <c r="F101" s="162"/>
      <c r="G101" s="162"/>
      <c r="H101" s="162"/>
      <c r="I101" s="162"/>
      <c r="J101" s="163">
        <f>J151</f>
        <v>0</v>
      </c>
      <c r="K101" s="105"/>
      <c r="L101" s="164"/>
    </row>
    <row r="102" spans="1:47" s="10" customFormat="1" ht="14.85" customHeight="1">
      <c r="B102" s="160"/>
      <c r="C102" s="105"/>
      <c r="D102" s="161" t="s">
        <v>116</v>
      </c>
      <c r="E102" s="162"/>
      <c r="F102" s="162"/>
      <c r="G102" s="162"/>
      <c r="H102" s="162"/>
      <c r="I102" s="162"/>
      <c r="J102" s="163">
        <f>J158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117</v>
      </c>
      <c r="E103" s="162"/>
      <c r="F103" s="162"/>
      <c r="G103" s="162"/>
      <c r="H103" s="162"/>
      <c r="I103" s="162"/>
      <c r="J103" s="163">
        <f>J165</f>
        <v>0</v>
      </c>
      <c r="K103" s="105"/>
      <c r="L103" s="164"/>
    </row>
    <row r="104" spans="1:47" s="10" customFormat="1" ht="14.85" customHeight="1">
      <c r="B104" s="160"/>
      <c r="C104" s="105"/>
      <c r="D104" s="161" t="s">
        <v>118</v>
      </c>
      <c r="E104" s="162"/>
      <c r="F104" s="162"/>
      <c r="G104" s="162"/>
      <c r="H104" s="162"/>
      <c r="I104" s="162"/>
      <c r="J104" s="163">
        <f>J166</f>
        <v>0</v>
      </c>
      <c r="K104" s="105"/>
      <c r="L104" s="164"/>
    </row>
    <row r="105" spans="1:47" s="10" customFormat="1" ht="14.85" customHeight="1">
      <c r="B105" s="160"/>
      <c r="C105" s="105"/>
      <c r="D105" s="161" t="s">
        <v>119</v>
      </c>
      <c r="E105" s="162"/>
      <c r="F105" s="162"/>
      <c r="G105" s="162"/>
      <c r="H105" s="162"/>
      <c r="I105" s="162"/>
      <c r="J105" s="163">
        <f>J226</f>
        <v>0</v>
      </c>
      <c r="K105" s="105"/>
      <c r="L105" s="164"/>
    </row>
    <row r="106" spans="1:47" s="10" customFormat="1" ht="14.85" customHeight="1">
      <c r="B106" s="160"/>
      <c r="C106" s="105"/>
      <c r="D106" s="161" t="s">
        <v>120</v>
      </c>
      <c r="E106" s="162"/>
      <c r="F106" s="162"/>
      <c r="G106" s="162"/>
      <c r="H106" s="162"/>
      <c r="I106" s="162"/>
      <c r="J106" s="163">
        <f>J239</f>
        <v>0</v>
      </c>
      <c r="K106" s="105"/>
      <c r="L106" s="164"/>
    </row>
    <row r="107" spans="1:47" s="10" customFormat="1" ht="19.899999999999999" customHeight="1">
      <c r="B107" s="160"/>
      <c r="C107" s="105"/>
      <c r="D107" s="161" t="s">
        <v>121</v>
      </c>
      <c r="E107" s="162"/>
      <c r="F107" s="162"/>
      <c r="G107" s="162"/>
      <c r="H107" s="162"/>
      <c r="I107" s="162"/>
      <c r="J107" s="163">
        <f>J244</f>
        <v>0</v>
      </c>
      <c r="K107" s="105"/>
      <c r="L107" s="164"/>
    </row>
    <row r="108" spans="1:47" s="10" customFormat="1" ht="14.85" customHeight="1">
      <c r="B108" s="160"/>
      <c r="C108" s="105"/>
      <c r="D108" s="161" t="s">
        <v>122</v>
      </c>
      <c r="E108" s="162"/>
      <c r="F108" s="162"/>
      <c r="G108" s="162"/>
      <c r="H108" s="162"/>
      <c r="I108" s="162"/>
      <c r="J108" s="163">
        <f>J245</f>
        <v>0</v>
      </c>
      <c r="K108" s="105"/>
      <c r="L108" s="164"/>
    </row>
    <row r="109" spans="1:47" s="10" customFormat="1" ht="14.85" customHeight="1">
      <c r="B109" s="160"/>
      <c r="C109" s="105"/>
      <c r="D109" s="161" t="s">
        <v>123</v>
      </c>
      <c r="E109" s="162"/>
      <c r="F109" s="162"/>
      <c r="G109" s="162"/>
      <c r="H109" s="162"/>
      <c r="I109" s="162"/>
      <c r="J109" s="163">
        <f>J255</f>
        <v>0</v>
      </c>
      <c r="K109" s="105"/>
      <c r="L109" s="164"/>
    </row>
    <row r="110" spans="1:47" s="10" customFormat="1" ht="14.85" customHeight="1">
      <c r="B110" s="160"/>
      <c r="C110" s="105"/>
      <c r="D110" s="161" t="s">
        <v>124</v>
      </c>
      <c r="E110" s="162"/>
      <c r="F110" s="162"/>
      <c r="G110" s="162"/>
      <c r="H110" s="162"/>
      <c r="I110" s="162"/>
      <c r="J110" s="163">
        <f>J266</f>
        <v>0</v>
      </c>
      <c r="K110" s="105"/>
      <c r="L110" s="164"/>
    </row>
    <row r="111" spans="1:47" s="10" customFormat="1" ht="14.85" customHeight="1">
      <c r="B111" s="160"/>
      <c r="C111" s="105"/>
      <c r="D111" s="161" t="s">
        <v>125</v>
      </c>
      <c r="E111" s="162"/>
      <c r="F111" s="162"/>
      <c r="G111" s="162"/>
      <c r="H111" s="162"/>
      <c r="I111" s="162"/>
      <c r="J111" s="163">
        <f>J311</f>
        <v>0</v>
      </c>
      <c r="K111" s="105"/>
      <c r="L111" s="164"/>
    </row>
    <row r="112" spans="1:47" s="10" customFormat="1" ht="19.899999999999999" customHeight="1">
      <c r="B112" s="160"/>
      <c r="C112" s="105"/>
      <c r="D112" s="161" t="s">
        <v>126</v>
      </c>
      <c r="E112" s="162"/>
      <c r="F112" s="162"/>
      <c r="G112" s="162"/>
      <c r="H112" s="162"/>
      <c r="I112" s="162"/>
      <c r="J112" s="163">
        <f>J346</f>
        <v>0</v>
      </c>
      <c r="K112" s="105"/>
      <c r="L112" s="164"/>
    </row>
    <row r="113" spans="1:31" s="10" customFormat="1" ht="19.899999999999999" customHeight="1">
      <c r="B113" s="160"/>
      <c r="C113" s="105"/>
      <c r="D113" s="161" t="s">
        <v>127</v>
      </c>
      <c r="E113" s="162"/>
      <c r="F113" s="162"/>
      <c r="G113" s="162"/>
      <c r="H113" s="162"/>
      <c r="I113" s="162"/>
      <c r="J113" s="163">
        <f>J353</f>
        <v>0</v>
      </c>
      <c r="K113" s="105"/>
      <c r="L113" s="164"/>
    </row>
    <row r="114" spans="1:31" s="9" customFormat="1" ht="24.95" customHeight="1">
      <c r="B114" s="154"/>
      <c r="C114" s="155"/>
      <c r="D114" s="156" t="s">
        <v>128</v>
      </c>
      <c r="E114" s="157"/>
      <c r="F114" s="157"/>
      <c r="G114" s="157"/>
      <c r="H114" s="157"/>
      <c r="I114" s="157"/>
      <c r="J114" s="158">
        <f>J355</f>
        <v>0</v>
      </c>
      <c r="K114" s="155"/>
      <c r="L114" s="159"/>
    </row>
    <row r="115" spans="1:31" s="10" customFormat="1" ht="19.899999999999999" customHeight="1">
      <c r="B115" s="160"/>
      <c r="C115" s="105"/>
      <c r="D115" s="161" t="s">
        <v>129</v>
      </c>
      <c r="E115" s="162"/>
      <c r="F115" s="162"/>
      <c r="G115" s="162"/>
      <c r="H115" s="162"/>
      <c r="I115" s="162"/>
      <c r="J115" s="163">
        <f>J356</f>
        <v>0</v>
      </c>
      <c r="K115" s="105"/>
      <c r="L115" s="164"/>
    </row>
    <row r="116" spans="1:31" s="10" customFormat="1" ht="19.899999999999999" customHeight="1">
      <c r="B116" s="160"/>
      <c r="C116" s="105"/>
      <c r="D116" s="161" t="s">
        <v>130</v>
      </c>
      <c r="E116" s="162"/>
      <c r="F116" s="162"/>
      <c r="G116" s="162"/>
      <c r="H116" s="162"/>
      <c r="I116" s="162"/>
      <c r="J116" s="163">
        <f>J365</f>
        <v>0</v>
      </c>
      <c r="K116" s="105"/>
      <c r="L116" s="164"/>
    </row>
    <row r="117" spans="1:31" s="10" customFormat="1" ht="19.899999999999999" customHeight="1">
      <c r="B117" s="160"/>
      <c r="C117" s="105"/>
      <c r="D117" s="161" t="s">
        <v>131</v>
      </c>
      <c r="E117" s="162"/>
      <c r="F117" s="162"/>
      <c r="G117" s="162"/>
      <c r="H117" s="162"/>
      <c r="I117" s="162"/>
      <c r="J117" s="163">
        <f>J370</f>
        <v>0</v>
      </c>
      <c r="K117" s="105"/>
      <c r="L117" s="164"/>
    </row>
    <row r="118" spans="1:31" s="10" customFormat="1" ht="19.899999999999999" customHeight="1">
      <c r="B118" s="160"/>
      <c r="C118" s="105"/>
      <c r="D118" s="161" t="s">
        <v>132</v>
      </c>
      <c r="E118" s="162"/>
      <c r="F118" s="162"/>
      <c r="G118" s="162"/>
      <c r="H118" s="162"/>
      <c r="I118" s="162"/>
      <c r="J118" s="163">
        <f>J373</f>
        <v>0</v>
      </c>
      <c r="K118" s="105"/>
      <c r="L118" s="164"/>
    </row>
    <row r="119" spans="1:31" s="10" customFormat="1" ht="19.899999999999999" customHeight="1">
      <c r="B119" s="160"/>
      <c r="C119" s="105"/>
      <c r="D119" s="161" t="s">
        <v>133</v>
      </c>
      <c r="E119" s="162"/>
      <c r="F119" s="162"/>
      <c r="G119" s="162"/>
      <c r="H119" s="162"/>
      <c r="I119" s="162"/>
      <c r="J119" s="163">
        <f>J384</f>
        <v>0</v>
      </c>
      <c r="K119" s="105"/>
      <c r="L119" s="164"/>
    </row>
    <row r="120" spans="1:31" s="10" customFormat="1" ht="19.899999999999999" customHeight="1">
      <c r="B120" s="160"/>
      <c r="C120" s="105"/>
      <c r="D120" s="161" t="s">
        <v>134</v>
      </c>
      <c r="E120" s="162"/>
      <c r="F120" s="162"/>
      <c r="G120" s="162"/>
      <c r="H120" s="162"/>
      <c r="I120" s="162"/>
      <c r="J120" s="163">
        <f>J406</f>
        <v>0</v>
      </c>
      <c r="K120" s="105"/>
      <c r="L120" s="164"/>
    </row>
    <row r="121" spans="1:31" s="10" customFormat="1" ht="19.899999999999999" customHeight="1">
      <c r="B121" s="160"/>
      <c r="C121" s="105"/>
      <c r="D121" s="161" t="s">
        <v>135</v>
      </c>
      <c r="E121" s="162"/>
      <c r="F121" s="162"/>
      <c r="G121" s="162"/>
      <c r="H121" s="162"/>
      <c r="I121" s="162"/>
      <c r="J121" s="163">
        <f>J428</f>
        <v>0</v>
      </c>
      <c r="K121" s="105"/>
      <c r="L121" s="164"/>
    </row>
    <row r="122" spans="1:31" s="10" customFormat="1" ht="19.899999999999999" customHeight="1">
      <c r="B122" s="160"/>
      <c r="C122" s="105"/>
      <c r="D122" s="161" t="s">
        <v>136</v>
      </c>
      <c r="E122" s="162"/>
      <c r="F122" s="162"/>
      <c r="G122" s="162"/>
      <c r="H122" s="162"/>
      <c r="I122" s="162"/>
      <c r="J122" s="163">
        <f>J467</f>
        <v>0</v>
      </c>
      <c r="K122" s="105"/>
      <c r="L122" s="164"/>
    </row>
    <row r="123" spans="1:31" s="10" customFormat="1" ht="19.899999999999999" customHeight="1">
      <c r="B123" s="160"/>
      <c r="C123" s="105"/>
      <c r="D123" s="161" t="s">
        <v>137</v>
      </c>
      <c r="E123" s="162"/>
      <c r="F123" s="162"/>
      <c r="G123" s="162"/>
      <c r="H123" s="162"/>
      <c r="I123" s="162"/>
      <c r="J123" s="163">
        <f>J503</f>
        <v>0</v>
      </c>
      <c r="K123" s="105"/>
      <c r="L123" s="164"/>
    </row>
    <row r="124" spans="1:31" s="10" customFormat="1" ht="19.899999999999999" customHeight="1">
      <c r="B124" s="160"/>
      <c r="C124" s="105"/>
      <c r="D124" s="161" t="s">
        <v>138</v>
      </c>
      <c r="E124" s="162"/>
      <c r="F124" s="162"/>
      <c r="G124" s="162"/>
      <c r="H124" s="162"/>
      <c r="I124" s="162"/>
      <c r="J124" s="163">
        <f>J510</f>
        <v>0</v>
      </c>
      <c r="K124" s="105"/>
      <c r="L124" s="164"/>
    </row>
    <row r="125" spans="1:31" s="9" customFormat="1" ht="24.95" customHeight="1">
      <c r="B125" s="154"/>
      <c r="C125" s="155"/>
      <c r="D125" s="156" t="s">
        <v>139</v>
      </c>
      <c r="E125" s="157"/>
      <c r="F125" s="157"/>
      <c r="G125" s="157"/>
      <c r="H125" s="157"/>
      <c r="I125" s="157"/>
      <c r="J125" s="158">
        <f>J523</f>
        <v>0</v>
      </c>
      <c r="K125" s="155"/>
      <c r="L125" s="159"/>
    </row>
    <row r="126" spans="1:31" s="9" customFormat="1" ht="24.95" customHeight="1">
      <c r="B126" s="154"/>
      <c r="C126" s="155"/>
      <c r="D126" s="156" t="s">
        <v>140</v>
      </c>
      <c r="E126" s="157"/>
      <c r="F126" s="157"/>
      <c r="G126" s="157"/>
      <c r="H126" s="157"/>
      <c r="I126" s="157"/>
      <c r="J126" s="158">
        <f>J527</f>
        <v>0</v>
      </c>
      <c r="K126" s="155"/>
      <c r="L126" s="159"/>
    </row>
    <row r="127" spans="1:31" s="2" customFormat="1" ht="21.7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6.95" customHeight="1">
      <c r="A128" s="35"/>
      <c r="B128" s="55"/>
      <c r="C128" s="56"/>
      <c r="D128" s="56"/>
      <c r="E128" s="56"/>
      <c r="F128" s="56"/>
      <c r="G128" s="56"/>
      <c r="H128" s="56"/>
      <c r="I128" s="56"/>
      <c r="J128" s="56"/>
      <c r="K128" s="56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pans="1:31" s="2" customFormat="1" ht="6.95" customHeight="1">
      <c r="A132" s="35"/>
      <c r="B132" s="57"/>
      <c r="C132" s="58"/>
      <c r="D132" s="58"/>
      <c r="E132" s="58"/>
      <c r="F132" s="58"/>
      <c r="G132" s="58"/>
      <c r="H132" s="58"/>
      <c r="I132" s="58"/>
      <c r="J132" s="58"/>
      <c r="K132" s="58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31" s="2" customFormat="1" ht="24.95" customHeight="1">
      <c r="A133" s="35"/>
      <c r="B133" s="36"/>
      <c r="C133" s="24" t="s">
        <v>141</v>
      </c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31" s="2" customFormat="1" ht="6.95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31" s="2" customFormat="1" ht="12" customHeight="1">
      <c r="A135" s="35"/>
      <c r="B135" s="36"/>
      <c r="C135" s="30" t="s">
        <v>16</v>
      </c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31" s="2" customFormat="1" ht="16.5" customHeight="1">
      <c r="A136" s="35"/>
      <c r="B136" s="36"/>
      <c r="C136" s="37"/>
      <c r="D136" s="37"/>
      <c r="E136" s="327" t="str">
        <f>E7</f>
        <v>ZŠ a MŠ Frýdek Místek-Skalice 192</v>
      </c>
      <c r="F136" s="328"/>
      <c r="G136" s="328"/>
      <c r="H136" s="328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31" s="1" customFormat="1" ht="12" customHeight="1">
      <c r="B137" s="22"/>
      <c r="C137" s="30" t="s">
        <v>104</v>
      </c>
      <c r="D137" s="23"/>
      <c r="E137" s="23"/>
      <c r="F137" s="23"/>
      <c r="G137" s="23"/>
      <c r="H137" s="23"/>
      <c r="I137" s="23"/>
      <c r="J137" s="23"/>
      <c r="K137" s="23"/>
      <c r="L137" s="21"/>
    </row>
    <row r="138" spans="1:31" s="2" customFormat="1" ht="16.5" customHeight="1">
      <c r="A138" s="35"/>
      <c r="B138" s="36"/>
      <c r="C138" s="37"/>
      <c r="D138" s="37"/>
      <c r="E138" s="327" t="s">
        <v>105</v>
      </c>
      <c r="F138" s="329"/>
      <c r="G138" s="329"/>
      <c r="H138" s="329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12" customHeight="1">
      <c r="A139" s="35"/>
      <c r="B139" s="36"/>
      <c r="C139" s="30" t="s">
        <v>106</v>
      </c>
      <c r="D139" s="37"/>
      <c r="E139" s="37"/>
      <c r="F139" s="37"/>
      <c r="G139" s="37"/>
      <c r="H139" s="3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16.5" customHeight="1">
      <c r="A140" s="35"/>
      <c r="B140" s="36"/>
      <c r="C140" s="37"/>
      <c r="D140" s="37"/>
      <c r="E140" s="274" t="str">
        <f>E11</f>
        <v>SO 01 - Stavební úpravy sociálního zázemí v 1.NP</v>
      </c>
      <c r="F140" s="329"/>
      <c r="G140" s="329"/>
      <c r="H140" s="329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6.95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12" customHeight="1">
      <c r="A142" s="35"/>
      <c r="B142" s="36"/>
      <c r="C142" s="30" t="s">
        <v>20</v>
      </c>
      <c r="D142" s="37"/>
      <c r="E142" s="37"/>
      <c r="F142" s="28" t="str">
        <f>F14</f>
        <v xml:space="preserve"> </v>
      </c>
      <c r="G142" s="37"/>
      <c r="H142" s="37"/>
      <c r="I142" s="30" t="s">
        <v>22</v>
      </c>
      <c r="J142" s="67" t="str">
        <f>IF(J14="","",J14)</f>
        <v>13. 7. 2022</v>
      </c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6.95" customHeight="1">
      <c r="A143" s="35"/>
      <c r="B143" s="36"/>
      <c r="C143" s="37"/>
      <c r="D143" s="37"/>
      <c r="E143" s="37"/>
      <c r="F143" s="37"/>
      <c r="G143" s="37"/>
      <c r="H143" s="37"/>
      <c r="I143" s="37"/>
      <c r="J143" s="37"/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15.2" customHeight="1">
      <c r="A144" s="35"/>
      <c r="B144" s="36"/>
      <c r="C144" s="30" t="s">
        <v>24</v>
      </c>
      <c r="D144" s="37"/>
      <c r="E144" s="37"/>
      <c r="F144" s="28" t="str">
        <f>E17</f>
        <v xml:space="preserve"> </v>
      </c>
      <c r="G144" s="37"/>
      <c r="H144" s="37"/>
      <c r="I144" s="30" t="s">
        <v>29</v>
      </c>
      <c r="J144" s="33" t="str">
        <f>E23</f>
        <v xml:space="preserve"> </v>
      </c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15.2" customHeight="1">
      <c r="A145" s="35"/>
      <c r="B145" s="36"/>
      <c r="C145" s="30" t="s">
        <v>27</v>
      </c>
      <c r="D145" s="37"/>
      <c r="E145" s="37"/>
      <c r="F145" s="28" t="str">
        <f>IF(E20="","",E20)</f>
        <v>Vyplň údaj</v>
      </c>
      <c r="G145" s="37"/>
      <c r="H145" s="37"/>
      <c r="I145" s="30" t="s">
        <v>31</v>
      </c>
      <c r="J145" s="33" t="str">
        <f>E26</f>
        <v xml:space="preserve"> </v>
      </c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2" customFormat="1" ht="10.35" customHeight="1">
      <c r="A146" s="35"/>
      <c r="B146" s="36"/>
      <c r="C146" s="37"/>
      <c r="D146" s="37"/>
      <c r="E146" s="37"/>
      <c r="F146" s="37"/>
      <c r="G146" s="37"/>
      <c r="H146" s="37"/>
      <c r="I146" s="37"/>
      <c r="J146" s="37"/>
      <c r="K146" s="37"/>
      <c r="L146" s="52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pans="1:65" s="11" customFormat="1" ht="29.25" customHeight="1">
      <c r="A147" s="165"/>
      <c r="B147" s="166"/>
      <c r="C147" s="167" t="s">
        <v>142</v>
      </c>
      <c r="D147" s="168" t="s">
        <v>58</v>
      </c>
      <c r="E147" s="168" t="s">
        <v>54</v>
      </c>
      <c r="F147" s="168" t="s">
        <v>55</v>
      </c>
      <c r="G147" s="168" t="s">
        <v>143</v>
      </c>
      <c r="H147" s="168" t="s">
        <v>144</v>
      </c>
      <c r="I147" s="168" t="s">
        <v>145</v>
      </c>
      <c r="J147" s="169" t="s">
        <v>110</v>
      </c>
      <c r="K147" s="170" t="s">
        <v>146</v>
      </c>
      <c r="L147" s="171"/>
      <c r="M147" s="76" t="s">
        <v>1</v>
      </c>
      <c r="N147" s="77" t="s">
        <v>37</v>
      </c>
      <c r="O147" s="77" t="s">
        <v>147</v>
      </c>
      <c r="P147" s="77" t="s">
        <v>148</v>
      </c>
      <c r="Q147" s="77" t="s">
        <v>149</v>
      </c>
      <c r="R147" s="77" t="s">
        <v>150</v>
      </c>
      <c r="S147" s="77" t="s">
        <v>151</v>
      </c>
      <c r="T147" s="78" t="s">
        <v>152</v>
      </c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</row>
    <row r="148" spans="1:65" s="2" customFormat="1" ht="22.9" customHeight="1">
      <c r="A148" s="35"/>
      <c r="B148" s="36"/>
      <c r="C148" s="83" t="s">
        <v>153</v>
      </c>
      <c r="D148" s="37"/>
      <c r="E148" s="37"/>
      <c r="F148" s="37"/>
      <c r="G148" s="37"/>
      <c r="H148" s="37"/>
      <c r="I148" s="37"/>
      <c r="J148" s="172">
        <f>BK148</f>
        <v>0</v>
      </c>
      <c r="K148" s="37"/>
      <c r="L148" s="40"/>
      <c r="M148" s="79"/>
      <c r="N148" s="173"/>
      <c r="O148" s="80"/>
      <c r="P148" s="174">
        <f>P149+P355+P523+P527</f>
        <v>0</v>
      </c>
      <c r="Q148" s="80"/>
      <c r="R148" s="174">
        <f>R149+R355+R523+R527</f>
        <v>7.335866600000001</v>
      </c>
      <c r="S148" s="80"/>
      <c r="T148" s="175">
        <f>T149+T355+T523+T527</f>
        <v>14.89279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72</v>
      </c>
      <c r="AU148" s="18" t="s">
        <v>112</v>
      </c>
      <c r="BK148" s="176">
        <f>BK149+BK355+BK523+BK527</f>
        <v>0</v>
      </c>
    </row>
    <row r="149" spans="1:65" s="12" customFormat="1" ht="25.9" customHeight="1">
      <c r="B149" s="177"/>
      <c r="C149" s="178"/>
      <c r="D149" s="179" t="s">
        <v>72</v>
      </c>
      <c r="E149" s="180" t="s">
        <v>154</v>
      </c>
      <c r="F149" s="180" t="s">
        <v>155</v>
      </c>
      <c r="G149" s="178"/>
      <c r="H149" s="178"/>
      <c r="I149" s="181"/>
      <c r="J149" s="182">
        <f>BK149</f>
        <v>0</v>
      </c>
      <c r="K149" s="178"/>
      <c r="L149" s="183"/>
      <c r="M149" s="184"/>
      <c r="N149" s="185"/>
      <c r="O149" s="185"/>
      <c r="P149" s="186">
        <f>P150+P165+P244+P346+P353</f>
        <v>0</v>
      </c>
      <c r="Q149" s="185"/>
      <c r="R149" s="186">
        <f>R150+R165+R244+R346+R353</f>
        <v>5.876537400000001</v>
      </c>
      <c r="S149" s="185"/>
      <c r="T149" s="187">
        <f>T150+T165+T244+T346+T353</f>
        <v>13.605869999999999</v>
      </c>
      <c r="AR149" s="188" t="s">
        <v>80</v>
      </c>
      <c r="AT149" s="189" t="s">
        <v>72</v>
      </c>
      <c r="AU149" s="189" t="s">
        <v>73</v>
      </c>
      <c r="AY149" s="188" t="s">
        <v>156</v>
      </c>
      <c r="BK149" s="190">
        <f>BK150+BK165+BK244+BK346+BK353</f>
        <v>0</v>
      </c>
    </row>
    <row r="150" spans="1:65" s="12" customFormat="1" ht="22.9" customHeight="1">
      <c r="B150" s="177"/>
      <c r="C150" s="178"/>
      <c r="D150" s="179" t="s">
        <v>72</v>
      </c>
      <c r="E150" s="191" t="s">
        <v>94</v>
      </c>
      <c r="F150" s="191" t="s">
        <v>157</v>
      </c>
      <c r="G150" s="178"/>
      <c r="H150" s="178"/>
      <c r="I150" s="181"/>
      <c r="J150" s="192">
        <f>BK150</f>
        <v>0</v>
      </c>
      <c r="K150" s="178"/>
      <c r="L150" s="183"/>
      <c r="M150" s="184"/>
      <c r="N150" s="185"/>
      <c r="O150" s="185"/>
      <c r="P150" s="186">
        <f>P151+P158</f>
        <v>0</v>
      </c>
      <c r="Q150" s="185"/>
      <c r="R150" s="186">
        <f>R151+R158</f>
        <v>1.0418772999999999</v>
      </c>
      <c r="S150" s="185"/>
      <c r="T150" s="187">
        <f>T151+T158</f>
        <v>0</v>
      </c>
      <c r="AR150" s="188" t="s">
        <v>80</v>
      </c>
      <c r="AT150" s="189" t="s">
        <v>72</v>
      </c>
      <c r="AU150" s="189" t="s">
        <v>80</v>
      </c>
      <c r="AY150" s="188" t="s">
        <v>156</v>
      </c>
      <c r="BK150" s="190">
        <f>BK151+BK158</f>
        <v>0</v>
      </c>
    </row>
    <row r="151" spans="1:65" s="12" customFormat="1" ht="20.85" customHeight="1">
      <c r="B151" s="177"/>
      <c r="C151" s="178"/>
      <c r="D151" s="179" t="s">
        <v>72</v>
      </c>
      <c r="E151" s="191" t="s">
        <v>158</v>
      </c>
      <c r="F151" s="191" t="s">
        <v>159</v>
      </c>
      <c r="G151" s="178"/>
      <c r="H151" s="178"/>
      <c r="I151" s="181"/>
      <c r="J151" s="192">
        <f>BK151</f>
        <v>0</v>
      </c>
      <c r="K151" s="178"/>
      <c r="L151" s="183"/>
      <c r="M151" s="184"/>
      <c r="N151" s="185"/>
      <c r="O151" s="185"/>
      <c r="P151" s="186">
        <f>SUM(P152:P157)</f>
        <v>0</v>
      </c>
      <c r="Q151" s="185"/>
      <c r="R151" s="186">
        <f>SUM(R152:R157)</f>
        <v>0.44274209999999997</v>
      </c>
      <c r="S151" s="185"/>
      <c r="T151" s="187">
        <f>SUM(T152:T157)</f>
        <v>0</v>
      </c>
      <c r="AR151" s="188" t="s">
        <v>80</v>
      </c>
      <c r="AT151" s="189" t="s">
        <v>72</v>
      </c>
      <c r="AU151" s="189" t="s">
        <v>82</v>
      </c>
      <c r="AY151" s="188" t="s">
        <v>156</v>
      </c>
      <c r="BK151" s="190">
        <f>SUM(BK152:BK157)</f>
        <v>0</v>
      </c>
    </row>
    <row r="152" spans="1:65" s="2" customFormat="1" ht="33" customHeight="1">
      <c r="A152" s="35"/>
      <c r="B152" s="36"/>
      <c r="C152" s="193" t="s">
        <v>80</v>
      </c>
      <c r="D152" s="193" t="s">
        <v>160</v>
      </c>
      <c r="E152" s="194" t="s">
        <v>161</v>
      </c>
      <c r="F152" s="195" t="s">
        <v>162</v>
      </c>
      <c r="G152" s="196" t="s">
        <v>163</v>
      </c>
      <c r="H152" s="197">
        <v>2</v>
      </c>
      <c r="I152" s="198"/>
      <c r="J152" s="199">
        <f>ROUND(I152*H152,2)</f>
        <v>0</v>
      </c>
      <c r="K152" s="200"/>
      <c r="L152" s="40"/>
      <c r="M152" s="201" t="s">
        <v>1</v>
      </c>
      <c r="N152" s="202" t="s">
        <v>38</v>
      </c>
      <c r="O152" s="72"/>
      <c r="P152" s="203">
        <f>O152*H152</f>
        <v>0</v>
      </c>
      <c r="Q152" s="203">
        <v>2.6280000000000001E-2</v>
      </c>
      <c r="R152" s="203">
        <f>Q152*H152</f>
        <v>5.2560000000000003E-2</v>
      </c>
      <c r="S152" s="203">
        <v>0</v>
      </c>
      <c r="T152" s="20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164</v>
      </c>
      <c r="AT152" s="205" t="s">
        <v>160</v>
      </c>
      <c r="AU152" s="205" t="s">
        <v>94</v>
      </c>
      <c r="AY152" s="18" t="s">
        <v>156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8" t="s">
        <v>80</v>
      </c>
      <c r="BK152" s="206">
        <f>ROUND(I152*H152,2)</f>
        <v>0</v>
      </c>
      <c r="BL152" s="18" t="s">
        <v>164</v>
      </c>
      <c r="BM152" s="205" t="s">
        <v>165</v>
      </c>
    </row>
    <row r="153" spans="1:65" s="13" customFormat="1" ht="11.25">
      <c r="B153" s="207"/>
      <c r="C153" s="208"/>
      <c r="D153" s="209" t="s">
        <v>166</v>
      </c>
      <c r="E153" s="210" t="s">
        <v>1</v>
      </c>
      <c r="F153" s="211" t="s">
        <v>82</v>
      </c>
      <c r="G153" s="208"/>
      <c r="H153" s="212">
        <v>2</v>
      </c>
      <c r="I153" s="213"/>
      <c r="J153" s="208"/>
      <c r="K153" s="208"/>
      <c r="L153" s="214"/>
      <c r="M153" s="215"/>
      <c r="N153" s="216"/>
      <c r="O153" s="216"/>
      <c r="P153" s="216"/>
      <c r="Q153" s="216"/>
      <c r="R153" s="216"/>
      <c r="S153" s="216"/>
      <c r="T153" s="217"/>
      <c r="AT153" s="218" t="s">
        <v>166</v>
      </c>
      <c r="AU153" s="218" t="s">
        <v>94</v>
      </c>
      <c r="AV153" s="13" t="s">
        <v>82</v>
      </c>
      <c r="AW153" s="13" t="s">
        <v>30</v>
      </c>
      <c r="AX153" s="13" t="s">
        <v>73</v>
      </c>
      <c r="AY153" s="218" t="s">
        <v>156</v>
      </c>
    </row>
    <row r="154" spans="1:65" s="14" customFormat="1" ht="11.25">
      <c r="B154" s="219"/>
      <c r="C154" s="220"/>
      <c r="D154" s="209" t="s">
        <v>166</v>
      </c>
      <c r="E154" s="221" t="s">
        <v>1</v>
      </c>
      <c r="F154" s="222" t="s">
        <v>167</v>
      </c>
      <c r="G154" s="220"/>
      <c r="H154" s="223">
        <v>2</v>
      </c>
      <c r="I154" s="224"/>
      <c r="J154" s="220"/>
      <c r="K154" s="220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166</v>
      </c>
      <c r="AU154" s="229" t="s">
        <v>94</v>
      </c>
      <c r="AV154" s="14" t="s">
        <v>94</v>
      </c>
      <c r="AW154" s="14" t="s">
        <v>30</v>
      </c>
      <c r="AX154" s="14" t="s">
        <v>80</v>
      </c>
      <c r="AY154" s="229" t="s">
        <v>156</v>
      </c>
    </row>
    <row r="155" spans="1:65" s="2" customFormat="1" ht="33" customHeight="1">
      <c r="A155" s="35"/>
      <c r="B155" s="36"/>
      <c r="C155" s="193" t="s">
        <v>82</v>
      </c>
      <c r="D155" s="193" t="s">
        <v>160</v>
      </c>
      <c r="E155" s="194" t="s">
        <v>168</v>
      </c>
      <c r="F155" s="195" t="s">
        <v>169</v>
      </c>
      <c r="G155" s="196" t="s">
        <v>170</v>
      </c>
      <c r="H155" s="197">
        <v>0.29399999999999998</v>
      </c>
      <c r="I155" s="198"/>
      <c r="J155" s="199">
        <f>ROUND(I155*H155,2)</f>
        <v>0</v>
      </c>
      <c r="K155" s="200"/>
      <c r="L155" s="40"/>
      <c r="M155" s="201" t="s">
        <v>1</v>
      </c>
      <c r="N155" s="202" t="s">
        <v>38</v>
      </c>
      <c r="O155" s="72"/>
      <c r="P155" s="203">
        <f>O155*H155</f>
        <v>0</v>
      </c>
      <c r="Q155" s="203">
        <v>1.3271500000000001</v>
      </c>
      <c r="R155" s="203">
        <f>Q155*H155</f>
        <v>0.39018209999999998</v>
      </c>
      <c r="S155" s="203">
        <v>0</v>
      </c>
      <c r="T155" s="20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164</v>
      </c>
      <c r="AT155" s="205" t="s">
        <v>160</v>
      </c>
      <c r="AU155" s="205" t="s">
        <v>94</v>
      </c>
      <c r="AY155" s="18" t="s">
        <v>156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8" t="s">
        <v>80</v>
      </c>
      <c r="BK155" s="206">
        <f>ROUND(I155*H155,2)</f>
        <v>0</v>
      </c>
      <c r="BL155" s="18" t="s">
        <v>164</v>
      </c>
      <c r="BM155" s="205" t="s">
        <v>171</v>
      </c>
    </row>
    <row r="156" spans="1:65" s="13" customFormat="1" ht="11.25">
      <c r="B156" s="207"/>
      <c r="C156" s="208"/>
      <c r="D156" s="209" t="s">
        <v>166</v>
      </c>
      <c r="E156" s="210" t="s">
        <v>1</v>
      </c>
      <c r="F156" s="211" t="s">
        <v>172</v>
      </c>
      <c r="G156" s="208"/>
      <c r="H156" s="212">
        <v>0.29399999999999998</v>
      </c>
      <c r="I156" s="213"/>
      <c r="J156" s="208"/>
      <c r="K156" s="208"/>
      <c r="L156" s="214"/>
      <c r="M156" s="215"/>
      <c r="N156" s="216"/>
      <c r="O156" s="216"/>
      <c r="P156" s="216"/>
      <c r="Q156" s="216"/>
      <c r="R156" s="216"/>
      <c r="S156" s="216"/>
      <c r="T156" s="217"/>
      <c r="AT156" s="218" t="s">
        <v>166</v>
      </c>
      <c r="AU156" s="218" t="s">
        <v>94</v>
      </c>
      <c r="AV156" s="13" t="s">
        <v>82</v>
      </c>
      <c r="AW156" s="13" t="s">
        <v>30</v>
      </c>
      <c r="AX156" s="13" t="s">
        <v>73</v>
      </c>
      <c r="AY156" s="218" t="s">
        <v>156</v>
      </c>
    </row>
    <row r="157" spans="1:65" s="14" customFormat="1" ht="11.25">
      <c r="B157" s="219"/>
      <c r="C157" s="220"/>
      <c r="D157" s="209" t="s">
        <v>166</v>
      </c>
      <c r="E157" s="221" t="s">
        <v>1</v>
      </c>
      <c r="F157" s="222" t="s">
        <v>167</v>
      </c>
      <c r="G157" s="220"/>
      <c r="H157" s="223">
        <v>0.29399999999999998</v>
      </c>
      <c r="I157" s="224"/>
      <c r="J157" s="220"/>
      <c r="K157" s="220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166</v>
      </c>
      <c r="AU157" s="229" t="s">
        <v>94</v>
      </c>
      <c r="AV157" s="14" t="s">
        <v>94</v>
      </c>
      <c r="AW157" s="14" t="s">
        <v>30</v>
      </c>
      <c r="AX157" s="14" t="s">
        <v>80</v>
      </c>
      <c r="AY157" s="229" t="s">
        <v>156</v>
      </c>
    </row>
    <row r="158" spans="1:65" s="12" customFormat="1" ht="20.85" customHeight="1">
      <c r="B158" s="177"/>
      <c r="C158" s="178"/>
      <c r="D158" s="179" t="s">
        <v>72</v>
      </c>
      <c r="E158" s="191" t="s">
        <v>173</v>
      </c>
      <c r="F158" s="191" t="s">
        <v>174</v>
      </c>
      <c r="G158" s="178"/>
      <c r="H158" s="178"/>
      <c r="I158" s="181"/>
      <c r="J158" s="192">
        <f>BK158</f>
        <v>0</v>
      </c>
      <c r="K158" s="178"/>
      <c r="L158" s="183"/>
      <c r="M158" s="184"/>
      <c r="N158" s="185"/>
      <c r="O158" s="185"/>
      <c r="P158" s="186">
        <f>SUM(P159:P164)</f>
        <v>0</v>
      </c>
      <c r="Q158" s="185"/>
      <c r="R158" s="186">
        <f>SUM(R159:R164)</f>
        <v>0.59913519999999998</v>
      </c>
      <c r="S158" s="185"/>
      <c r="T158" s="187">
        <f>SUM(T159:T164)</f>
        <v>0</v>
      </c>
      <c r="AR158" s="188" t="s">
        <v>80</v>
      </c>
      <c r="AT158" s="189" t="s">
        <v>72</v>
      </c>
      <c r="AU158" s="189" t="s">
        <v>82</v>
      </c>
      <c r="AY158" s="188" t="s">
        <v>156</v>
      </c>
      <c r="BK158" s="190">
        <f>SUM(BK159:BK164)</f>
        <v>0</v>
      </c>
    </row>
    <row r="159" spans="1:65" s="2" customFormat="1" ht="24.2" customHeight="1">
      <c r="A159" s="35"/>
      <c r="B159" s="36"/>
      <c r="C159" s="193" t="s">
        <v>94</v>
      </c>
      <c r="D159" s="193" t="s">
        <v>160</v>
      </c>
      <c r="E159" s="194" t="s">
        <v>175</v>
      </c>
      <c r="F159" s="195" t="s">
        <v>176</v>
      </c>
      <c r="G159" s="196" t="s">
        <v>177</v>
      </c>
      <c r="H159" s="197">
        <v>10.16</v>
      </c>
      <c r="I159" s="198"/>
      <c r="J159" s="199">
        <f>ROUND(I159*H159,2)</f>
        <v>0</v>
      </c>
      <c r="K159" s="200"/>
      <c r="L159" s="40"/>
      <c r="M159" s="201" t="s">
        <v>1</v>
      </c>
      <c r="N159" s="202" t="s">
        <v>38</v>
      </c>
      <c r="O159" s="72"/>
      <c r="P159" s="203">
        <f>O159*H159</f>
        <v>0</v>
      </c>
      <c r="Q159" s="203">
        <v>5.8970000000000002E-2</v>
      </c>
      <c r="R159" s="203">
        <f>Q159*H159</f>
        <v>0.59913519999999998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164</v>
      </c>
      <c r="AT159" s="205" t="s">
        <v>160</v>
      </c>
      <c r="AU159" s="205" t="s">
        <v>94</v>
      </c>
      <c r="AY159" s="18" t="s">
        <v>156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80</v>
      </c>
      <c r="BK159" s="206">
        <f>ROUND(I159*H159,2)</f>
        <v>0</v>
      </c>
      <c r="BL159" s="18" t="s">
        <v>164</v>
      </c>
      <c r="BM159" s="205" t="s">
        <v>178</v>
      </c>
    </row>
    <row r="160" spans="1:65" s="13" customFormat="1" ht="11.25">
      <c r="B160" s="207"/>
      <c r="C160" s="208"/>
      <c r="D160" s="209" t="s">
        <v>166</v>
      </c>
      <c r="E160" s="210" t="s">
        <v>1</v>
      </c>
      <c r="F160" s="211" t="s">
        <v>179</v>
      </c>
      <c r="G160" s="208"/>
      <c r="H160" s="212">
        <v>12.96</v>
      </c>
      <c r="I160" s="213"/>
      <c r="J160" s="208"/>
      <c r="K160" s="208"/>
      <c r="L160" s="214"/>
      <c r="M160" s="215"/>
      <c r="N160" s="216"/>
      <c r="O160" s="216"/>
      <c r="P160" s="216"/>
      <c r="Q160" s="216"/>
      <c r="R160" s="216"/>
      <c r="S160" s="216"/>
      <c r="T160" s="217"/>
      <c r="AT160" s="218" t="s">
        <v>166</v>
      </c>
      <c r="AU160" s="218" t="s">
        <v>94</v>
      </c>
      <c r="AV160" s="13" t="s">
        <v>82</v>
      </c>
      <c r="AW160" s="13" t="s">
        <v>30</v>
      </c>
      <c r="AX160" s="13" t="s">
        <v>73</v>
      </c>
      <c r="AY160" s="218" t="s">
        <v>156</v>
      </c>
    </row>
    <row r="161" spans="1:65" s="14" customFormat="1" ht="11.25">
      <c r="B161" s="219"/>
      <c r="C161" s="220"/>
      <c r="D161" s="209" t="s">
        <v>166</v>
      </c>
      <c r="E161" s="221" t="s">
        <v>1</v>
      </c>
      <c r="F161" s="222" t="s">
        <v>167</v>
      </c>
      <c r="G161" s="220"/>
      <c r="H161" s="223">
        <v>12.96</v>
      </c>
      <c r="I161" s="224"/>
      <c r="J161" s="220"/>
      <c r="K161" s="220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166</v>
      </c>
      <c r="AU161" s="229" t="s">
        <v>94</v>
      </c>
      <c r="AV161" s="14" t="s">
        <v>94</v>
      </c>
      <c r="AW161" s="14" t="s">
        <v>30</v>
      </c>
      <c r="AX161" s="14" t="s">
        <v>73</v>
      </c>
      <c r="AY161" s="229" t="s">
        <v>156</v>
      </c>
    </row>
    <row r="162" spans="1:65" s="13" customFormat="1" ht="11.25">
      <c r="B162" s="207"/>
      <c r="C162" s="208"/>
      <c r="D162" s="209" t="s">
        <v>166</v>
      </c>
      <c r="E162" s="210" t="s">
        <v>1</v>
      </c>
      <c r="F162" s="211" t="s">
        <v>180</v>
      </c>
      <c r="G162" s="208"/>
      <c r="H162" s="212">
        <v>-2.8</v>
      </c>
      <c r="I162" s="213"/>
      <c r="J162" s="208"/>
      <c r="K162" s="208"/>
      <c r="L162" s="214"/>
      <c r="M162" s="215"/>
      <c r="N162" s="216"/>
      <c r="O162" s="216"/>
      <c r="P162" s="216"/>
      <c r="Q162" s="216"/>
      <c r="R162" s="216"/>
      <c r="S162" s="216"/>
      <c r="T162" s="217"/>
      <c r="AT162" s="218" t="s">
        <v>166</v>
      </c>
      <c r="AU162" s="218" t="s">
        <v>94</v>
      </c>
      <c r="AV162" s="13" t="s">
        <v>82</v>
      </c>
      <c r="AW162" s="13" t="s">
        <v>30</v>
      </c>
      <c r="AX162" s="13" t="s">
        <v>73</v>
      </c>
      <c r="AY162" s="218" t="s">
        <v>156</v>
      </c>
    </row>
    <row r="163" spans="1:65" s="14" customFormat="1" ht="11.25">
      <c r="B163" s="219"/>
      <c r="C163" s="220"/>
      <c r="D163" s="209" t="s">
        <v>166</v>
      </c>
      <c r="E163" s="221" t="s">
        <v>1</v>
      </c>
      <c r="F163" s="222" t="s">
        <v>167</v>
      </c>
      <c r="G163" s="220"/>
      <c r="H163" s="223">
        <v>-2.8</v>
      </c>
      <c r="I163" s="224"/>
      <c r="J163" s="220"/>
      <c r="K163" s="220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166</v>
      </c>
      <c r="AU163" s="229" t="s">
        <v>94</v>
      </c>
      <c r="AV163" s="14" t="s">
        <v>94</v>
      </c>
      <c r="AW163" s="14" t="s">
        <v>30</v>
      </c>
      <c r="AX163" s="14" t="s">
        <v>73</v>
      </c>
      <c r="AY163" s="229" t="s">
        <v>156</v>
      </c>
    </row>
    <row r="164" spans="1:65" s="15" customFormat="1" ht="11.25">
      <c r="B164" s="230"/>
      <c r="C164" s="231"/>
      <c r="D164" s="209" t="s">
        <v>166</v>
      </c>
      <c r="E164" s="232" t="s">
        <v>1</v>
      </c>
      <c r="F164" s="233" t="s">
        <v>181</v>
      </c>
      <c r="G164" s="231"/>
      <c r="H164" s="234">
        <v>10.16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166</v>
      </c>
      <c r="AU164" s="240" t="s">
        <v>94</v>
      </c>
      <c r="AV164" s="15" t="s">
        <v>164</v>
      </c>
      <c r="AW164" s="15" t="s">
        <v>30</v>
      </c>
      <c r="AX164" s="15" t="s">
        <v>80</v>
      </c>
      <c r="AY164" s="240" t="s">
        <v>156</v>
      </c>
    </row>
    <row r="165" spans="1:65" s="12" customFormat="1" ht="22.9" customHeight="1">
      <c r="B165" s="177"/>
      <c r="C165" s="178"/>
      <c r="D165" s="179" t="s">
        <v>72</v>
      </c>
      <c r="E165" s="191" t="s">
        <v>182</v>
      </c>
      <c r="F165" s="191" t="s">
        <v>183</v>
      </c>
      <c r="G165" s="178"/>
      <c r="H165" s="178"/>
      <c r="I165" s="181"/>
      <c r="J165" s="192">
        <f>BK165</f>
        <v>0</v>
      </c>
      <c r="K165" s="178"/>
      <c r="L165" s="183"/>
      <c r="M165" s="184"/>
      <c r="N165" s="185"/>
      <c r="O165" s="185"/>
      <c r="P165" s="186">
        <f>P166+P226+P239</f>
        <v>0</v>
      </c>
      <c r="Q165" s="185"/>
      <c r="R165" s="186">
        <f>R166+R226+R239</f>
        <v>4.8283861000000003</v>
      </c>
      <c r="S165" s="185"/>
      <c r="T165" s="187">
        <f>T166+T226+T239</f>
        <v>0</v>
      </c>
      <c r="AR165" s="188" t="s">
        <v>80</v>
      </c>
      <c r="AT165" s="189" t="s">
        <v>72</v>
      </c>
      <c r="AU165" s="189" t="s">
        <v>80</v>
      </c>
      <c r="AY165" s="188" t="s">
        <v>156</v>
      </c>
      <c r="BK165" s="190">
        <f>BK166+BK226+BK239</f>
        <v>0</v>
      </c>
    </row>
    <row r="166" spans="1:65" s="12" customFormat="1" ht="20.85" customHeight="1">
      <c r="B166" s="177"/>
      <c r="C166" s="178"/>
      <c r="D166" s="179" t="s">
        <v>72</v>
      </c>
      <c r="E166" s="191" t="s">
        <v>184</v>
      </c>
      <c r="F166" s="191" t="s">
        <v>185</v>
      </c>
      <c r="G166" s="178"/>
      <c r="H166" s="178"/>
      <c r="I166" s="181"/>
      <c r="J166" s="192">
        <f>BK166</f>
        <v>0</v>
      </c>
      <c r="K166" s="178"/>
      <c r="L166" s="183"/>
      <c r="M166" s="184"/>
      <c r="N166" s="185"/>
      <c r="O166" s="185"/>
      <c r="P166" s="186">
        <f>SUM(P167:P225)</f>
        <v>0</v>
      </c>
      <c r="Q166" s="185"/>
      <c r="R166" s="186">
        <f>SUM(R167:R225)</f>
        <v>3.1802636</v>
      </c>
      <c r="S166" s="185"/>
      <c r="T166" s="187">
        <f>SUM(T167:T225)</f>
        <v>0</v>
      </c>
      <c r="AR166" s="188" t="s">
        <v>80</v>
      </c>
      <c r="AT166" s="189" t="s">
        <v>72</v>
      </c>
      <c r="AU166" s="189" t="s">
        <v>82</v>
      </c>
      <c r="AY166" s="188" t="s">
        <v>156</v>
      </c>
      <c r="BK166" s="190">
        <f>SUM(BK167:BK225)</f>
        <v>0</v>
      </c>
    </row>
    <row r="167" spans="1:65" s="2" customFormat="1" ht="24.2" customHeight="1">
      <c r="A167" s="35"/>
      <c r="B167" s="36"/>
      <c r="C167" s="193" t="s">
        <v>164</v>
      </c>
      <c r="D167" s="193" t="s">
        <v>160</v>
      </c>
      <c r="E167" s="194" t="s">
        <v>186</v>
      </c>
      <c r="F167" s="195" t="s">
        <v>187</v>
      </c>
      <c r="G167" s="196" t="s">
        <v>177</v>
      </c>
      <c r="H167" s="197">
        <v>16.440000000000001</v>
      </c>
      <c r="I167" s="198"/>
      <c r="J167" s="199">
        <f>ROUND(I167*H167,2)</f>
        <v>0</v>
      </c>
      <c r="K167" s="200"/>
      <c r="L167" s="40"/>
      <c r="M167" s="201" t="s">
        <v>1</v>
      </c>
      <c r="N167" s="202" t="s">
        <v>38</v>
      </c>
      <c r="O167" s="72"/>
      <c r="P167" s="203">
        <f>O167*H167</f>
        <v>0</v>
      </c>
      <c r="Q167" s="203">
        <v>2.0480000000000002E-2</v>
      </c>
      <c r="R167" s="203">
        <f>Q167*H167</f>
        <v>0.33669120000000008</v>
      </c>
      <c r="S167" s="203">
        <v>0</v>
      </c>
      <c r="T167" s="20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5" t="s">
        <v>164</v>
      </c>
      <c r="AT167" s="205" t="s">
        <v>160</v>
      </c>
      <c r="AU167" s="205" t="s">
        <v>94</v>
      </c>
      <c r="AY167" s="18" t="s">
        <v>156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8" t="s">
        <v>80</v>
      </c>
      <c r="BK167" s="206">
        <f>ROUND(I167*H167,2)</f>
        <v>0</v>
      </c>
      <c r="BL167" s="18" t="s">
        <v>164</v>
      </c>
      <c r="BM167" s="205" t="s">
        <v>188</v>
      </c>
    </row>
    <row r="168" spans="1:65" s="13" customFormat="1" ht="11.25">
      <c r="B168" s="207"/>
      <c r="C168" s="208"/>
      <c r="D168" s="209" t="s">
        <v>166</v>
      </c>
      <c r="E168" s="210" t="s">
        <v>1</v>
      </c>
      <c r="F168" s="211" t="s">
        <v>189</v>
      </c>
      <c r="G168" s="208"/>
      <c r="H168" s="212">
        <v>15</v>
      </c>
      <c r="I168" s="213"/>
      <c r="J168" s="208"/>
      <c r="K168" s="208"/>
      <c r="L168" s="214"/>
      <c r="M168" s="215"/>
      <c r="N168" s="216"/>
      <c r="O168" s="216"/>
      <c r="P168" s="216"/>
      <c r="Q168" s="216"/>
      <c r="R168" s="216"/>
      <c r="S168" s="216"/>
      <c r="T168" s="217"/>
      <c r="AT168" s="218" t="s">
        <v>166</v>
      </c>
      <c r="AU168" s="218" t="s">
        <v>94</v>
      </c>
      <c r="AV168" s="13" t="s">
        <v>82</v>
      </c>
      <c r="AW168" s="13" t="s">
        <v>30</v>
      </c>
      <c r="AX168" s="13" t="s">
        <v>73</v>
      </c>
      <c r="AY168" s="218" t="s">
        <v>156</v>
      </c>
    </row>
    <row r="169" spans="1:65" s="14" customFormat="1" ht="11.25">
      <c r="B169" s="219"/>
      <c r="C169" s="220"/>
      <c r="D169" s="209" t="s">
        <v>166</v>
      </c>
      <c r="E169" s="221" t="s">
        <v>1</v>
      </c>
      <c r="F169" s="222" t="s">
        <v>167</v>
      </c>
      <c r="G169" s="220"/>
      <c r="H169" s="223">
        <v>15</v>
      </c>
      <c r="I169" s="224"/>
      <c r="J169" s="220"/>
      <c r="K169" s="220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166</v>
      </c>
      <c r="AU169" s="229" t="s">
        <v>94</v>
      </c>
      <c r="AV169" s="14" t="s">
        <v>94</v>
      </c>
      <c r="AW169" s="14" t="s">
        <v>30</v>
      </c>
      <c r="AX169" s="14" t="s">
        <v>73</v>
      </c>
      <c r="AY169" s="229" t="s">
        <v>156</v>
      </c>
    </row>
    <row r="170" spans="1:65" s="13" customFormat="1" ht="11.25">
      <c r="B170" s="207"/>
      <c r="C170" s="208"/>
      <c r="D170" s="209" t="s">
        <v>166</v>
      </c>
      <c r="E170" s="210" t="s">
        <v>1</v>
      </c>
      <c r="F170" s="211" t="s">
        <v>190</v>
      </c>
      <c r="G170" s="208"/>
      <c r="H170" s="212">
        <v>1.44</v>
      </c>
      <c r="I170" s="213"/>
      <c r="J170" s="208"/>
      <c r="K170" s="208"/>
      <c r="L170" s="214"/>
      <c r="M170" s="215"/>
      <c r="N170" s="216"/>
      <c r="O170" s="216"/>
      <c r="P170" s="216"/>
      <c r="Q170" s="216"/>
      <c r="R170" s="216"/>
      <c r="S170" s="216"/>
      <c r="T170" s="217"/>
      <c r="AT170" s="218" t="s">
        <v>166</v>
      </c>
      <c r="AU170" s="218" t="s">
        <v>94</v>
      </c>
      <c r="AV170" s="13" t="s">
        <v>82</v>
      </c>
      <c r="AW170" s="13" t="s">
        <v>30</v>
      </c>
      <c r="AX170" s="13" t="s">
        <v>73</v>
      </c>
      <c r="AY170" s="218" t="s">
        <v>156</v>
      </c>
    </row>
    <row r="171" spans="1:65" s="14" customFormat="1" ht="11.25">
      <c r="B171" s="219"/>
      <c r="C171" s="220"/>
      <c r="D171" s="209" t="s">
        <v>166</v>
      </c>
      <c r="E171" s="221" t="s">
        <v>1</v>
      </c>
      <c r="F171" s="222" t="s">
        <v>167</v>
      </c>
      <c r="G171" s="220"/>
      <c r="H171" s="223">
        <v>1.44</v>
      </c>
      <c r="I171" s="224"/>
      <c r="J171" s="220"/>
      <c r="K171" s="220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166</v>
      </c>
      <c r="AU171" s="229" t="s">
        <v>94</v>
      </c>
      <c r="AV171" s="14" t="s">
        <v>94</v>
      </c>
      <c r="AW171" s="14" t="s">
        <v>30</v>
      </c>
      <c r="AX171" s="14" t="s">
        <v>73</v>
      </c>
      <c r="AY171" s="229" t="s">
        <v>156</v>
      </c>
    </row>
    <row r="172" spans="1:65" s="15" customFormat="1" ht="11.25">
      <c r="B172" s="230"/>
      <c r="C172" s="231"/>
      <c r="D172" s="209" t="s">
        <v>166</v>
      </c>
      <c r="E172" s="232" t="s">
        <v>1</v>
      </c>
      <c r="F172" s="233" t="s">
        <v>181</v>
      </c>
      <c r="G172" s="231"/>
      <c r="H172" s="234">
        <v>16.440000000000001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166</v>
      </c>
      <c r="AU172" s="240" t="s">
        <v>94</v>
      </c>
      <c r="AV172" s="15" t="s">
        <v>164</v>
      </c>
      <c r="AW172" s="15" t="s">
        <v>30</v>
      </c>
      <c r="AX172" s="15" t="s">
        <v>80</v>
      </c>
      <c r="AY172" s="240" t="s">
        <v>156</v>
      </c>
    </row>
    <row r="173" spans="1:65" s="2" customFormat="1" ht="24.2" customHeight="1">
      <c r="A173" s="35"/>
      <c r="B173" s="36"/>
      <c r="C173" s="193" t="s">
        <v>191</v>
      </c>
      <c r="D173" s="193" t="s">
        <v>160</v>
      </c>
      <c r="E173" s="194" t="s">
        <v>192</v>
      </c>
      <c r="F173" s="195" t="s">
        <v>193</v>
      </c>
      <c r="G173" s="196" t="s">
        <v>177</v>
      </c>
      <c r="H173" s="197">
        <v>16.440000000000001</v>
      </c>
      <c r="I173" s="198"/>
      <c r="J173" s="199">
        <f>ROUND(I173*H173,2)</f>
        <v>0</v>
      </c>
      <c r="K173" s="200"/>
      <c r="L173" s="40"/>
      <c r="M173" s="201" t="s">
        <v>1</v>
      </c>
      <c r="N173" s="202" t="s">
        <v>38</v>
      </c>
      <c r="O173" s="72"/>
      <c r="P173" s="203">
        <f>O173*H173</f>
        <v>0</v>
      </c>
      <c r="Q173" s="203">
        <v>7.3499999999999998E-3</v>
      </c>
      <c r="R173" s="203">
        <f>Q173*H173</f>
        <v>0.12083400000000001</v>
      </c>
      <c r="S173" s="203">
        <v>0</v>
      </c>
      <c r="T173" s="20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164</v>
      </c>
      <c r="AT173" s="205" t="s">
        <v>160</v>
      </c>
      <c r="AU173" s="205" t="s">
        <v>94</v>
      </c>
      <c r="AY173" s="18" t="s">
        <v>156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8" t="s">
        <v>80</v>
      </c>
      <c r="BK173" s="206">
        <f>ROUND(I173*H173,2)</f>
        <v>0</v>
      </c>
      <c r="BL173" s="18" t="s">
        <v>164</v>
      </c>
      <c r="BM173" s="205" t="s">
        <v>194</v>
      </c>
    </row>
    <row r="174" spans="1:65" s="13" customFormat="1" ht="11.25">
      <c r="B174" s="207"/>
      <c r="C174" s="208"/>
      <c r="D174" s="209" t="s">
        <v>166</v>
      </c>
      <c r="E174" s="210" t="s">
        <v>1</v>
      </c>
      <c r="F174" s="211" t="s">
        <v>195</v>
      </c>
      <c r="G174" s="208"/>
      <c r="H174" s="212">
        <v>16.440000000000001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166</v>
      </c>
      <c r="AU174" s="218" t="s">
        <v>94</v>
      </c>
      <c r="AV174" s="13" t="s">
        <v>82</v>
      </c>
      <c r="AW174" s="13" t="s">
        <v>30</v>
      </c>
      <c r="AX174" s="13" t="s">
        <v>80</v>
      </c>
      <c r="AY174" s="218" t="s">
        <v>156</v>
      </c>
    </row>
    <row r="175" spans="1:65" s="2" customFormat="1" ht="24.2" customHeight="1">
      <c r="A175" s="35"/>
      <c r="B175" s="36"/>
      <c r="C175" s="193" t="s">
        <v>182</v>
      </c>
      <c r="D175" s="193" t="s">
        <v>160</v>
      </c>
      <c r="E175" s="194" t="s">
        <v>196</v>
      </c>
      <c r="F175" s="195" t="s">
        <v>197</v>
      </c>
      <c r="G175" s="196" t="s">
        <v>177</v>
      </c>
      <c r="H175" s="197">
        <v>16.440000000000001</v>
      </c>
      <c r="I175" s="198"/>
      <c r="J175" s="199">
        <f>ROUND(I175*H175,2)</f>
        <v>0</v>
      </c>
      <c r="K175" s="200"/>
      <c r="L175" s="40"/>
      <c r="M175" s="201" t="s">
        <v>1</v>
      </c>
      <c r="N175" s="202" t="s">
        <v>38</v>
      </c>
      <c r="O175" s="72"/>
      <c r="P175" s="203">
        <f>O175*H175</f>
        <v>0</v>
      </c>
      <c r="Q175" s="203">
        <v>4.3800000000000002E-3</v>
      </c>
      <c r="R175" s="203">
        <f>Q175*H175</f>
        <v>7.2007200000000007E-2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164</v>
      </c>
      <c r="AT175" s="205" t="s">
        <v>160</v>
      </c>
      <c r="AU175" s="205" t="s">
        <v>94</v>
      </c>
      <c r="AY175" s="18" t="s">
        <v>156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80</v>
      </c>
      <c r="BK175" s="206">
        <f>ROUND(I175*H175,2)</f>
        <v>0</v>
      </c>
      <c r="BL175" s="18" t="s">
        <v>164</v>
      </c>
      <c r="BM175" s="205" t="s">
        <v>198</v>
      </c>
    </row>
    <row r="176" spans="1:65" s="13" customFormat="1" ht="11.25">
      <c r="B176" s="207"/>
      <c r="C176" s="208"/>
      <c r="D176" s="209" t="s">
        <v>166</v>
      </c>
      <c r="E176" s="210" t="s">
        <v>1</v>
      </c>
      <c r="F176" s="211" t="s">
        <v>195</v>
      </c>
      <c r="G176" s="208"/>
      <c r="H176" s="212">
        <v>16.440000000000001</v>
      </c>
      <c r="I176" s="213"/>
      <c r="J176" s="208"/>
      <c r="K176" s="208"/>
      <c r="L176" s="214"/>
      <c r="M176" s="215"/>
      <c r="N176" s="216"/>
      <c r="O176" s="216"/>
      <c r="P176" s="216"/>
      <c r="Q176" s="216"/>
      <c r="R176" s="216"/>
      <c r="S176" s="216"/>
      <c r="T176" s="217"/>
      <c r="AT176" s="218" t="s">
        <v>166</v>
      </c>
      <c r="AU176" s="218" t="s">
        <v>94</v>
      </c>
      <c r="AV176" s="13" t="s">
        <v>82</v>
      </c>
      <c r="AW176" s="13" t="s">
        <v>30</v>
      </c>
      <c r="AX176" s="13" t="s">
        <v>80</v>
      </c>
      <c r="AY176" s="218" t="s">
        <v>156</v>
      </c>
    </row>
    <row r="177" spans="1:65" s="2" customFormat="1" ht="24.2" customHeight="1">
      <c r="A177" s="35"/>
      <c r="B177" s="36"/>
      <c r="C177" s="193" t="s">
        <v>199</v>
      </c>
      <c r="D177" s="193" t="s">
        <v>160</v>
      </c>
      <c r="E177" s="194" t="s">
        <v>200</v>
      </c>
      <c r="F177" s="195" t="s">
        <v>201</v>
      </c>
      <c r="G177" s="196" t="s">
        <v>177</v>
      </c>
      <c r="H177" s="197">
        <v>16.440000000000001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1.8380000000000001E-2</v>
      </c>
      <c r="R177" s="203">
        <f>Q177*H177</f>
        <v>0.30216720000000002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164</v>
      </c>
      <c r="AT177" s="205" t="s">
        <v>160</v>
      </c>
      <c r="AU177" s="205" t="s">
        <v>94</v>
      </c>
      <c r="AY177" s="18" t="s">
        <v>156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80</v>
      </c>
      <c r="BK177" s="206">
        <f>ROUND(I177*H177,2)</f>
        <v>0</v>
      </c>
      <c r="BL177" s="18" t="s">
        <v>164</v>
      </c>
      <c r="BM177" s="205" t="s">
        <v>202</v>
      </c>
    </row>
    <row r="178" spans="1:65" s="13" customFormat="1" ht="11.25">
      <c r="B178" s="207"/>
      <c r="C178" s="208"/>
      <c r="D178" s="209" t="s">
        <v>166</v>
      </c>
      <c r="E178" s="210" t="s">
        <v>1</v>
      </c>
      <c r="F178" s="211" t="s">
        <v>195</v>
      </c>
      <c r="G178" s="208"/>
      <c r="H178" s="212">
        <v>16.440000000000001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166</v>
      </c>
      <c r="AU178" s="218" t="s">
        <v>94</v>
      </c>
      <c r="AV178" s="13" t="s">
        <v>82</v>
      </c>
      <c r="AW178" s="13" t="s">
        <v>30</v>
      </c>
      <c r="AX178" s="13" t="s">
        <v>80</v>
      </c>
      <c r="AY178" s="218" t="s">
        <v>156</v>
      </c>
    </row>
    <row r="179" spans="1:65" s="2" customFormat="1" ht="24.2" customHeight="1">
      <c r="A179" s="35"/>
      <c r="B179" s="36"/>
      <c r="C179" s="193" t="s">
        <v>203</v>
      </c>
      <c r="D179" s="193" t="s">
        <v>160</v>
      </c>
      <c r="E179" s="194" t="s">
        <v>204</v>
      </c>
      <c r="F179" s="195" t="s">
        <v>205</v>
      </c>
      <c r="G179" s="196" t="s">
        <v>177</v>
      </c>
      <c r="H179" s="197">
        <v>54.16</v>
      </c>
      <c r="I179" s="198"/>
      <c r="J179" s="199">
        <f>ROUND(I179*H179,2)</f>
        <v>0</v>
      </c>
      <c r="K179" s="200"/>
      <c r="L179" s="40"/>
      <c r="M179" s="201" t="s">
        <v>1</v>
      </c>
      <c r="N179" s="202" t="s">
        <v>38</v>
      </c>
      <c r="O179" s="72"/>
      <c r="P179" s="203">
        <f>O179*H179</f>
        <v>0</v>
      </c>
      <c r="Q179" s="203">
        <v>7.3499999999999998E-3</v>
      </c>
      <c r="R179" s="203">
        <f>Q179*H179</f>
        <v>0.39807599999999999</v>
      </c>
      <c r="S179" s="203">
        <v>0</v>
      </c>
      <c r="T179" s="20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5" t="s">
        <v>164</v>
      </c>
      <c r="AT179" s="205" t="s">
        <v>160</v>
      </c>
      <c r="AU179" s="205" t="s">
        <v>94</v>
      </c>
      <c r="AY179" s="18" t="s">
        <v>156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8" t="s">
        <v>80</v>
      </c>
      <c r="BK179" s="206">
        <f>ROUND(I179*H179,2)</f>
        <v>0</v>
      </c>
      <c r="BL179" s="18" t="s">
        <v>164</v>
      </c>
      <c r="BM179" s="205" t="s">
        <v>206</v>
      </c>
    </row>
    <row r="180" spans="1:65" s="16" customFormat="1" ht="11.25">
      <c r="B180" s="241"/>
      <c r="C180" s="242"/>
      <c r="D180" s="209" t="s">
        <v>166</v>
      </c>
      <c r="E180" s="243" t="s">
        <v>1</v>
      </c>
      <c r="F180" s="244" t="s">
        <v>207</v>
      </c>
      <c r="G180" s="242"/>
      <c r="H180" s="243" t="s">
        <v>1</v>
      </c>
      <c r="I180" s="245"/>
      <c r="J180" s="242"/>
      <c r="K180" s="242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166</v>
      </c>
      <c r="AU180" s="250" t="s">
        <v>94</v>
      </c>
      <c r="AV180" s="16" t="s">
        <v>80</v>
      </c>
      <c r="AW180" s="16" t="s">
        <v>30</v>
      </c>
      <c r="AX180" s="16" t="s">
        <v>73</v>
      </c>
      <c r="AY180" s="250" t="s">
        <v>156</v>
      </c>
    </row>
    <row r="181" spans="1:65" s="13" customFormat="1" ht="11.25">
      <c r="B181" s="207"/>
      <c r="C181" s="208"/>
      <c r="D181" s="209" t="s">
        <v>166</v>
      </c>
      <c r="E181" s="210" t="s">
        <v>1</v>
      </c>
      <c r="F181" s="211" t="s">
        <v>208</v>
      </c>
      <c r="G181" s="208"/>
      <c r="H181" s="212">
        <v>39.24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166</v>
      </c>
      <c r="AU181" s="218" t="s">
        <v>94</v>
      </c>
      <c r="AV181" s="13" t="s">
        <v>82</v>
      </c>
      <c r="AW181" s="13" t="s">
        <v>30</v>
      </c>
      <c r="AX181" s="13" t="s">
        <v>73</v>
      </c>
      <c r="AY181" s="218" t="s">
        <v>156</v>
      </c>
    </row>
    <row r="182" spans="1:65" s="14" customFormat="1" ht="11.25">
      <c r="B182" s="219"/>
      <c r="C182" s="220"/>
      <c r="D182" s="209" t="s">
        <v>166</v>
      </c>
      <c r="E182" s="221" t="s">
        <v>1</v>
      </c>
      <c r="F182" s="222" t="s">
        <v>167</v>
      </c>
      <c r="G182" s="220"/>
      <c r="H182" s="223">
        <v>39.24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166</v>
      </c>
      <c r="AU182" s="229" t="s">
        <v>94</v>
      </c>
      <c r="AV182" s="14" t="s">
        <v>94</v>
      </c>
      <c r="AW182" s="14" t="s">
        <v>30</v>
      </c>
      <c r="AX182" s="14" t="s">
        <v>73</v>
      </c>
      <c r="AY182" s="229" t="s">
        <v>156</v>
      </c>
    </row>
    <row r="183" spans="1:65" s="13" customFormat="1" ht="11.25">
      <c r="B183" s="207"/>
      <c r="C183" s="208"/>
      <c r="D183" s="209" t="s">
        <v>166</v>
      </c>
      <c r="E183" s="210" t="s">
        <v>1</v>
      </c>
      <c r="F183" s="211" t="s">
        <v>209</v>
      </c>
      <c r="G183" s="208"/>
      <c r="H183" s="212">
        <v>12.96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166</v>
      </c>
      <c r="AU183" s="218" t="s">
        <v>94</v>
      </c>
      <c r="AV183" s="13" t="s">
        <v>82</v>
      </c>
      <c r="AW183" s="13" t="s">
        <v>30</v>
      </c>
      <c r="AX183" s="13" t="s">
        <v>73</v>
      </c>
      <c r="AY183" s="218" t="s">
        <v>156</v>
      </c>
    </row>
    <row r="184" spans="1:65" s="14" customFormat="1" ht="11.25">
      <c r="B184" s="219"/>
      <c r="C184" s="220"/>
      <c r="D184" s="209" t="s">
        <v>166</v>
      </c>
      <c r="E184" s="221" t="s">
        <v>1</v>
      </c>
      <c r="F184" s="222" t="s">
        <v>167</v>
      </c>
      <c r="G184" s="220"/>
      <c r="H184" s="223">
        <v>12.96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166</v>
      </c>
      <c r="AU184" s="229" t="s">
        <v>94</v>
      </c>
      <c r="AV184" s="14" t="s">
        <v>94</v>
      </c>
      <c r="AW184" s="14" t="s">
        <v>30</v>
      </c>
      <c r="AX184" s="14" t="s">
        <v>73</v>
      </c>
      <c r="AY184" s="229" t="s">
        <v>156</v>
      </c>
    </row>
    <row r="185" spans="1:65" s="13" customFormat="1" ht="11.25">
      <c r="B185" s="207"/>
      <c r="C185" s="208"/>
      <c r="D185" s="209" t="s">
        <v>166</v>
      </c>
      <c r="E185" s="210" t="s">
        <v>1</v>
      </c>
      <c r="F185" s="211" t="s">
        <v>210</v>
      </c>
      <c r="G185" s="208"/>
      <c r="H185" s="212">
        <v>1.96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166</v>
      </c>
      <c r="AU185" s="218" t="s">
        <v>94</v>
      </c>
      <c r="AV185" s="13" t="s">
        <v>82</v>
      </c>
      <c r="AW185" s="13" t="s">
        <v>30</v>
      </c>
      <c r="AX185" s="13" t="s">
        <v>73</v>
      </c>
      <c r="AY185" s="218" t="s">
        <v>156</v>
      </c>
    </row>
    <row r="186" spans="1:65" s="14" customFormat="1" ht="11.25">
      <c r="B186" s="219"/>
      <c r="C186" s="220"/>
      <c r="D186" s="209" t="s">
        <v>166</v>
      </c>
      <c r="E186" s="221" t="s">
        <v>1</v>
      </c>
      <c r="F186" s="222" t="s">
        <v>167</v>
      </c>
      <c r="G186" s="220"/>
      <c r="H186" s="223">
        <v>1.96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166</v>
      </c>
      <c r="AU186" s="229" t="s">
        <v>94</v>
      </c>
      <c r="AV186" s="14" t="s">
        <v>94</v>
      </c>
      <c r="AW186" s="14" t="s">
        <v>30</v>
      </c>
      <c r="AX186" s="14" t="s">
        <v>73</v>
      </c>
      <c r="AY186" s="229" t="s">
        <v>156</v>
      </c>
    </row>
    <row r="187" spans="1:65" s="15" customFormat="1" ht="11.25">
      <c r="B187" s="230"/>
      <c r="C187" s="231"/>
      <c r="D187" s="209" t="s">
        <v>166</v>
      </c>
      <c r="E187" s="232" t="s">
        <v>1</v>
      </c>
      <c r="F187" s="233" t="s">
        <v>181</v>
      </c>
      <c r="G187" s="231"/>
      <c r="H187" s="234">
        <v>54.160000000000004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166</v>
      </c>
      <c r="AU187" s="240" t="s">
        <v>94</v>
      </c>
      <c r="AV187" s="15" t="s">
        <v>164</v>
      </c>
      <c r="AW187" s="15" t="s">
        <v>30</v>
      </c>
      <c r="AX187" s="15" t="s">
        <v>80</v>
      </c>
      <c r="AY187" s="240" t="s">
        <v>156</v>
      </c>
    </row>
    <row r="188" spans="1:65" s="2" customFormat="1" ht="24.2" customHeight="1">
      <c r="A188" s="35"/>
      <c r="B188" s="36"/>
      <c r="C188" s="193" t="s">
        <v>211</v>
      </c>
      <c r="D188" s="193" t="s">
        <v>160</v>
      </c>
      <c r="E188" s="194" t="s">
        <v>212</v>
      </c>
      <c r="F188" s="195" t="s">
        <v>213</v>
      </c>
      <c r="G188" s="196" t="s">
        <v>177</v>
      </c>
      <c r="H188" s="197">
        <v>29</v>
      </c>
      <c r="I188" s="198"/>
      <c r="J188" s="199">
        <f>ROUND(I188*H188,2)</f>
        <v>0</v>
      </c>
      <c r="K188" s="200"/>
      <c r="L188" s="40"/>
      <c r="M188" s="201" t="s">
        <v>1</v>
      </c>
      <c r="N188" s="202" t="s">
        <v>38</v>
      </c>
      <c r="O188" s="72"/>
      <c r="P188" s="203">
        <f>O188*H188</f>
        <v>0</v>
      </c>
      <c r="Q188" s="203">
        <v>2.7300000000000001E-2</v>
      </c>
      <c r="R188" s="203">
        <f>Q188*H188</f>
        <v>0.79170000000000007</v>
      </c>
      <c r="S188" s="203">
        <v>0</v>
      </c>
      <c r="T188" s="20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5" t="s">
        <v>164</v>
      </c>
      <c r="AT188" s="205" t="s">
        <v>160</v>
      </c>
      <c r="AU188" s="205" t="s">
        <v>94</v>
      </c>
      <c r="AY188" s="18" t="s">
        <v>156</v>
      </c>
      <c r="BE188" s="206">
        <f>IF(N188="základní",J188,0)</f>
        <v>0</v>
      </c>
      <c r="BF188" s="206">
        <f>IF(N188="snížená",J188,0)</f>
        <v>0</v>
      </c>
      <c r="BG188" s="206">
        <f>IF(N188="zákl. přenesená",J188,0)</f>
        <v>0</v>
      </c>
      <c r="BH188" s="206">
        <f>IF(N188="sníž. přenesená",J188,0)</f>
        <v>0</v>
      </c>
      <c r="BI188" s="206">
        <f>IF(N188="nulová",J188,0)</f>
        <v>0</v>
      </c>
      <c r="BJ188" s="18" t="s">
        <v>80</v>
      </c>
      <c r="BK188" s="206">
        <f>ROUND(I188*H188,2)</f>
        <v>0</v>
      </c>
      <c r="BL188" s="18" t="s">
        <v>164</v>
      </c>
      <c r="BM188" s="205" t="s">
        <v>214</v>
      </c>
    </row>
    <row r="189" spans="1:65" s="16" customFormat="1" ht="11.25">
      <c r="B189" s="241"/>
      <c r="C189" s="242"/>
      <c r="D189" s="209" t="s">
        <v>166</v>
      </c>
      <c r="E189" s="243" t="s">
        <v>1</v>
      </c>
      <c r="F189" s="244" t="s">
        <v>207</v>
      </c>
      <c r="G189" s="242"/>
      <c r="H189" s="243" t="s">
        <v>1</v>
      </c>
      <c r="I189" s="245"/>
      <c r="J189" s="242"/>
      <c r="K189" s="242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166</v>
      </c>
      <c r="AU189" s="250" t="s">
        <v>94</v>
      </c>
      <c r="AV189" s="16" t="s">
        <v>80</v>
      </c>
      <c r="AW189" s="16" t="s">
        <v>30</v>
      </c>
      <c r="AX189" s="16" t="s">
        <v>73</v>
      </c>
      <c r="AY189" s="250" t="s">
        <v>156</v>
      </c>
    </row>
    <row r="190" spans="1:65" s="13" customFormat="1" ht="11.25">
      <c r="B190" s="207"/>
      <c r="C190" s="208"/>
      <c r="D190" s="209" t="s">
        <v>166</v>
      </c>
      <c r="E190" s="210" t="s">
        <v>1</v>
      </c>
      <c r="F190" s="211" t="s">
        <v>215</v>
      </c>
      <c r="G190" s="208"/>
      <c r="H190" s="212">
        <v>21.8</v>
      </c>
      <c r="I190" s="213"/>
      <c r="J190" s="208"/>
      <c r="K190" s="208"/>
      <c r="L190" s="214"/>
      <c r="M190" s="215"/>
      <c r="N190" s="216"/>
      <c r="O190" s="216"/>
      <c r="P190" s="216"/>
      <c r="Q190" s="216"/>
      <c r="R190" s="216"/>
      <c r="S190" s="216"/>
      <c r="T190" s="217"/>
      <c r="AT190" s="218" t="s">
        <v>166</v>
      </c>
      <c r="AU190" s="218" t="s">
        <v>94</v>
      </c>
      <c r="AV190" s="13" t="s">
        <v>82</v>
      </c>
      <c r="AW190" s="13" t="s">
        <v>30</v>
      </c>
      <c r="AX190" s="13" t="s">
        <v>73</v>
      </c>
      <c r="AY190" s="218" t="s">
        <v>156</v>
      </c>
    </row>
    <row r="191" spans="1:65" s="14" customFormat="1" ht="11.25">
      <c r="B191" s="219"/>
      <c r="C191" s="220"/>
      <c r="D191" s="209" t="s">
        <v>166</v>
      </c>
      <c r="E191" s="221" t="s">
        <v>1</v>
      </c>
      <c r="F191" s="222" t="s">
        <v>167</v>
      </c>
      <c r="G191" s="220"/>
      <c r="H191" s="223">
        <v>21.8</v>
      </c>
      <c r="I191" s="224"/>
      <c r="J191" s="220"/>
      <c r="K191" s="220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166</v>
      </c>
      <c r="AU191" s="229" t="s">
        <v>94</v>
      </c>
      <c r="AV191" s="14" t="s">
        <v>94</v>
      </c>
      <c r="AW191" s="14" t="s">
        <v>30</v>
      </c>
      <c r="AX191" s="14" t="s">
        <v>73</v>
      </c>
      <c r="AY191" s="229" t="s">
        <v>156</v>
      </c>
    </row>
    <row r="192" spans="1:65" s="13" customFormat="1" ht="11.25">
      <c r="B192" s="207"/>
      <c r="C192" s="208"/>
      <c r="D192" s="209" t="s">
        <v>166</v>
      </c>
      <c r="E192" s="210" t="s">
        <v>1</v>
      </c>
      <c r="F192" s="211" t="s">
        <v>216</v>
      </c>
      <c r="G192" s="208"/>
      <c r="H192" s="212">
        <v>7.2</v>
      </c>
      <c r="I192" s="213"/>
      <c r="J192" s="208"/>
      <c r="K192" s="208"/>
      <c r="L192" s="214"/>
      <c r="M192" s="215"/>
      <c r="N192" s="216"/>
      <c r="O192" s="216"/>
      <c r="P192" s="216"/>
      <c r="Q192" s="216"/>
      <c r="R192" s="216"/>
      <c r="S192" s="216"/>
      <c r="T192" s="217"/>
      <c r="AT192" s="218" t="s">
        <v>166</v>
      </c>
      <c r="AU192" s="218" t="s">
        <v>94</v>
      </c>
      <c r="AV192" s="13" t="s">
        <v>82</v>
      </c>
      <c r="AW192" s="13" t="s">
        <v>30</v>
      </c>
      <c r="AX192" s="13" t="s">
        <v>73</v>
      </c>
      <c r="AY192" s="218" t="s">
        <v>156</v>
      </c>
    </row>
    <row r="193" spans="1:65" s="14" customFormat="1" ht="11.25">
      <c r="B193" s="219"/>
      <c r="C193" s="220"/>
      <c r="D193" s="209" t="s">
        <v>166</v>
      </c>
      <c r="E193" s="221" t="s">
        <v>1</v>
      </c>
      <c r="F193" s="222" t="s">
        <v>167</v>
      </c>
      <c r="G193" s="220"/>
      <c r="H193" s="223">
        <v>7.2</v>
      </c>
      <c r="I193" s="224"/>
      <c r="J193" s="220"/>
      <c r="K193" s="220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166</v>
      </c>
      <c r="AU193" s="229" t="s">
        <v>94</v>
      </c>
      <c r="AV193" s="14" t="s">
        <v>94</v>
      </c>
      <c r="AW193" s="14" t="s">
        <v>30</v>
      </c>
      <c r="AX193" s="14" t="s">
        <v>73</v>
      </c>
      <c r="AY193" s="229" t="s">
        <v>156</v>
      </c>
    </row>
    <row r="194" spans="1:65" s="15" customFormat="1" ht="11.25">
      <c r="B194" s="230"/>
      <c r="C194" s="231"/>
      <c r="D194" s="209" t="s">
        <v>166</v>
      </c>
      <c r="E194" s="232" t="s">
        <v>1</v>
      </c>
      <c r="F194" s="233" t="s">
        <v>181</v>
      </c>
      <c r="G194" s="231"/>
      <c r="H194" s="234">
        <v>29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166</v>
      </c>
      <c r="AU194" s="240" t="s">
        <v>94</v>
      </c>
      <c r="AV194" s="15" t="s">
        <v>164</v>
      </c>
      <c r="AW194" s="15" t="s">
        <v>30</v>
      </c>
      <c r="AX194" s="15" t="s">
        <v>80</v>
      </c>
      <c r="AY194" s="240" t="s">
        <v>156</v>
      </c>
    </row>
    <row r="195" spans="1:65" s="2" customFormat="1" ht="24.2" customHeight="1">
      <c r="A195" s="35"/>
      <c r="B195" s="36"/>
      <c r="C195" s="193" t="s">
        <v>217</v>
      </c>
      <c r="D195" s="193" t="s">
        <v>160</v>
      </c>
      <c r="E195" s="194" t="s">
        <v>218</v>
      </c>
      <c r="F195" s="195" t="s">
        <v>219</v>
      </c>
      <c r="G195" s="196" t="s">
        <v>177</v>
      </c>
      <c r="H195" s="197">
        <v>23.2</v>
      </c>
      <c r="I195" s="198"/>
      <c r="J195" s="199">
        <f>ROUND(I195*H195,2)</f>
        <v>0</v>
      </c>
      <c r="K195" s="200"/>
      <c r="L195" s="40"/>
      <c r="M195" s="201" t="s">
        <v>1</v>
      </c>
      <c r="N195" s="202" t="s">
        <v>38</v>
      </c>
      <c r="O195" s="72"/>
      <c r="P195" s="203">
        <f>O195*H195</f>
        <v>0</v>
      </c>
      <c r="Q195" s="203">
        <v>2.0480000000000002E-2</v>
      </c>
      <c r="R195" s="203">
        <f>Q195*H195</f>
        <v>0.475136</v>
      </c>
      <c r="S195" s="203">
        <v>0</v>
      </c>
      <c r="T195" s="20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5" t="s">
        <v>164</v>
      </c>
      <c r="AT195" s="205" t="s">
        <v>160</v>
      </c>
      <c r="AU195" s="205" t="s">
        <v>94</v>
      </c>
      <c r="AY195" s="18" t="s">
        <v>156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8" t="s">
        <v>80</v>
      </c>
      <c r="BK195" s="206">
        <f>ROUND(I195*H195,2)</f>
        <v>0</v>
      </c>
      <c r="BL195" s="18" t="s">
        <v>164</v>
      </c>
      <c r="BM195" s="205" t="s">
        <v>220</v>
      </c>
    </row>
    <row r="196" spans="1:65" s="16" customFormat="1" ht="11.25">
      <c r="B196" s="241"/>
      <c r="C196" s="242"/>
      <c r="D196" s="209" t="s">
        <v>166</v>
      </c>
      <c r="E196" s="243" t="s">
        <v>1</v>
      </c>
      <c r="F196" s="244" t="s">
        <v>207</v>
      </c>
      <c r="G196" s="242"/>
      <c r="H196" s="243" t="s">
        <v>1</v>
      </c>
      <c r="I196" s="245"/>
      <c r="J196" s="242"/>
      <c r="K196" s="242"/>
      <c r="L196" s="246"/>
      <c r="M196" s="247"/>
      <c r="N196" s="248"/>
      <c r="O196" s="248"/>
      <c r="P196" s="248"/>
      <c r="Q196" s="248"/>
      <c r="R196" s="248"/>
      <c r="S196" s="248"/>
      <c r="T196" s="249"/>
      <c r="AT196" s="250" t="s">
        <v>166</v>
      </c>
      <c r="AU196" s="250" t="s">
        <v>94</v>
      </c>
      <c r="AV196" s="16" t="s">
        <v>80</v>
      </c>
      <c r="AW196" s="16" t="s">
        <v>30</v>
      </c>
      <c r="AX196" s="16" t="s">
        <v>73</v>
      </c>
      <c r="AY196" s="250" t="s">
        <v>156</v>
      </c>
    </row>
    <row r="197" spans="1:65" s="13" customFormat="1" ht="11.25">
      <c r="B197" s="207"/>
      <c r="C197" s="208"/>
      <c r="D197" s="209" t="s">
        <v>166</v>
      </c>
      <c r="E197" s="210" t="s">
        <v>1</v>
      </c>
      <c r="F197" s="211" t="s">
        <v>221</v>
      </c>
      <c r="G197" s="208"/>
      <c r="H197" s="212">
        <v>17.440000000000001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166</v>
      </c>
      <c r="AU197" s="218" t="s">
        <v>94</v>
      </c>
      <c r="AV197" s="13" t="s">
        <v>82</v>
      </c>
      <c r="AW197" s="13" t="s">
        <v>30</v>
      </c>
      <c r="AX197" s="13" t="s">
        <v>73</v>
      </c>
      <c r="AY197" s="218" t="s">
        <v>156</v>
      </c>
    </row>
    <row r="198" spans="1:65" s="14" customFormat="1" ht="11.25">
      <c r="B198" s="219"/>
      <c r="C198" s="220"/>
      <c r="D198" s="209" t="s">
        <v>166</v>
      </c>
      <c r="E198" s="221" t="s">
        <v>1</v>
      </c>
      <c r="F198" s="222" t="s">
        <v>167</v>
      </c>
      <c r="G198" s="220"/>
      <c r="H198" s="223">
        <v>17.440000000000001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166</v>
      </c>
      <c r="AU198" s="229" t="s">
        <v>94</v>
      </c>
      <c r="AV198" s="14" t="s">
        <v>94</v>
      </c>
      <c r="AW198" s="14" t="s">
        <v>30</v>
      </c>
      <c r="AX198" s="14" t="s">
        <v>73</v>
      </c>
      <c r="AY198" s="229" t="s">
        <v>156</v>
      </c>
    </row>
    <row r="199" spans="1:65" s="13" customFormat="1" ht="11.25">
      <c r="B199" s="207"/>
      <c r="C199" s="208"/>
      <c r="D199" s="209" t="s">
        <v>166</v>
      </c>
      <c r="E199" s="210" t="s">
        <v>1</v>
      </c>
      <c r="F199" s="211" t="s">
        <v>222</v>
      </c>
      <c r="G199" s="208"/>
      <c r="H199" s="212">
        <v>5.76</v>
      </c>
      <c r="I199" s="213"/>
      <c r="J199" s="208"/>
      <c r="K199" s="208"/>
      <c r="L199" s="214"/>
      <c r="M199" s="215"/>
      <c r="N199" s="216"/>
      <c r="O199" s="216"/>
      <c r="P199" s="216"/>
      <c r="Q199" s="216"/>
      <c r="R199" s="216"/>
      <c r="S199" s="216"/>
      <c r="T199" s="217"/>
      <c r="AT199" s="218" t="s">
        <v>166</v>
      </c>
      <c r="AU199" s="218" t="s">
        <v>94</v>
      </c>
      <c r="AV199" s="13" t="s">
        <v>82</v>
      </c>
      <c r="AW199" s="13" t="s">
        <v>30</v>
      </c>
      <c r="AX199" s="13" t="s">
        <v>73</v>
      </c>
      <c r="AY199" s="218" t="s">
        <v>156</v>
      </c>
    </row>
    <row r="200" spans="1:65" s="14" customFormat="1" ht="11.25">
      <c r="B200" s="219"/>
      <c r="C200" s="220"/>
      <c r="D200" s="209" t="s">
        <v>166</v>
      </c>
      <c r="E200" s="221" t="s">
        <v>1</v>
      </c>
      <c r="F200" s="222" t="s">
        <v>167</v>
      </c>
      <c r="G200" s="220"/>
      <c r="H200" s="223">
        <v>5.76</v>
      </c>
      <c r="I200" s="224"/>
      <c r="J200" s="220"/>
      <c r="K200" s="220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166</v>
      </c>
      <c r="AU200" s="229" t="s">
        <v>94</v>
      </c>
      <c r="AV200" s="14" t="s">
        <v>94</v>
      </c>
      <c r="AW200" s="14" t="s">
        <v>30</v>
      </c>
      <c r="AX200" s="14" t="s">
        <v>73</v>
      </c>
      <c r="AY200" s="229" t="s">
        <v>156</v>
      </c>
    </row>
    <row r="201" spans="1:65" s="15" customFormat="1" ht="11.25">
      <c r="B201" s="230"/>
      <c r="C201" s="231"/>
      <c r="D201" s="209" t="s">
        <v>166</v>
      </c>
      <c r="E201" s="232" t="s">
        <v>1</v>
      </c>
      <c r="F201" s="233" t="s">
        <v>181</v>
      </c>
      <c r="G201" s="231"/>
      <c r="H201" s="234">
        <v>23.200000000000003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166</v>
      </c>
      <c r="AU201" s="240" t="s">
        <v>94</v>
      </c>
      <c r="AV201" s="15" t="s">
        <v>164</v>
      </c>
      <c r="AW201" s="15" t="s">
        <v>30</v>
      </c>
      <c r="AX201" s="15" t="s">
        <v>80</v>
      </c>
      <c r="AY201" s="240" t="s">
        <v>156</v>
      </c>
    </row>
    <row r="202" spans="1:65" s="2" customFormat="1" ht="24.2" customHeight="1">
      <c r="A202" s="35"/>
      <c r="B202" s="36"/>
      <c r="C202" s="193" t="s">
        <v>223</v>
      </c>
      <c r="D202" s="193" t="s">
        <v>160</v>
      </c>
      <c r="E202" s="194" t="s">
        <v>224</v>
      </c>
      <c r="F202" s="195" t="s">
        <v>225</v>
      </c>
      <c r="G202" s="196" t="s">
        <v>177</v>
      </c>
      <c r="H202" s="197">
        <v>67.28</v>
      </c>
      <c r="I202" s="198"/>
      <c r="J202" s="199">
        <f>ROUND(I202*H202,2)</f>
        <v>0</v>
      </c>
      <c r="K202" s="200"/>
      <c r="L202" s="40"/>
      <c r="M202" s="201" t="s">
        <v>1</v>
      </c>
      <c r="N202" s="202" t="s">
        <v>38</v>
      </c>
      <c r="O202" s="72"/>
      <c r="P202" s="203">
        <f>O202*H202</f>
        <v>0</v>
      </c>
      <c r="Q202" s="203">
        <v>4.3800000000000002E-3</v>
      </c>
      <c r="R202" s="203">
        <f>Q202*H202</f>
        <v>0.29468640000000001</v>
      </c>
      <c r="S202" s="203">
        <v>0</v>
      </c>
      <c r="T202" s="20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5" t="s">
        <v>164</v>
      </c>
      <c r="AT202" s="205" t="s">
        <v>160</v>
      </c>
      <c r="AU202" s="205" t="s">
        <v>94</v>
      </c>
      <c r="AY202" s="18" t="s">
        <v>156</v>
      </c>
      <c r="BE202" s="206">
        <f>IF(N202="základní",J202,0)</f>
        <v>0</v>
      </c>
      <c r="BF202" s="206">
        <f>IF(N202="snížená",J202,0)</f>
        <v>0</v>
      </c>
      <c r="BG202" s="206">
        <f>IF(N202="zákl. přenesená",J202,0)</f>
        <v>0</v>
      </c>
      <c r="BH202" s="206">
        <f>IF(N202="sníž. přenesená",J202,0)</f>
        <v>0</v>
      </c>
      <c r="BI202" s="206">
        <f>IF(N202="nulová",J202,0)</f>
        <v>0</v>
      </c>
      <c r="BJ202" s="18" t="s">
        <v>80</v>
      </c>
      <c r="BK202" s="206">
        <f>ROUND(I202*H202,2)</f>
        <v>0</v>
      </c>
      <c r="BL202" s="18" t="s">
        <v>164</v>
      </c>
      <c r="BM202" s="205" t="s">
        <v>226</v>
      </c>
    </row>
    <row r="203" spans="1:65" s="16" customFormat="1" ht="11.25">
      <c r="B203" s="241"/>
      <c r="C203" s="242"/>
      <c r="D203" s="209" t="s">
        <v>166</v>
      </c>
      <c r="E203" s="243" t="s">
        <v>1</v>
      </c>
      <c r="F203" s="244" t="s">
        <v>207</v>
      </c>
      <c r="G203" s="242"/>
      <c r="H203" s="243" t="s">
        <v>1</v>
      </c>
      <c r="I203" s="245"/>
      <c r="J203" s="242"/>
      <c r="K203" s="242"/>
      <c r="L203" s="246"/>
      <c r="M203" s="247"/>
      <c r="N203" s="248"/>
      <c r="O203" s="248"/>
      <c r="P203" s="248"/>
      <c r="Q203" s="248"/>
      <c r="R203" s="248"/>
      <c r="S203" s="248"/>
      <c r="T203" s="249"/>
      <c r="AT203" s="250" t="s">
        <v>166</v>
      </c>
      <c r="AU203" s="250" t="s">
        <v>94</v>
      </c>
      <c r="AV203" s="16" t="s">
        <v>80</v>
      </c>
      <c r="AW203" s="16" t="s">
        <v>30</v>
      </c>
      <c r="AX203" s="16" t="s">
        <v>73</v>
      </c>
      <c r="AY203" s="250" t="s">
        <v>156</v>
      </c>
    </row>
    <row r="204" spans="1:65" s="13" customFormat="1" ht="11.25">
      <c r="B204" s="207"/>
      <c r="C204" s="208"/>
      <c r="D204" s="209" t="s">
        <v>166</v>
      </c>
      <c r="E204" s="210" t="s">
        <v>1</v>
      </c>
      <c r="F204" s="211" t="s">
        <v>208</v>
      </c>
      <c r="G204" s="208"/>
      <c r="H204" s="212">
        <v>39.24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166</v>
      </c>
      <c r="AU204" s="218" t="s">
        <v>94</v>
      </c>
      <c r="AV204" s="13" t="s">
        <v>82</v>
      </c>
      <c r="AW204" s="13" t="s">
        <v>30</v>
      </c>
      <c r="AX204" s="13" t="s">
        <v>73</v>
      </c>
      <c r="AY204" s="218" t="s">
        <v>156</v>
      </c>
    </row>
    <row r="205" spans="1:65" s="13" customFormat="1" ht="11.25">
      <c r="B205" s="207"/>
      <c r="C205" s="208"/>
      <c r="D205" s="209" t="s">
        <v>166</v>
      </c>
      <c r="E205" s="210" t="s">
        <v>1</v>
      </c>
      <c r="F205" s="211" t="s">
        <v>209</v>
      </c>
      <c r="G205" s="208"/>
      <c r="H205" s="212">
        <v>12.96</v>
      </c>
      <c r="I205" s="213"/>
      <c r="J205" s="208"/>
      <c r="K205" s="208"/>
      <c r="L205" s="214"/>
      <c r="M205" s="215"/>
      <c r="N205" s="216"/>
      <c r="O205" s="216"/>
      <c r="P205" s="216"/>
      <c r="Q205" s="216"/>
      <c r="R205" s="216"/>
      <c r="S205" s="216"/>
      <c r="T205" s="217"/>
      <c r="AT205" s="218" t="s">
        <v>166</v>
      </c>
      <c r="AU205" s="218" t="s">
        <v>94</v>
      </c>
      <c r="AV205" s="13" t="s">
        <v>82</v>
      </c>
      <c r="AW205" s="13" t="s">
        <v>30</v>
      </c>
      <c r="AX205" s="13" t="s">
        <v>73</v>
      </c>
      <c r="AY205" s="218" t="s">
        <v>156</v>
      </c>
    </row>
    <row r="206" spans="1:65" s="14" customFormat="1" ht="11.25">
      <c r="B206" s="219"/>
      <c r="C206" s="220"/>
      <c r="D206" s="209" t="s">
        <v>166</v>
      </c>
      <c r="E206" s="221" t="s">
        <v>1</v>
      </c>
      <c r="F206" s="222" t="s">
        <v>167</v>
      </c>
      <c r="G206" s="220"/>
      <c r="H206" s="223">
        <v>52.2</v>
      </c>
      <c r="I206" s="224"/>
      <c r="J206" s="220"/>
      <c r="K206" s="220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166</v>
      </c>
      <c r="AU206" s="229" t="s">
        <v>94</v>
      </c>
      <c r="AV206" s="14" t="s">
        <v>94</v>
      </c>
      <c r="AW206" s="14" t="s">
        <v>30</v>
      </c>
      <c r="AX206" s="14" t="s">
        <v>73</v>
      </c>
      <c r="AY206" s="229" t="s">
        <v>156</v>
      </c>
    </row>
    <row r="207" spans="1:65" s="13" customFormat="1" ht="11.25">
      <c r="B207" s="207"/>
      <c r="C207" s="208"/>
      <c r="D207" s="209" t="s">
        <v>166</v>
      </c>
      <c r="E207" s="210" t="s">
        <v>1</v>
      </c>
      <c r="F207" s="211" t="s">
        <v>227</v>
      </c>
      <c r="G207" s="208"/>
      <c r="H207" s="212">
        <v>13.12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166</v>
      </c>
      <c r="AU207" s="218" t="s">
        <v>94</v>
      </c>
      <c r="AV207" s="13" t="s">
        <v>82</v>
      </c>
      <c r="AW207" s="13" t="s">
        <v>30</v>
      </c>
      <c r="AX207" s="13" t="s">
        <v>73</v>
      </c>
      <c r="AY207" s="218" t="s">
        <v>156</v>
      </c>
    </row>
    <row r="208" spans="1:65" s="14" customFormat="1" ht="11.25">
      <c r="B208" s="219"/>
      <c r="C208" s="220"/>
      <c r="D208" s="209" t="s">
        <v>166</v>
      </c>
      <c r="E208" s="221" t="s">
        <v>1</v>
      </c>
      <c r="F208" s="222" t="s">
        <v>167</v>
      </c>
      <c r="G208" s="220"/>
      <c r="H208" s="223">
        <v>13.12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166</v>
      </c>
      <c r="AU208" s="229" t="s">
        <v>94</v>
      </c>
      <c r="AV208" s="14" t="s">
        <v>94</v>
      </c>
      <c r="AW208" s="14" t="s">
        <v>30</v>
      </c>
      <c r="AX208" s="14" t="s">
        <v>73</v>
      </c>
      <c r="AY208" s="229" t="s">
        <v>156</v>
      </c>
    </row>
    <row r="209" spans="1:65" s="13" customFormat="1" ht="11.25">
      <c r="B209" s="207"/>
      <c r="C209" s="208"/>
      <c r="D209" s="209" t="s">
        <v>166</v>
      </c>
      <c r="E209" s="210" t="s">
        <v>1</v>
      </c>
      <c r="F209" s="211" t="s">
        <v>228</v>
      </c>
      <c r="G209" s="208"/>
      <c r="H209" s="212">
        <v>1.96</v>
      </c>
      <c r="I209" s="213"/>
      <c r="J209" s="208"/>
      <c r="K209" s="208"/>
      <c r="L209" s="214"/>
      <c r="M209" s="215"/>
      <c r="N209" s="216"/>
      <c r="O209" s="216"/>
      <c r="P209" s="216"/>
      <c r="Q209" s="216"/>
      <c r="R209" s="216"/>
      <c r="S209" s="216"/>
      <c r="T209" s="217"/>
      <c r="AT209" s="218" t="s">
        <v>166</v>
      </c>
      <c r="AU209" s="218" t="s">
        <v>94</v>
      </c>
      <c r="AV209" s="13" t="s">
        <v>82</v>
      </c>
      <c r="AW209" s="13" t="s">
        <v>30</v>
      </c>
      <c r="AX209" s="13" t="s">
        <v>73</v>
      </c>
      <c r="AY209" s="218" t="s">
        <v>156</v>
      </c>
    </row>
    <row r="210" spans="1:65" s="14" customFormat="1" ht="11.25">
      <c r="B210" s="219"/>
      <c r="C210" s="220"/>
      <c r="D210" s="209" t="s">
        <v>166</v>
      </c>
      <c r="E210" s="221" t="s">
        <v>1</v>
      </c>
      <c r="F210" s="222" t="s">
        <v>167</v>
      </c>
      <c r="G210" s="220"/>
      <c r="H210" s="223">
        <v>1.96</v>
      </c>
      <c r="I210" s="224"/>
      <c r="J210" s="220"/>
      <c r="K210" s="220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166</v>
      </c>
      <c r="AU210" s="229" t="s">
        <v>94</v>
      </c>
      <c r="AV210" s="14" t="s">
        <v>94</v>
      </c>
      <c r="AW210" s="14" t="s">
        <v>30</v>
      </c>
      <c r="AX210" s="14" t="s">
        <v>73</v>
      </c>
      <c r="AY210" s="229" t="s">
        <v>156</v>
      </c>
    </row>
    <row r="211" spans="1:65" s="15" customFormat="1" ht="11.25">
      <c r="B211" s="230"/>
      <c r="C211" s="231"/>
      <c r="D211" s="209" t="s">
        <v>166</v>
      </c>
      <c r="E211" s="232" t="s">
        <v>1</v>
      </c>
      <c r="F211" s="233" t="s">
        <v>181</v>
      </c>
      <c r="G211" s="231"/>
      <c r="H211" s="234">
        <v>67.28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166</v>
      </c>
      <c r="AU211" s="240" t="s">
        <v>94</v>
      </c>
      <c r="AV211" s="15" t="s">
        <v>164</v>
      </c>
      <c r="AW211" s="15" t="s">
        <v>30</v>
      </c>
      <c r="AX211" s="15" t="s">
        <v>80</v>
      </c>
      <c r="AY211" s="240" t="s">
        <v>156</v>
      </c>
    </row>
    <row r="212" spans="1:65" s="2" customFormat="1" ht="24.2" customHeight="1">
      <c r="A212" s="35"/>
      <c r="B212" s="36"/>
      <c r="C212" s="193" t="s">
        <v>229</v>
      </c>
      <c r="D212" s="193" t="s">
        <v>160</v>
      </c>
      <c r="E212" s="194" t="s">
        <v>230</v>
      </c>
      <c r="F212" s="195" t="s">
        <v>231</v>
      </c>
      <c r="G212" s="196" t="s">
        <v>177</v>
      </c>
      <c r="H212" s="197">
        <v>13.12</v>
      </c>
      <c r="I212" s="198"/>
      <c r="J212" s="199">
        <f>ROUND(I212*H212,2)</f>
        <v>0</v>
      </c>
      <c r="K212" s="200"/>
      <c r="L212" s="40"/>
      <c r="M212" s="201" t="s">
        <v>1</v>
      </c>
      <c r="N212" s="202" t="s">
        <v>38</v>
      </c>
      <c r="O212" s="72"/>
      <c r="P212" s="203">
        <f>O212*H212</f>
        <v>0</v>
      </c>
      <c r="Q212" s="203">
        <v>1.8380000000000001E-2</v>
      </c>
      <c r="R212" s="203">
        <f>Q212*H212</f>
        <v>0.24114559999999999</v>
      </c>
      <c r="S212" s="203">
        <v>0</v>
      </c>
      <c r="T212" s="20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5" t="s">
        <v>164</v>
      </c>
      <c r="AT212" s="205" t="s">
        <v>160</v>
      </c>
      <c r="AU212" s="205" t="s">
        <v>94</v>
      </c>
      <c r="AY212" s="18" t="s">
        <v>156</v>
      </c>
      <c r="BE212" s="206">
        <f>IF(N212="základní",J212,0)</f>
        <v>0</v>
      </c>
      <c r="BF212" s="206">
        <f>IF(N212="snížená",J212,0)</f>
        <v>0</v>
      </c>
      <c r="BG212" s="206">
        <f>IF(N212="zákl. přenesená",J212,0)</f>
        <v>0</v>
      </c>
      <c r="BH212" s="206">
        <f>IF(N212="sníž. přenesená",J212,0)</f>
        <v>0</v>
      </c>
      <c r="BI212" s="206">
        <f>IF(N212="nulová",J212,0)</f>
        <v>0</v>
      </c>
      <c r="BJ212" s="18" t="s">
        <v>80</v>
      </c>
      <c r="BK212" s="206">
        <f>ROUND(I212*H212,2)</f>
        <v>0</v>
      </c>
      <c r="BL212" s="18" t="s">
        <v>164</v>
      </c>
      <c r="BM212" s="205" t="s">
        <v>232</v>
      </c>
    </row>
    <row r="213" spans="1:65" s="13" customFormat="1" ht="11.25">
      <c r="B213" s="207"/>
      <c r="C213" s="208"/>
      <c r="D213" s="209" t="s">
        <v>166</v>
      </c>
      <c r="E213" s="210" t="s">
        <v>1</v>
      </c>
      <c r="F213" s="211" t="s">
        <v>233</v>
      </c>
      <c r="G213" s="208"/>
      <c r="H213" s="212">
        <v>20.32</v>
      </c>
      <c r="I213" s="213"/>
      <c r="J213" s="208"/>
      <c r="K213" s="208"/>
      <c r="L213" s="214"/>
      <c r="M213" s="215"/>
      <c r="N213" s="216"/>
      <c r="O213" s="216"/>
      <c r="P213" s="216"/>
      <c r="Q213" s="216"/>
      <c r="R213" s="216"/>
      <c r="S213" s="216"/>
      <c r="T213" s="217"/>
      <c r="AT213" s="218" t="s">
        <v>166</v>
      </c>
      <c r="AU213" s="218" t="s">
        <v>94</v>
      </c>
      <c r="AV213" s="13" t="s">
        <v>82</v>
      </c>
      <c r="AW213" s="13" t="s">
        <v>30</v>
      </c>
      <c r="AX213" s="13" t="s">
        <v>73</v>
      </c>
      <c r="AY213" s="218" t="s">
        <v>156</v>
      </c>
    </row>
    <row r="214" spans="1:65" s="14" customFormat="1" ht="11.25">
      <c r="B214" s="219"/>
      <c r="C214" s="220"/>
      <c r="D214" s="209" t="s">
        <v>166</v>
      </c>
      <c r="E214" s="221" t="s">
        <v>1</v>
      </c>
      <c r="F214" s="222" t="s">
        <v>167</v>
      </c>
      <c r="G214" s="220"/>
      <c r="H214" s="223">
        <v>20.32</v>
      </c>
      <c r="I214" s="224"/>
      <c r="J214" s="220"/>
      <c r="K214" s="220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166</v>
      </c>
      <c r="AU214" s="229" t="s">
        <v>94</v>
      </c>
      <c r="AV214" s="14" t="s">
        <v>94</v>
      </c>
      <c r="AW214" s="14" t="s">
        <v>30</v>
      </c>
      <c r="AX214" s="14" t="s">
        <v>73</v>
      </c>
      <c r="AY214" s="229" t="s">
        <v>156</v>
      </c>
    </row>
    <row r="215" spans="1:65" s="13" customFormat="1" ht="11.25">
      <c r="B215" s="207"/>
      <c r="C215" s="208"/>
      <c r="D215" s="209" t="s">
        <v>166</v>
      </c>
      <c r="E215" s="210" t="s">
        <v>1</v>
      </c>
      <c r="F215" s="211" t="s">
        <v>234</v>
      </c>
      <c r="G215" s="208"/>
      <c r="H215" s="212">
        <v>-7.2</v>
      </c>
      <c r="I215" s="213"/>
      <c r="J215" s="208"/>
      <c r="K215" s="208"/>
      <c r="L215" s="214"/>
      <c r="M215" s="215"/>
      <c r="N215" s="216"/>
      <c r="O215" s="216"/>
      <c r="P215" s="216"/>
      <c r="Q215" s="216"/>
      <c r="R215" s="216"/>
      <c r="S215" s="216"/>
      <c r="T215" s="217"/>
      <c r="AT215" s="218" t="s">
        <v>166</v>
      </c>
      <c r="AU215" s="218" t="s">
        <v>94</v>
      </c>
      <c r="AV215" s="13" t="s">
        <v>82</v>
      </c>
      <c r="AW215" s="13" t="s">
        <v>30</v>
      </c>
      <c r="AX215" s="13" t="s">
        <v>73</v>
      </c>
      <c r="AY215" s="218" t="s">
        <v>156</v>
      </c>
    </row>
    <row r="216" spans="1:65" s="14" customFormat="1" ht="11.25">
      <c r="B216" s="219"/>
      <c r="C216" s="220"/>
      <c r="D216" s="209" t="s">
        <v>166</v>
      </c>
      <c r="E216" s="221" t="s">
        <v>1</v>
      </c>
      <c r="F216" s="222" t="s">
        <v>167</v>
      </c>
      <c r="G216" s="220"/>
      <c r="H216" s="223">
        <v>-7.2</v>
      </c>
      <c r="I216" s="224"/>
      <c r="J216" s="220"/>
      <c r="K216" s="220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166</v>
      </c>
      <c r="AU216" s="229" t="s">
        <v>94</v>
      </c>
      <c r="AV216" s="14" t="s">
        <v>94</v>
      </c>
      <c r="AW216" s="14" t="s">
        <v>30</v>
      </c>
      <c r="AX216" s="14" t="s">
        <v>73</v>
      </c>
      <c r="AY216" s="229" t="s">
        <v>156</v>
      </c>
    </row>
    <row r="217" spans="1:65" s="15" customFormat="1" ht="11.25">
      <c r="B217" s="230"/>
      <c r="C217" s="231"/>
      <c r="D217" s="209" t="s">
        <v>166</v>
      </c>
      <c r="E217" s="232" t="s">
        <v>1</v>
      </c>
      <c r="F217" s="233" t="s">
        <v>181</v>
      </c>
      <c r="G217" s="231"/>
      <c r="H217" s="234">
        <v>13.120000000000001</v>
      </c>
      <c r="I217" s="235"/>
      <c r="J217" s="231"/>
      <c r="K217" s="231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166</v>
      </c>
      <c r="AU217" s="240" t="s">
        <v>94</v>
      </c>
      <c r="AV217" s="15" t="s">
        <v>164</v>
      </c>
      <c r="AW217" s="15" t="s">
        <v>30</v>
      </c>
      <c r="AX217" s="15" t="s">
        <v>80</v>
      </c>
      <c r="AY217" s="240" t="s">
        <v>156</v>
      </c>
    </row>
    <row r="218" spans="1:65" s="2" customFormat="1" ht="24.2" customHeight="1">
      <c r="A218" s="35"/>
      <c r="B218" s="36"/>
      <c r="C218" s="193" t="s">
        <v>235</v>
      </c>
      <c r="D218" s="193" t="s">
        <v>160</v>
      </c>
      <c r="E218" s="194" t="s">
        <v>236</v>
      </c>
      <c r="F218" s="195" t="s">
        <v>237</v>
      </c>
      <c r="G218" s="196" t="s">
        <v>177</v>
      </c>
      <c r="H218" s="197">
        <v>3.8</v>
      </c>
      <c r="I218" s="198"/>
      <c r="J218" s="199">
        <f>ROUND(I218*H218,2)</f>
        <v>0</v>
      </c>
      <c r="K218" s="200"/>
      <c r="L218" s="40"/>
      <c r="M218" s="201" t="s">
        <v>1</v>
      </c>
      <c r="N218" s="202" t="s">
        <v>38</v>
      </c>
      <c r="O218" s="72"/>
      <c r="P218" s="203">
        <f>O218*H218</f>
        <v>0</v>
      </c>
      <c r="Q218" s="203">
        <v>3.8899999999999997E-2</v>
      </c>
      <c r="R218" s="203">
        <f>Q218*H218</f>
        <v>0.14781999999999998</v>
      </c>
      <c r="S218" s="203">
        <v>0</v>
      </c>
      <c r="T218" s="20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5" t="s">
        <v>164</v>
      </c>
      <c r="AT218" s="205" t="s">
        <v>160</v>
      </c>
      <c r="AU218" s="205" t="s">
        <v>94</v>
      </c>
      <c r="AY218" s="18" t="s">
        <v>156</v>
      </c>
      <c r="BE218" s="206">
        <f>IF(N218="základní",J218,0)</f>
        <v>0</v>
      </c>
      <c r="BF218" s="206">
        <f>IF(N218="snížená",J218,0)</f>
        <v>0</v>
      </c>
      <c r="BG218" s="206">
        <f>IF(N218="zákl. přenesená",J218,0)</f>
        <v>0</v>
      </c>
      <c r="BH218" s="206">
        <f>IF(N218="sníž. přenesená",J218,0)</f>
        <v>0</v>
      </c>
      <c r="BI218" s="206">
        <f>IF(N218="nulová",J218,0)</f>
        <v>0</v>
      </c>
      <c r="BJ218" s="18" t="s">
        <v>80</v>
      </c>
      <c r="BK218" s="206">
        <f>ROUND(I218*H218,2)</f>
        <v>0</v>
      </c>
      <c r="BL218" s="18" t="s">
        <v>164</v>
      </c>
      <c r="BM218" s="205" t="s">
        <v>238</v>
      </c>
    </row>
    <row r="219" spans="1:65" s="13" customFormat="1" ht="11.25">
      <c r="B219" s="207"/>
      <c r="C219" s="208"/>
      <c r="D219" s="209" t="s">
        <v>166</v>
      </c>
      <c r="E219" s="210" t="s">
        <v>1</v>
      </c>
      <c r="F219" s="211" t="s">
        <v>239</v>
      </c>
      <c r="G219" s="208"/>
      <c r="H219" s="212">
        <v>2.8</v>
      </c>
      <c r="I219" s="213"/>
      <c r="J219" s="208"/>
      <c r="K219" s="208"/>
      <c r="L219" s="214"/>
      <c r="M219" s="215"/>
      <c r="N219" s="216"/>
      <c r="O219" s="216"/>
      <c r="P219" s="216"/>
      <c r="Q219" s="216"/>
      <c r="R219" s="216"/>
      <c r="S219" s="216"/>
      <c r="T219" s="217"/>
      <c r="AT219" s="218" t="s">
        <v>166</v>
      </c>
      <c r="AU219" s="218" t="s">
        <v>94</v>
      </c>
      <c r="AV219" s="13" t="s">
        <v>82</v>
      </c>
      <c r="AW219" s="13" t="s">
        <v>30</v>
      </c>
      <c r="AX219" s="13" t="s">
        <v>73</v>
      </c>
      <c r="AY219" s="218" t="s">
        <v>156</v>
      </c>
    </row>
    <row r="220" spans="1:65" s="14" customFormat="1" ht="11.25">
      <c r="B220" s="219"/>
      <c r="C220" s="220"/>
      <c r="D220" s="209" t="s">
        <v>166</v>
      </c>
      <c r="E220" s="221" t="s">
        <v>1</v>
      </c>
      <c r="F220" s="222" t="s">
        <v>167</v>
      </c>
      <c r="G220" s="220"/>
      <c r="H220" s="223">
        <v>2.8</v>
      </c>
      <c r="I220" s="224"/>
      <c r="J220" s="220"/>
      <c r="K220" s="220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166</v>
      </c>
      <c r="AU220" s="229" t="s">
        <v>94</v>
      </c>
      <c r="AV220" s="14" t="s">
        <v>94</v>
      </c>
      <c r="AW220" s="14" t="s">
        <v>30</v>
      </c>
      <c r="AX220" s="14" t="s">
        <v>73</v>
      </c>
      <c r="AY220" s="229" t="s">
        <v>156</v>
      </c>
    </row>
    <row r="221" spans="1:65" s="13" customFormat="1" ht="11.25">
      <c r="B221" s="207"/>
      <c r="C221" s="208"/>
      <c r="D221" s="209" t="s">
        <v>166</v>
      </c>
      <c r="E221" s="210" t="s">
        <v>1</v>
      </c>
      <c r="F221" s="211" t="s">
        <v>240</v>
      </c>
      <c r="G221" s="208"/>
      <c r="H221" s="212">
        <v>0.4</v>
      </c>
      <c r="I221" s="213"/>
      <c r="J221" s="208"/>
      <c r="K221" s="208"/>
      <c r="L221" s="214"/>
      <c r="M221" s="215"/>
      <c r="N221" s="216"/>
      <c r="O221" s="216"/>
      <c r="P221" s="216"/>
      <c r="Q221" s="216"/>
      <c r="R221" s="216"/>
      <c r="S221" s="216"/>
      <c r="T221" s="217"/>
      <c r="AT221" s="218" t="s">
        <v>166</v>
      </c>
      <c r="AU221" s="218" t="s">
        <v>94</v>
      </c>
      <c r="AV221" s="13" t="s">
        <v>82</v>
      </c>
      <c r="AW221" s="13" t="s">
        <v>30</v>
      </c>
      <c r="AX221" s="13" t="s">
        <v>73</v>
      </c>
      <c r="AY221" s="218" t="s">
        <v>156</v>
      </c>
    </row>
    <row r="222" spans="1:65" s="14" customFormat="1" ht="11.25">
      <c r="B222" s="219"/>
      <c r="C222" s="220"/>
      <c r="D222" s="209" t="s">
        <v>166</v>
      </c>
      <c r="E222" s="221" t="s">
        <v>1</v>
      </c>
      <c r="F222" s="222" t="s">
        <v>167</v>
      </c>
      <c r="G222" s="220"/>
      <c r="H222" s="223">
        <v>0.4</v>
      </c>
      <c r="I222" s="224"/>
      <c r="J222" s="220"/>
      <c r="K222" s="220"/>
      <c r="L222" s="225"/>
      <c r="M222" s="226"/>
      <c r="N222" s="227"/>
      <c r="O222" s="227"/>
      <c r="P222" s="227"/>
      <c r="Q222" s="227"/>
      <c r="R222" s="227"/>
      <c r="S222" s="227"/>
      <c r="T222" s="228"/>
      <c r="AT222" s="229" t="s">
        <v>166</v>
      </c>
      <c r="AU222" s="229" t="s">
        <v>94</v>
      </c>
      <c r="AV222" s="14" t="s">
        <v>94</v>
      </c>
      <c r="AW222" s="14" t="s">
        <v>30</v>
      </c>
      <c r="AX222" s="14" t="s">
        <v>73</v>
      </c>
      <c r="AY222" s="229" t="s">
        <v>156</v>
      </c>
    </row>
    <row r="223" spans="1:65" s="13" customFormat="1" ht="11.25">
      <c r="B223" s="207"/>
      <c r="C223" s="208"/>
      <c r="D223" s="209" t="s">
        <v>166</v>
      </c>
      <c r="E223" s="210" t="s">
        <v>1</v>
      </c>
      <c r="F223" s="211" t="s">
        <v>241</v>
      </c>
      <c r="G223" s="208"/>
      <c r="H223" s="212">
        <v>0.6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166</v>
      </c>
      <c r="AU223" s="218" t="s">
        <v>94</v>
      </c>
      <c r="AV223" s="13" t="s">
        <v>82</v>
      </c>
      <c r="AW223" s="13" t="s">
        <v>30</v>
      </c>
      <c r="AX223" s="13" t="s">
        <v>73</v>
      </c>
      <c r="AY223" s="218" t="s">
        <v>156</v>
      </c>
    </row>
    <row r="224" spans="1:65" s="14" customFormat="1" ht="11.25">
      <c r="B224" s="219"/>
      <c r="C224" s="220"/>
      <c r="D224" s="209" t="s">
        <v>166</v>
      </c>
      <c r="E224" s="221" t="s">
        <v>1</v>
      </c>
      <c r="F224" s="222" t="s">
        <v>167</v>
      </c>
      <c r="G224" s="220"/>
      <c r="H224" s="223">
        <v>0.6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166</v>
      </c>
      <c r="AU224" s="229" t="s">
        <v>94</v>
      </c>
      <c r="AV224" s="14" t="s">
        <v>94</v>
      </c>
      <c r="AW224" s="14" t="s">
        <v>30</v>
      </c>
      <c r="AX224" s="14" t="s">
        <v>73</v>
      </c>
      <c r="AY224" s="229" t="s">
        <v>156</v>
      </c>
    </row>
    <row r="225" spans="1:65" s="15" customFormat="1" ht="11.25">
      <c r="B225" s="230"/>
      <c r="C225" s="231"/>
      <c r="D225" s="209" t="s">
        <v>166</v>
      </c>
      <c r="E225" s="232" t="s">
        <v>1</v>
      </c>
      <c r="F225" s="233" t="s">
        <v>181</v>
      </c>
      <c r="G225" s="231"/>
      <c r="H225" s="234">
        <v>3.8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166</v>
      </c>
      <c r="AU225" s="240" t="s">
        <v>94</v>
      </c>
      <c r="AV225" s="15" t="s">
        <v>164</v>
      </c>
      <c r="AW225" s="15" t="s">
        <v>30</v>
      </c>
      <c r="AX225" s="15" t="s">
        <v>80</v>
      </c>
      <c r="AY225" s="240" t="s">
        <v>156</v>
      </c>
    </row>
    <row r="226" spans="1:65" s="12" customFormat="1" ht="20.85" customHeight="1">
      <c r="B226" s="177"/>
      <c r="C226" s="178"/>
      <c r="D226" s="179" t="s">
        <v>72</v>
      </c>
      <c r="E226" s="191" t="s">
        <v>242</v>
      </c>
      <c r="F226" s="191" t="s">
        <v>243</v>
      </c>
      <c r="G226" s="178"/>
      <c r="H226" s="178"/>
      <c r="I226" s="181"/>
      <c r="J226" s="192">
        <f>BK226</f>
        <v>0</v>
      </c>
      <c r="K226" s="178"/>
      <c r="L226" s="183"/>
      <c r="M226" s="184"/>
      <c r="N226" s="185"/>
      <c r="O226" s="185"/>
      <c r="P226" s="186">
        <f>SUM(P227:P238)</f>
        <v>0</v>
      </c>
      <c r="Q226" s="185"/>
      <c r="R226" s="186">
        <f>SUM(R227:R238)</f>
        <v>1.6226625000000001</v>
      </c>
      <c r="S226" s="185"/>
      <c r="T226" s="187">
        <f>SUM(T227:T238)</f>
        <v>0</v>
      </c>
      <c r="AR226" s="188" t="s">
        <v>80</v>
      </c>
      <c r="AT226" s="189" t="s">
        <v>72</v>
      </c>
      <c r="AU226" s="189" t="s">
        <v>82</v>
      </c>
      <c r="AY226" s="188" t="s">
        <v>156</v>
      </c>
      <c r="BK226" s="190">
        <f>SUM(BK227:BK238)</f>
        <v>0</v>
      </c>
    </row>
    <row r="227" spans="1:65" s="2" customFormat="1" ht="24.2" customHeight="1">
      <c r="A227" s="35"/>
      <c r="B227" s="36"/>
      <c r="C227" s="193" t="s">
        <v>244</v>
      </c>
      <c r="D227" s="193" t="s">
        <v>160</v>
      </c>
      <c r="E227" s="194" t="s">
        <v>245</v>
      </c>
      <c r="F227" s="195" t="s">
        <v>246</v>
      </c>
      <c r="G227" s="196" t="s">
        <v>170</v>
      </c>
      <c r="H227" s="197">
        <v>0.375</v>
      </c>
      <c r="I227" s="198"/>
      <c r="J227" s="199">
        <f>ROUND(I227*H227,2)</f>
        <v>0</v>
      </c>
      <c r="K227" s="200"/>
      <c r="L227" s="40"/>
      <c r="M227" s="201" t="s">
        <v>1</v>
      </c>
      <c r="N227" s="202" t="s">
        <v>38</v>
      </c>
      <c r="O227" s="72"/>
      <c r="P227" s="203">
        <f>O227*H227</f>
        <v>0</v>
      </c>
      <c r="Q227" s="203">
        <v>2.3010199999999998</v>
      </c>
      <c r="R227" s="203">
        <f>Q227*H227</f>
        <v>0.8628825</v>
      </c>
      <c r="S227" s="203">
        <v>0</v>
      </c>
      <c r="T227" s="204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5" t="s">
        <v>164</v>
      </c>
      <c r="AT227" s="205" t="s">
        <v>160</v>
      </c>
      <c r="AU227" s="205" t="s">
        <v>94</v>
      </c>
      <c r="AY227" s="18" t="s">
        <v>156</v>
      </c>
      <c r="BE227" s="206">
        <f>IF(N227="základní",J227,0)</f>
        <v>0</v>
      </c>
      <c r="BF227" s="206">
        <f>IF(N227="snížená",J227,0)</f>
        <v>0</v>
      </c>
      <c r="BG227" s="206">
        <f>IF(N227="zákl. přenesená",J227,0)</f>
        <v>0</v>
      </c>
      <c r="BH227" s="206">
        <f>IF(N227="sníž. přenesená",J227,0)</f>
        <v>0</v>
      </c>
      <c r="BI227" s="206">
        <f>IF(N227="nulová",J227,0)</f>
        <v>0</v>
      </c>
      <c r="BJ227" s="18" t="s">
        <v>80</v>
      </c>
      <c r="BK227" s="206">
        <f>ROUND(I227*H227,2)</f>
        <v>0</v>
      </c>
      <c r="BL227" s="18" t="s">
        <v>164</v>
      </c>
      <c r="BM227" s="205" t="s">
        <v>247</v>
      </c>
    </row>
    <row r="228" spans="1:65" s="13" customFormat="1" ht="11.25">
      <c r="B228" s="207"/>
      <c r="C228" s="208"/>
      <c r="D228" s="209" t="s">
        <v>166</v>
      </c>
      <c r="E228" s="210" t="s">
        <v>1</v>
      </c>
      <c r="F228" s="211" t="s">
        <v>248</v>
      </c>
      <c r="G228" s="208"/>
      <c r="H228" s="212">
        <v>0.375</v>
      </c>
      <c r="I228" s="213"/>
      <c r="J228" s="208"/>
      <c r="K228" s="208"/>
      <c r="L228" s="214"/>
      <c r="M228" s="215"/>
      <c r="N228" s="216"/>
      <c r="O228" s="216"/>
      <c r="P228" s="216"/>
      <c r="Q228" s="216"/>
      <c r="R228" s="216"/>
      <c r="S228" s="216"/>
      <c r="T228" s="217"/>
      <c r="AT228" s="218" t="s">
        <v>166</v>
      </c>
      <c r="AU228" s="218" t="s">
        <v>94</v>
      </c>
      <c r="AV228" s="13" t="s">
        <v>82</v>
      </c>
      <c r="AW228" s="13" t="s">
        <v>30</v>
      </c>
      <c r="AX228" s="13" t="s">
        <v>73</v>
      </c>
      <c r="AY228" s="218" t="s">
        <v>156</v>
      </c>
    </row>
    <row r="229" spans="1:65" s="14" customFormat="1" ht="11.25">
      <c r="B229" s="219"/>
      <c r="C229" s="220"/>
      <c r="D229" s="209" t="s">
        <v>166</v>
      </c>
      <c r="E229" s="221" t="s">
        <v>1</v>
      </c>
      <c r="F229" s="222" t="s">
        <v>167</v>
      </c>
      <c r="G229" s="220"/>
      <c r="H229" s="223">
        <v>0.375</v>
      </c>
      <c r="I229" s="224"/>
      <c r="J229" s="220"/>
      <c r="K229" s="220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166</v>
      </c>
      <c r="AU229" s="229" t="s">
        <v>94</v>
      </c>
      <c r="AV229" s="14" t="s">
        <v>94</v>
      </c>
      <c r="AW229" s="14" t="s">
        <v>30</v>
      </c>
      <c r="AX229" s="14" t="s">
        <v>80</v>
      </c>
      <c r="AY229" s="229" t="s">
        <v>156</v>
      </c>
    </row>
    <row r="230" spans="1:65" s="2" customFormat="1" ht="24.2" customHeight="1">
      <c r="A230" s="35"/>
      <c r="B230" s="36"/>
      <c r="C230" s="193" t="s">
        <v>8</v>
      </c>
      <c r="D230" s="193" t="s">
        <v>160</v>
      </c>
      <c r="E230" s="194" t="s">
        <v>249</v>
      </c>
      <c r="F230" s="195" t="s">
        <v>250</v>
      </c>
      <c r="G230" s="196" t="s">
        <v>177</v>
      </c>
      <c r="H230" s="197">
        <v>1.5</v>
      </c>
      <c r="I230" s="198"/>
      <c r="J230" s="199">
        <f>ROUND(I230*H230,2)</f>
        <v>0</v>
      </c>
      <c r="K230" s="200"/>
      <c r="L230" s="40"/>
      <c r="M230" s="201" t="s">
        <v>1</v>
      </c>
      <c r="N230" s="202" t="s">
        <v>38</v>
      </c>
      <c r="O230" s="72"/>
      <c r="P230" s="203">
        <f>O230*H230</f>
        <v>0</v>
      </c>
      <c r="Q230" s="203">
        <v>3.78E-2</v>
      </c>
      <c r="R230" s="203">
        <f>Q230*H230</f>
        <v>5.67E-2</v>
      </c>
      <c r="S230" s="203">
        <v>0</v>
      </c>
      <c r="T230" s="20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5" t="s">
        <v>164</v>
      </c>
      <c r="AT230" s="205" t="s">
        <v>160</v>
      </c>
      <c r="AU230" s="205" t="s">
        <v>94</v>
      </c>
      <c r="AY230" s="18" t="s">
        <v>156</v>
      </c>
      <c r="BE230" s="206">
        <f>IF(N230="základní",J230,0)</f>
        <v>0</v>
      </c>
      <c r="BF230" s="206">
        <f>IF(N230="snížená",J230,0)</f>
        <v>0</v>
      </c>
      <c r="BG230" s="206">
        <f>IF(N230="zákl. přenesená",J230,0)</f>
        <v>0</v>
      </c>
      <c r="BH230" s="206">
        <f>IF(N230="sníž. přenesená",J230,0)</f>
        <v>0</v>
      </c>
      <c r="BI230" s="206">
        <f>IF(N230="nulová",J230,0)</f>
        <v>0</v>
      </c>
      <c r="BJ230" s="18" t="s">
        <v>80</v>
      </c>
      <c r="BK230" s="206">
        <f>ROUND(I230*H230,2)</f>
        <v>0</v>
      </c>
      <c r="BL230" s="18" t="s">
        <v>164</v>
      </c>
      <c r="BM230" s="205" t="s">
        <v>251</v>
      </c>
    </row>
    <row r="231" spans="1:65" s="13" customFormat="1" ht="11.25">
      <c r="B231" s="207"/>
      <c r="C231" s="208"/>
      <c r="D231" s="209" t="s">
        <v>166</v>
      </c>
      <c r="E231" s="210" t="s">
        <v>1</v>
      </c>
      <c r="F231" s="211" t="s">
        <v>252</v>
      </c>
      <c r="G231" s="208"/>
      <c r="H231" s="212">
        <v>1.5</v>
      </c>
      <c r="I231" s="213"/>
      <c r="J231" s="208"/>
      <c r="K231" s="208"/>
      <c r="L231" s="214"/>
      <c r="M231" s="215"/>
      <c r="N231" s="216"/>
      <c r="O231" s="216"/>
      <c r="P231" s="216"/>
      <c r="Q231" s="216"/>
      <c r="R231" s="216"/>
      <c r="S231" s="216"/>
      <c r="T231" s="217"/>
      <c r="AT231" s="218" t="s">
        <v>166</v>
      </c>
      <c r="AU231" s="218" t="s">
        <v>94</v>
      </c>
      <c r="AV231" s="13" t="s">
        <v>82</v>
      </c>
      <c r="AW231" s="13" t="s">
        <v>30</v>
      </c>
      <c r="AX231" s="13" t="s">
        <v>73</v>
      </c>
      <c r="AY231" s="218" t="s">
        <v>156</v>
      </c>
    </row>
    <row r="232" spans="1:65" s="14" customFormat="1" ht="11.25">
      <c r="B232" s="219"/>
      <c r="C232" s="220"/>
      <c r="D232" s="209" t="s">
        <v>166</v>
      </c>
      <c r="E232" s="221" t="s">
        <v>1</v>
      </c>
      <c r="F232" s="222" t="s">
        <v>167</v>
      </c>
      <c r="G232" s="220"/>
      <c r="H232" s="223">
        <v>1.5</v>
      </c>
      <c r="I232" s="224"/>
      <c r="J232" s="220"/>
      <c r="K232" s="220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166</v>
      </c>
      <c r="AU232" s="229" t="s">
        <v>94</v>
      </c>
      <c r="AV232" s="14" t="s">
        <v>94</v>
      </c>
      <c r="AW232" s="14" t="s">
        <v>30</v>
      </c>
      <c r="AX232" s="14" t="s">
        <v>80</v>
      </c>
      <c r="AY232" s="229" t="s">
        <v>156</v>
      </c>
    </row>
    <row r="233" spans="1:65" s="2" customFormat="1" ht="24.2" customHeight="1">
      <c r="A233" s="35"/>
      <c r="B233" s="36"/>
      <c r="C233" s="193" t="s">
        <v>253</v>
      </c>
      <c r="D233" s="193" t="s">
        <v>160</v>
      </c>
      <c r="E233" s="194" t="s">
        <v>254</v>
      </c>
      <c r="F233" s="195" t="s">
        <v>255</v>
      </c>
      <c r="G233" s="196" t="s">
        <v>177</v>
      </c>
      <c r="H233" s="197">
        <v>12.4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38</v>
      </c>
      <c r="O233" s="72"/>
      <c r="P233" s="203">
        <f>O233*H233</f>
        <v>0</v>
      </c>
      <c r="Q233" s="203">
        <v>5.67E-2</v>
      </c>
      <c r="R233" s="203">
        <f>Q233*H233</f>
        <v>0.70308000000000004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164</v>
      </c>
      <c r="AT233" s="205" t="s">
        <v>160</v>
      </c>
      <c r="AU233" s="205" t="s">
        <v>94</v>
      </c>
      <c r="AY233" s="18" t="s">
        <v>156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80</v>
      </c>
      <c r="BK233" s="206">
        <f>ROUND(I233*H233,2)</f>
        <v>0</v>
      </c>
      <c r="BL233" s="18" t="s">
        <v>164</v>
      </c>
      <c r="BM233" s="205" t="s">
        <v>256</v>
      </c>
    </row>
    <row r="234" spans="1:65" s="13" customFormat="1" ht="11.25">
      <c r="B234" s="207"/>
      <c r="C234" s="208"/>
      <c r="D234" s="209" t="s">
        <v>166</v>
      </c>
      <c r="E234" s="210" t="s">
        <v>1</v>
      </c>
      <c r="F234" s="211" t="s">
        <v>257</v>
      </c>
      <c r="G234" s="208"/>
      <c r="H234" s="212">
        <v>9.6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166</v>
      </c>
      <c r="AU234" s="218" t="s">
        <v>94</v>
      </c>
      <c r="AV234" s="13" t="s">
        <v>82</v>
      </c>
      <c r="AW234" s="13" t="s">
        <v>30</v>
      </c>
      <c r="AX234" s="13" t="s">
        <v>73</v>
      </c>
      <c r="AY234" s="218" t="s">
        <v>156</v>
      </c>
    </row>
    <row r="235" spans="1:65" s="14" customFormat="1" ht="11.25">
      <c r="B235" s="219"/>
      <c r="C235" s="220"/>
      <c r="D235" s="209" t="s">
        <v>166</v>
      </c>
      <c r="E235" s="221" t="s">
        <v>1</v>
      </c>
      <c r="F235" s="222" t="s">
        <v>167</v>
      </c>
      <c r="G235" s="220"/>
      <c r="H235" s="223">
        <v>9.6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166</v>
      </c>
      <c r="AU235" s="229" t="s">
        <v>94</v>
      </c>
      <c r="AV235" s="14" t="s">
        <v>94</v>
      </c>
      <c r="AW235" s="14" t="s">
        <v>30</v>
      </c>
      <c r="AX235" s="14" t="s">
        <v>73</v>
      </c>
      <c r="AY235" s="229" t="s">
        <v>156</v>
      </c>
    </row>
    <row r="236" spans="1:65" s="13" customFormat="1" ht="11.25">
      <c r="B236" s="207"/>
      <c r="C236" s="208"/>
      <c r="D236" s="209" t="s">
        <v>166</v>
      </c>
      <c r="E236" s="210" t="s">
        <v>1</v>
      </c>
      <c r="F236" s="211" t="s">
        <v>258</v>
      </c>
      <c r="G236" s="208"/>
      <c r="H236" s="212">
        <v>2.8</v>
      </c>
      <c r="I236" s="213"/>
      <c r="J236" s="208"/>
      <c r="K236" s="208"/>
      <c r="L236" s="214"/>
      <c r="M236" s="215"/>
      <c r="N236" s="216"/>
      <c r="O236" s="216"/>
      <c r="P236" s="216"/>
      <c r="Q236" s="216"/>
      <c r="R236" s="216"/>
      <c r="S236" s="216"/>
      <c r="T236" s="217"/>
      <c r="AT236" s="218" t="s">
        <v>166</v>
      </c>
      <c r="AU236" s="218" t="s">
        <v>94</v>
      </c>
      <c r="AV236" s="13" t="s">
        <v>82</v>
      </c>
      <c r="AW236" s="13" t="s">
        <v>30</v>
      </c>
      <c r="AX236" s="13" t="s">
        <v>73</v>
      </c>
      <c r="AY236" s="218" t="s">
        <v>156</v>
      </c>
    </row>
    <row r="237" spans="1:65" s="14" customFormat="1" ht="11.25">
      <c r="B237" s="219"/>
      <c r="C237" s="220"/>
      <c r="D237" s="209" t="s">
        <v>166</v>
      </c>
      <c r="E237" s="221" t="s">
        <v>1</v>
      </c>
      <c r="F237" s="222" t="s">
        <v>167</v>
      </c>
      <c r="G237" s="220"/>
      <c r="H237" s="223">
        <v>2.8</v>
      </c>
      <c r="I237" s="224"/>
      <c r="J237" s="220"/>
      <c r="K237" s="220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166</v>
      </c>
      <c r="AU237" s="229" t="s">
        <v>94</v>
      </c>
      <c r="AV237" s="14" t="s">
        <v>94</v>
      </c>
      <c r="AW237" s="14" t="s">
        <v>30</v>
      </c>
      <c r="AX237" s="14" t="s">
        <v>73</v>
      </c>
      <c r="AY237" s="229" t="s">
        <v>156</v>
      </c>
    </row>
    <row r="238" spans="1:65" s="15" customFormat="1" ht="11.25">
      <c r="B238" s="230"/>
      <c r="C238" s="231"/>
      <c r="D238" s="209" t="s">
        <v>166</v>
      </c>
      <c r="E238" s="232" t="s">
        <v>1</v>
      </c>
      <c r="F238" s="233" t="s">
        <v>181</v>
      </c>
      <c r="G238" s="231"/>
      <c r="H238" s="234">
        <v>12.399999999999999</v>
      </c>
      <c r="I238" s="235"/>
      <c r="J238" s="231"/>
      <c r="K238" s="231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166</v>
      </c>
      <c r="AU238" s="240" t="s">
        <v>94</v>
      </c>
      <c r="AV238" s="15" t="s">
        <v>164</v>
      </c>
      <c r="AW238" s="15" t="s">
        <v>30</v>
      </c>
      <c r="AX238" s="15" t="s">
        <v>80</v>
      </c>
      <c r="AY238" s="240" t="s">
        <v>156</v>
      </c>
    </row>
    <row r="239" spans="1:65" s="12" customFormat="1" ht="20.85" customHeight="1">
      <c r="B239" s="177"/>
      <c r="C239" s="178"/>
      <c r="D239" s="179" t="s">
        <v>72</v>
      </c>
      <c r="E239" s="191" t="s">
        <v>259</v>
      </c>
      <c r="F239" s="191" t="s">
        <v>260</v>
      </c>
      <c r="G239" s="178"/>
      <c r="H239" s="178"/>
      <c r="I239" s="181"/>
      <c r="J239" s="192">
        <f>BK239</f>
        <v>0</v>
      </c>
      <c r="K239" s="178"/>
      <c r="L239" s="183"/>
      <c r="M239" s="184"/>
      <c r="N239" s="185"/>
      <c r="O239" s="185"/>
      <c r="P239" s="186">
        <f>SUM(P240:P243)</f>
        <v>0</v>
      </c>
      <c r="Q239" s="185"/>
      <c r="R239" s="186">
        <f>SUM(R240:R243)</f>
        <v>2.546E-2</v>
      </c>
      <c r="S239" s="185"/>
      <c r="T239" s="187">
        <f>SUM(T240:T243)</f>
        <v>0</v>
      </c>
      <c r="AR239" s="188" t="s">
        <v>80</v>
      </c>
      <c r="AT239" s="189" t="s">
        <v>72</v>
      </c>
      <c r="AU239" s="189" t="s">
        <v>82</v>
      </c>
      <c r="AY239" s="188" t="s">
        <v>156</v>
      </c>
      <c r="BK239" s="190">
        <f>SUM(BK240:BK243)</f>
        <v>0</v>
      </c>
    </row>
    <row r="240" spans="1:65" s="2" customFormat="1" ht="24.2" customHeight="1">
      <c r="A240" s="35"/>
      <c r="B240" s="36"/>
      <c r="C240" s="193" t="s">
        <v>261</v>
      </c>
      <c r="D240" s="193" t="s">
        <v>160</v>
      </c>
      <c r="E240" s="194" t="s">
        <v>262</v>
      </c>
      <c r="F240" s="195" t="s">
        <v>263</v>
      </c>
      <c r="G240" s="196" t="s">
        <v>163</v>
      </c>
      <c r="H240" s="197">
        <v>2</v>
      </c>
      <c r="I240" s="198"/>
      <c r="J240" s="199">
        <f>ROUND(I240*H240,2)</f>
        <v>0</v>
      </c>
      <c r="K240" s="200"/>
      <c r="L240" s="40"/>
      <c r="M240" s="201" t="s">
        <v>1</v>
      </c>
      <c r="N240" s="202" t="s">
        <v>38</v>
      </c>
      <c r="O240" s="72"/>
      <c r="P240" s="203">
        <f>O240*H240</f>
        <v>0</v>
      </c>
      <c r="Q240" s="203">
        <v>4.8000000000000001E-4</v>
      </c>
      <c r="R240" s="203">
        <f>Q240*H240</f>
        <v>9.6000000000000002E-4</v>
      </c>
      <c r="S240" s="203">
        <v>0</v>
      </c>
      <c r="T240" s="204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5" t="s">
        <v>164</v>
      </c>
      <c r="AT240" s="205" t="s">
        <v>160</v>
      </c>
      <c r="AU240" s="205" t="s">
        <v>94</v>
      </c>
      <c r="AY240" s="18" t="s">
        <v>156</v>
      </c>
      <c r="BE240" s="206">
        <f>IF(N240="základní",J240,0)</f>
        <v>0</v>
      </c>
      <c r="BF240" s="206">
        <f>IF(N240="snížená",J240,0)</f>
        <v>0</v>
      </c>
      <c r="BG240" s="206">
        <f>IF(N240="zákl. přenesená",J240,0)</f>
        <v>0</v>
      </c>
      <c r="BH240" s="206">
        <f>IF(N240="sníž. přenesená",J240,0)</f>
        <v>0</v>
      </c>
      <c r="BI240" s="206">
        <f>IF(N240="nulová",J240,0)</f>
        <v>0</v>
      </c>
      <c r="BJ240" s="18" t="s">
        <v>80</v>
      </c>
      <c r="BK240" s="206">
        <f>ROUND(I240*H240,2)</f>
        <v>0</v>
      </c>
      <c r="BL240" s="18" t="s">
        <v>164</v>
      </c>
      <c r="BM240" s="205" t="s">
        <v>264</v>
      </c>
    </row>
    <row r="241" spans="1:65" s="13" customFormat="1" ht="11.25">
      <c r="B241" s="207"/>
      <c r="C241" s="208"/>
      <c r="D241" s="209" t="s">
        <v>166</v>
      </c>
      <c r="E241" s="210" t="s">
        <v>1</v>
      </c>
      <c r="F241" s="211" t="s">
        <v>265</v>
      </c>
      <c r="G241" s="208"/>
      <c r="H241" s="212">
        <v>2</v>
      </c>
      <c r="I241" s="213"/>
      <c r="J241" s="208"/>
      <c r="K241" s="208"/>
      <c r="L241" s="214"/>
      <c r="M241" s="215"/>
      <c r="N241" s="216"/>
      <c r="O241" s="216"/>
      <c r="P241" s="216"/>
      <c r="Q241" s="216"/>
      <c r="R241" s="216"/>
      <c r="S241" s="216"/>
      <c r="T241" s="217"/>
      <c r="AT241" s="218" t="s">
        <v>166</v>
      </c>
      <c r="AU241" s="218" t="s">
        <v>94</v>
      </c>
      <c r="AV241" s="13" t="s">
        <v>82</v>
      </c>
      <c r="AW241" s="13" t="s">
        <v>30</v>
      </c>
      <c r="AX241" s="13" t="s">
        <v>73</v>
      </c>
      <c r="AY241" s="218" t="s">
        <v>156</v>
      </c>
    </row>
    <row r="242" spans="1:65" s="14" customFormat="1" ht="11.25">
      <c r="B242" s="219"/>
      <c r="C242" s="220"/>
      <c r="D242" s="209" t="s">
        <v>166</v>
      </c>
      <c r="E242" s="221" t="s">
        <v>1</v>
      </c>
      <c r="F242" s="222" t="s">
        <v>167</v>
      </c>
      <c r="G242" s="220"/>
      <c r="H242" s="223">
        <v>2</v>
      </c>
      <c r="I242" s="224"/>
      <c r="J242" s="220"/>
      <c r="K242" s="220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166</v>
      </c>
      <c r="AU242" s="229" t="s">
        <v>94</v>
      </c>
      <c r="AV242" s="14" t="s">
        <v>94</v>
      </c>
      <c r="AW242" s="14" t="s">
        <v>30</v>
      </c>
      <c r="AX242" s="14" t="s">
        <v>80</v>
      </c>
      <c r="AY242" s="229" t="s">
        <v>156</v>
      </c>
    </row>
    <row r="243" spans="1:65" s="2" customFormat="1" ht="24.2" customHeight="1">
      <c r="A243" s="35"/>
      <c r="B243" s="36"/>
      <c r="C243" s="251" t="s">
        <v>266</v>
      </c>
      <c r="D243" s="251" t="s">
        <v>267</v>
      </c>
      <c r="E243" s="252" t="s">
        <v>268</v>
      </c>
      <c r="F243" s="253" t="s">
        <v>269</v>
      </c>
      <c r="G243" s="254" t="s">
        <v>163</v>
      </c>
      <c r="H243" s="255">
        <v>2</v>
      </c>
      <c r="I243" s="256"/>
      <c r="J243" s="257">
        <f>ROUND(I243*H243,2)</f>
        <v>0</v>
      </c>
      <c r="K243" s="258"/>
      <c r="L243" s="259"/>
      <c r="M243" s="260" t="s">
        <v>1</v>
      </c>
      <c r="N243" s="261" t="s">
        <v>38</v>
      </c>
      <c r="O243" s="72"/>
      <c r="P243" s="203">
        <f>O243*H243</f>
        <v>0</v>
      </c>
      <c r="Q243" s="203">
        <v>1.225E-2</v>
      </c>
      <c r="R243" s="203">
        <f>Q243*H243</f>
        <v>2.4500000000000001E-2</v>
      </c>
      <c r="S243" s="203">
        <v>0</v>
      </c>
      <c r="T243" s="204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5" t="s">
        <v>203</v>
      </c>
      <c r="AT243" s="205" t="s">
        <v>267</v>
      </c>
      <c r="AU243" s="205" t="s">
        <v>94</v>
      </c>
      <c r="AY243" s="18" t="s">
        <v>156</v>
      </c>
      <c r="BE243" s="206">
        <f>IF(N243="základní",J243,0)</f>
        <v>0</v>
      </c>
      <c r="BF243" s="206">
        <f>IF(N243="snížená",J243,0)</f>
        <v>0</v>
      </c>
      <c r="BG243" s="206">
        <f>IF(N243="zákl. přenesená",J243,0)</f>
        <v>0</v>
      </c>
      <c r="BH243" s="206">
        <f>IF(N243="sníž. přenesená",J243,0)</f>
        <v>0</v>
      </c>
      <c r="BI243" s="206">
        <f>IF(N243="nulová",J243,0)</f>
        <v>0</v>
      </c>
      <c r="BJ243" s="18" t="s">
        <v>80</v>
      </c>
      <c r="BK243" s="206">
        <f>ROUND(I243*H243,2)</f>
        <v>0</v>
      </c>
      <c r="BL243" s="18" t="s">
        <v>164</v>
      </c>
      <c r="BM243" s="205" t="s">
        <v>270</v>
      </c>
    </row>
    <row r="244" spans="1:65" s="12" customFormat="1" ht="22.9" customHeight="1">
      <c r="B244" s="177"/>
      <c r="C244" s="178"/>
      <c r="D244" s="179" t="s">
        <v>72</v>
      </c>
      <c r="E244" s="191" t="s">
        <v>211</v>
      </c>
      <c r="F244" s="191" t="s">
        <v>271</v>
      </c>
      <c r="G244" s="178"/>
      <c r="H244" s="178"/>
      <c r="I244" s="181"/>
      <c r="J244" s="192">
        <f>BK244</f>
        <v>0</v>
      </c>
      <c r="K244" s="178"/>
      <c r="L244" s="183"/>
      <c r="M244" s="184"/>
      <c r="N244" s="185"/>
      <c r="O244" s="185"/>
      <c r="P244" s="186">
        <f>P245+P255+P266+P311</f>
        <v>0</v>
      </c>
      <c r="Q244" s="185"/>
      <c r="R244" s="186">
        <f>R245+R255+R266+R311</f>
        <v>6.2740000000000001E-3</v>
      </c>
      <c r="S244" s="185"/>
      <c r="T244" s="187">
        <f>T245+T255+T266+T311</f>
        <v>13.605869999999999</v>
      </c>
      <c r="AR244" s="188" t="s">
        <v>80</v>
      </c>
      <c r="AT244" s="189" t="s">
        <v>72</v>
      </c>
      <c r="AU244" s="189" t="s">
        <v>80</v>
      </c>
      <c r="AY244" s="188" t="s">
        <v>156</v>
      </c>
      <c r="BK244" s="190">
        <f>BK245+BK255+BK266+BK311</f>
        <v>0</v>
      </c>
    </row>
    <row r="245" spans="1:65" s="12" customFormat="1" ht="20.85" customHeight="1">
      <c r="B245" s="177"/>
      <c r="C245" s="178"/>
      <c r="D245" s="179" t="s">
        <v>72</v>
      </c>
      <c r="E245" s="191" t="s">
        <v>272</v>
      </c>
      <c r="F245" s="191" t="s">
        <v>273</v>
      </c>
      <c r="G245" s="178"/>
      <c r="H245" s="178"/>
      <c r="I245" s="181"/>
      <c r="J245" s="192">
        <f>BK245</f>
        <v>0</v>
      </c>
      <c r="K245" s="178"/>
      <c r="L245" s="183"/>
      <c r="M245" s="184"/>
      <c r="N245" s="185"/>
      <c r="O245" s="185"/>
      <c r="P245" s="186">
        <f>SUM(P246:P254)</f>
        <v>0</v>
      </c>
      <c r="Q245" s="185"/>
      <c r="R245" s="186">
        <f>SUM(R246:R254)</f>
        <v>5.2500000000000003E-3</v>
      </c>
      <c r="S245" s="185"/>
      <c r="T245" s="187">
        <f>SUM(T246:T254)</f>
        <v>0</v>
      </c>
      <c r="AR245" s="188" t="s">
        <v>80</v>
      </c>
      <c r="AT245" s="189" t="s">
        <v>72</v>
      </c>
      <c r="AU245" s="189" t="s">
        <v>82</v>
      </c>
      <c r="AY245" s="188" t="s">
        <v>156</v>
      </c>
      <c r="BK245" s="190">
        <f>SUM(BK246:BK254)</f>
        <v>0</v>
      </c>
    </row>
    <row r="246" spans="1:65" s="2" customFormat="1" ht="33" customHeight="1">
      <c r="A246" s="35"/>
      <c r="B246" s="36"/>
      <c r="C246" s="193" t="s">
        <v>274</v>
      </c>
      <c r="D246" s="193" t="s">
        <v>160</v>
      </c>
      <c r="E246" s="194" t="s">
        <v>275</v>
      </c>
      <c r="F246" s="195" t="s">
        <v>276</v>
      </c>
      <c r="G246" s="196" t="s">
        <v>163</v>
      </c>
      <c r="H246" s="197">
        <v>1</v>
      </c>
      <c r="I246" s="198"/>
      <c r="J246" s="199">
        <f>ROUND(I246*H246,2)</f>
        <v>0</v>
      </c>
      <c r="K246" s="200"/>
      <c r="L246" s="40"/>
      <c r="M246" s="201" t="s">
        <v>1</v>
      </c>
      <c r="N246" s="202" t="s">
        <v>38</v>
      </c>
      <c r="O246" s="72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5" t="s">
        <v>164</v>
      </c>
      <c r="AT246" s="205" t="s">
        <v>160</v>
      </c>
      <c r="AU246" s="205" t="s">
        <v>94</v>
      </c>
      <c r="AY246" s="18" t="s">
        <v>156</v>
      </c>
      <c r="BE246" s="206">
        <f>IF(N246="základní",J246,0)</f>
        <v>0</v>
      </c>
      <c r="BF246" s="206">
        <f>IF(N246="snížená",J246,0)</f>
        <v>0</v>
      </c>
      <c r="BG246" s="206">
        <f>IF(N246="zákl. přenesená",J246,0)</f>
        <v>0</v>
      </c>
      <c r="BH246" s="206">
        <f>IF(N246="sníž. přenesená",J246,0)</f>
        <v>0</v>
      </c>
      <c r="BI246" s="206">
        <f>IF(N246="nulová",J246,0)</f>
        <v>0</v>
      </c>
      <c r="BJ246" s="18" t="s">
        <v>80</v>
      </c>
      <c r="BK246" s="206">
        <f>ROUND(I246*H246,2)</f>
        <v>0</v>
      </c>
      <c r="BL246" s="18" t="s">
        <v>164</v>
      </c>
      <c r="BM246" s="205" t="s">
        <v>277</v>
      </c>
    </row>
    <row r="247" spans="1:65" s="13" customFormat="1" ht="11.25">
      <c r="B247" s="207"/>
      <c r="C247" s="208"/>
      <c r="D247" s="209" t="s">
        <v>166</v>
      </c>
      <c r="E247" s="210" t="s">
        <v>1</v>
      </c>
      <c r="F247" s="211" t="s">
        <v>80</v>
      </c>
      <c r="G247" s="208"/>
      <c r="H247" s="212">
        <v>1</v>
      </c>
      <c r="I247" s="213"/>
      <c r="J247" s="208"/>
      <c r="K247" s="208"/>
      <c r="L247" s="214"/>
      <c r="M247" s="215"/>
      <c r="N247" s="216"/>
      <c r="O247" s="216"/>
      <c r="P247" s="216"/>
      <c r="Q247" s="216"/>
      <c r="R247" s="216"/>
      <c r="S247" s="216"/>
      <c r="T247" s="217"/>
      <c r="AT247" s="218" t="s">
        <v>166</v>
      </c>
      <c r="AU247" s="218" t="s">
        <v>94</v>
      </c>
      <c r="AV247" s="13" t="s">
        <v>82</v>
      </c>
      <c r="AW247" s="13" t="s">
        <v>30</v>
      </c>
      <c r="AX247" s="13" t="s">
        <v>80</v>
      </c>
      <c r="AY247" s="218" t="s">
        <v>156</v>
      </c>
    </row>
    <row r="248" spans="1:65" s="2" customFormat="1" ht="33" customHeight="1">
      <c r="A248" s="35"/>
      <c r="B248" s="36"/>
      <c r="C248" s="193" t="s">
        <v>278</v>
      </c>
      <c r="D248" s="193" t="s">
        <v>160</v>
      </c>
      <c r="E248" s="194" t="s">
        <v>279</v>
      </c>
      <c r="F248" s="195" t="s">
        <v>280</v>
      </c>
      <c r="G248" s="196" t="s">
        <v>163</v>
      </c>
      <c r="H248" s="197">
        <v>30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38</v>
      </c>
      <c r="O248" s="72"/>
      <c r="P248" s="203">
        <f>O248*H248</f>
        <v>0</v>
      </c>
      <c r="Q248" s="203">
        <v>0</v>
      </c>
      <c r="R248" s="203">
        <f>Q248*H248</f>
        <v>0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164</v>
      </c>
      <c r="AT248" s="205" t="s">
        <v>160</v>
      </c>
      <c r="AU248" s="205" t="s">
        <v>94</v>
      </c>
      <c r="AY248" s="18" t="s">
        <v>156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80</v>
      </c>
      <c r="BK248" s="206">
        <f>ROUND(I248*H248,2)</f>
        <v>0</v>
      </c>
      <c r="BL248" s="18" t="s">
        <v>164</v>
      </c>
      <c r="BM248" s="205" t="s">
        <v>281</v>
      </c>
    </row>
    <row r="249" spans="1:65" s="13" customFormat="1" ht="11.25">
      <c r="B249" s="207"/>
      <c r="C249" s="208"/>
      <c r="D249" s="209" t="s">
        <v>166</v>
      </c>
      <c r="E249" s="210" t="s">
        <v>1</v>
      </c>
      <c r="F249" s="211" t="s">
        <v>282</v>
      </c>
      <c r="G249" s="208"/>
      <c r="H249" s="212">
        <v>30</v>
      </c>
      <c r="I249" s="213"/>
      <c r="J249" s="208"/>
      <c r="K249" s="208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166</v>
      </c>
      <c r="AU249" s="218" t="s">
        <v>94</v>
      </c>
      <c r="AV249" s="13" t="s">
        <v>82</v>
      </c>
      <c r="AW249" s="13" t="s">
        <v>30</v>
      </c>
      <c r="AX249" s="13" t="s">
        <v>73</v>
      </c>
      <c r="AY249" s="218" t="s">
        <v>156</v>
      </c>
    </row>
    <row r="250" spans="1:65" s="14" customFormat="1" ht="11.25">
      <c r="B250" s="219"/>
      <c r="C250" s="220"/>
      <c r="D250" s="209" t="s">
        <v>166</v>
      </c>
      <c r="E250" s="221" t="s">
        <v>1</v>
      </c>
      <c r="F250" s="222" t="s">
        <v>167</v>
      </c>
      <c r="G250" s="220"/>
      <c r="H250" s="223">
        <v>30</v>
      </c>
      <c r="I250" s="224"/>
      <c r="J250" s="220"/>
      <c r="K250" s="220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166</v>
      </c>
      <c r="AU250" s="229" t="s">
        <v>94</v>
      </c>
      <c r="AV250" s="14" t="s">
        <v>94</v>
      </c>
      <c r="AW250" s="14" t="s">
        <v>30</v>
      </c>
      <c r="AX250" s="14" t="s">
        <v>80</v>
      </c>
      <c r="AY250" s="229" t="s">
        <v>156</v>
      </c>
    </row>
    <row r="251" spans="1:65" s="2" customFormat="1" ht="33" customHeight="1">
      <c r="A251" s="35"/>
      <c r="B251" s="36"/>
      <c r="C251" s="193" t="s">
        <v>7</v>
      </c>
      <c r="D251" s="193" t="s">
        <v>160</v>
      </c>
      <c r="E251" s="194" t="s">
        <v>283</v>
      </c>
      <c r="F251" s="195" t="s">
        <v>284</v>
      </c>
      <c r="G251" s="196" t="s">
        <v>163</v>
      </c>
      <c r="H251" s="197">
        <v>1</v>
      </c>
      <c r="I251" s="198"/>
      <c r="J251" s="199">
        <f>ROUND(I251*H251,2)</f>
        <v>0</v>
      </c>
      <c r="K251" s="200"/>
      <c r="L251" s="40"/>
      <c r="M251" s="201" t="s">
        <v>1</v>
      </c>
      <c r="N251" s="202" t="s">
        <v>38</v>
      </c>
      <c r="O251" s="72"/>
      <c r="P251" s="203">
        <f>O251*H251</f>
        <v>0</v>
      </c>
      <c r="Q251" s="203">
        <v>0</v>
      </c>
      <c r="R251" s="203">
        <f>Q251*H251</f>
        <v>0</v>
      </c>
      <c r="S251" s="203">
        <v>0</v>
      </c>
      <c r="T251" s="20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5" t="s">
        <v>164</v>
      </c>
      <c r="AT251" s="205" t="s">
        <v>160</v>
      </c>
      <c r="AU251" s="205" t="s">
        <v>94</v>
      </c>
      <c r="AY251" s="18" t="s">
        <v>156</v>
      </c>
      <c r="BE251" s="206">
        <f>IF(N251="základní",J251,0)</f>
        <v>0</v>
      </c>
      <c r="BF251" s="206">
        <f>IF(N251="snížená",J251,0)</f>
        <v>0</v>
      </c>
      <c r="BG251" s="206">
        <f>IF(N251="zákl. přenesená",J251,0)</f>
        <v>0</v>
      </c>
      <c r="BH251" s="206">
        <f>IF(N251="sníž. přenesená",J251,0)</f>
        <v>0</v>
      </c>
      <c r="BI251" s="206">
        <f>IF(N251="nulová",J251,0)</f>
        <v>0</v>
      </c>
      <c r="BJ251" s="18" t="s">
        <v>80</v>
      </c>
      <c r="BK251" s="206">
        <f>ROUND(I251*H251,2)</f>
        <v>0</v>
      </c>
      <c r="BL251" s="18" t="s">
        <v>164</v>
      </c>
      <c r="BM251" s="205" t="s">
        <v>285</v>
      </c>
    </row>
    <row r="252" spans="1:65" s="13" customFormat="1" ht="11.25">
      <c r="B252" s="207"/>
      <c r="C252" s="208"/>
      <c r="D252" s="209" t="s">
        <v>166</v>
      </c>
      <c r="E252" s="210" t="s">
        <v>1</v>
      </c>
      <c r="F252" s="211" t="s">
        <v>80</v>
      </c>
      <c r="G252" s="208"/>
      <c r="H252" s="212">
        <v>1</v>
      </c>
      <c r="I252" s="213"/>
      <c r="J252" s="208"/>
      <c r="K252" s="208"/>
      <c r="L252" s="214"/>
      <c r="M252" s="215"/>
      <c r="N252" s="216"/>
      <c r="O252" s="216"/>
      <c r="P252" s="216"/>
      <c r="Q252" s="216"/>
      <c r="R252" s="216"/>
      <c r="S252" s="216"/>
      <c r="T252" s="217"/>
      <c r="AT252" s="218" t="s">
        <v>166</v>
      </c>
      <c r="AU252" s="218" t="s">
        <v>94</v>
      </c>
      <c r="AV252" s="13" t="s">
        <v>82</v>
      </c>
      <c r="AW252" s="13" t="s">
        <v>30</v>
      </c>
      <c r="AX252" s="13" t="s">
        <v>80</v>
      </c>
      <c r="AY252" s="218" t="s">
        <v>156</v>
      </c>
    </row>
    <row r="253" spans="1:65" s="2" customFormat="1" ht="37.9" customHeight="1">
      <c r="A253" s="35"/>
      <c r="B253" s="36"/>
      <c r="C253" s="193" t="s">
        <v>286</v>
      </c>
      <c r="D253" s="193" t="s">
        <v>160</v>
      </c>
      <c r="E253" s="194" t="s">
        <v>287</v>
      </c>
      <c r="F253" s="195" t="s">
        <v>288</v>
      </c>
      <c r="G253" s="196" t="s">
        <v>177</v>
      </c>
      <c r="H253" s="197">
        <v>25</v>
      </c>
      <c r="I253" s="198"/>
      <c r="J253" s="199">
        <f>ROUND(I253*H253,2)</f>
        <v>0</v>
      </c>
      <c r="K253" s="200"/>
      <c r="L253" s="40"/>
      <c r="M253" s="201" t="s">
        <v>1</v>
      </c>
      <c r="N253" s="202" t="s">
        <v>38</v>
      </c>
      <c r="O253" s="72"/>
      <c r="P253" s="203">
        <f>O253*H253</f>
        <v>0</v>
      </c>
      <c r="Q253" s="203">
        <v>2.1000000000000001E-4</v>
      </c>
      <c r="R253" s="203">
        <f>Q253*H253</f>
        <v>5.2500000000000003E-3</v>
      </c>
      <c r="S253" s="203">
        <v>0</v>
      </c>
      <c r="T253" s="204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5" t="s">
        <v>164</v>
      </c>
      <c r="AT253" s="205" t="s">
        <v>160</v>
      </c>
      <c r="AU253" s="205" t="s">
        <v>94</v>
      </c>
      <c r="AY253" s="18" t="s">
        <v>156</v>
      </c>
      <c r="BE253" s="206">
        <f>IF(N253="základní",J253,0)</f>
        <v>0</v>
      </c>
      <c r="BF253" s="206">
        <f>IF(N253="snížená",J253,0)</f>
        <v>0</v>
      </c>
      <c r="BG253" s="206">
        <f>IF(N253="zákl. přenesená",J253,0)</f>
        <v>0</v>
      </c>
      <c r="BH253" s="206">
        <f>IF(N253="sníž. přenesená",J253,0)</f>
        <v>0</v>
      </c>
      <c r="BI253" s="206">
        <f>IF(N253="nulová",J253,0)</f>
        <v>0</v>
      </c>
      <c r="BJ253" s="18" t="s">
        <v>80</v>
      </c>
      <c r="BK253" s="206">
        <f>ROUND(I253*H253,2)</f>
        <v>0</v>
      </c>
      <c r="BL253" s="18" t="s">
        <v>164</v>
      </c>
      <c r="BM253" s="205" t="s">
        <v>289</v>
      </c>
    </row>
    <row r="254" spans="1:65" s="13" customFormat="1" ht="11.25">
      <c r="B254" s="207"/>
      <c r="C254" s="208"/>
      <c r="D254" s="209" t="s">
        <v>166</v>
      </c>
      <c r="E254" s="210" t="s">
        <v>1</v>
      </c>
      <c r="F254" s="211" t="s">
        <v>290</v>
      </c>
      <c r="G254" s="208"/>
      <c r="H254" s="212">
        <v>25</v>
      </c>
      <c r="I254" s="213"/>
      <c r="J254" s="208"/>
      <c r="K254" s="208"/>
      <c r="L254" s="214"/>
      <c r="M254" s="215"/>
      <c r="N254" s="216"/>
      <c r="O254" s="216"/>
      <c r="P254" s="216"/>
      <c r="Q254" s="216"/>
      <c r="R254" s="216"/>
      <c r="S254" s="216"/>
      <c r="T254" s="217"/>
      <c r="AT254" s="218" t="s">
        <v>166</v>
      </c>
      <c r="AU254" s="218" t="s">
        <v>94</v>
      </c>
      <c r="AV254" s="13" t="s">
        <v>82</v>
      </c>
      <c r="AW254" s="13" t="s">
        <v>30</v>
      </c>
      <c r="AX254" s="13" t="s">
        <v>80</v>
      </c>
      <c r="AY254" s="218" t="s">
        <v>156</v>
      </c>
    </row>
    <row r="255" spans="1:65" s="12" customFormat="1" ht="20.85" customHeight="1">
      <c r="B255" s="177"/>
      <c r="C255" s="178"/>
      <c r="D255" s="179" t="s">
        <v>72</v>
      </c>
      <c r="E255" s="191" t="s">
        <v>291</v>
      </c>
      <c r="F255" s="191" t="s">
        <v>292</v>
      </c>
      <c r="G255" s="178"/>
      <c r="H255" s="178"/>
      <c r="I255" s="181"/>
      <c r="J255" s="192">
        <f>BK255</f>
        <v>0</v>
      </c>
      <c r="K255" s="178"/>
      <c r="L255" s="183"/>
      <c r="M255" s="184"/>
      <c r="N255" s="185"/>
      <c r="O255" s="185"/>
      <c r="P255" s="186">
        <f>SUM(P256:P265)</f>
        <v>0</v>
      </c>
      <c r="Q255" s="185"/>
      <c r="R255" s="186">
        <f>SUM(R256:R265)</f>
        <v>1.0240000000000002E-3</v>
      </c>
      <c r="S255" s="185"/>
      <c r="T255" s="187">
        <f>SUM(T256:T265)</f>
        <v>0</v>
      </c>
      <c r="AR255" s="188" t="s">
        <v>80</v>
      </c>
      <c r="AT255" s="189" t="s">
        <v>72</v>
      </c>
      <c r="AU255" s="189" t="s">
        <v>82</v>
      </c>
      <c r="AY255" s="188" t="s">
        <v>156</v>
      </c>
      <c r="BK255" s="190">
        <f>SUM(BK256:BK265)</f>
        <v>0</v>
      </c>
    </row>
    <row r="256" spans="1:65" s="2" customFormat="1" ht="24.2" customHeight="1">
      <c r="A256" s="35"/>
      <c r="B256" s="36"/>
      <c r="C256" s="193" t="s">
        <v>293</v>
      </c>
      <c r="D256" s="193" t="s">
        <v>160</v>
      </c>
      <c r="E256" s="194" t="s">
        <v>294</v>
      </c>
      <c r="F256" s="195" t="s">
        <v>295</v>
      </c>
      <c r="G256" s="196" t="s">
        <v>177</v>
      </c>
      <c r="H256" s="197">
        <v>25.6</v>
      </c>
      <c r="I256" s="198"/>
      <c r="J256" s="199">
        <f>ROUND(I256*H256,2)</f>
        <v>0</v>
      </c>
      <c r="K256" s="200"/>
      <c r="L256" s="40"/>
      <c r="M256" s="201" t="s">
        <v>1</v>
      </c>
      <c r="N256" s="202" t="s">
        <v>38</v>
      </c>
      <c r="O256" s="72"/>
      <c r="P256" s="203">
        <f>O256*H256</f>
        <v>0</v>
      </c>
      <c r="Q256" s="203">
        <v>4.0000000000000003E-5</v>
      </c>
      <c r="R256" s="203">
        <f>Q256*H256</f>
        <v>1.0240000000000002E-3</v>
      </c>
      <c r="S256" s="203">
        <v>0</v>
      </c>
      <c r="T256" s="204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5" t="s">
        <v>164</v>
      </c>
      <c r="AT256" s="205" t="s">
        <v>160</v>
      </c>
      <c r="AU256" s="205" t="s">
        <v>94</v>
      </c>
      <c r="AY256" s="18" t="s">
        <v>156</v>
      </c>
      <c r="BE256" s="206">
        <f>IF(N256="základní",J256,0)</f>
        <v>0</v>
      </c>
      <c r="BF256" s="206">
        <f>IF(N256="snížená",J256,0)</f>
        <v>0</v>
      </c>
      <c r="BG256" s="206">
        <f>IF(N256="zákl. přenesená",J256,0)</f>
        <v>0</v>
      </c>
      <c r="BH256" s="206">
        <f>IF(N256="sníž. přenesená",J256,0)</f>
        <v>0</v>
      </c>
      <c r="BI256" s="206">
        <f>IF(N256="nulová",J256,0)</f>
        <v>0</v>
      </c>
      <c r="BJ256" s="18" t="s">
        <v>80</v>
      </c>
      <c r="BK256" s="206">
        <f>ROUND(I256*H256,2)</f>
        <v>0</v>
      </c>
      <c r="BL256" s="18" t="s">
        <v>164</v>
      </c>
      <c r="BM256" s="205" t="s">
        <v>296</v>
      </c>
    </row>
    <row r="257" spans="1:65" s="13" customFormat="1" ht="11.25">
      <c r="B257" s="207"/>
      <c r="C257" s="208"/>
      <c r="D257" s="209" t="s">
        <v>166</v>
      </c>
      <c r="E257" s="210" t="s">
        <v>1</v>
      </c>
      <c r="F257" s="211" t="s">
        <v>297</v>
      </c>
      <c r="G257" s="208"/>
      <c r="H257" s="212">
        <v>11.7</v>
      </c>
      <c r="I257" s="213"/>
      <c r="J257" s="208"/>
      <c r="K257" s="208"/>
      <c r="L257" s="214"/>
      <c r="M257" s="215"/>
      <c r="N257" s="216"/>
      <c r="O257" s="216"/>
      <c r="P257" s="216"/>
      <c r="Q257" s="216"/>
      <c r="R257" s="216"/>
      <c r="S257" s="216"/>
      <c r="T257" s="217"/>
      <c r="AT257" s="218" t="s">
        <v>166</v>
      </c>
      <c r="AU257" s="218" t="s">
        <v>94</v>
      </c>
      <c r="AV257" s="13" t="s">
        <v>82</v>
      </c>
      <c r="AW257" s="13" t="s">
        <v>30</v>
      </c>
      <c r="AX257" s="13" t="s">
        <v>73</v>
      </c>
      <c r="AY257" s="218" t="s">
        <v>156</v>
      </c>
    </row>
    <row r="258" spans="1:65" s="14" customFormat="1" ht="11.25">
      <c r="B258" s="219"/>
      <c r="C258" s="220"/>
      <c r="D258" s="209" t="s">
        <v>166</v>
      </c>
      <c r="E258" s="221" t="s">
        <v>1</v>
      </c>
      <c r="F258" s="222" t="s">
        <v>167</v>
      </c>
      <c r="G258" s="220"/>
      <c r="H258" s="223">
        <v>11.7</v>
      </c>
      <c r="I258" s="224"/>
      <c r="J258" s="220"/>
      <c r="K258" s="220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166</v>
      </c>
      <c r="AU258" s="229" t="s">
        <v>94</v>
      </c>
      <c r="AV258" s="14" t="s">
        <v>94</v>
      </c>
      <c r="AW258" s="14" t="s">
        <v>30</v>
      </c>
      <c r="AX258" s="14" t="s">
        <v>73</v>
      </c>
      <c r="AY258" s="229" t="s">
        <v>156</v>
      </c>
    </row>
    <row r="259" spans="1:65" s="13" customFormat="1" ht="11.25">
      <c r="B259" s="207"/>
      <c r="C259" s="208"/>
      <c r="D259" s="209" t="s">
        <v>166</v>
      </c>
      <c r="E259" s="210" t="s">
        <v>1</v>
      </c>
      <c r="F259" s="211" t="s">
        <v>252</v>
      </c>
      <c r="G259" s="208"/>
      <c r="H259" s="212">
        <v>1.5</v>
      </c>
      <c r="I259" s="213"/>
      <c r="J259" s="208"/>
      <c r="K259" s="208"/>
      <c r="L259" s="214"/>
      <c r="M259" s="215"/>
      <c r="N259" s="216"/>
      <c r="O259" s="216"/>
      <c r="P259" s="216"/>
      <c r="Q259" s="216"/>
      <c r="R259" s="216"/>
      <c r="S259" s="216"/>
      <c r="T259" s="217"/>
      <c r="AT259" s="218" t="s">
        <v>166</v>
      </c>
      <c r="AU259" s="218" t="s">
        <v>94</v>
      </c>
      <c r="AV259" s="13" t="s">
        <v>82</v>
      </c>
      <c r="AW259" s="13" t="s">
        <v>30</v>
      </c>
      <c r="AX259" s="13" t="s">
        <v>73</v>
      </c>
      <c r="AY259" s="218" t="s">
        <v>156</v>
      </c>
    </row>
    <row r="260" spans="1:65" s="14" customFormat="1" ht="11.25">
      <c r="B260" s="219"/>
      <c r="C260" s="220"/>
      <c r="D260" s="209" t="s">
        <v>166</v>
      </c>
      <c r="E260" s="221" t="s">
        <v>1</v>
      </c>
      <c r="F260" s="222" t="s">
        <v>167</v>
      </c>
      <c r="G260" s="220"/>
      <c r="H260" s="223">
        <v>1.5</v>
      </c>
      <c r="I260" s="224"/>
      <c r="J260" s="220"/>
      <c r="K260" s="220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166</v>
      </c>
      <c r="AU260" s="229" t="s">
        <v>94</v>
      </c>
      <c r="AV260" s="14" t="s">
        <v>94</v>
      </c>
      <c r="AW260" s="14" t="s">
        <v>30</v>
      </c>
      <c r="AX260" s="14" t="s">
        <v>73</v>
      </c>
      <c r="AY260" s="229" t="s">
        <v>156</v>
      </c>
    </row>
    <row r="261" spans="1:65" s="13" customFormat="1" ht="11.25">
      <c r="B261" s="207"/>
      <c r="C261" s="208"/>
      <c r="D261" s="209" t="s">
        <v>166</v>
      </c>
      <c r="E261" s="210" t="s">
        <v>1</v>
      </c>
      <c r="F261" s="211" t="s">
        <v>257</v>
      </c>
      <c r="G261" s="208"/>
      <c r="H261" s="212">
        <v>9.6</v>
      </c>
      <c r="I261" s="213"/>
      <c r="J261" s="208"/>
      <c r="K261" s="208"/>
      <c r="L261" s="214"/>
      <c r="M261" s="215"/>
      <c r="N261" s="216"/>
      <c r="O261" s="216"/>
      <c r="P261" s="216"/>
      <c r="Q261" s="216"/>
      <c r="R261" s="216"/>
      <c r="S261" s="216"/>
      <c r="T261" s="217"/>
      <c r="AT261" s="218" t="s">
        <v>166</v>
      </c>
      <c r="AU261" s="218" t="s">
        <v>94</v>
      </c>
      <c r="AV261" s="13" t="s">
        <v>82</v>
      </c>
      <c r="AW261" s="13" t="s">
        <v>30</v>
      </c>
      <c r="AX261" s="13" t="s">
        <v>73</v>
      </c>
      <c r="AY261" s="218" t="s">
        <v>156</v>
      </c>
    </row>
    <row r="262" spans="1:65" s="14" customFormat="1" ht="11.25">
      <c r="B262" s="219"/>
      <c r="C262" s="220"/>
      <c r="D262" s="209" t="s">
        <v>166</v>
      </c>
      <c r="E262" s="221" t="s">
        <v>1</v>
      </c>
      <c r="F262" s="222" t="s">
        <v>167</v>
      </c>
      <c r="G262" s="220"/>
      <c r="H262" s="223">
        <v>9.6</v>
      </c>
      <c r="I262" s="224"/>
      <c r="J262" s="220"/>
      <c r="K262" s="220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166</v>
      </c>
      <c r="AU262" s="229" t="s">
        <v>94</v>
      </c>
      <c r="AV262" s="14" t="s">
        <v>94</v>
      </c>
      <c r="AW262" s="14" t="s">
        <v>30</v>
      </c>
      <c r="AX262" s="14" t="s">
        <v>73</v>
      </c>
      <c r="AY262" s="229" t="s">
        <v>156</v>
      </c>
    </row>
    <row r="263" spans="1:65" s="13" customFormat="1" ht="11.25">
      <c r="B263" s="207"/>
      <c r="C263" s="208"/>
      <c r="D263" s="209" t="s">
        <v>166</v>
      </c>
      <c r="E263" s="210" t="s">
        <v>1</v>
      </c>
      <c r="F263" s="211" t="s">
        <v>258</v>
      </c>
      <c r="G263" s="208"/>
      <c r="H263" s="212">
        <v>2.8</v>
      </c>
      <c r="I263" s="213"/>
      <c r="J263" s="208"/>
      <c r="K263" s="208"/>
      <c r="L263" s="214"/>
      <c r="M263" s="215"/>
      <c r="N263" s="216"/>
      <c r="O263" s="216"/>
      <c r="P263" s="216"/>
      <c r="Q263" s="216"/>
      <c r="R263" s="216"/>
      <c r="S263" s="216"/>
      <c r="T263" s="217"/>
      <c r="AT263" s="218" t="s">
        <v>166</v>
      </c>
      <c r="AU263" s="218" t="s">
        <v>94</v>
      </c>
      <c r="AV263" s="13" t="s">
        <v>82</v>
      </c>
      <c r="AW263" s="13" t="s">
        <v>30</v>
      </c>
      <c r="AX263" s="13" t="s">
        <v>73</v>
      </c>
      <c r="AY263" s="218" t="s">
        <v>156</v>
      </c>
    </row>
    <row r="264" spans="1:65" s="14" customFormat="1" ht="11.25">
      <c r="B264" s="219"/>
      <c r="C264" s="220"/>
      <c r="D264" s="209" t="s">
        <v>166</v>
      </c>
      <c r="E264" s="221" t="s">
        <v>1</v>
      </c>
      <c r="F264" s="222" t="s">
        <v>167</v>
      </c>
      <c r="G264" s="220"/>
      <c r="H264" s="223">
        <v>2.8</v>
      </c>
      <c r="I264" s="224"/>
      <c r="J264" s="220"/>
      <c r="K264" s="220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166</v>
      </c>
      <c r="AU264" s="229" t="s">
        <v>94</v>
      </c>
      <c r="AV264" s="14" t="s">
        <v>94</v>
      </c>
      <c r="AW264" s="14" t="s">
        <v>30</v>
      </c>
      <c r="AX264" s="14" t="s">
        <v>73</v>
      </c>
      <c r="AY264" s="229" t="s">
        <v>156</v>
      </c>
    </row>
    <row r="265" spans="1:65" s="15" customFormat="1" ht="11.25">
      <c r="B265" s="230"/>
      <c r="C265" s="231"/>
      <c r="D265" s="209" t="s">
        <v>166</v>
      </c>
      <c r="E265" s="232" t="s">
        <v>1</v>
      </c>
      <c r="F265" s="233" t="s">
        <v>181</v>
      </c>
      <c r="G265" s="231"/>
      <c r="H265" s="234">
        <v>25.599999999999998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166</v>
      </c>
      <c r="AU265" s="240" t="s">
        <v>94</v>
      </c>
      <c r="AV265" s="15" t="s">
        <v>164</v>
      </c>
      <c r="AW265" s="15" t="s">
        <v>30</v>
      </c>
      <c r="AX265" s="15" t="s">
        <v>80</v>
      </c>
      <c r="AY265" s="240" t="s">
        <v>156</v>
      </c>
    </row>
    <row r="266" spans="1:65" s="12" customFormat="1" ht="20.85" customHeight="1">
      <c r="B266" s="177"/>
      <c r="C266" s="178"/>
      <c r="D266" s="179" t="s">
        <v>72</v>
      </c>
      <c r="E266" s="191" t="s">
        <v>298</v>
      </c>
      <c r="F266" s="191" t="s">
        <v>299</v>
      </c>
      <c r="G266" s="178"/>
      <c r="H266" s="178"/>
      <c r="I266" s="181"/>
      <c r="J266" s="192">
        <f>BK266</f>
        <v>0</v>
      </c>
      <c r="K266" s="178"/>
      <c r="L266" s="183"/>
      <c r="M266" s="184"/>
      <c r="N266" s="185"/>
      <c r="O266" s="185"/>
      <c r="P266" s="186">
        <f>SUM(P267:P310)</f>
        <v>0</v>
      </c>
      <c r="Q266" s="185"/>
      <c r="R266" s="186">
        <f>SUM(R267:R310)</f>
        <v>0</v>
      </c>
      <c r="S266" s="185"/>
      <c r="T266" s="187">
        <f>SUM(T267:T310)</f>
        <v>8.6043099999999999</v>
      </c>
      <c r="AR266" s="188" t="s">
        <v>80</v>
      </c>
      <c r="AT266" s="189" t="s">
        <v>72</v>
      </c>
      <c r="AU266" s="189" t="s">
        <v>82</v>
      </c>
      <c r="AY266" s="188" t="s">
        <v>156</v>
      </c>
      <c r="BK266" s="190">
        <f>SUM(BK267:BK310)</f>
        <v>0</v>
      </c>
    </row>
    <row r="267" spans="1:65" s="2" customFormat="1" ht="21.75" customHeight="1">
      <c r="A267" s="35"/>
      <c r="B267" s="36"/>
      <c r="C267" s="193" t="s">
        <v>300</v>
      </c>
      <c r="D267" s="193" t="s">
        <v>160</v>
      </c>
      <c r="E267" s="194" t="s">
        <v>301</v>
      </c>
      <c r="F267" s="195" t="s">
        <v>302</v>
      </c>
      <c r="G267" s="196" t="s">
        <v>177</v>
      </c>
      <c r="H267" s="197">
        <v>9.81</v>
      </c>
      <c r="I267" s="198"/>
      <c r="J267" s="199">
        <f>ROUND(I267*H267,2)</f>
        <v>0</v>
      </c>
      <c r="K267" s="200"/>
      <c r="L267" s="40"/>
      <c r="M267" s="201" t="s">
        <v>1</v>
      </c>
      <c r="N267" s="202" t="s">
        <v>38</v>
      </c>
      <c r="O267" s="72"/>
      <c r="P267" s="203">
        <f>O267*H267</f>
        <v>0</v>
      </c>
      <c r="Q267" s="203">
        <v>0</v>
      </c>
      <c r="R267" s="203">
        <f>Q267*H267</f>
        <v>0</v>
      </c>
      <c r="S267" s="203">
        <v>0.13100000000000001</v>
      </c>
      <c r="T267" s="204">
        <f>S267*H267</f>
        <v>1.2851100000000002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5" t="s">
        <v>164</v>
      </c>
      <c r="AT267" s="205" t="s">
        <v>160</v>
      </c>
      <c r="AU267" s="205" t="s">
        <v>94</v>
      </c>
      <c r="AY267" s="18" t="s">
        <v>156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8" t="s">
        <v>80</v>
      </c>
      <c r="BK267" s="206">
        <f>ROUND(I267*H267,2)</f>
        <v>0</v>
      </c>
      <c r="BL267" s="18" t="s">
        <v>164</v>
      </c>
      <c r="BM267" s="205" t="s">
        <v>303</v>
      </c>
    </row>
    <row r="268" spans="1:65" s="13" customFormat="1" ht="11.25">
      <c r="B268" s="207"/>
      <c r="C268" s="208"/>
      <c r="D268" s="209" t="s">
        <v>166</v>
      </c>
      <c r="E268" s="210" t="s">
        <v>1</v>
      </c>
      <c r="F268" s="211" t="s">
        <v>304</v>
      </c>
      <c r="G268" s="208"/>
      <c r="H268" s="212">
        <v>9.81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166</v>
      </c>
      <c r="AU268" s="218" t="s">
        <v>94</v>
      </c>
      <c r="AV268" s="13" t="s">
        <v>82</v>
      </c>
      <c r="AW268" s="13" t="s">
        <v>30</v>
      </c>
      <c r="AX268" s="13" t="s">
        <v>73</v>
      </c>
      <c r="AY268" s="218" t="s">
        <v>156</v>
      </c>
    </row>
    <row r="269" spans="1:65" s="14" customFormat="1" ht="11.25">
      <c r="B269" s="219"/>
      <c r="C269" s="220"/>
      <c r="D269" s="209" t="s">
        <v>166</v>
      </c>
      <c r="E269" s="221" t="s">
        <v>1</v>
      </c>
      <c r="F269" s="222" t="s">
        <v>167</v>
      </c>
      <c r="G269" s="220"/>
      <c r="H269" s="223">
        <v>9.81</v>
      </c>
      <c r="I269" s="224"/>
      <c r="J269" s="220"/>
      <c r="K269" s="220"/>
      <c r="L269" s="225"/>
      <c r="M269" s="226"/>
      <c r="N269" s="227"/>
      <c r="O269" s="227"/>
      <c r="P269" s="227"/>
      <c r="Q269" s="227"/>
      <c r="R269" s="227"/>
      <c r="S269" s="227"/>
      <c r="T269" s="228"/>
      <c r="AT269" s="229" t="s">
        <v>166</v>
      </c>
      <c r="AU269" s="229" t="s">
        <v>94</v>
      </c>
      <c r="AV269" s="14" t="s">
        <v>94</v>
      </c>
      <c r="AW269" s="14" t="s">
        <v>30</v>
      </c>
      <c r="AX269" s="14" t="s">
        <v>80</v>
      </c>
      <c r="AY269" s="229" t="s">
        <v>156</v>
      </c>
    </row>
    <row r="270" spans="1:65" s="2" customFormat="1" ht="21.75" customHeight="1">
      <c r="A270" s="35"/>
      <c r="B270" s="36"/>
      <c r="C270" s="193" t="s">
        <v>290</v>
      </c>
      <c r="D270" s="193" t="s">
        <v>160</v>
      </c>
      <c r="E270" s="194" t="s">
        <v>305</v>
      </c>
      <c r="F270" s="195" t="s">
        <v>306</v>
      </c>
      <c r="G270" s="196" t="s">
        <v>177</v>
      </c>
      <c r="H270" s="197">
        <v>17.899999999999999</v>
      </c>
      <c r="I270" s="198"/>
      <c r="J270" s="199">
        <f>ROUND(I270*H270,2)</f>
        <v>0</v>
      </c>
      <c r="K270" s="200"/>
      <c r="L270" s="40"/>
      <c r="M270" s="201" t="s">
        <v>1</v>
      </c>
      <c r="N270" s="202" t="s">
        <v>38</v>
      </c>
      <c r="O270" s="72"/>
      <c r="P270" s="203">
        <f>O270*H270</f>
        <v>0</v>
      </c>
      <c r="Q270" s="203">
        <v>0</v>
      </c>
      <c r="R270" s="203">
        <f>Q270*H270</f>
        <v>0</v>
      </c>
      <c r="S270" s="203">
        <v>0.26100000000000001</v>
      </c>
      <c r="T270" s="204">
        <f>S270*H270</f>
        <v>4.6718999999999999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164</v>
      </c>
      <c r="AT270" s="205" t="s">
        <v>160</v>
      </c>
      <c r="AU270" s="205" t="s">
        <v>94</v>
      </c>
      <c r="AY270" s="18" t="s">
        <v>156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8" t="s">
        <v>80</v>
      </c>
      <c r="BK270" s="206">
        <f>ROUND(I270*H270,2)</f>
        <v>0</v>
      </c>
      <c r="BL270" s="18" t="s">
        <v>164</v>
      </c>
      <c r="BM270" s="205" t="s">
        <v>307</v>
      </c>
    </row>
    <row r="271" spans="1:65" s="13" customFormat="1" ht="11.25">
      <c r="B271" s="207"/>
      <c r="C271" s="208"/>
      <c r="D271" s="209" t="s">
        <v>166</v>
      </c>
      <c r="E271" s="210" t="s">
        <v>1</v>
      </c>
      <c r="F271" s="211" t="s">
        <v>308</v>
      </c>
      <c r="G271" s="208"/>
      <c r="H271" s="212">
        <v>9.1999999999999993</v>
      </c>
      <c r="I271" s="213"/>
      <c r="J271" s="208"/>
      <c r="K271" s="208"/>
      <c r="L271" s="214"/>
      <c r="M271" s="215"/>
      <c r="N271" s="216"/>
      <c r="O271" s="216"/>
      <c r="P271" s="216"/>
      <c r="Q271" s="216"/>
      <c r="R271" s="216"/>
      <c r="S271" s="216"/>
      <c r="T271" s="217"/>
      <c r="AT271" s="218" t="s">
        <v>166</v>
      </c>
      <c r="AU271" s="218" t="s">
        <v>94</v>
      </c>
      <c r="AV271" s="13" t="s">
        <v>82</v>
      </c>
      <c r="AW271" s="13" t="s">
        <v>30</v>
      </c>
      <c r="AX271" s="13" t="s">
        <v>73</v>
      </c>
      <c r="AY271" s="218" t="s">
        <v>156</v>
      </c>
    </row>
    <row r="272" spans="1:65" s="14" customFormat="1" ht="11.25">
      <c r="B272" s="219"/>
      <c r="C272" s="220"/>
      <c r="D272" s="209" t="s">
        <v>166</v>
      </c>
      <c r="E272" s="221" t="s">
        <v>1</v>
      </c>
      <c r="F272" s="222" t="s">
        <v>167</v>
      </c>
      <c r="G272" s="220"/>
      <c r="H272" s="223">
        <v>9.1999999999999993</v>
      </c>
      <c r="I272" s="224"/>
      <c r="J272" s="220"/>
      <c r="K272" s="220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166</v>
      </c>
      <c r="AU272" s="229" t="s">
        <v>94</v>
      </c>
      <c r="AV272" s="14" t="s">
        <v>94</v>
      </c>
      <c r="AW272" s="14" t="s">
        <v>30</v>
      </c>
      <c r="AX272" s="14" t="s">
        <v>73</v>
      </c>
      <c r="AY272" s="229" t="s">
        <v>156</v>
      </c>
    </row>
    <row r="273" spans="1:65" s="13" customFormat="1" ht="11.25">
      <c r="B273" s="207"/>
      <c r="C273" s="208"/>
      <c r="D273" s="209" t="s">
        <v>166</v>
      </c>
      <c r="E273" s="210" t="s">
        <v>1</v>
      </c>
      <c r="F273" s="211" t="s">
        <v>309</v>
      </c>
      <c r="G273" s="208"/>
      <c r="H273" s="212">
        <v>8.6999999999999993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166</v>
      </c>
      <c r="AU273" s="218" t="s">
        <v>94</v>
      </c>
      <c r="AV273" s="13" t="s">
        <v>82</v>
      </c>
      <c r="AW273" s="13" t="s">
        <v>30</v>
      </c>
      <c r="AX273" s="13" t="s">
        <v>73</v>
      </c>
      <c r="AY273" s="218" t="s">
        <v>156</v>
      </c>
    </row>
    <row r="274" spans="1:65" s="14" customFormat="1" ht="11.25">
      <c r="B274" s="219"/>
      <c r="C274" s="220"/>
      <c r="D274" s="209" t="s">
        <v>166</v>
      </c>
      <c r="E274" s="221" t="s">
        <v>1</v>
      </c>
      <c r="F274" s="222" t="s">
        <v>167</v>
      </c>
      <c r="G274" s="220"/>
      <c r="H274" s="223">
        <v>8.6999999999999993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166</v>
      </c>
      <c r="AU274" s="229" t="s">
        <v>94</v>
      </c>
      <c r="AV274" s="14" t="s">
        <v>94</v>
      </c>
      <c r="AW274" s="14" t="s">
        <v>30</v>
      </c>
      <c r="AX274" s="14" t="s">
        <v>73</v>
      </c>
      <c r="AY274" s="229" t="s">
        <v>156</v>
      </c>
    </row>
    <row r="275" spans="1:65" s="15" customFormat="1" ht="11.25">
      <c r="B275" s="230"/>
      <c r="C275" s="231"/>
      <c r="D275" s="209" t="s">
        <v>166</v>
      </c>
      <c r="E275" s="232" t="s">
        <v>1</v>
      </c>
      <c r="F275" s="233" t="s">
        <v>181</v>
      </c>
      <c r="G275" s="231"/>
      <c r="H275" s="234">
        <v>17.899999999999999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166</v>
      </c>
      <c r="AU275" s="240" t="s">
        <v>94</v>
      </c>
      <c r="AV275" s="15" t="s">
        <v>164</v>
      </c>
      <c r="AW275" s="15" t="s">
        <v>30</v>
      </c>
      <c r="AX275" s="15" t="s">
        <v>80</v>
      </c>
      <c r="AY275" s="240" t="s">
        <v>156</v>
      </c>
    </row>
    <row r="276" spans="1:65" s="2" customFormat="1" ht="24.2" customHeight="1">
      <c r="A276" s="35"/>
      <c r="B276" s="36"/>
      <c r="C276" s="193" t="s">
        <v>310</v>
      </c>
      <c r="D276" s="193" t="s">
        <v>160</v>
      </c>
      <c r="E276" s="194" t="s">
        <v>311</v>
      </c>
      <c r="F276" s="195" t="s">
        <v>312</v>
      </c>
      <c r="G276" s="196" t="s">
        <v>177</v>
      </c>
      <c r="H276" s="197">
        <v>4.2</v>
      </c>
      <c r="I276" s="198"/>
      <c r="J276" s="199">
        <f>ROUND(I276*H276,2)</f>
        <v>0</v>
      </c>
      <c r="K276" s="200"/>
      <c r="L276" s="40"/>
      <c r="M276" s="201" t="s">
        <v>1</v>
      </c>
      <c r="N276" s="202" t="s">
        <v>38</v>
      </c>
      <c r="O276" s="72"/>
      <c r="P276" s="203">
        <f>O276*H276</f>
        <v>0</v>
      </c>
      <c r="Q276" s="203">
        <v>0</v>
      </c>
      <c r="R276" s="203">
        <f>Q276*H276</f>
        <v>0</v>
      </c>
      <c r="S276" s="203">
        <v>0.1</v>
      </c>
      <c r="T276" s="204">
        <f>S276*H276</f>
        <v>0.42000000000000004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05" t="s">
        <v>164</v>
      </c>
      <c r="AT276" s="205" t="s">
        <v>160</v>
      </c>
      <c r="AU276" s="205" t="s">
        <v>94</v>
      </c>
      <c r="AY276" s="18" t="s">
        <v>156</v>
      </c>
      <c r="BE276" s="206">
        <f>IF(N276="základní",J276,0)</f>
        <v>0</v>
      </c>
      <c r="BF276" s="206">
        <f>IF(N276="snížená",J276,0)</f>
        <v>0</v>
      </c>
      <c r="BG276" s="206">
        <f>IF(N276="zákl. přenesená",J276,0)</f>
        <v>0</v>
      </c>
      <c r="BH276" s="206">
        <f>IF(N276="sníž. přenesená",J276,0)</f>
        <v>0</v>
      </c>
      <c r="BI276" s="206">
        <f>IF(N276="nulová",J276,0)</f>
        <v>0</v>
      </c>
      <c r="BJ276" s="18" t="s">
        <v>80</v>
      </c>
      <c r="BK276" s="206">
        <f>ROUND(I276*H276,2)</f>
        <v>0</v>
      </c>
      <c r="BL276" s="18" t="s">
        <v>164</v>
      </c>
      <c r="BM276" s="205" t="s">
        <v>313</v>
      </c>
    </row>
    <row r="277" spans="1:65" s="13" customFormat="1" ht="11.25">
      <c r="B277" s="207"/>
      <c r="C277" s="208"/>
      <c r="D277" s="209" t="s">
        <v>166</v>
      </c>
      <c r="E277" s="210" t="s">
        <v>1</v>
      </c>
      <c r="F277" s="211" t="s">
        <v>314</v>
      </c>
      <c r="G277" s="208"/>
      <c r="H277" s="212">
        <v>4.2</v>
      </c>
      <c r="I277" s="213"/>
      <c r="J277" s="208"/>
      <c r="K277" s="208"/>
      <c r="L277" s="214"/>
      <c r="M277" s="215"/>
      <c r="N277" s="216"/>
      <c r="O277" s="216"/>
      <c r="P277" s="216"/>
      <c r="Q277" s="216"/>
      <c r="R277" s="216"/>
      <c r="S277" s="216"/>
      <c r="T277" s="217"/>
      <c r="AT277" s="218" t="s">
        <v>166</v>
      </c>
      <c r="AU277" s="218" t="s">
        <v>94</v>
      </c>
      <c r="AV277" s="13" t="s">
        <v>82</v>
      </c>
      <c r="AW277" s="13" t="s">
        <v>30</v>
      </c>
      <c r="AX277" s="13" t="s">
        <v>73</v>
      </c>
      <c r="AY277" s="218" t="s">
        <v>156</v>
      </c>
    </row>
    <row r="278" spans="1:65" s="14" customFormat="1" ht="11.25">
      <c r="B278" s="219"/>
      <c r="C278" s="220"/>
      <c r="D278" s="209" t="s">
        <v>166</v>
      </c>
      <c r="E278" s="221" t="s">
        <v>1</v>
      </c>
      <c r="F278" s="222" t="s">
        <v>167</v>
      </c>
      <c r="G278" s="220"/>
      <c r="H278" s="223">
        <v>4.2</v>
      </c>
      <c r="I278" s="224"/>
      <c r="J278" s="220"/>
      <c r="K278" s="220"/>
      <c r="L278" s="225"/>
      <c r="M278" s="226"/>
      <c r="N278" s="227"/>
      <c r="O278" s="227"/>
      <c r="P278" s="227"/>
      <c r="Q278" s="227"/>
      <c r="R278" s="227"/>
      <c r="S278" s="227"/>
      <c r="T278" s="228"/>
      <c r="AT278" s="229" t="s">
        <v>166</v>
      </c>
      <c r="AU278" s="229" t="s">
        <v>94</v>
      </c>
      <c r="AV278" s="14" t="s">
        <v>94</v>
      </c>
      <c r="AW278" s="14" t="s">
        <v>30</v>
      </c>
      <c r="AX278" s="14" t="s">
        <v>80</v>
      </c>
      <c r="AY278" s="229" t="s">
        <v>156</v>
      </c>
    </row>
    <row r="279" spans="1:65" s="2" customFormat="1" ht="24.2" customHeight="1">
      <c r="A279" s="35"/>
      <c r="B279" s="36"/>
      <c r="C279" s="193" t="s">
        <v>315</v>
      </c>
      <c r="D279" s="193" t="s">
        <v>160</v>
      </c>
      <c r="E279" s="194" t="s">
        <v>316</v>
      </c>
      <c r="F279" s="195" t="s">
        <v>317</v>
      </c>
      <c r="G279" s="196" t="s">
        <v>177</v>
      </c>
      <c r="H279" s="197">
        <v>13.38</v>
      </c>
      <c r="I279" s="198"/>
      <c r="J279" s="199">
        <f>ROUND(I279*H279,2)</f>
        <v>0</v>
      </c>
      <c r="K279" s="200"/>
      <c r="L279" s="40"/>
      <c r="M279" s="201" t="s">
        <v>1</v>
      </c>
      <c r="N279" s="202" t="s">
        <v>38</v>
      </c>
      <c r="O279" s="72"/>
      <c r="P279" s="203">
        <f>O279*H279</f>
        <v>0</v>
      </c>
      <c r="Q279" s="203">
        <v>0</v>
      </c>
      <c r="R279" s="203">
        <f>Q279*H279</f>
        <v>0</v>
      </c>
      <c r="S279" s="203">
        <v>0.09</v>
      </c>
      <c r="T279" s="204">
        <f>S279*H279</f>
        <v>1.2041999999999999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5" t="s">
        <v>164</v>
      </c>
      <c r="AT279" s="205" t="s">
        <v>160</v>
      </c>
      <c r="AU279" s="205" t="s">
        <v>94</v>
      </c>
      <c r="AY279" s="18" t="s">
        <v>156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8" t="s">
        <v>80</v>
      </c>
      <c r="BK279" s="206">
        <f>ROUND(I279*H279,2)</f>
        <v>0</v>
      </c>
      <c r="BL279" s="18" t="s">
        <v>164</v>
      </c>
      <c r="BM279" s="205" t="s">
        <v>318</v>
      </c>
    </row>
    <row r="280" spans="1:65" s="16" customFormat="1" ht="11.25">
      <c r="B280" s="241"/>
      <c r="C280" s="242"/>
      <c r="D280" s="209" t="s">
        <v>166</v>
      </c>
      <c r="E280" s="243" t="s">
        <v>1</v>
      </c>
      <c r="F280" s="244" t="s">
        <v>319</v>
      </c>
      <c r="G280" s="242"/>
      <c r="H280" s="243" t="s">
        <v>1</v>
      </c>
      <c r="I280" s="245"/>
      <c r="J280" s="242"/>
      <c r="K280" s="242"/>
      <c r="L280" s="246"/>
      <c r="M280" s="247"/>
      <c r="N280" s="248"/>
      <c r="O280" s="248"/>
      <c r="P280" s="248"/>
      <c r="Q280" s="248"/>
      <c r="R280" s="248"/>
      <c r="S280" s="248"/>
      <c r="T280" s="249"/>
      <c r="AT280" s="250" t="s">
        <v>166</v>
      </c>
      <c r="AU280" s="250" t="s">
        <v>94</v>
      </c>
      <c r="AV280" s="16" t="s">
        <v>80</v>
      </c>
      <c r="AW280" s="16" t="s">
        <v>30</v>
      </c>
      <c r="AX280" s="16" t="s">
        <v>73</v>
      </c>
      <c r="AY280" s="250" t="s">
        <v>156</v>
      </c>
    </row>
    <row r="281" spans="1:65" s="13" customFormat="1" ht="11.25">
      <c r="B281" s="207"/>
      <c r="C281" s="208"/>
      <c r="D281" s="209" t="s">
        <v>166</v>
      </c>
      <c r="E281" s="210" t="s">
        <v>1</v>
      </c>
      <c r="F281" s="211" t="s">
        <v>320</v>
      </c>
      <c r="G281" s="208"/>
      <c r="H281" s="212">
        <v>1.56</v>
      </c>
      <c r="I281" s="213"/>
      <c r="J281" s="208"/>
      <c r="K281" s="208"/>
      <c r="L281" s="214"/>
      <c r="M281" s="215"/>
      <c r="N281" s="216"/>
      <c r="O281" s="216"/>
      <c r="P281" s="216"/>
      <c r="Q281" s="216"/>
      <c r="R281" s="216"/>
      <c r="S281" s="216"/>
      <c r="T281" s="217"/>
      <c r="AT281" s="218" t="s">
        <v>166</v>
      </c>
      <c r="AU281" s="218" t="s">
        <v>94</v>
      </c>
      <c r="AV281" s="13" t="s">
        <v>82</v>
      </c>
      <c r="AW281" s="13" t="s">
        <v>30</v>
      </c>
      <c r="AX281" s="13" t="s">
        <v>73</v>
      </c>
      <c r="AY281" s="218" t="s">
        <v>156</v>
      </c>
    </row>
    <row r="282" spans="1:65" s="14" customFormat="1" ht="11.25">
      <c r="B282" s="219"/>
      <c r="C282" s="220"/>
      <c r="D282" s="209" t="s">
        <v>166</v>
      </c>
      <c r="E282" s="221" t="s">
        <v>1</v>
      </c>
      <c r="F282" s="222" t="s">
        <v>167</v>
      </c>
      <c r="G282" s="220"/>
      <c r="H282" s="223">
        <v>1.56</v>
      </c>
      <c r="I282" s="224"/>
      <c r="J282" s="220"/>
      <c r="K282" s="220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166</v>
      </c>
      <c r="AU282" s="229" t="s">
        <v>94</v>
      </c>
      <c r="AV282" s="14" t="s">
        <v>94</v>
      </c>
      <c r="AW282" s="14" t="s">
        <v>30</v>
      </c>
      <c r="AX282" s="14" t="s">
        <v>73</v>
      </c>
      <c r="AY282" s="229" t="s">
        <v>156</v>
      </c>
    </row>
    <row r="283" spans="1:65" s="13" customFormat="1" ht="11.25">
      <c r="B283" s="207"/>
      <c r="C283" s="208"/>
      <c r="D283" s="209" t="s">
        <v>166</v>
      </c>
      <c r="E283" s="210" t="s">
        <v>1</v>
      </c>
      <c r="F283" s="211" t="s">
        <v>321</v>
      </c>
      <c r="G283" s="208"/>
      <c r="H283" s="212">
        <v>1.2</v>
      </c>
      <c r="I283" s="213"/>
      <c r="J283" s="208"/>
      <c r="K283" s="208"/>
      <c r="L283" s="214"/>
      <c r="M283" s="215"/>
      <c r="N283" s="216"/>
      <c r="O283" s="216"/>
      <c r="P283" s="216"/>
      <c r="Q283" s="216"/>
      <c r="R283" s="216"/>
      <c r="S283" s="216"/>
      <c r="T283" s="217"/>
      <c r="AT283" s="218" t="s">
        <v>166</v>
      </c>
      <c r="AU283" s="218" t="s">
        <v>94</v>
      </c>
      <c r="AV283" s="13" t="s">
        <v>82</v>
      </c>
      <c r="AW283" s="13" t="s">
        <v>30</v>
      </c>
      <c r="AX283" s="13" t="s">
        <v>73</v>
      </c>
      <c r="AY283" s="218" t="s">
        <v>156</v>
      </c>
    </row>
    <row r="284" spans="1:65" s="13" customFormat="1" ht="11.25">
      <c r="B284" s="207"/>
      <c r="C284" s="208"/>
      <c r="D284" s="209" t="s">
        <v>166</v>
      </c>
      <c r="E284" s="210" t="s">
        <v>1</v>
      </c>
      <c r="F284" s="211" t="s">
        <v>322</v>
      </c>
      <c r="G284" s="208"/>
      <c r="H284" s="212">
        <v>3</v>
      </c>
      <c r="I284" s="213"/>
      <c r="J284" s="208"/>
      <c r="K284" s="208"/>
      <c r="L284" s="214"/>
      <c r="M284" s="215"/>
      <c r="N284" s="216"/>
      <c r="O284" s="216"/>
      <c r="P284" s="216"/>
      <c r="Q284" s="216"/>
      <c r="R284" s="216"/>
      <c r="S284" s="216"/>
      <c r="T284" s="217"/>
      <c r="AT284" s="218" t="s">
        <v>166</v>
      </c>
      <c r="AU284" s="218" t="s">
        <v>94</v>
      </c>
      <c r="AV284" s="13" t="s">
        <v>82</v>
      </c>
      <c r="AW284" s="13" t="s">
        <v>30</v>
      </c>
      <c r="AX284" s="13" t="s">
        <v>73</v>
      </c>
      <c r="AY284" s="218" t="s">
        <v>156</v>
      </c>
    </row>
    <row r="285" spans="1:65" s="13" customFormat="1" ht="11.25">
      <c r="B285" s="207"/>
      <c r="C285" s="208"/>
      <c r="D285" s="209" t="s">
        <v>166</v>
      </c>
      <c r="E285" s="210" t="s">
        <v>1</v>
      </c>
      <c r="F285" s="211" t="s">
        <v>323</v>
      </c>
      <c r="G285" s="208"/>
      <c r="H285" s="212">
        <v>5.4</v>
      </c>
      <c r="I285" s="213"/>
      <c r="J285" s="208"/>
      <c r="K285" s="208"/>
      <c r="L285" s="214"/>
      <c r="M285" s="215"/>
      <c r="N285" s="216"/>
      <c r="O285" s="216"/>
      <c r="P285" s="216"/>
      <c r="Q285" s="216"/>
      <c r="R285" s="216"/>
      <c r="S285" s="216"/>
      <c r="T285" s="217"/>
      <c r="AT285" s="218" t="s">
        <v>166</v>
      </c>
      <c r="AU285" s="218" t="s">
        <v>94</v>
      </c>
      <c r="AV285" s="13" t="s">
        <v>82</v>
      </c>
      <c r="AW285" s="13" t="s">
        <v>30</v>
      </c>
      <c r="AX285" s="13" t="s">
        <v>73</v>
      </c>
      <c r="AY285" s="218" t="s">
        <v>156</v>
      </c>
    </row>
    <row r="286" spans="1:65" s="14" customFormat="1" ht="11.25">
      <c r="B286" s="219"/>
      <c r="C286" s="220"/>
      <c r="D286" s="209" t="s">
        <v>166</v>
      </c>
      <c r="E286" s="221" t="s">
        <v>1</v>
      </c>
      <c r="F286" s="222" t="s">
        <v>167</v>
      </c>
      <c r="G286" s="220"/>
      <c r="H286" s="223">
        <v>9.6000000000000014</v>
      </c>
      <c r="I286" s="224"/>
      <c r="J286" s="220"/>
      <c r="K286" s="220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166</v>
      </c>
      <c r="AU286" s="229" t="s">
        <v>94</v>
      </c>
      <c r="AV286" s="14" t="s">
        <v>94</v>
      </c>
      <c r="AW286" s="14" t="s">
        <v>30</v>
      </c>
      <c r="AX286" s="14" t="s">
        <v>73</v>
      </c>
      <c r="AY286" s="229" t="s">
        <v>156</v>
      </c>
    </row>
    <row r="287" spans="1:65" s="13" customFormat="1" ht="11.25">
      <c r="B287" s="207"/>
      <c r="C287" s="208"/>
      <c r="D287" s="209" t="s">
        <v>166</v>
      </c>
      <c r="E287" s="210" t="s">
        <v>1</v>
      </c>
      <c r="F287" s="211" t="s">
        <v>324</v>
      </c>
      <c r="G287" s="208"/>
      <c r="H287" s="212">
        <v>2.2200000000000002</v>
      </c>
      <c r="I287" s="213"/>
      <c r="J287" s="208"/>
      <c r="K287" s="208"/>
      <c r="L287" s="214"/>
      <c r="M287" s="215"/>
      <c r="N287" s="216"/>
      <c r="O287" s="216"/>
      <c r="P287" s="216"/>
      <c r="Q287" s="216"/>
      <c r="R287" s="216"/>
      <c r="S287" s="216"/>
      <c r="T287" s="217"/>
      <c r="AT287" s="218" t="s">
        <v>166</v>
      </c>
      <c r="AU287" s="218" t="s">
        <v>94</v>
      </c>
      <c r="AV287" s="13" t="s">
        <v>82</v>
      </c>
      <c r="AW287" s="13" t="s">
        <v>30</v>
      </c>
      <c r="AX287" s="13" t="s">
        <v>73</v>
      </c>
      <c r="AY287" s="218" t="s">
        <v>156</v>
      </c>
    </row>
    <row r="288" spans="1:65" s="14" customFormat="1" ht="11.25">
      <c r="B288" s="219"/>
      <c r="C288" s="220"/>
      <c r="D288" s="209" t="s">
        <v>166</v>
      </c>
      <c r="E288" s="221" t="s">
        <v>1</v>
      </c>
      <c r="F288" s="222" t="s">
        <v>167</v>
      </c>
      <c r="G288" s="220"/>
      <c r="H288" s="223">
        <v>2.2200000000000002</v>
      </c>
      <c r="I288" s="224"/>
      <c r="J288" s="220"/>
      <c r="K288" s="220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166</v>
      </c>
      <c r="AU288" s="229" t="s">
        <v>94</v>
      </c>
      <c r="AV288" s="14" t="s">
        <v>94</v>
      </c>
      <c r="AW288" s="14" t="s">
        <v>30</v>
      </c>
      <c r="AX288" s="14" t="s">
        <v>73</v>
      </c>
      <c r="AY288" s="229" t="s">
        <v>156</v>
      </c>
    </row>
    <row r="289" spans="1:65" s="15" customFormat="1" ht="11.25">
      <c r="B289" s="230"/>
      <c r="C289" s="231"/>
      <c r="D289" s="209" t="s">
        <v>166</v>
      </c>
      <c r="E289" s="232" t="s">
        <v>1</v>
      </c>
      <c r="F289" s="233" t="s">
        <v>181</v>
      </c>
      <c r="G289" s="231"/>
      <c r="H289" s="234">
        <v>13.38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166</v>
      </c>
      <c r="AU289" s="240" t="s">
        <v>94</v>
      </c>
      <c r="AV289" s="15" t="s">
        <v>164</v>
      </c>
      <c r="AW289" s="15" t="s">
        <v>30</v>
      </c>
      <c r="AX289" s="15" t="s">
        <v>80</v>
      </c>
      <c r="AY289" s="240" t="s">
        <v>156</v>
      </c>
    </row>
    <row r="290" spans="1:65" s="2" customFormat="1" ht="24.2" customHeight="1">
      <c r="A290" s="35"/>
      <c r="B290" s="36"/>
      <c r="C290" s="193" t="s">
        <v>325</v>
      </c>
      <c r="D290" s="193" t="s">
        <v>160</v>
      </c>
      <c r="E290" s="194" t="s">
        <v>326</v>
      </c>
      <c r="F290" s="195" t="s">
        <v>327</v>
      </c>
      <c r="G290" s="196" t="s">
        <v>177</v>
      </c>
      <c r="H290" s="197">
        <v>13.38</v>
      </c>
      <c r="I290" s="198"/>
      <c r="J290" s="199">
        <f>ROUND(I290*H290,2)</f>
        <v>0</v>
      </c>
      <c r="K290" s="200"/>
      <c r="L290" s="40"/>
      <c r="M290" s="201" t="s">
        <v>1</v>
      </c>
      <c r="N290" s="202" t="s">
        <v>38</v>
      </c>
      <c r="O290" s="72"/>
      <c r="P290" s="203">
        <f>O290*H290</f>
        <v>0</v>
      </c>
      <c r="Q290" s="203">
        <v>0</v>
      </c>
      <c r="R290" s="203">
        <f>Q290*H290</f>
        <v>0</v>
      </c>
      <c r="S290" s="203">
        <v>3.5000000000000003E-2</v>
      </c>
      <c r="T290" s="204">
        <f>S290*H290</f>
        <v>0.46830000000000005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5" t="s">
        <v>164</v>
      </c>
      <c r="AT290" s="205" t="s">
        <v>160</v>
      </c>
      <c r="AU290" s="205" t="s">
        <v>94</v>
      </c>
      <c r="AY290" s="18" t="s">
        <v>156</v>
      </c>
      <c r="BE290" s="206">
        <f>IF(N290="základní",J290,0)</f>
        <v>0</v>
      </c>
      <c r="BF290" s="206">
        <f>IF(N290="snížená",J290,0)</f>
        <v>0</v>
      </c>
      <c r="BG290" s="206">
        <f>IF(N290="zákl. přenesená",J290,0)</f>
        <v>0</v>
      </c>
      <c r="BH290" s="206">
        <f>IF(N290="sníž. přenesená",J290,0)</f>
        <v>0</v>
      </c>
      <c r="BI290" s="206">
        <f>IF(N290="nulová",J290,0)</f>
        <v>0</v>
      </c>
      <c r="BJ290" s="18" t="s">
        <v>80</v>
      </c>
      <c r="BK290" s="206">
        <f>ROUND(I290*H290,2)</f>
        <v>0</v>
      </c>
      <c r="BL290" s="18" t="s">
        <v>164</v>
      </c>
      <c r="BM290" s="205" t="s">
        <v>328</v>
      </c>
    </row>
    <row r="291" spans="1:65" s="16" customFormat="1" ht="11.25">
      <c r="B291" s="241"/>
      <c r="C291" s="242"/>
      <c r="D291" s="209" t="s">
        <v>166</v>
      </c>
      <c r="E291" s="243" t="s">
        <v>1</v>
      </c>
      <c r="F291" s="244" t="s">
        <v>319</v>
      </c>
      <c r="G291" s="242"/>
      <c r="H291" s="243" t="s">
        <v>1</v>
      </c>
      <c r="I291" s="245"/>
      <c r="J291" s="242"/>
      <c r="K291" s="242"/>
      <c r="L291" s="246"/>
      <c r="M291" s="247"/>
      <c r="N291" s="248"/>
      <c r="O291" s="248"/>
      <c r="P291" s="248"/>
      <c r="Q291" s="248"/>
      <c r="R291" s="248"/>
      <c r="S291" s="248"/>
      <c r="T291" s="249"/>
      <c r="AT291" s="250" t="s">
        <v>166</v>
      </c>
      <c r="AU291" s="250" t="s">
        <v>94</v>
      </c>
      <c r="AV291" s="16" t="s">
        <v>80</v>
      </c>
      <c r="AW291" s="16" t="s">
        <v>30</v>
      </c>
      <c r="AX291" s="16" t="s">
        <v>73</v>
      </c>
      <c r="AY291" s="250" t="s">
        <v>156</v>
      </c>
    </row>
    <row r="292" spans="1:65" s="13" customFormat="1" ht="11.25">
      <c r="B292" s="207"/>
      <c r="C292" s="208"/>
      <c r="D292" s="209" t="s">
        <v>166</v>
      </c>
      <c r="E292" s="210" t="s">
        <v>1</v>
      </c>
      <c r="F292" s="211" t="s">
        <v>320</v>
      </c>
      <c r="G292" s="208"/>
      <c r="H292" s="212">
        <v>1.56</v>
      </c>
      <c r="I292" s="213"/>
      <c r="J292" s="208"/>
      <c r="K292" s="208"/>
      <c r="L292" s="214"/>
      <c r="M292" s="215"/>
      <c r="N292" s="216"/>
      <c r="O292" s="216"/>
      <c r="P292" s="216"/>
      <c r="Q292" s="216"/>
      <c r="R292" s="216"/>
      <c r="S292" s="216"/>
      <c r="T292" s="217"/>
      <c r="AT292" s="218" t="s">
        <v>166</v>
      </c>
      <c r="AU292" s="218" t="s">
        <v>94</v>
      </c>
      <c r="AV292" s="13" t="s">
        <v>82</v>
      </c>
      <c r="AW292" s="13" t="s">
        <v>30</v>
      </c>
      <c r="AX292" s="13" t="s">
        <v>73</v>
      </c>
      <c r="AY292" s="218" t="s">
        <v>156</v>
      </c>
    </row>
    <row r="293" spans="1:65" s="14" customFormat="1" ht="11.25">
      <c r="B293" s="219"/>
      <c r="C293" s="220"/>
      <c r="D293" s="209" t="s">
        <v>166</v>
      </c>
      <c r="E293" s="221" t="s">
        <v>1</v>
      </c>
      <c r="F293" s="222" t="s">
        <v>167</v>
      </c>
      <c r="G293" s="220"/>
      <c r="H293" s="223">
        <v>1.56</v>
      </c>
      <c r="I293" s="224"/>
      <c r="J293" s="220"/>
      <c r="K293" s="220"/>
      <c r="L293" s="225"/>
      <c r="M293" s="226"/>
      <c r="N293" s="227"/>
      <c r="O293" s="227"/>
      <c r="P293" s="227"/>
      <c r="Q293" s="227"/>
      <c r="R293" s="227"/>
      <c r="S293" s="227"/>
      <c r="T293" s="228"/>
      <c r="AT293" s="229" t="s">
        <v>166</v>
      </c>
      <c r="AU293" s="229" t="s">
        <v>94</v>
      </c>
      <c r="AV293" s="14" t="s">
        <v>94</v>
      </c>
      <c r="AW293" s="14" t="s">
        <v>30</v>
      </c>
      <c r="AX293" s="14" t="s">
        <v>73</v>
      </c>
      <c r="AY293" s="229" t="s">
        <v>156</v>
      </c>
    </row>
    <row r="294" spans="1:65" s="13" customFormat="1" ht="11.25">
      <c r="B294" s="207"/>
      <c r="C294" s="208"/>
      <c r="D294" s="209" t="s">
        <v>166</v>
      </c>
      <c r="E294" s="210" t="s">
        <v>1</v>
      </c>
      <c r="F294" s="211" t="s">
        <v>321</v>
      </c>
      <c r="G294" s="208"/>
      <c r="H294" s="212">
        <v>1.2</v>
      </c>
      <c r="I294" s="213"/>
      <c r="J294" s="208"/>
      <c r="K294" s="208"/>
      <c r="L294" s="214"/>
      <c r="M294" s="215"/>
      <c r="N294" s="216"/>
      <c r="O294" s="216"/>
      <c r="P294" s="216"/>
      <c r="Q294" s="216"/>
      <c r="R294" s="216"/>
      <c r="S294" s="216"/>
      <c r="T294" s="217"/>
      <c r="AT294" s="218" t="s">
        <v>166</v>
      </c>
      <c r="AU294" s="218" t="s">
        <v>94</v>
      </c>
      <c r="AV294" s="13" t="s">
        <v>82</v>
      </c>
      <c r="AW294" s="13" t="s">
        <v>30</v>
      </c>
      <c r="AX294" s="13" t="s">
        <v>73</v>
      </c>
      <c r="AY294" s="218" t="s">
        <v>156</v>
      </c>
    </row>
    <row r="295" spans="1:65" s="13" customFormat="1" ht="11.25">
      <c r="B295" s="207"/>
      <c r="C295" s="208"/>
      <c r="D295" s="209" t="s">
        <v>166</v>
      </c>
      <c r="E295" s="210" t="s">
        <v>1</v>
      </c>
      <c r="F295" s="211" t="s">
        <v>322</v>
      </c>
      <c r="G295" s="208"/>
      <c r="H295" s="212">
        <v>3</v>
      </c>
      <c r="I295" s="213"/>
      <c r="J295" s="208"/>
      <c r="K295" s="208"/>
      <c r="L295" s="214"/>
      <c r="M295" s="215"/>
      <c r="N295" s="216"/>
      <c r="O295" s="216"/>
      <c r="P295" s="216"/>
      <c r="Q295" s="216"/>
      <c r="R295" s="216"/>
      <c r="S295" s="216"/>
      <c r="T295" s="217"/>
      <c r="AT295" s="218" t="s">
        <v>166</v>
      </c>
      <c r="AU295" s="218" t="s">
        <v>94</v>
      </c>
      <c r="AV295" s="13" t="s">
        <v>82</v>
      </c>
      <c r="AW295" s="13" t="s">
        <v>30</v>
      </c>
      <c r="AX295" s="13" t="s">
        <v>73</v>
      </c>
      <c r="AY295" s="218" t="s">
        <v>156</v>
      </c>
    </row>
    <row r="296" spans="1:65" s="13" customFormat="1" ht="11.25">
      <c r="B296" s="207"/>
      <c r="C296" s="208"/>
      <c r="D296" s="209" t="s">
        <v>166</v>
      </c>
      <c r="E296" s="210" t="s">
        <v>1</v>
      </c>
      <c r="F296" s="211" t="s">
        <v>323</v>
      </c>
      <c r="G296" s="208"/>
      <c r="H296" s="212">
        <v>5.4</v>
      </c>
      <c r="I296" s="213"/>
      <c r="J296" s="208"/>
      <c r="K296" s="208"/>
      <c r="L296" s="214"/>
      <c r="M296" s="215"/>
      <c r="N296" s="216"/>
      <c r="O296" s="216"/>
      <c r="P296" s="216"/>
      <c r="Q296" s="216"/>
      <c r="R296" s="216"/>
      <c r="S296" s="216"/>
      <c r="T296" s="217"/>
      <c r="AT296" s="218" t="s">
        <v>166</v>
      </c>
      <c r="AU296" s="218" t="s">
        <v>94</v>
      </c>
      <c r="AV296" s="13" t="s">
        <v>82</v>
      </c>
      <c r="AW296" s="13" t="s">
        <v>30</v>
      </c>
      <c r="AX296" s="13" t="s">
        <v>73</v>
      </c>
      <c r="AY296" s="218" t="s">
        <v>156</v>
      </c>
    </row>
    <row r="297" spans="1:65" s="14" customFormat="1" ht="11.25">
      <c r="B297" s="219"/>
      <c r="C297" s="220"/>
      <c r="D297" s="209" t="s">
        <v>166</v>
      </c>
      <c r="E297" s="221" t="s">
        <v>1</v>
      </c>
      <c r="F297" s="222" t="s">
        <v>167</v>
      </c>
      <c r="G297" s="220"/>
      <c r="H297" s="223">
        <v>9.6000000000000014</v>
      </c>
      <c r="I297" s="224"/>
      <c r="J297" s="220"/>
      <c r="K297" s="220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166</v>
      </c>
      <c r="AU297" s="229" t="s">
        <v>94</v>
      </c>
      <c r="AV297" s="14" t="s">
        <v>94</v>
      </c>
      <c r="AW297" s="14" t="s">
        <v>30</v>
      </c>
      <c r="AX297" s="14" t="s">
        <v>73</v>
      </c>
      <c r="AY297" s="229" t="s">
        <v>156</v>
      </c>
    </row>
    <row r="298" spans="1:65" s="13" customFormat="1" ht="11.25">
      <c r="B298" s="207"/>
      <c r="C298" s="208"/>
      <c r="D298" s="209" t="s">
        <v>166</v>
      </c>
      <c r="E298" s="210" t="s">
        <v>1</v>
      </c>
      <c r="F298" s="211" t="s">
        <v>324</v>
      </c>
      <c r="G298" s="208"/>
      <c r="H298" s="212">
        <v>2.2200000000000002</v>
      </c>
      <c r="I298" s="213"/>
      <c r="J298" s="208"/>
      <c r="K298" s="208"/>
      <c r="L298" s="214"/>
      <c r="M298" s="215"/>
      <c r="N298" s="216"/>
      <c r="O298" s="216"/>
      <c r="P298" s="216"/>
      <c r="Q298" s="216"/>
      <c r="R298" s="216"/>
      <c r="S298" s="216"/>
      <c r="T298" s="217"/>
      <c r="AT298" s="218" t="s">
        <v>166</v>
      </c>
      <c r="AU298" s="218" t="s">
        <v>94</v>
      </c>
      <c r="AV298" s="13" t="s">
        <v>82</v>
      </c>
      <c r="AW298" s="13" t="s">
        <v>30</v>
      </c>
      <c r="AX298" s="13" t="s">
        <v>73</v>
      </c>
      <c r="AY298" s="218" t="s">
        <v>156</v>
      </c>
    </row>
    <row r="299" spans="1:65" s="14" customFormat="1" ht="11.25">
      <c r="B299" s="219"/>
      <c r="C299" s="220"/>
      <c r="D299" s="209" t="s">
        <v>166</v>
      </c>
      <c r="E299" s="221" t="s">
        <v>1</v>
      </c>
      <c r="F299" s="222" t="s">
        <v>167</v>
      </c>
      <c r="G299" s="220"/>
      <c r="H299" s="223">
        <v>2.2200000000000002</v>
      </c>
      <c r="I299" s="224"/>
      <c r="J299" s="220"/>
      <c r="K299" s="220"/>
      <c r="L299" s="225"/>
      <c r="M299" s="226"/>
      <c r="N299" s="227"/>
      <c r="O299" s="227"/>
      <c r="P299" s="227"/>
      <c r="Q299" s="227"/>
      <c r="R299" s="227"/>
      <c r="S299" s="227"/>
      <c r="T299" s="228"/>
      <c r="AT299" s="229" t="s">
        <v>166</v>
      </c>
      <c r="AU299" s="229" t="s">
        <v>94</v>
      </c>
      <c r="AV299" s="14" t="s">
        <v>94</v>
      </c>
      <c r="AW299" s="14" t="s">
        <v>30</v>
      </c>
      <c r="AX299" s="14" t="s">
        <v>73</v>
      </c>
      <c r="AY299" s="229" t="s">
        <v>156</v>
      </c>
    </row>
    <row r="300" spans="1:65" s="15" customFormat="1" ht="11.25">
      <c r="B300" s="230"/>
      <c r="C300" s="231"/>
      <c r="D300" s="209" t="s">
        <v>166</v>
      </c>
      <c r="E300" s="232" t="s">
        <v>1</v>
      </c>
      <c r="F300" s="233" t="s">
        <v>181</v>
      </c>
      <c r="G300" s="231"/>
      <c r="H300" s="234">
        <v>13.38</v>
      </c>
      <c r="I300" s="235"/>
      <c r="J300" s="231"/>
      <c r="K300" s="231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166</v>
      </c>
      <c r="AU300" s="240" t="s">
        <v>94</v>
      </c>
      <c r="AV300" s="15" t="s">
        <v>164</v>
      </c>
      <c r="AW300" s="15" t="s">
        <v>30</v>
      </c>
      <c r="AX300" s="15" t="s">
        <v>80</v>
      </c>
      <c r="AY300" s="240" t="s">
        <v>156</v>
      </c>
    </row>
    <row r="301" spans="1:65" s="2" customFormat="1" ht="21.75" customHeight="1">
      <c r="A301" s="35"/>
      <c r="B301" s="36"/>
      <c r="C301" s="193" t="s">
        <v>329</v>
      </c>
      <c r="D301" s="193" t="s">
        <v>160</v>
      </c>
      <c r="E301" s="194" t="s">
        <v>330</v>
      </c>
      <c r="F301" s="195" t="s">
        <v>331</v>
      </c>
      <c r="G301" s="196" t="s">
        <v>177</v>
      </c>
      <c r="H301" s="197">
        <v>7.3</v>
      </c>
      <c r="I301" s="198"/>
      <c r="J301" s="199">
        <f>ROUND(I301*H301,2)</f>
        <v>0</v>
      </c>
      <c r="K301" s="200"/>
      <c r="L301" s="40"/>
      <c r="M301" s="201" t="s">
        <v>1</v>
      </c>
      <c r="N301" s="202" t="s">
        <v>38</v>
      </c>
      <c r="O301" s="72"/>
      <c r="P301" s="203">
        <f>O301*H301</f>
        <v>0</v>
      </c>
      <c r="Q301" s="203">
        <v>0</v>
      </c>
      <c r="R301" s="203">
        <f>Q301*H301</f>
        <v>0</v>
      </c>
      <c r="S301" s="203">
        <v>7.5999999999999998E-2</v>
      </c>
      <c r="T301" s="204">
        <f>S301*H301</f>
        <v>0.55479999999999996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5" t="s">
        <v>164</v>
      </c>
      <c r="AT301" s="205" t="s">
        <v>160</v>
      </c>
      <c r="AU301" s="205" t="s">
        <v>94</v>
      </c>
      <c r="AY301" s="18" t="s">
        <v>156</v>
      </c>
      <c r="BE301" s="206">
        <f>IF(N301="základní",J301,0)</f>
        <v>0</v>
      </c>
      <c r="BF301" s="206">
        <f>IF(N301="snížená",J301,0)</f>
        <v>0</v>
      </c>
      <c r="BG301" s="206">
        <f>IF(N301="zákl. přenesená",J301,0)</f>
        <v>0</v>
      </c>
      <c r="BH301" s="206">
        <f>IF(N301="sníž. přenesená",J301,0)</f>
        <v>0</v>
      </c>
      <c r="BI301" s="206">
        <f>IF(N301="nulová",J301,0)</f>
        <v>0</v>
      </c>
      <c r="BJ301" s="18" t="s">
        <v>80</v>
      </c>
      <c r="BK301" s="206">
        <f>ROUND(I301*H301,2)</f>
        <v>0</v>
      </c>
      <c r="BL301" s="18" t="s">
        <v>164</v>
      </c>
      <c r="BM301" s="205" t="s">
        <v>332</v>
      </c>
    </row>
    <row r="302" spans="1:65" s="13" customFormat="1" ht="11.25">
      <c r="B302" s="207"/>
      <c r="C302" s="208"/>
      <c r="D302" s="209" t="s">
        <v>166</v>
      </c>
      <c r="E302" s="210" t="s">
        <v>1</v>
      </c>
      <c r="F302" s="211" t="s">
        <v>333</v>
      </c>
      <c r="G302" s="208"/>
      <c r="H302" s="212">
        <v>2.4</v>
      </c>
      <c r="I302" s="213"/>
      <c r="J302" s="208"/>
      <c r="K302" s="208"/>
      <c r="L302" s="214"/>
      <c r="M302" s="215"/>
      <c r="N302" s="216"/>
      <c r="O302" s="216"/>
      <c r="P302" s="216"/>
      <c r="Q302" s="216"/>
      <c r="R302" s="216"/>
      <c r="S302" s="216"/>
      <c r="T302" s="217"/>
      <c r="AT302" s="218" t="s">
        <v>166</v>
      </c>
      <c r="AU302" s="218" t="s">
        <v>94</v>
      </c>
      <c r="AV302" s="13" t="s">
        <v>82</v>
      </c>
      <c r="AW302" s="13" t="s">
        <v>30</v>
      </c>
      <c r="AX302" s="13" t="s">
        <v>73</v>
      </c>
      <c r="AY302" s="218" t="s">
        <v>156</v>
      </c>
    </row>
    <row r="303" spans="1:65" s="14" customFormat="1" ht="11.25">
      <c r="B303" s="219"/>
      <c r="C303" s="220"/>
      <c r="D303" s="209" t="s">
        <v>166</v>
      </c>
      <c r="E303" s="221" t="s">
        <v>1</v>
      </c>
      <c r="F303" s="222" t="s">
        <v>167</v>
      </c>
      <c r="G303" s="220"/>
      <c r="H303" s="223">
        <v>2.4</v>
      </c>
      <c r="I303" s="224"/>
      <c r="J303" s="220"/>
      <c r="K303" s="220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166</v>
      </c>
      <c r="AU303" s="229" t="s">
        <v>94</v>
      </c>
      <c r="AV303" s="14" t="s">
        <v>94</v>
      </c>
      <c r="AW303" s="14" t="s">
        <v>30</v>
      </c>
      <c r="AX303" s="14" t="s">
        <v>73</v>
      </c>
      <c r="AY303" s="229" t="s">
        <v>156</v>
      </c>
    </row>
    <row r="304" spans="1:65" s="13" customFormat="1" ht="11.25">
      <c r="B304" s="207"/>
      <c r="C304" s="208"/>
      <c r="D304" s="209" t="s">
        <v>166</v>
      </c>
      <c r="E304" s="210" t="s">
        <v>1</v>
      </c>
      <c r="F304" s="211" t="s">
        <v>334</v>
      </c>
      <c r="G304" s="208"/>
      <c r="H304" s="212">
        <v>1.6</v>
      </c>
      <c r="I304" s="213"/>
      <c r="J304" s="208"/>
      <c r="K304" s="208"/>
      <c r="L304" s="214"/>
      <c r="M304" s="215"/>
      <c r="N304" s="216"/>
      <c r="O304" s="216"/>
      <c r="P304" s="216"/>
      <c r="Q304" s="216"/>
      <c r="R304" s="216"/>
      <c r="S304" s="216"/>
      <c r="T304" s="217"/>
      <c r="AT304" s="218" t="s">
        <v>166</v>
      </c>
      <c r="AU304" s="218" t="s">
        <v>94</v>
      </c>
      <c r="AV304" s="13" t="s">
        <v>82</v>
      </c>
      <c r="AW304" s="13" t="s">
        <v>30</v>
      </c>
      <c r="AX304" s="13" t="s">
        <v>73</v>
      </c>
      <c r="AY304" s="218" t="s">
        <v>156</v>
      </c>
    </row>
    <row r="305" spans="1:65" s="14" customFormat="1" ht="11.25">
      <c r="B305" s="219"/>
      <c r="C305" s="220"/>
      <c r="D305" s="209" t="s">
        <v>166</v>
      </c>
      <c r="E305" s="221" t="s">
        <v>1</v>
      </c>
      <c r="F305" s="222" t="s">
        <v>167</v>
      </c>
      <c r="G305" s="220"/>
      <c r="H305" s="223">
        <v>1.6</v>
      </c>
      <c r="I305" s="224"/>
      <c r="J305" s="220"/>
      <c r="K305" s="220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166</v>
      </c>
      <c r="AU305" s="229" t="s">
        <v>94</v>
      </c>
      <c r="AV305" s="14" t="s">
        <v>94</v>
      </c>
      <c r="AW305" s="14" t="s">
        <v>30</v>
      </c>
      <c r="AX305" s="14" t="s">
        <v>73</v>
      </c>
      <c r="AY305" s="229" t="s">
        <v>156</v>
      </c>
    </row>
    <row r="306" spans="1:65" s="13" customFormat="1" ht="11.25">
      <c r="B306" s="207"/>
      <c r="C306" s="208"/>
      <c r="D306" s="209" t="s">
        <v>166</v>
      </c>
      <c r="E306" s="210" t="s">
        <v>1</v>
      </c>
      <c r="F306" s="211" t="s">
        <v>335</v>
      </c>
      <c r="G306" s="208"/>
      <c r="H306" s="212">
        <v>1.2</v>
      </c>
      <c r="I306" s="213"/>
      <c r="J306" s="208"/>
      <c r="K306" s="208"/>
      <c r="L306" s="214"/>
      <c r="M306" s="215"/>
      <c r="N306" s="216"/>
      <c r="O306" s="216"/>
      <c r="P306" s="216"/>
      <c r="Q306" s="216"/>
      <c r="R306" s="216"/>
      <c r="S306" s="216"/>
      <c r="T306" s="217"/>
      <c r="AT306" s="218" t="s">
        <v>166</v>
      </c>
      <c r="AU306" s="218" t="s">
        <v>94</v>
      </c>
      <c r="AV306" s="13" t="s">
        <v>82</v>
      </c>
      <c r="AW306" s="13" t="s">
        <v>30</v>
      </c>
      <c r="AX306" s="13" t="s">
        <v>73</v>
      </c>
      <c r="AY306" s="218" t="s">
        <v>156</v>
      </c>
    </row>
    <row r="307" spans="1:65" s="14" customFormat="1" ht="11.25">
      <c r="B307" s="219"/>
      <c r="C307" s="220"/>
      <c r="D307" s="209" t="s">
        <v>166</v>
      </c>
      <c r="E307" s="221" t="s">
        <v>1</v>
      </c>
      <c r="F307" s="222" t="s">
        <v>167</v>
      </c>
      <c r="G307" s="220"/>
      <c r="H307" s="223">
        <v>1.2</v>
      </c>
      <c r="I307" s="224"/>
      <c r="J307" s="220"/>
      <c r="K307" s="220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166</v>
      </c>
      <c r="AU307" s="229" t="s">
        <v>94</v>
      </c>
      <c r="AV307" s="14" t="s">
        <v>94</v>
      </c>
      <c r="AW307" s="14" t="s">
        <v>30</v>
      </c>
      <c r="AX307" s="14" t="s">
        <v>73</v>
      </c>
      <c r="AY307" s="229" t="s">
        <v>156</v>
      </c>
    </row>
    <row r="308" spans="1:65" s="13" customFormat="1" ht="11.25">
      <c r="B308" s="207"/>
      <c r="C308" s="208"/>
      <c r="D308" s="209" t="s">
        <v>166</v>
      </c>
      <c r="E308" s="210" t="s">
        <v>1</v>
      </c>
      <c r="F308" s="211" t="s">
        <v>336</v>
      </c>
      <c r="G308" s="208"/>
      <c r="H308" s="212">
        <v>2.1</v>
      </c>
      <c r="I308" s="213"/>
      <c r="J308" s="208"/>
      <c r="K308" s="208"/>
      <c r="L308" s="214"/>
      <c r="M308" s="215"/>
      <c r="N308" s="216"/>
      <c r="O308" s="216"/>
      <c r="P308" s="216"/>
      <c r="Q308" s="216"/>
      <c r="R308" s="216"/>
      <c r="S308" s="216"/>
      <c r="T308" s="217"/>
      <c r="AT308" s="218" t="s">
        <v>166</v>
      </c>
      <c r="AU308" s="218" t="s">
        <v>94</v>
      </c>
      <c r="AV308" s="13" t="s">
        <v>82</v>
      </c>
      <c r="AW308" s="13" t="s">
        <v>30</v>
      </c>
      <c r="AX308" s="13" t="s">
        <v>73</v>
      </c>
      <c r="AY308" s="218" t="s">
        <v>156</v>
      </c>
    </row>
    <row r="309" spans="1:65" s="14" customFormat="1" ht="11.25">
      <c r="B309" s="219"/>
      <c r="C309" s="220"/>
      <c r="D309" s="209" t="s">
        <v>166</v>
      </c>
      <c r="E309" s="221" t="s">
        <v>1</v>
      </c>
      <c r="F309" s="222" t="s">
        <v>167</v>
      </c>
      <c r="G309" s="220"/>
      <c r="H309" s="223">
        <v>2.1</v>
      </c>
      <c r="I309" s="224"/>
      <c r="J309" s="220"/>
      <c r="K309" s="220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166</v>
      </c>
      <c r="AU309" s="229" t="s">
        <v>94</v>
      </c>
      <c r="AV309" s="14" t="s">
        <v>94</v>
      </c>
      <c r="AW309" s="14" t="s">
        <v>30</v>
      </c>
      <c r="AX309" s="14" t="s">
        <v>73</v>
      </c>
      <c r="AY309" s="229" t="s">
        <v>156</v>
      </c>
    </row>
    <row r="310" spans="1:65" s="15" customFormat="1" ht="11.25">
      <c r="B310" s="230"/>
      <c r="C310" s="231"/>
      <c r="D310" s="209" t="s">
        <v>166</v>
      </c>
      <c r="E310" s="232" t="s">
        <v>1</v>
      </c>
      <c r="F310" s="233" t="s">
        <v>181</v>
      </c>
      <c r="G310" s="231"/>
      <c r="H310" s="234">
        <v>7.3000000000000007</v>
      </c>
      <c r="I310" s="235"/>
      <c r="J310" s="231"/>
      <c r="K310" s="231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166</v>
      </c>
      <c r="AU310" s="240" t="s">
        <v>94</v>
      </c>
      <c r="AV310" s="15" t="s">
        <v>164</v>
      </c>
      <c r="AW310" s="15" t="s">
        <v>30</v>
      </c>
      <c r="AX310" s="15" t="s">
        <v>80</v>
      </c>
      <c r="AY310" s="240" t="s">
        <v>156</v>
      </c>
    </row>
    <row r="311" spans="1:65" s="12" customFormat="1" ht="20.85" customHeight="1">
      <c r="B311" s="177"/>
      <c r="C311" s="178"/>
      <c r="D311" s="179" t="s">
        <v>72</v>
      </c>
      <c r="E311" s="191" t="s">
        <v>337</v>
      </c>
      <c r="F311" s="191" t="s">
        <v>338</v>
      </c>
      <c r="G311" s="178"/>
      <c r="H311" s="178"/>
      <c r="I311" s="181"/>
      <c r="J311" s="192">
        <f>BK311</f>
        <v>0</v>
      </c>
      <c r="K311" s="178"/>
      <c r="L311" s="183"/>
      <c r="M311" s="184"/>
      <c r="N311" s="185"/>
      <c r="O311" s="185"/>
      <c r="P311" s="186">
        <f>SUM(P312:P345)</f>
        <v>0</v>
      </c>
      <c r="Q311" s="185"/>
      <c r="R311" s="186">
        <f>SUM(R312:R345)</f>
        <v>0</v>
      </c>
      <c r="S311" s="185"/>
      <c r="T311" s="187">
        <f>SUM(T312:T345)</f>
        <v>5.0015599999999996</v>
      </c>
      <c r="AR311" s="188" t="s">
        <v>80</v>
      </c>
      <c r="AT311" s="189" t="s">
        <v>72</v>
      </c>
      <c r="AU311" s="189" t="s">
        <v>82</v>
      </c>
      <c r="AY311" s="188" t="s">
        <v>156</v>
      </c>
      <c r="BK311" s="190">
        <f>SUM(BK312:BK345)</f>
        <v>0</v>
      </c>
    </row>
    <row r="312" spans="1:65" s="2" customFormat="1" ht="24.2" customHeight="1">
      <c r="A312" s="35"/>
      <c r="B312" s="36"/>
      <c r="C312" s="193" t="s">
        <v>339</v>
      </c>
      <c r="D312" s="193" t="s">
        <v>160</v>
      </c>
      <c r="E312" s="194" t="s">
        <v>340</v>
      </c>
      <c r="F312" s="195" t="s">
        <v>341</v>
      </c>
      <c r="G312" s="196" t="s">
        <v>163</v>
      </c>
      <c r="H312" s="197">
        <v>6</v>
      </c>
      <c r="I312" s="198"/>
      <c r="J312" s="199">
        <f>ROUND(I312*H312,2)</f>
        <v>0</v>
      </c>
      <c r="K312" s="200"/>
      <c r="L312" s="40"/>
      <c r="M312" s="201" t="s">
        <v>1</v>
      </c>
      <c r="N312" s="202" t="s">
        <v>38</v>
      </c>
      <c r="O312" s="72"/>
      <c r="P312" s="203">
        <f>O312*H312</f>
        <v>0</v>
      </c>
      <c r="Q312" s="203">
        <v>0</v>
      </c>
      <c r="R312" s="203">
        <f>Q312*H312</f>
        <v>0</v>
      </c>
      <c r="S312" s="203">
        <v>3.2000000000000001E-2</v>
      </c>
      <c r="T312" s="204">
        <f>S312*H312</f>
        <v>0.192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5" t="s">
        <v>164</v>
      </c>
      <c r="AT312" s="205" t="s">
        <v>160</v>
      </c>
      <c r="AU312" s="205" t="s">
        <v>94</v>
      </c>
      <c r="AY312" s="18" t="s">
        <v>156</v>
      </c>
      <c r="BE312" s="206">
        <f>IF(N312="základní",J312,0)</f>
        <v>0</v>
      </c>
      <c r="BF312" s="206">
        <f>IF(N312="snížená",J312,0)</f>
        <v>0</v>
      </c>
      <c r="BG312" s="206">
        <f>IF(N312="zákl. přenesená",J312,0)</f>
        <v>0</v>
      </c>
      <c r="BH312" s="206">
        <f>IF(N312="sníž. přenesená",J312,0)</f>
        <v>0</v>
      </c>
      <c r="BI312" s="206">
        <f>IF(N312="nulová",J312,0)</f>
        <v>0</v>
      </c>
      <c r="BJ312" s="18" t="s">
        <v>80</v>
      </c>
      <c r="BK312" s="206">
        <f>ROUND(I312*H312,2)</f>
        <v>0</v>
      </c>
      <c r="BL312" s="18" t="s">
        <v>164</v>
      </c>
      <c r="BM312" s="205" t="s">
        <v>342</v>
      </c>
    </row>
    <row r="313" spans="1:65" s="13" customFormat="1" ht="11.25">
      <c r="B313" s="207"/>
      <c r="C313" s="208"/>
      <c r="D313" s="209" t="s">
        <v>166</v>
      </c>
      <c r="E313" s="210" t="s">
        <v>1</v>
      </c>
      <c r="F313" s="211" t="s">
        <v>343</v>
      </c>
      <c r="G313" s="208"/>
      <c r="H313" s="212">
        <v>6</v>
      </c>
      <c r="I313" s="213"/>
      <c r="J313" s="208"/>
      <c r="K313" s="208"/>
      <c r="L313" s="214"/>
      <c r="M313" s="215"/>
      <c r="N313" s="216"/>
      <c r="O313" s="216"/>
      <c r="P313" s="216"/>
      <c r="Q313" s="216"/>
      <c r="R313" s="216"/>
      <c r="S313" s="216"/>
      <c r="T313" s="217"/>
      <c r="AT313" s="218" t="s">
        <v>166</v>
      </c>
      <c r="AU313" s="218" t="s">
        <v>94</v>
      </c>
      <c r="AV313" s="13" t="s">
        <v>82</v>
      </c>
      <c r="AW313" s="13" t="s">
        <v>30</v>
      </c>
      <c r="AX313" s="13" t="s">
        <v>73</v>
      </c>
      <c r="AY313" s="218" t="s">
        <v>156</v>
      </c>
    </row>
    <row r="314" spans="1:65" s="14" customFormat="1" ht="11.25">
      <c r="B314" s="219"/>
      <c r="C314" s="220"/>
      <c r="D314" s="209" t="s">
        <v>166</v>
      </c>
      <c r="E314" s="221" t="s">
        <v>1</v>
      </c>
      <c r="F314" s="222" t="s">
        <v>167</v>
      </c>
      <c r="G314" s="220"/>
      <c r="H314" s="223">
        <v>6</v>
      </c>
      <c r="I314" s="224"/>
      <c r="J314" s="220"/>
      <c r="K314" s="220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166</v>
      </c>
      <c r="AU314" s="229" t="s">
        <v>94</v>
      </c>
      <c r="AV314" s="14" t="s">
        <v>94</v>
      </c>
      <c r="AW314" s="14" t="s">
        <v>30</v>
      </c>
      <c r="AX314" s="14" t="s">
        <v>80</v>
      </c>
      <c r="AY314" s="229" t="s">
        <v>156</v>
      </c>
    </row>
    <row r="315" spans="1:65" s="2" customFormat="1" ht="24.2" customHeight="1">
      <c r="A315" s="35"/>
      <c r="B315" s="36"/>
      <c r="C315" s="193" t="s">
        <v>158</v>
      </c>
      <c r="D315" s="193" t="s">
        <v>160</v>
      </c>
      <c r="E315" s="194" t="s">
        <v>344</v>
      </c>
      <c r="F315" s="195" t="s">
        <v>345</v>
      </c>
      <c r="G315" s="196" t="s">
        <v>346</v>
      </c>
      <c r="H315" s="197">
        <v>40</v>
      </c>
      <c r="I315" s="198"/>
      <c r="J315" s="199">
        <f>ROUND(I315*H315,2)</f>
        <v>0</v>
      </c>
      <c r="K315" s="200"/>
      <c r="L315" s="40"/>
      <c r="M315" s="201" t="s">
        <v>1</v>
      </c>
      <c r="N315" s="202" t="s">
        <v>38</v>
      </c>
      <c r="O315" s="72"/>
      <c r="P315" s="203">
        <f>O315*H315</f>
        <v>0</v>
      </c>
      <c r="Q315" s="203">
        <v>0</v>
      </c>
      <c r="R315" s="203">
        <f>Q315*H315</f>
        <v>0</v>
      </c>
      <c r="S315" s="203">
        <v>8.9999999999999993E-3</v>
      </c>
      <c r="T315" s="204">
        <f>S315*H315</f>
        <v>0.36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5" t="s">
        <v>164</v>
      </c>
      <c r="AT315" s="205" t="s">
        <v>160</v>
      </c>
      <c r="AU315" s="205" t="s">
        <v>94</v>
      </c>
      <c r="AY315" s="18" t="s">
        <v>156</v>
      </c>
      <c r="BE315" s="206">
        <f>IF(N315="základní",J315,0)</f>
        <v>0</v>
      </c>
      <c r="BF315" s="206">
        <f>IF(N315="snížená",J315,0)</f>
        <v>0</v>
      </c>
      <c r="BG315" s="206">
        <f>IF(N315="zákl. přenesená",J315,0)</f>
        <v>0</v>
      </c>
      <c r="BH315" s="206">
        <f>IF(N315="sníž. přenesená",J315,0)</f>
        <v>0</v>
      </c>
      <c r="BI315" s="206">
        <f>IF(N315="nulová",J315,0)</f>
        <v>0</v>
      </c>
      <c r="BJ315" s="18" t="s">
        <v>80</v>
      </c>
      <c r="BK315" s="206">
        <f>ROUND(I315*H315,2)</f>
        <v>0</v>
      </c>
      <c r="BL315" s="18" t="s">
        <v>164</v>
      </c>
      <c r="BM315" s="205" t="s">
        <v>347</v>
      </c>
    </row>
    <row r="316" spans="1:65" s="13" customFormat="1" ht="11.25">
      <c r="B316" s="207"/>
      <c r="C316" s="208"/>
      <c r="D316" s="209" t="s">
        <v>166</v>
      </c>
      <c r="E316" s="210" t="s">
        <v>1</v>
      </c>
      <c r="F316" s="211" t="s">
        <v>348</v>
      </c>
      <c r="G316" s="208"/>
      <c r="H316" s="212">
        <v>40</v>
      </c>
      <c r="I316" s="213"/>
      <c r="J316" s="208"/>
      <c r="K316" s="208"/>
      <c r="L316" s="214"/>
      <c r="M316" s="215"/>
      <c r="N316" s="216"/>
      <c r="O316" s="216"/>
      <c r="P316" s="216"/>
      <c r="Q316" s="216"/>
      <c r="R316" s="216"/>
      <c r="S316" s="216"/>
      <c r="T316" s="217"/>
      <c r="AT316" s="218" t="s">
        <v>166</v>
      </c>
      <c r="AU316" s="218" t="s">
        <v>94</v>
      </c>
      <c r="AV316" s="13" t="s">
        <v>82</v>
      </c>
      <c r="AW316" s="13" t="s">
        <v>30</v>
      </c>
      <c r="AX316" s="13" t="s">
        <v>73</v>
      </c>
      <c r="AY316" s="218" t="s">
        <v>156</v>
      </c>
    </row>
    <row r="317" spans="1:65" s="14" customFormat="1" ht="11.25">
      <c r="B317" s="219"/>
      <c r="C317" s="220"/>
      <c r="D317" s="209" t="s">
        <v>166</v>
      </c>
      <c r="E317" s="221" t="s">
        <v>1</v>
      </c>
      <c r="F317" s="222" t="s">
        <v>167</v>
      </c>
      <c r="G317" s="220"/>
      <c r="H317" s="223">
        <v>40</v>
      </c>
      <c r="I317" s="224"/>
      <c r="J317" s="220"/>
      <c r="K317" s="220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166</v>
      </c>
      <c r="AU317" s="229" t="s">
        <v>94</v>
      </c>
      <c r="AV317" s="14" t="s">
        <v>94</v>
      </c>
      <c r="AW317" s="14" t="s">
        <v>30</v>
      </c>
      <c r="AX317" s="14" t="s">
        <v>80</v>
      </c>
      <c r="AY317" s="229" t="s">
        <v>156</v>
      </c>
    </row>
    <row r="318" spans="1:65" s="2" customFormat="1" ht="24.2" customHeight="1">
      <c r="A318" s="35"/>
      <c r="B318" s="36"/>
      <c r="C318" s="193" t="s">
        <v>349</v>
      </c>
      <c r="D318" s="193" t="s">
        <v>160</v>
      </c>
      <c r="E318" s="194" t="s">
        <v>350</v>
      </c>
      <c r="F318" s="195" t="s">
        <v>351</v>
      </c>
      <c r="G318" s="196" t="s">
        <v>346</v>
      </c>
      <c r="H318" s="197">
        <v>4</v>
      </c>
      <c r="I318" s="198"/>
      <c r="J318" s="199">
        <f>ROUND(I318*H318,2)</f>
        <v>0</v>
      </c>
      <c r="K318" s="200"/>
      <c r="L318" s="40"/>
      <c r="M318" s="201" t="s">
        <v>1</v>
      </c>
      <c r="N318" s="202" t="s">
        <v>38</v>
      </c>
      <c r="O318" s="72"/>
      <c r="P318" s="203">
        <f>O318*H318</f>
        <v>0</v>
      </c>
      <c r="Q318" s="203">
        <v>0</v>
      </c>
      <c r="R318" s="203">
        <f>Q318*H318</f>
        <v>0</v>
      </c>
      <c r="S318" s="203">
        <v>1.7999999999999999E-2</v>
      </c>
      <c r="T318" s="204">
        <f>S318*H318</f>
        <v>7.1999999999999995E-2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05" t="s">
        <v>164</v>
      </c>
      <c r="AT318" s="205" t="s">
        <v>160</v>
      </c>
      <c r="AU318" s="205" t="s">
        <v>94</v>
      </c>
      <c r="AY318" s="18" t="s">
        <v>156</v>
      </c>
      <c r="BE318" s="206">
        <f>IF(N318="základní",J318,0)</f>
        <v>0</v>
      </c>
      <c r="BF318" s="206">
        <f>IF(N318="snížená",J318,0)</f>
        <v>0</v>
      </c>
      <c r="BG318" s="206">
        <f>IF(N318="zákl. přenesená",J318,0)</f>
        <v>0</v>
      </c>
      <c r="BH318" s="206">
        <f>IF(N318="sníž. přenesená",J318,0)</f>
        <v>0</v>
      </c>
      <c r="BI318" s="206">
        <f>IF(N318="nulová",J318,0)</f>
        <v>0</v>
      </c>
      <c r="BJ318" s="18" t="s">
        <v>80</v>
      </c>
      <c r="BK318" s="206">
        <f>ROUND(I318*H318,2)</f>
        <v>0</v>
      </c>
      <c r="BL318" s="18" t="s">
        <v>164</v>
      </c>
      <c r="BM318" s="205" t="s">
        <v>352</v>
      </c>
    </row>
    <row r="319" spans="1:65" s="13" customFormat="1" ht="11.25">
      <c r="B319" s="207"/>
      <c r="C319" s="208"/>
      <c r="D319" s="209" t="s">
        <v>166</v>
      </c>
      <c r="E319" s="210" t="s">
        <v>1</v>
      </c>
      <c r="F319" s="211" t="s">
        <v>353</v>
      </c>
      <c r="G319" s="208"/>
      <c r="H319" s="212">
        <v>4</v>
      </c>
      <c r="I319" s="213"/>
      <c r="J319" s="208"/>
      <c r="K319" s="208"/>
      <c r="L319" s="214"/>
      <c r="M319" s="215"/>
      <c r="N319" s="216"/>
      <c r="O319" s="216"/>
      <c r="P319" s="216"/>
      <c r="Q319" s="216"/>
      <c r="R319" s="216"/>
      <c r="S319" s="216"/>
      <c r="T319" s="217"/>
      <c r="AT319" s="218" t="s">
        <v>166</v>
      </c>
      <c r="AU319" s="218" t="s">
        <v>94</v>
      </c>
      <c r="AV319" s="13" t="s">
        <v>82</v>
      </c>
      <c r="AW319" s="13" t="s">
        <v>30</v>
      </c>
      <c r="AX319" s="13" t="s">
        <v>73</v>
      </c>
      <c r="AY319" s="218" t="s">
        <v>156</v>
      </c>
    </row>
    <row r="320" spans="1:65" s="14" customFormat="1" ht="11.25">
      <c r="B320" s="219"/>
      <c r="C320" s="220"/>
      <c r="D320" s="209" t="s">
        <v>166</v>
      </c>
      <c r="E320" s="221" t="s">
        <v>1</v>
      </c>
      <c r="F320" s="222" t="s">
        <v>167</v>
      </c>
      <c r="G320" s="220"/>
      <c r="H320" s="223">
        <v>4</v>
      </c>
      <c r="I320" s="224"/>
      <c r="J320" s="220"/>
      <c r="K320" s="220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166</v>
      </c>
      <c r="AU320" s="229" t="s">
        <v>94</v>
      </c>
      <c r="AV320" s="14" t="s">
        <v>94</v>
      </c>
      <c r="AW320" s="14" t="s">
        <v>30</v>
      </c>
      <c r="AX320" s="14" t="s">
        <v>80</v>
      </c>
      <c r="AY320" s="229" t="s">
        <v>156</v>
      </c>
    </row>
    <row r="321" spans="1:65" s="2" customFormat="1" ht="24.2" customHeight="1">
      <c r="A321" s="35"/>
      <c r="B321" s="36"/>
      <c r="C321" s="193" t="s">
        <v>354</v>
      </c>
      <c r="D321" s="193" t="s">
        <v>160</v>
      </c>
      <c r="E321" s="194" t="s">
        <v>355</v>
      </c>
      <c r="F321" s="195" t="s">
        <v>356</v>
      </c>
      <c r="G321" s="196" t="s">
        <v>346</v>
      </c>
      <c r="H321" s="197">
        <v>4</v>
      </c>
      <c r="I321" s="198"/>
      <c r="J321" s="199">
        <f>ROUND(I321*H321,2)</f>
        <v>0</v>
      </c>
      <c r="K321" s="200"/>
      <c r="L321" s="40"/>
      <c r="M321" s="201" t="s">
        <v>1</v>
      </c>
      <c r="N321" s="202" t="s">
        <v>38</v>
      </c>
      <c r="O321" s="72"/>
      <c r="P321" s="203">
        <f>O321*H321</f>
        <v>0</v>
      </c>
      <c r="Q321" s="203">
        <v>0</v>
      </c>
      <c r="R321" s="203">
        <f>Q321*H321</f>
        <v>0</v>
      </c>
      <c r="S321" s="203">
        <v>0.04</v>
      </c>
      <c r="T321" s="204">
        <f>S321*H321</f>
        <v>0.16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5" t="s">
        <v>164</v>
      </c>
      <c r="AT321" s="205" t="s">
        <v>160</v>
      </c>
      <c r="AU321" s="205" t="s">
        <v>94</v>
      </c>
      <c r="AY321" s="18" t="s">
        <v>156</v>
      </c>
      <c r="BE321" s="206">
        <f>IF(N321="základní",J321,0)</f>
        <v>0</v>
      </c>
      <c r="BF321" s="206">
        <f>IF(N321="snížená",J321,0)</f>
        <v>0</v>
      </c>
      <c r="BG321" s="206">
        <f>IF(N321="zákl. přenesená",J321,0)</f>
        <v>0</v>
      </c>
      <c r="BH321" s="206">
        <f>IF(N321="sníž. přenesená",J321,0)</f>
        <v>0</v>
      </c>
      <c r="BI321" s="206">
        <f>IF(N321="nulová",J321,0)</f>
        <v>0</v>
      </c>
      <c r="BJ321" s="18" t="s">
        <v>80</v>
      </c>
      <c r="BK321" s="206">
        <f>ROUND(I321*H321,2)</f>
        <v>0</v>
      </c>
      <c r="BL321" s="18" t="s">
        <v>164</v>
      </c>
      <c r="BM321" s="205" t="s">
        <v>357</v>
      </c>
    </row>
    <row r="322" spans="1:65" s="13" customFormat="1" ht="11.25">
      <c r="B322" s="207"/>
      <c r="C322" s="208"/>
      <c r="D322" s="209" t="s">
        <v>166</v>
      </c>
      <c r="E322" s="210" t="s">
        <v>1</v>
      </c>
      <c r="F322" s="211" t="s">
        <v>353</v>
      </c>
      <c r="G322" s="208"/>
      <c r="H322" s="212">
        <v>4</v>
      </c>
      <c r="I322" s="213"/>
      <c r="J322" s="208"/>
      <c r="K322" s="208"/>
      <c r="L322" s="214"/>
      <c r="M322" s="215"/>
      <c r="N322" s="216"/>
      <c r="O322" s="216"/>
      <c r="P322" s="216"/>
      <c r="Q322" s="216"/>
      <c r="R322" s="216"/>
      <c r="S322" s="216"/>
      <c r="T322" s="217"/>
      <c r="AT322" s="218" t="s">
        <v>166</v>
      </c>
      <c r="AU322" s="218" t="s">
        <v>94</v>
      </c>
      <c r="AV322" s="13" t="s">
        <v>82</v>
      </c>
      <c r="AW322" s="13" t="s">
        <v>30</v>
      </c>
      <c r="AX322" s="13" t="s">
        <v>73</v>
      </c>
      <c r="AY322" s="218" t="s">
        <v>156</v>
      </c>
    </row>
    <row r="323" spans="1:65" s="14" customFormat="1" ht="11.25">
      <c r="B323" s="219"/>
      <c r="C323" s="220"/>
      <c r="D323" s="209" t="s">
        <v>166</v>
      </c>
      <c r="E323" s="221" t="s">
        <v>1</v>
      </c>
      <c r="F323" s="222" t="s">
        <v>167</v>
      </c>
      <c r="G323" s="220"/>
      <c r="H323" s="223">
        <v>4</v>
      </c>
      <c r="I323" s="224"/>
      <c r="J323" s="220"/>
      <c r="K323" s="220"/>
      <c r="L323" s="225"/>
      <c r="M323" s="226"/>
      <c r="N323" s="227"/>
      <c r="O323" s="227"/>
      <c r="P323" s="227"/>
      <c r="Q323" s="227"/>
      <c r="R323" s="227"/>
      <c r="S323" s="227"/>
      <c r="T323" s="228"/>
      <c r="AT323" s="229" t="s">
        <v>166</v>
      </c>
      <c r="AU323" s="229" t="s">
        <v>94</v>
      </c>
      <c r="AV323" s="14" t="s">
        <v>94</v>
      </c>
      <c r="AW323" s="14" t="s">
        <v>30</v>
      </c>
      <c r="AX323" s="14" t="s">
        <v>80</v>
      </c>
      <c r="AY323" s="229" t="s">
        <v>156</v>
      </c>
    </row>
    <row r="324" spans="1:65" s="2" customFormat="1" ht="24.2" customHeight="1">
      <c r="A324" s="35"/>
      <c r="B324" s="36"/>
      <c r="C324" s="193" t="s">
        <v>173</v>
      </c>
      <c r="D324" s="193" t="s">
        <v>160</v>
      </c>
      <c r="E324" s="194" t="s">
        <v>358</v>
      </c>
      <c r="F324" s="195" t="s">
        <v>359</v>
      </c>
      <c r="G324" s="196" t="s">
        <v>346</v>
      </c>
      <c r="H324" s="197">
        <v>5</v>
      </c>
      <c r="I324" s="198"/>
      <c r="J324" s="199">
        <f>ROUND(I324*H324,2)</f>
        <v>0</v>
      </c>
      <c r="K324" s="200"/>
      <c r="L324" s="40"/>
      <c r="M324" s="201" t="s">
        <v>1</v>
      </c>
      <c r="N324" s="202" t="s">
        <v>38</v>
      </c>
      <c r="O324" s="72"/>
      <c r="P324" s="203">
        <f>O324*H324</f>
        <v>0</v>
      </c>
      <c r="Q324" s="203">
        <v>0</v>
      </c>
      <c r="R324" s="203">
        <f>Q324*H324</f>
        <v>0</v>
      </c>
      <c r="S324" s="203">
        <v>0.16500000000000001</v>
      </c>
      <c r="T324" s="204">
        <f>S324*H324</f>
        <v>0.82500000000000007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5" t="s">
        <v>164</v>
      </c>
      <c r="AT324" s="205" t="s">
        <v>160</v>
      </c>
      <c r="AU324" s="205" t="s">
        <v>94</v>
      </c>
      <c r="AY324" s="18" t="s">
        <v>156</v>
      </c>
      <c r="BE324" s="206">
        <f>IF(N324="základní",J324,0)</f>
        <v>0</v>
      </c>
      <c r="BF324" s="206">
        <f>IF(N324="snížená",J324,0)</f>
        <v>0</v>
      </c>
      <c r="BG324" s="206">
        <f>IF(N324="zákl. přenesená",J324,0)</f>
        <v>0</v>
      </c>
      <c r="BH324" s="206">
        <f>IF(N324="sníž. přenesená",J324,0)</f>
        <v>0</v>
      </c>
      <c r="BI324" s="206">
        <f>IF(N324="nulová",J324,0)</f>
        <v>0</v>
      </c>
      <c r="BJ324" s="18" t="s">
        <v>80</v>
      </c>
      <c r="BK324" s="206">
        <f>ROUND(I324*H324,2)</f>
        <v>0</v>
      </c>
      <c r="BL324" s="18" t="s">
        <v>164</v>
      </c>
      <c r="BM324" s="205" t="s">
        <v>360</v>
      </c>
    </row>
    <row r="325" spans="1:65" s="13" customFormat="1" ht="11.25">
      <c r="B325" s="207"/>
      <c r="C325" s="208"/>
      <c r="D325" s="209" t="s">
        <v>166</v>
      </c>
      <c r="E325" s="210" t="s">
        <v>1</v>
      </c>
      <c r="F325" s="211" t="s">
        <v>361</v>
      </c>
      <c r="G325" s="208"/>
      <c r="H325" s="212">
        <v>5</v>
      </c>
      <c r="I325" s="213"/>
      <c r="J325" s="208"/>
      <c r="K325" s="208"/>
      <c r="L325" s="214"/>
      <c r="M325" s="215"/>
      <c r="N325" s="216"/>
      <c r="O325" s="216"/>
      <c r="P325" s="216"/>
      <c r="Q325" s="216"/>
      <c r="R325" s="216"/>
      <c r="S325" s="216"/>
      <c r="T325" s="217"/>
      <c r="AT325" s="218" t="s">
        <v>166</v>
      </c>
      <c r="AU325" s="218" t="s">
        <v>94</v>
      </c>
      <c r="AV325" s="13" t="s">
        <v>82</v>
      </c>
      <c r="AW325" s="13" t="s">
        <v>30</v>
      </c>
      <c r="AX325" s="13" t="s">
        <v>73</v>
      </c>
      <c r="AY325" s="218" t="s">
        <v>156</v>
      </c>
    </row>
    <row r="326" spans="1:65" s="14" customFormat="1" ht="11.25">
      <c r="B326" s="219"/>
      <c r="C326" s="220"/>
      <c r="D326" s="209" t="s">
        <v>166</v>
      </c>
      <c r="E326" s="221" t="s">
        <v>1</v>
      </c>
      <c r="F326" s="222" t="s">
        <v>167</v>
      </c>
      <c r="G326" s="220"/>
      <c r="H326" s="223">
        <v>5</v>
      </c>
      <c r="I326" s="224"/>
      <c r="J326" s="220"/>
      <c r="K326" s="220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166</v>
      </c>
      <c r="AU326" s="229" t="s">
        <v>94</v>
      </c>
      <c r="AV326" s="14" t="s">
        <v>94</v>
      </c>
      <c r="AW326" s="14" t="s">
        <v>30</v>
      </c>
      <c r="AX326" s="14" t="s">
        <v>80</v>
      </c>
      <c r="AY326" s="229" t="s">
        <v>156</v>
      </c>
    </row>
    <row r="327" spans="1:65" s="2" customFormat="1" ht="37.9" customHeight="1">
      <c r="A327" s="35"/>
      <c r="B327" s="36"/>
      <c r="C327" s="193" t="s">
        <v>362</v>
      </c>
      <c r="D327" s="193" t="s">
        <v>160</v>
      </c>
      <c r="E327" s="194" t="s">
        <v>363</v>
      </c>
      <c r="F327" s="195" t="s">
        <v>364</v>
      </c>
      <c r="G327" s="196" t="s">
        <v>177</v>
      </c>
      <c r="H327" s="197">
        <v>23.1</v>
      </c>
      <c r="I327" s="198"/>
      <c r="J327" s="199">
        <f>ROUND(I327*H327,2)</f>
        <v>0</v>
      </c>
      <c r="K327" s="200"/>
      <c r="L327" s="40"/>
      <c r="M327" s="201" t="s">
        <v>1</v>
      </c>
      <c r="N327" s="202" t="s">
        <v>38</v>
      </c>
      <c r="O327" s="72"/>
      <c r="P327" s="203">
        <f>O327*H327</f>
        <v>0</v>
      </c>
      <c r="Q327" s="203">
        <v>0</v>
      </c>
      <c r="R327" s="203">
        <f>Q327*H327</f>
        <v>0</v>
      </c>
      <c r="S327" s="203">
        <v>4.5999999999999999E-2</v>
      </c>
      <c r="T327" s="204">
        <f>S327*H327</f>
        <v>1.0626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5" t="s">
        <v>164</v>
      </c>
      <c r="AT327" s="205" t="s">
        <v>160</v>
      </c>
      <c r="AU327" s="205" t="s">
        <v>94</v>
      </c>
      <c r="AY327" s="18" t="s">
        <v>156</v>
      </c>
      <c r="BE327" s="206">
        <f>IF(N327="základní",J327,0)</f>
        <v>0</v>
      </c>
      <c r="BF327" s="206">
        <f>IF(N327="snížená",J327,0)</f>
        <v>0</v>
      </c>
      <c r="BG327" s="206">
        <f>IF(N327="zákl. přenesená",J327,0)</f>
        <v>0</v>
      </c>
      <c r="BH327" s="206">
        <f>IF(N327="sníž. přenesená",J327,0)</f>
        <v>0</v>
      </c>
      <c r="BI327" s="206">
        <f>IF(N327="nulová",J327,0)</f>
        <v>0</v>
      </c>
      <c r="BJ327" s="18" t="s">
        <v>80</v>
      </c>
      <c r="BK327" s="206">
        <f>ROUND(I327*H327,2)</f>
        <v>0</v>
      </c>
      <c r="BL327" s="18" t="s">
        <v>164</v>
      </c>
      <c r="BM327" s="205" t="s">
        <v>365</v>
      </c>
    </row>
    <row r="328" spans="1:65" s="16" customFormat="1" ht="11.25">
      <c r="B328" s="241"/>
      <c r="C328" s="242"/>
      <c r="D328" s="209" t="s">
        <v>166</v>
      </c>
      <c r="E328" s="243" t="s">
        <v>1</v>
      </c>
      <c r="F328" s="244" t="s">
        <v>366</v>
      </c>
      <c r="G328" s="242"/>
      <c r="H328" s="243" t="s">
        <v>1</v>
      </c>
      <c r="I328" s="245"/>
      <c r="J328" s="242"/>
      <c r="K328" s="242"/>
      <c r="L328" s="246"/>
      <c r="M328" s="247"/>
      <c r="N328" s="248"/>
      <c r="O328" s="248"/>
      <c r="P328" s="248"/>
      <c r="Q328" s="248"/>
      <c r="R328" s="248"/>
      <c r="S328" s="248"/>
      <c r="T328" s="249"/>
      <c r="AT328" s="250" t="s">
        <v>166</v>
      </c>
      <c r="AU328" s="250" t="s">
        <v>94</v>
      </c>
      <c r="AV328" s="16" t="s">
        <v>80</v>
      </c>
      <c r="AW328" s="16" t="s">
        <v>30</v>
      </c>
      <c r="AX328" s="16" t="s">
        <v>73</v>
      </c>
      <c r="AY328" s="250" t="s">
        <v>156</v>
      </c>
    </row>
    <row r="329" spans="1:65" s="13" customFormat="1" ht="11.25">
      <c r="B329" s="207"/>
      <c r="C329" s="208"/>
      <c r="D329" s="209" t="s">
        <v>166</v>
      </c>
      <c r="E329" s="210" t="s">
        <v>1</v>
      </c>
      <c r="F329" s="211" t="s">
        <v>367</v>
      </c>
      <c r="G329" s="208"/>
      <c r="H329" s="212">
        <v>3.15</v>
      </c>
      <c r="I329" s="213"/>
      <c r="J329" s="208"/>
      <c r="K329" s="208"/>
      <c r="L329" s="214"/>
      <c r="M329" s="215"/>
      <c r="N329" s="216"/>
      <c r="O329" s="216"/>
      <c r="P329" s="216"/>
      <c r="Q329" s="216"/>
      <c r="R329" s="216"/>
      <c r="S329" s="216"/>
      <c r="T329" s="217"/>
      <c r="AT329" s="218" t="s">
        <v>166</v>
      </c>
      <c r="AU329" s="218" t="s">
        <v>94</v>
      </c>
      <c r="AV329" s="13" t="s">
        <v>82</v>
      </c>
      <c r="AW329" s="13" t="s">
        <v>30</v>
      </c>
      <c r="AX329" s="13" t="s">
        <v>73</v>
      </c>
      <c r="AY329" s="218" t="s">
        <v>156</v>
      </c>
    </row>
    <row r="330" spans="1:65" s="13" customFormat="1" ht="11.25">
      <c r="B330" s="207"/>
      <c r="C330" s="208"/>
      <c r="D330" s="209" t="s">
        <v>166</v>
      </c>
      <c r="E330" s="210" t="s">
        <v>1</v>
      </c>
      <c r="F330" s="211" t="s">
        <v>368</v>
      </c>
      <c r="G330" s="208"/>
      <c r="H330" s="212">
        <v>3.15</v>
      </c>
      <c r="I330" s="213"/>
      <c r="J330" s="208"/>
      <c r="K330" s="208"/>
      <c r="L330" s="214"/>
      <c r="M330" s="215"/>
      <c r="N330" s="216"/>
      <c r="O330" s="216"/>
      <c r="P330" s="216"/>
      <c r="Q330" s="216"/>
      <c r="R330" s="216"/>
      <c r="S330" s="216"/>
      <c r="T330" s="217"/>
      <c r="AT330" s="218" t="s">
        <v>166</v>
      </c>
      <c r="AU330" s="218" t="s">
        <v>94</v>
      </c>
      <c r="AV330" s="13" t="s">
        <v>82</v>
      </c>
      <c r="AW330" s="13" t="s">
        <v>30</v>
      </c>
      <c r="AX330" s="13" t="s">
        <v>73</v>
      </c>
      <c r="AY330" s="218" t="s">
        <v>156</v>
      </c>
    </row>
    <row r="331" spans="1:65" s="13" customFormat="1" ht="11.25">
      <c r="B331" s="207"/>
      <c r="C331" s="208"/>
      <c r="D331" s="209" t="s">
        <v>166</v>
      </c>
      <c r="E331" s="210" t="s">
        <v>1</v>
      </c>
      <c r="F331" s="211" t="s">
        <v>369</v>
      </c>
      <c r="G331" s="208"/>
      <c r="H331" s="212">
        <v>14.7</v>
      </c>
      <c r="I331" s="213"/>
      <c r="J331" s="208"/>
      <c r="K331" s="208"/>
      <c r="L331" s="214"/>
      <c r="M331" s="215"/>
      <c r="N331" s="216"/>
      <c r="O331" s="216"/>
      <c r="P331" s="216"/>
      <c r="Q331" s="216"/>
      <c r="R331" s="216"/>
      <c r="S331" s="216"/>
      <c r="T331" s="217"/>
      <c r="AT331" s="218" t="s">
        <v>166</v>
      </c>
      <c r="AU331" s="218" t="s">
        <v>94</v>
      </c>
      <c r="AV331" s="13" t="s">
        <v>82</v>
      </c>
      <c r="AW331" s="13" t="s">
        <v>30</v>
      </c>
      <c r="AX331" s="13" t="s">
        <v>73</v>
      </c>
      <c r="AY331" s="218" t="s">
        <v>156</v>
      </c>
    </row>
    <row r="332" spans="1:65" s="14" customFormat="1" ht="11.25">
      <c r="B332" s="219"/>
      <c r="C332" s="220"/>
      <c r="D332" s="209" t="s">
        <v>166</v>
      </c>
      <c r="E332" s="221" t="s">
        <v>1</v>
      </c>
      <c r="F332" s="222" t="s">
        <v>167</v>
      </c>
      <c r="G332" s="220"/>
      <c r="H332" s="223">
        <v>21</v>
      </c>
      <c r="I332" s="224"/>
      <c r="J332" s="220"/>
      <c r="K332" s="220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166</v>
      </c>
      <c r="AU332" s="229" t="s">
        <v>94</v>
      </c>
      <c r="AV332" s="14" t="s">
        <v>94</v>
      </c>
      <c r="AW332" s="14" t="s">
        <v>30</v>
      </c>
      <c r="AX332" s="14" t="s">
        <v>73</v>
      </c>
      <c r="AY332" s="229" t="s">
        <v>156</v>
      </c>
    </row>
    <row r="333" spans="1:65" s="13" customFormat="1" ht="11.25">
      <c r="B333" s="207"/>
      <c r="C333" s="208"/>
      <c r="D333" s="209" t="s">
        <v>166</v>
      </c>
      <c r="E333" s="210" t="s">
        <v>1</v>
      </c>
      <c r="F333" s="211" t="s">
        <v>370</v>
      </c>
      <c r="G333" s="208"/>
      <c r="H333" s="212">
        <v>2.1</v>
      </c>
      <c r="I333" s="213"/>
      <c r="J333" s="208"/>
      <c r="K333" s="208"/>
      <c r="L333" s="214"/>
      <c r="M333" s="215"/>
      <c r="N333" s="216"/>
      <c r="O333" s="216"/>
      <c r="P333" s="216"/>
      <c r="Q333" s="216"/>
      <c r="R333" s="216"/>
      <c r="S333" s="216"/>
      <c r="T333" s="217"/>
      <c r="AT333" s="218" t="s">
        <v>166</v>
      </c>
      <c r="AU333" s="218" t="s">
        <v>94</v>
      </c>
      <c r="AV333" s="13" t="s">
        <v>82</v>
      </c>
      <c r="AW333" s="13" t="s">
        <v>30</v>
      </c>
      <c r="AX333" s="13" t="s">
        <v>73</v>
      </c>
      <c r="AY333" s="218" t="s">
        <v>156</v>
      </c>
    </row>
    <row r="334" spans="1:65" s="14" customFormat="1" ht="11.25">
      <c r="B334" s="219"/>
      <c r="C334" s="220"/>
      <c r="D334" s="209" t="s">
        <v>166</v>
      </c>
      <c r="E334" s="221" t="s">
        <v>1</v>
      </c>
      <c r="F334" s="222" t="s">
        <v>167</v>
      </c>
      <c r="G334" s="220"/>
      <c r="H334" s="223">
        <v>2.1</v>
      </c>
      <c r="I334" s="224"/>
      <c r="J334" s="220"/>
      <c r="K334" s="220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166</v>
      </c>
      <c r="AU334" s="229" t="s">
        <v>94</v>
      </c>
      <c r="AV334" s="14" t="s">
        <v>94</v>
      </c>
      <c r="AW334" s="14" t="s">
        <v>30</v>
      </c>
      <c r="AX334" s="14" t="s">
        <v>73</v>
      </c>
      <c r="AY334" s="229" t="s">
        <v>156</v>
      </c>
    </row>
    <row r="335" spans="1:65" s="15" customFormat="1" ht="11.25">
      <c r="B335" s="230"/>
      <c r="C335" s="231"/>
      <c r="D335" s="209" t="s">
        <v>166</v>
      </c>
      <c r="E335" s="232" t="s">
        <v>1</v>
      </c>
      <c r="F335" s="233" t="s">
        <v>181</v>
      </c>
      <c r="G335" s="231"/>
      <c r="H335" s="234">
        <v>23.1</v>
      </c>
      <c r="I335" s="235"/>
      <c r="J335" s="231"/>
      <c r="K335" s="231"/>
      <c r="L335" s="236"/>
      <c r="M335" s="237"/>
      <c r="N335" s="238"/>
      <c r="O335" s="238"/>
      <c r="P335" s="238"/>
      <c r="Q335" s="238"/>
      <c r="R335" s="238"/>
      <c r="S335" s="238"/>
      <c r="T335" s="239"/>
      <c r="AT335" s="240" t="s">
        <v>166</v>
      </c>
      <c r="AU335" s="240" t="s">
        <v>94</v>
      </c>
      <c r="AV335" s="15" t="s">
        <v>164</v>
      </c>
      <c r="AW335" s="15" t="s">
        <v>30</v>
      </c>
      <c r="AX335" s="15" t="s">
        <v>80</v>
      </c>
      <c r="AY335" s="240" t="s">
        <v>156</v>
      </c>
    </row>
    <row r="336" spans="1:65" s="2" customFormat="1" ht="37.9" customHeight="1">
      <c r="A336" s="35"/>
      <c r="B336" s="36"/>
      <c r="C336" s="193" t="s">
        <v>371</v>
      </c>
      <c r="D336" s="193" t="s">
        <v>160</v>
      </c>
      <c r="E336" s="194" t="s">
        <v>372</v>
      </c>
      <c r="F336" s="195" t="s">
        <v>373</v>
      </c>
      <c r="G336" s="196" t="s">
        <v>177</v>
      </c>
      <c r="H336" s="197">
        <v>16.440000000000001</v>
      </c>
      <c r="I336" s="198"/>
      <c r="J336" s="199">
        <f>ROUND(I336*H336,2)</f>
        <v>0</v>
      </c>
      <c r="K336" s="200"/>
      <c r="L336" s="40"/>
      <c r="M336" s="201" t="s">
        <v>1</v>
      </c>
      <c r="N336" s="202" t="s">
        <v>38</v>
      </c>
      <c r="O336" s="72"/>
      <c r="P336" s="203">
        <f>O336*H336</f>
        <v>0</v>
      </c>
      <c r="Q336" s="203">
        <v>0</v>
      </c>
      <c r="R336" s="203">
        <f>Q336*H336</f>
        <v>0</v>
      </c>
      <c r="S336" s="203">
        <v>5.8999999999999997E-2</v>
      </c>
      <c r="T336" s="204">
        <f>S336*H336</f>
        <v>0.96996000000000004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5" t="s">
        <v>164</v>
      </c>
      <c r="AT336" s="205" t="s">
        <v>160</v>
      </c>
      <c r="AU336" s="205" t="s">
        <v>94</v>
      </c>
      <c r="AY336" s="18" t="s">
        <v>156</v>
      </c>
      <c r="BE336" s="206">
        <f>IF(N336="základní",J336,0)</f>
        <v>0</v>
      </c>
      <c r="BF336" s="206">
        <f>IF(N336="snížená",J336,0)</f>
        <v>0</v>
      </c>
      <c r="BG336" s="206">
        <f>IF(N336="zákl. přenesená",J336,0)</f>
        <v>0</v>
      </c>
      <c r="BH336" s="206">
        <f>IF(N336="sníž. přenesená",J336,0)</f>
        <v>0</v>
      </c>
      <c r="BI336" s="206">
        <f>IF(N336="nulová",J336,0)</f>
        <v>0</v>
      </c>
      <c r="BJ336" s="18" t="s">
        <v>80</v>
      </c>
      <c r="BK336" s="206">
        <f>ROUND(I336*H336,2)</f>
        <v>0</v>
      </c>
      <c r="BL336" s="18" t="s">
        <v>164</v>
      </c>
      <c r="BM336" s="205" t="s">
        <v>374</v>
      </c>
    </row>
    <row r="337" spans="1:65" s="13" customFormat="1" ht="11.25">
      <c r="B337" s="207"/>
      <c r="C337" s="208"/>
      <c r="D337" s="209" t="s">
        <v>166</v>
      </c>
      <c r="E337" s="210" t="s">
        <v>1</v>
      </c>
      <c r="F337" s="211" t="s">
        <v>195</v>
      </c>
      <c r="G337" s="208"/>
      <c r="H337" s="212">
        <v>16.440000000000001</v>
      </c>
      <c r="I337" s="213"/>
      <c r="J337" s="208"/>
      <c r="K337" s="208"/>
      <c r="L337" s="214"/>
      <c r="M337" s="215"/>
      <c r="N337" s="216"/>
      <c r="O337" s="216"/>
      <c r="P337" s="216"/>
      <c r="Q337" s="216"/>
      <c r="R337" s="216"/>
      <c r="S337" s="216"/>
      <c r="T337" s="217"/>
      <c r="AT337" s="218" t="s">
        <v>166</v>
      </c>
      <c r="AU337" s="218" t="s">
        <v>94</v>
      </c>
      <c r="AV337" s="13" t="s">
        <v>82</v>
      </c>
      <c r="AW337" s="13" t="s">
        <v>30</v>
      </c>
      <c r="AX337" s="13" t="s">
        <v>73</v>
      </c>
      <c r="AY337" s="218" t="s">
        <v>156</v>
      </c>
    </row>
    <row r="338" spans="1:65" s="14" customFormat="1" ht="11.25">
      <c r="B338" s="219"/>
      <c r="C338" s="220"/>
      <c r="D338" s="209" t="s">
        <v>166</v>
      </c>
      <c r="E338" s="221" t="s">
        <v>1</v>
      </c>
      <c r="F338" s="222" t="s">
        <v>167</v>
      </c>
      <c r="G338" s="220"/>
      <c r="H338" s="223">
        <v>16.440000000000001</v>
      </c>
      <c r="I338" s="224"/>
      <c r="J338" s="220"/>
      <c r="K338" s="220"/>
      <c r="L338" s="225"/>
      <c r="M338" s="226"/>
      <c r="N338" s="227"/>
      <c r="O338" s="227"/>
      <c r="P338" s="227"/>
      <c r="Q338" s="227"/>
      <c r="R338" s="227"/>
      <c r="S338" s="227"/>
      <c r="T338" s="228"/>
      <c r="AT338" s="229" t="s">
        <v>166</v>
      </c>
      <c r="AU338" s="229" t="s">
        <v>94</v>
      </c>
      <c r="AV338" s="14" t="s">
        <v>94</v>
      </c>
      <c r="AW338" s="14" t="s">
        <v>30</v>
      </c>
      <c r="AX338" s="14" t="s">
        <v>80</v>
      </c>
      <c r="AY338" s="229" t="s">
        <v>156</v>
      </c>
    </row>
    <row r="339" spans="1:65" s="2" customFormat="1" ht="24.2" customHeight="1">
      <c r="A339" s="35"/>
      <c r="B339" s="36"/>
      <c r="C339" s="193" t="s">
        <v>375</v>
      </c>
      <c r="D339" s="193" t="s">
        <v>160</v>
      </c>
      <c r="E339" s="194" t="s">
        <v>376</v>
      </c>
      <c r="F339" s="195" t="s">
        <v>377</v>
      </c>
      <c r="G339" s="196" t="s">
        <v>177</v>
      </c>
      <c r="H339" s="197">
        <v>20</v>
      </c>
      <c r="I339" s="198"/>
      <c r="J339" s="199">
        <f>ROUND(I339*H339,2)</f>
        <v>0</v>
      </c>
      <c r="K339" s="200"/>
      <c r="L339" s="40"/>
      <c r="M339" s="201" t="s">
        <v>1</v>
      </c>
      <c r="N339" s="202" t="s">
        <v>38</v>
      </c>
      <c r="O339" s="72"/>
      <c r="P339" s="203">
        <f>O339*H339</f>
        <v>0</v>
      </c>
      <c r="Q339" s="203">
        <v>0</v>
      </c>
      <c r="R339" s="203">
        <f>Q339*H339</f>
        <v>0</v>
      </c>
      <c r="S339" s="203">
        <v>6.8000000000000005E-2</v>
      </c>
      <c r="T339" s="204">
        <f>S339*H339</f>
        <v>1.36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5" t="s">
        <v>164</v>
      </c>
      <c r="AT339" s="205" t="s">
        <v>160</v>
      </c>
      <c r="AU339" s="205" t="s">
        <v>94</v>
      </c>
      <c r="AY339" s="18" t="s">
        <v>156</v>
      </c>
      <c r="BE339" s="206">
        <f>IF(N339="základní",J339,0)</f>
        <v>0</v>
      </c>
      <c r="BF339" s="206">
        <f>IF(N339="snížená",J339,0)</f>
        <v>0</v>
      </c>
      <c r="BG339" s="206">
        <f>IF(N339="zákl. přenesená",J339,0)</f>
        <v>0</v>
      </c>
      <c r="BH339" s="206">
        <f>IF(N339="sníž. přenesená",J339,0)</f>
        <v>0</v>
      </c>
      <c r="BI339" s="206">
        <f>IF(N339="nulová",J339,0)</f>
        <v>0</v>
      </c>
      <c r="BJ339" s="18" t="s">
        <v>80</v>
      </c>
      <c r="BK339" s="206">
        <f>ROUND(I339*H339,2)</f>
        <v>0</v>
      </c>
      <c r="BL339" s="18" t="s">
        <v>164</v>
      </c>
      <c r="BM339" s="205" t="s">
        <v>378</v>
      </c>
    </row>
    <row r="340" spans="1:65" s="16" customFormat="1" ht="11.25">
      <c r="B340" s="241"/>
      <c r="C340" s="242"/>
      <c r="D340" s="209" t="s">
        <v>166</v>
      </c>
      <c r="E340" s="243" t="s">
        <v>1</v>
      </c>
      <c r="F340" s="244" t="s">
        <v>366</v>
      </c>
      <c r="G340" s="242"/>
      <c r="H340" s="243" t="s">
        <v>1</v>
      </c>
      <c r="I340" s="245"/>
      <c r="J340" s="242"/>
      <c r="K340" s="242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166</v>
      </c>
      <c r="AU340" s="250" t="s">
        <v>94</v>
      </c>
      <c r="AV340" s="16" t="s">
        <v>80</v>
      </c>
      <c r="AW340" s="16" t="s">
        <v>30</v>
      </c>
      <c r="AX340" s="16" t="s">
        <v>73</v>
      </c>
      <c r="AY340" s="250" t="s">
        <v>156</v>
      </c>
    </row>
    <row r="341" spans="1:65" s="13" customFormat="1" ht="11.25">
      <c r="B341" s="207"/>
      <c r="C341" s="208"/>
      <c r="D341" s="209" t="s">
        <v>166</v>
      </c>
      <c r="E341" s="210" t="s">
        <v>1</v>
      </c>
      <c r="F341" s="211" t="s">
        <v>379</v>
      </c>
      <c r="G341" s="208"/>
      <c r="H341" s="212">
        <v>3</v>
      </c>
      <c r="I341" s="213"/>
      <c r="J341" s="208"/>
      <c r="K341" s="208"/>
      <c r="L341" s="214"/>
      <c r="M341" s="215"/>
      <c r="N341" s="216"/>
      <c r="O341" s="216"/>
      <c r="P341" s="216"/>
      <c r="Q341" s="216"/>
      <c r="R341" s="216"/>
      <c r="S341" s="216"/>
      <c r="T341" s="217"/>
      <c r="AT341" s="218" t="s">
        <v>166</v>
      </c>
      <c r="AU341" s="218" t="s">
        <v>94</v>
      </c>
      <c r="AV341" s="13" t="s">
        <v>82</v>
      </c>
      <c r="AW341" s="13" t="s">
        <v>30</v>
      </c>
      <c r="AX341" s="13" t="s">
        <v>73</v>
      </c>
      <c r="AY341" s="218" t="s">
        <v>156</v>
      </c>
    </row>
    <row r="342" spans="1:65" s="13" customFormat="1" ht="11.25">
      <c r="B342" s="207"/>
      <c r="C342" s="208"/>
      <c r="D342" s="209" t="s">
        <v>166</v>
      </c>
      <c r="E342" s="210" t="s">
        <v>1</v>
      </c>
      <c r="F342" s="211" t="s">
        <v>380</v>
      </c>
      <c r="G342" s="208"/>
      <c r="H342" s="212">
        <v>3</v>
      </c>
      <c r="I342" s="213"/>
      <c r="J342" s="208"/>
      <c r="K342" s="208"/>
      <c r="L342" s="214"/>
      <c r="M342" s="215"/>
      <c r="N342" s="216"/>
      <c r="O342" s="216"/>
      <c r="P342" s="216"/>
      <c r="Q342" s="216"/>
      <c r="R342" s="216"/>
      <c r="S342" s="216"/>
      <c r="T342" s="217"/>
      <c r="AT342" s="218" t="s">
        <v>166</v>
      </c>
      <c r="AU342" s="218" t="s">
        <v>94</v>
      </c>
      <c r="AV342" s="13" t="s">
        <v>82</v>
      </c>
      <c r="AW342" s="13" t="s">
        <v>30</v>
      </c>
      <c r="AX342" s="13" t="s">
        <v>73</v>
      </c>
      <c r="AY342" s="218" t="s">
        <v>156</v>
      </c>
    </row>
    <row r="343" spans="1:65" s="13" customFormat="1" ht="11.25">
      <c r="B343" s="207"/>
      <c r="C343" s="208"/>
      <c r="D343" s="209" t="s">
        <v>166</v>
      </c>
      <c r="E343" s="210" t="s">
        <v>1</v>
      </c>
      <c r="F343" s="211" t="s">
        <v>381</v>
      </c>
      <c r="G343" s="208"/>
      <c r="H343" s="212">
        <v>14</v>
      </c>
      <c r="I343" s="213"/>
      <c r="J343" s="208"/>
      <c r="K343" s="208"/>
      <c r="L343" s="214"/>
      <c r="M343" s="215"/>
      <c r="N343" s="216"/>
      <c r="O343" s="216"/>
      <c r="P343" s="216"/>
      <c r="Q343" s="216"/>
      <c r="R343" s="216"/>
      <c r="S343" s="216"/>
      <c r="T343" s="217"/>
      <c r="AT343" s="218" t="s">
        <v>166</v>
      </c>
      <c r="AU343" s="218" t="s">
        <v>94</v>
      </c>
      <c r="AV343" s="13" t="s">
        <v>82</v>
      </c>
      <c r="AW343" s="13" t="s">
        <v>30</v>
      </c>
      <c r="AX343" s="13" t="s">
        <v>73</v>
      </c>
      <c r="AY343" s="218" t="s">
        <v>156</v>
      </c>
    </row>
    <row r="344" spans="1:65" s="14" customFormat="1" ht="11.25">
      <c r="B344" s="219"/>
      <c r="C344" s="220"/>
      <c r="D344" s="209" t="s">
        <v>166</v>
      </c>
      <c r="E344" s="221" t="s">
        <v>1</v>
      </c>
      <c r="F344" s="222" t="s">
        <v>167</v>
      </c>
      <c r="G344" s="220"/>
      <c r="H344" s="223">
        <v>20</v>
      </c>
      <c r="I344" s="224"/>
      <c r="J344" s="220"/>
      <c r="K344" s="220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166</v>
      </c>
      <c r="AU344" s="229" t="s">
        <v>94</v>
      </c>
      <c r="AV344" s="14" t="s">
        <v>94</v>
      </c>
      <c r="AW344" s="14" t="s">
        <v>30</v>
      </c>
      <c r="AX344" s="14" t="s">
        <v>73</v>
      </c>
      <c r="AY344" s="229" t="s">
        <v>156</v>
      </c>
    </row>
    <row r="345" spans="1:65" s="15" customFormat="1" ht="11.25">
      <c r="B345" s="230"/>
      <c r="C345" s="231"/>
      <c r="D345" s="209" t="s">
        <v>166</v>
      </c>
      <c r="E345" s="232" t="s">
        <v>1</v>
      </c>
      <c r="F345" s="233" t="s">
        <v>181</v>
      </c>
      <c r="G345" s="231"/>
      <c r="H345" s="234">
        <v>20</v>
      </c>
      <c r="I345" s="235"/>
      <c r="J345" s="231"/>
      <c r="K345" s="231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166</v>
      </c>
      <c r="AU345" s="240" t="s">
        <v>94</v>
      </c>
      <c r="AV345" s="15" t="s">
        <v>164</v>
      </c>
      <c r="AW345" s="15" t="s">
        <v>30</v>
      </c>
      <c r="AX345" s="15" t="s">
        <v>80</v>
      </c>
      <c r="AY345" s="240" t="s">
        <v>156</v>
      </c>
    </row>
    <row r="346" spans="1:65" s="12" customFormat="1" ht="22.9" customHeight="1">
      <c r="B346" s="177"/>
      <c r="C346" s="178"/>
      <c r="D346" s="179" t="s">
        <v>72</v>
      </c>
      <c r="E346" s="191" t="s">
        <v>382</v>
      </c>
      <c r="F346" s="191" t="s">
        <v>383</v>
      </c>
      <c r="G346" s="178"/>
      <c r="H346" s="178"/>
      <c r="I346" s="181"/>
      <c r="J346" s="192">
        <f>BK346</f>
        <v>0</v>
      </c>
      <c r="K346" s="178"/>
      <c r="L346" s="183"/>
      <c r="M346" s="184"/>
      <c r="N346" s="185"/>
      <c r="O346" s="185"/>
      <c r="P346" s="186">
        <f>SUM(P347:P352)</f>
        <v>0</v>
      </c>
      <c r="Q346" s="185"/>
      <c r="R346" s="186">
        <f>SUM(R347:R352)</f>
        <v>0</v>
      </c>
      <c r="S346" s="185"/>
      <c r="T346" s="187">
        <f>SUM(T347:T352)</f>
        <v>0</v>
      </c>
      <c r="AR346" s="188" t="s">
        <v>80</v>
      </c>
      <c r="AT346" s="189" t="s">
        <v>72</v>
      </c>
      <c r="AU346" s="189" t="s">
        <v>80</v>
      </c>
      <c r="AY346" s="188" t="s">
        <v>156</v>
      </c>
      <c r="BK346" s="190">
        <f>SUM(BK347:BK352)</f>
        <v>0</v>
      </c>
    </row>
    <row r="347" spans="1:65" s="2" customFormat="1" ht="24.2" customHeight="1">
      <c r="A347" s="35"/>
      <c r="B347" s="36"/>
      <c r="C347" s="193" t="s">
        <v>384</v>
      </c>
      <c r="D347" s="193" t="s">
        <v>160</v>
      </c>
      <c r="E347" s="194" t="s">
        <v>385</v>
      </c>
      <c r="F347" s="195" t="s">
        <v>386</v>
      </c>
      <c r="G347" s="196" t="s">
        <v>387</v>
      </c>
      <c r="H347" s="197">
        <v>14.893000000000001</v>
      </c>
      <c r="I347" s="198"/>
      <c r="J347" s="199">
        <f>ROUND(I347*H347,2)</f>
        <v>0</v>
      </c>
      <c r="K347" s="200"/>
      <c r="L347" s="40"/>
      <c r="M347" s="201" t="s">
        <v>1</v>
      </c>
      <c r="N347" s="202" t="s">
        <v>38</v>
      </c>
      <c r="O347" s="72"/>
      <c r="P347" s="203">
        <f>O347*H347</f>
        <v>0</v>
      </c>
      <c r="Q347" s="203">
        <v>0</v>
      </c>
      <c r="R347" s="203">
        <f>Q347*H347</f>
        <v>0</v>
      </c>
      <c r="S347" s="203">
        <v>0</v>
      </c>
      <c r="T347" s="204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5" t="s">
        <v>164</v>
      </c>
      <c r="AT347" s="205" t="s">
        <v>160</v>
      </c>
      <c r="AU347" s="205" t="s">
        <v>82</v>
      </c>
      <c r="AY347" s="18" t="s">
        <v>156</v>
      </c>
      <c r="BE347" s="206">
        <f>IF(N347="základní",J347,0)</f>
        <v>0</v>
      </c>
      <c r="BF347" s="206">
        <f>IF(N347="snížená",J347,0)</f>
        <v>0</v>
      </c>
      <c r="BG347" s="206">
        <f>IF(N347="zákl. přenesená",J347,0)</f>
        <v>0</v>
      </c>
      <c r="BH347" s="206">
        <f>IF(N347="sníž. přenesená",J347,0)</f>
        <v>0</v>
      </c>
      <c r="BI347" s="206">
        <f>IF(N347="nulová",J347,0)</f>
        <v>0</v>
      </c>
      <c r="BJ347" s="18" t="s">
        <v>80</v>
      </c>
      <c r="BK347" s="206">
        <f>ROUND(I347*H347,2)</f>
        <v>0</v>
      </c>
      <c r="BL347" s="18" t="s">
        <v>164</v>
      </c>
      <c r="BM347" s="205" t="s">
        <v>388</v>
      </c>
    </row>
    <row r="348" spans="1:65" s="2" customFormat="1" ht="24.2" customHeight="1">
      <c r="A348" s="35"/>
      <c r="B348" s="36"/>
      <c r="C348" s="193" t="s">
        <v>389</v>
      </c>
      <c r="D348" s="193" t="s">
        <v>160</v>
      </c>
      <c r="E348" s="194" t="s">
        <v>390</v>
      </c>
      <c r="F348" s="195" t="s">
        <v>391</v>
      </c>
      <c r="G348" s="196" t="s">
        <v>387</v>
      </c>
      <c r="H348" s="197">
        <v>148.93</v>
      </c>
      <c r="I348" s="198"/>
      <c r="J348" s="199">
        <f>ROUND(I348*H348,2)</f>
        <v>0</v>
      </c>
      <c r="K348" s="200"/>
      <c r="L348" s="40"/>
      <c r="M348" s="201" t="s">
        <v>1</v>
      </c>
      <c r="N348" s="202" t="s">
        <v>38</v>
      </c>
      <c r="O348" s="72"/>
      <c r="P348" s="203">
        <f>O348*H348</f>
        <v>0</v>
      </c>
      <c r="Q348" s="203">
        <v>0</v>
      </c>
      <c r="R348" s="203">
        <f>Q348*H348</f>
        <v>0</v>
      </c>
      <c r="S348" s="203">
        <v>0</v>
      </c>
      <c r="T348" s="20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5" t="s">
        <v>164</v>
      </c>
      <c r="AT348" s="205" t="s">
        <v>160</v>
      </c>
      <c r="AU348" s="205" t="s">
        <v>82</v>
      </c>
      <c r="AY348" s="18" t="s">
        <v>156</v>
      </c>
      <c r="BE348" s="206">
        <f>IF(N348="základní",J348,0)</f>
        <v>0</v>
      </c>
      <c r="BF348" s="206">
        <f>IF(N348="snížená",J348,0)</f>
        <v>0</v>
      </c>
      <c r="BG348" s="206">
        <f>IF(N348="zákl. přenesená",J348,0)</f>
        <v>0</v>
      </c>
      <c r="BH348" s="206">
        <f>IF(N348="sníž. přenesená",J348,0)</f>
        <v>0</v>
      </c>
      <c r="BI348" s="206">
        <f>IF(N348="nulová",J348,0)</f>
        <v>0</v>
      </c>
      <c r="BJ348" s="18" t="s">
        <v>80</v>
      </c>
      <c r="BK348" s="206">
        <f>ROUND(I348*H348,2)</f>
        <v>0</v>
      </c>
      <c r="BL348" s="18" t="s">
        <v>164</v>
      </c>
      <c r="BM348" s="205" t="s">
        <v>392</v>
      </c>
    </row>
    <row r="349" spans="1:65" s="13" customFormat="1" ht="11.25">
      <c r="B349" s="207"/>
      <c r="C349" s="208"/>
      <c r="D349" s="209" t="s">
        <v>166</v>
      </c>
      <c r="E349" s="210" t="s">
        <v>1</v>
      </c>
      <c r="F349" s="211" t="s">
        <v>393</v>
      </c>
      <c r="G349" s="208"/>
      <c r="H349" s="212">
        <v>148.93</v>
      </c>
      <c r="I349" s="213"/>
      <c r="J349" s="208"/>
      <c r="K349" s="208"/>
      <c r="L349" s="214"/>
      <c r="M349" s="215"/>
      <c r="N349" s="216"/>
      <c r="O349" s="216"/>
      <c r="P349" s="216"/>
      <c r="Q349" s="216"/>
      <c r="R349" s="216"/>
      <c r="S349" s="216"/>
      <c r="T349" s="217"/>
      <c r="AT349" s="218" t="s">
        <v>166</v>
      </c>
      <c r="AU349" s="218" t="s">
        <v>82</v>
      </c>
      <c r="AV349" s="13" t="s">
        <v>82</v>
      </c>
      <c r="AW349" s="13" t="s">
        <v>30</v>
      </c>
      <c r="AX349" s="13" t="s">
        <v>80</v>
      </c>
      <c r="AY349" s="218" t="s">
        <v>156</v>
      </c>
    </row>
    <row r="350" spans="1:65" s="14" customFormat="1" ht="11.25">
      <c r="B350" s="219"/>
      <c r="C350" s="220"/>
      <c r="D350" s="209" t="s">
        <v>166</v>
      </c>
      <c r="E350" s="221" t="s">
        <v>1</v>
      </c>
      <c r="F350" s="222" t="s">
        <v>167</v>
      </c>
      <c r="G350" s="220"/>
      <c r="H350" s="223">
        <v>148.93</v>
      </c>
      <c r="I350" s="224"/>
      <c r="J350" s="220"/>
      <c r="K350" s="220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166</v>
      </c>
      <c r="AU350" s="229" t="s">
        <v>82</v>
      </c>
      <c r="AV350" s="14" t="s">
        <v>94</v>
      </c>
      <c r="AW350" s="14" t="s">
        <v>30</v>
      </c>
      <c r="AX350" s="14" t="s">
        <v>73</v>
      </c>
      <c r="AY350" s="229" t="s">
        <v>156</v>
      </c>
    </row>
    <row r="351" spans="1:65" s="2" customFormat="1" ht="24.2" customHeight="1">
      <c r="A351" s="35"/>
      <c r="B351" s="36"/>
      <c r="C351" s="193" t="s">
        <v>394</v>
      </c>
      <c r="D351" s="193" t="s">
        <v>160</v>
      </c>
      <c r="E351" s="194" t="s">
        <v>395</v>
      </c>
      <c r="F351" s="195" t="s">
        <v>396</v>
      </c>
      <c r="G351" s="196" t="s">
        <v>387</v>
      </c>
      <c r="H351" s="197">
        <v>14.893000000000001</v>
      </c>
      <c r="I351" s="198"/>
      <c r="J351" s="199">
        <f>ROUND(I351*H351,2)</f>
        <v>0</v>
      </c>
      <c r="K351" s="200"/>
      <c r="L351" s="40"/>
      <c r="M351" s="201" t="s">
        <v>1</v>
      </c>
      <c r="N351" s="202" t="s">
        <v>38</v>
      </c>
      <c r="O351" s="72"/>
      <c r="P351" s="203">
        <f>O351*H351</f>
        <v>0</v>
      </c>
      <c r="Q351" s="203">
        <v>0</v>
      </c>
      <c r="R351" s="203">
        <f>Q351*H351</f>
        <v>0</v>
      </c>
      <c r="S351" s="203">
        <v>0</v>
      </c>
      <c r="T351" s="204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05" t="s">
        <v>164</v>
      </c>
      <c r="AT351" s="205" t="s">
        <v>160</v>
      </c>
      <c r="AU351" s="205" t="s">
        <v>82</v>
      </c>
      <c r="AY351" s="18" t="s">
        <v>156</v>
      </c>
      <c r="BE351" s="206">
        <f>IF(N351="základní",J351,0)</f>
        <v>0</v>
      </c>
      <c r="BF351" s="206">
        <f>IF(N351="snížená",J351,0)</f>
        <v>0</v>
      </c>
      <c r="BG351" s="206">
        <f>IF(N351="zákl. přenesená",J351,0)</f>
        <v>0</v>
      </c>
      <c r="BH351" s="206">
        <f>IF(N351="sníž. přenesená",J351,0)</f>
        <v>0</v>
      </c>
      <c r="BI351" s="206">
        <f>IF(N351="nulová",J351,0)</f>
        <v>0</v>
      </c>
      <c r="BJ351" s="18" t="s">
        <v>80</v>
      </c>
      <c r="BK351" s="206">
        <f>ROUND(I351*H351,2)</f>
        <v>0</v>
      </c>
      <c r="BL351" s="18" t="s">
        <v>164</v>
      </c>
      <c r="BM351" s="205" t="s">
        <v>397</v>
      </c>
    </row>
    <row r="352" spans="1:65" s="2" customFormat="1" ht="33" customHeight="1">
      <c r="A352" s="35"/>
      <c r="B352" s="36"/>
      <c r="C352" s="193" t="s">
        <v>398</v>
      </c>
      <c r="D352" s="193" t="s">
        <v>160</v>
      </c>
      <c r="E352" s="194" t="s">
        <v>399</v>
      </c>
      <c r="F352" s="195" t="s">
        <v>400</v>
      </c>
      <c r="G352" s="196" t="s">
        <v>387</v>
      </c>
      <c r="H352" s="197">
        <v>14.893000000000001</v>
      </c>
      <c r="I352" s="198"/>
      <c r="J352" s="199">
        <f>ROUND(I352*H352,2)</f>
        <v>0</v>
      </c>
      <c r="K352" s="200"/>
      <c r="L352" s="40"/>
      <c r="M352" s="201" t="s">
        <v>1</v>
      </c>
      <c r="N352" s="202" t="s">
        <v>38</v>
      </c>
      <c r="O352" s="72"/>
      <c r="P352" s="203">
        <f>O352*H352</f>
        <v>0</v>
      </c>
      <c r="Q352" s="203">
        <v>0</v>
      </c>
      <c r="R352" s="203">
        <f>Q352*H352</f>
        <v>0</v>
      </c>
      <c r="S352" s="203">
        <v>0</v>
      </c>
      <c r="T352" s="204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5" t="s">
        <v>164</v>
      </c>
      <c r="AT352" s="205" t="s">
        <v>160</v>
      </c>
      <c r="AU352" s="205" t="s">
        <v>82</v>
      </c>
      <c r="AY352" s="18" t="s">
        <v>156</v>
      </c>
      <c r="BE352" s="206">
        <f>IF(N352="základní",J352,0)</f>
        <v>0</v>
      </c>
      <c r="BF352" s="206">
        <f>IF(N352="snížená",J352,0)</f>
        <v>0</v>
      </c>
      <c r="BG352" s="206">
        <f>IF(N352="zákl. přenesená",J352,0)</f>
        <v>0</v>
      </c>
      <c r="BH352" s="206">
        <f>IF(N352="sníž. přenesená",J352,0)</f>
        <v>0</v>
      </c>
      <c r="BI352" s="206">
        <f>IF(N352="nulová",J352,0)</f>
        <v>0</v>
      </c>
      <c r="BJ352" s="18" t="s">
        <v>80</v>
      </c>
      <c r="BK352" s="206">
        <f>ROUND(I352*H352,2)</f>
        <v>0</v>
      </c>
      <c r="BL352" s="18" t="s">
        <v>164</v>
      </c>
      <c r="BM352" s="205" t="s">
        <v>401</v>
      </c>
    </row>
    <row r="353" spans="1:65" s="12" customFormat="1" ht="22.9" customHeight="1">
      <c r="B353" s="177"/>
      <c r="C353" s="178"/>
      <c r="D353" s="179" t="s">
        <v>72</v>
      </c>
      <c r="E353" s="191" t="s">
        <v>402</v>
      </c>
      <c r="F353" s="191" t="s">
        <v>403</v>
      </c>
      <c r="G353" s="178"/>
      <c r="H353" s="178"/>
      <c r="I353" s="181"/>
      <c r="J353" s="192">
        <f>BK353</f>
        <v>0</v>
      </c>
      <c r="K353" s="178"/>
      <c r="L353" s="183"/>
      <c r="M353" s="184"/>
      <c r="N353" s="185"/>
      <c r="O353" s="185"/>
      <c r="P353" s="186">
        <f>P354</f>
        <v>0</v>
      </c>
      <c r="Q353" s="185"/>
      <c r="R353" s="186">
        <f>R354</f>
        <v>0</v>
      </c>
      <c r="S353" s="185"/>
      <c r="T353" s="187">
        <f>T354</f>
        <v>0</v>
      </c>
      <c r="AR353" s="188" t="s">
        <v>80</v>
      </c>
      <c r="AT353" s="189" t="s">
        <v>72</v>
      </c>
      <c r="AU353" s="189" t="s">
        <v>80</v>
      </c>
      <c r="AY353" s="188" t="s">
        <v>156</v>
      </c>
      <c r="BK353" s="190">
        <f>BK354</f>
        <v>0</v>
      </c>
    </row>
    <row r="354" spans="1:65" s="2" customFormat="1" ht="16.5" customHeight="1">
      <c r="A354" s="35"/>
      <c r="B354" s="36"/>
      <c r="C354" s="193" t="s">
        <v>404</v>
      </c>
      <c r="D354" s="193" t="s">
        <v>160</v>
      </c>
      <c r="E354" s="194" t="s">
        <v>405</v>
      </c>
      <c r="F354" s="195" t="s">
        <v>406</v>
      </c>
      <c r="G354" s="196" t="s">
        <v>387</v>
      </c>
      <c r="H354" s="197">
        <v>5.8769999999999998</v>
      </c>
      <c r="I354" s="198"/>
      <c r="J354" s="199">
        <f>ROUND(I354*H354,2)</f>
        <v>0</v>
      </c>
      <c r="K354" s="200"/>
      <c r="L354" s="40"/>
      <c r="M354" s="201" t="s">
        <v>1</v>
      </c>
      <c r="N354" s="202" t="s">
        <v>38</v>
      </c>
      <c r="O354" s="72"/>
      <c r="P354" s="203">
        <f>O354*H354</f>
        <v>0</v>
      </c>
      <c r="Q354" s="203">
        <v>0</v>
      </c>
      <c r="R354" s="203">
        <f>Q354*H354</f>
        <v>0</v>
      </c>
      <c r="S354" s="203">
        <v>0</v>
      </c>
      <c r="T354" s="204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05" t="s">
        <v>164</v>
      </c>
      <c r="AT354" s="205" t="s">
        <v>160</v>
      </c>
      <c r="AU354" s="205" t="s">
        <v>82</v>
      </c>
      <c r="AY354" s="18" t="s">
        <v>156</v>
      </c>
      <c r="BE354" s="206">
        <f>IF(N354="základní",J354,0)</f>
        <v>0</v>
      </c>
      <c r="BF354" s="206">
        <f>IF(N354="snížená",J354,0)</f>
        <v>0</v>
      </c>
      <c r="BG354" s="206">
        <f>IF(N354="zákl. přenesená",J354,0)</f>
        <v>0</v>
      </c>
      <c r="BH354" s="206">
        <f>IF(N354="sníž. přenesená",J354,0)</f>
        <v>0</v>
      </c>
      <c r="BI354" s="206">
        <f>IF(N354="nulová",J354,0)</f>
        <v>0</v>
      </c>
      <c r="BJ354" s="18" t="s">
        <v>80</v>
      </c>
      <c r="BK354" s="206">
        <f>ROUND(I354*H354,2)</f>
        <v>0</v>
      </c>
      <c r="BL354" s="18" t="s">
        <v>164</v>
      </c>
      <c r="BM354" s="205" t="s">
        <v>407</v>
      </c>
    </row>
    <row r="355" spans="1:65" s="12" customFormat="1" ht="25.9" customHeight="1">
      <c r="B355" s="177"/>
      <c r="C355" s="178"/>
      <c r="D355" s="179" t="s">
        <v>72</v>
      </c>
      <c r="E355" s="180" t="s">
        <v>408</v>
      </c>
      <c r="F355" s="180" t="s">
        <v>409</v>
      </c>
      <c r="G355" s="178"/>
      <c r="H355" s="178"/>
      <c r="I355" s="181"/>
      <c r="J355" s="182">
        <f>BK355</f>
        <v>0</v>
      </c>
      <c r="K355" s="178"/>
      <c r="L355" s="183"/>
      <c r="M355" s="184"/>
      <c r="N355" s="185"/>
      <c r="O355" s="185"/>
      <c r="P355" s="186">
        <f>P356+P365+P370+P373+P384+P406+P428+P467+P503+P510</f>
        <v>0</v>
      </c>
      <c r="Q355" s="185"/>
      <c r="R355" s="186">
        <f>R356+R365+R370+R373+R384+R406+R428+R467+R503+R510</f>
        <v>1.4593292</v>
      </c>
      <c r="S355" s="185"/>
      <c r="T355" s="187">
        <f>T356+T365+T370+T373+T384+T406+T428+T467+T503+T510</f>
        <v>1.2869200000000001</v>
      </c>
      <c r="AR355" s="188" t="s">
        <v>82</v>
      </c>
      <c r="AT355" s="189" t="s">
        <v>72</v>
      </c>
      <c r="AU355" s="189" t="s">
        <v>73</v>
      </c>
      <c r="AY355" s="188" t="s">
        <v>156</v>
      </c>
      <c r="BK355" s="190">
        <f>BK356+BK365+BK370+BK373+BK384+BK406+BK428+BK467+BK503+BK510</f>
        <v>0</v>
      </c>
    </row>
    <row r="356" spans="1:65" s="12" customFormat="1" ht="22.9" customHeight="1">
      <c r="B356" s="177"/>
      <c r="C356" s="178"/>
      <c r="D356" s="179" t="s">
        <v>72</v>
      </c>
      <c r="E356" s="191" t="s">
        <v>410</v>
      </c>
      <c r="F356" s="191" t="s">
        <v>411</v>
      </c>
      <c r="G356" s="178"/>
      <c r="H356" s="178"/>
      <c r="I356" s="181"/>
      <c r="J356" s="192">
        <f>BK356</f>
        <v>0</v>
      </c>
      <c r="K356" s="178"/>
      <c r="L356" s="183"/>
      <c r="M356" s="184"/>
      <c r="N356" s="185"/>
      <c r="O356" s="185"/>
      <c r="P356" s="186">
        <f>SUM(P357:P364)</f>
        <v>0</v>
      </c>
      <c r="Q356" s="185"/>
      <c r="R356" s="186">
        <f>SUM(R357:R364)</f>
        <v>0.18654999999999999</v>
      </c>
      <c r="S356" s="185"/>
      <c r="T356" s="187">
        <f>SUM(T357:T364)</f>
        <v>0</v>
      </c>
      <c r="AR356" s="188" t="s">
        <v>82</v>
      </c>
      <c r="AT356" s="189" t="s">
        <v>72</v>
      </c>
      <c r="AU356" s="189" t="s">
        <v>80</v>
      </c>
      <c r="AY356" s="188" t="s">
        <v>156</v>
      </c>
      <c r="BK356" s="190">
        <f>SUM(BK357:BK364)</f>
        <v>0</v>
      </c>
    </row>
    <row r="357" spans="1:65" s="2" customFormat="1" ht="24.2" customHeight="1">
      <c r="A357" s="35"/>
      <c r="B357" s="36"/>
      <c r="C357" s="193" t="s">
        <v>412</v>
      </c>
      <c r="D357" s="193" t="s">
        <v>160</v>
      </c>
      <c r="E357" s="194" t="s">
        <v>413</v>
      </c>
      <c r="F357" s="195" t="s">
        <v>414</v>
      </c>
      <c r="G357" s="196" t="s">
        <v>177</v>
      </c>
      <c r="H357" s="197">
        <v>13.9</v>
      </c>
      <c r="I357" s="198"/>
      <c r="J357" s="199">
        <f>ROUND(I357*H357,2)</f>
        <v>0</v>
      </c>
      <c r="K357" s="200"/>
      <c r="L357" s="40"/>
      <c r="M357" s="201" t="s">
        <v>1</v>
      </c>
      <c r="N357" s="202" t="s">
        <v>38</v>
      </c>
      <c r="O357" s="72"/>
      <c r="P357" s="203">
        <f>O357*H357</f>
        <v>0</v>
      </c>
      <c r="Q357" s="203">
        <v>3.5000000000000001E-3</v>
      </c>
      <c r="R357" s="203">
        <f>Q357*H357</f>
        <v>4.8649999999999999E-2</v>
      </c>
      <c r="S357" s="203">
        <v>0</v>
      </c>
      <c r="T357" s="204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5" t="s">
        <v>253</v>
      </c>
      <c r="AT357" s="205" t="s">
        <v>160</v>
      </c>
      <c r="AU357" s="205" t="s">
        <v>82</v>
      </c>
      <c r="AY357" s="18" t="s">
        <v>156</v>
      </c>
      <c r="BE357" s="206">
        <f>IF(N357="základní",J357,0)</f>
        <v>0</v>
      </c>
      <c r="BF357" s="206">
        <f>IF(N357="snížená",J357,0)</f>
        <v>0</v>
      </c>
      <c r="BG357" s="206">
        <f>IF(N357="zákl. přenesená",J357,0)</f>
        <v>0</v>
      </c>
      <c r="BH357" s="206">
        <f>IF(N357="sníž. přenesená",J357,0)</f>
        <v>0</v>
      </c>
      <c r="BI357" s="206">
        <f>IF(N357="nulová",J357,0)</f>
        <v>0</v>
      </c>
      <c r="BJ357" s="18" t="s">
        <v>80</v>
      </c>
      <c r="BK357" s="206">
        <f>ROUND(I357*H357,2)</f>
        <v>0</v>
      </c>
      <c r="BL357" s="18" t="s">
        <v>253</v>
      </c>
      <c r="BM357" s="205" t="s">
        <v>415</v>
      </c>
    </row>
    <row r="358" spans="1:65" s="13" customFormat="1" ht="11.25">
      <c r="B358" s="207"/>
      <c r="C358" s="208"/>
      <c r="D358" s="209" t="s">
        <v>166</v>
      </c>
      <c r="E358" s="210" t="s">
        <v>1</v>
      </c>
      <c r="F358" s="211" t="s">
        <v>416</v>
      </c>
      <c r="G358" s="208"/>
      <c r="H358" s="212">
        <v>13.9</v>
      </c>
      <c r="I358" s="213"/>
      <c r="J358" s="208"/>
      <c r="K358" s="208"/>
      <c r="L358" s="214"/>
      <c r="M358" s="215"/>
      <c r="N358" s="216"/>
      <c r="O358" s="216"/>
      <c r="P358" s="216"/>
      <c r="Q358" s="216"/>
      <c r="R358" s="216"/>
      <c r="S358" s="216"/>
      <c r="T358" s="217"/>
      <c r="AT358" s="218" t="s">
        <v>166</v>
      </c>
      <c r="AU358" s="218" t="s">
        <v>82</v>
      </c>
      <c r="AV358" s="13" t="s">
        <v>82</v>
      </c>
      <c r="AW358" s="13" t="s">
        <v>30</v>
      </c>
      <c r="AX358" s="13" t="s">
        <v>73</v>
      </c>
      <c r="AY358" s="218" t="s">
        <v>156</v>
      </c>
    </row>
    <row r="359" spans="1:65" s="14" customFormat="1" ht="11.25">
      <c r="B359" s="219"/>
      <c r="C359" s="220"/>
      <c r="D359" s="209" t="s">
        <v>166</v>
      </c>
      <c r="E359" s="221" t="s">
        <v>1</v>
      </c>
      <c r="F359" s="222" t="s">
        <v>167</v>
      </c>
      <c r="G359" s="220"/>
      <c r="H359" s="223">
        <v>13.9</v>
      </c>
      <c r="I359" s="224"/>
      <c r="J359" s="220"/>
      <c r="K359" s="220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166</v>
      </c>
      <c r="AU359" s="229" t="s">
        <v>82</v>
      </c>
      <c r="AV359" s="14" t="s">
        <v>94</v>
      </c>
      <c r="AW359" s="14" t="s">
        <v>30</v>
      </c>
      <c r="AX359" s="14" t="s">
        <v>80</v>
      </c>
      <c r="AY359" s="229" t="s">
        <v>156</v>
      </c>
    </row>
    <row r="360" spans="1:65" s="2" customFormat="1" ht="24.2" customHeight="1">
      <c r="A360" s="35"/>
      <c r="B360" s="36"/>
      <c r="C360" s="193" t="s">
        <v>417</v>
      </c>
      <c r="D360" s="193" t="s">
        <v>160</v>
      </c>
      <c r="E360" s="194" t="s">
        <v>418</v>
      </c>
      <c r="F360" s="195" t="s">
        <v>419</v>
      </c>
      <c r="G360" s="196" t="s">
        <v>177</v>
      </c>
      <c r="H360" s="197">
        <v>39.4</v>
      </c>
      <c r="I360" s="198"/>
      <c r="J360" s="199">
        <f>ROUND(I360*H360,2)</f>
        <v>0</v>
      </c>
      <c r="K360" s="200"/>
      <c r="L360" s="40"/>
      <c r="M360" s="201" t="s">
        <v>1</v>
      </c>
      <c r="N360" s="202" t="s">
        <v>38</v>
      </c>
      <c r="O360" s="72"/>
      <c r="P360" s="203">
        <f>O360*H360</f>
        <v>0</v>
      </c>
      <c r="Q360" s="203">
        <v>3.5000000000000001E-3</v>
      </c>
      <c r="R360" s="203">
        <f>Q360*H360</f>
        <v>0.13789999999999999</v>
      </c>
      <c r="S360" s="203">
        <v>0</v>
      </c>
      <c r="T360" s="204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05" t="s">
        <v>253</v>
      </c>
      <c r="AT360" s="205" t="s">
        <v>160</v>
      </c>
      <c r="AU360" s="205" t="s">
        <v>82</v>
      </c>
      <c r="AY360" s="18" t="s">
        <v>156</v>
      </c>
      <c r="BE360" s="206">
        <f>IF(N360="základní",J360,0)</f>
        <v>0</v>
      </c>
      <c r="BF360" s="206">
        <f>IF(N360="snížená",J360,0)</f>
        <v>0</v>
      </c>
      <c r="BG360" s="206">
        <f>IF(N360="zákl. přenesená",J360,0)</f>
        <v>0</v>
      </c>
      <c r="BH360" s="206">
        <f>IF(N360="sníž. přenesená",J360,0)</f>
        <v>0</v>
      </c>
      <c r="BI360" s="206">
        <f>IF(N360="nulová",J360,0)</f>
        <v>0</v>
      </c>
      <c r="BJ360" s="18" t="s">
        <v>80</v>
      </c>
      <c r="BK360" s="206">
        <f>ROUND(I360*H360,2)</f>
        <v>0</v>
      </c>
      <c r="BL360" s="18" t="s">
        <v>253</v>
      </c>
      <c r="BM360" s="205" t="s">
        <v>420</v>
      </c>
    </row>
    <row r="361" spans="1:65" s="13" customFormat="1" ht="11.25">
      <c r="B361" s="207"/>
      <c r="C361" s="208"/>
      <c r="D361" s="209" t="s">
        <v>166</v>
      </c>
      <c r="E361" s="210" t="s">
        <v>1</v>
      </c>
      <c r="F361" s="211" t="s">
        <v>421</v>
      </c>
      <c r="G361" s="208"/>
      <c r="H361" s="212">
        <v>39.4</v>
      </c>
      <c r="I361" s="213"/>
      <c r="J361" s="208"/>
      <c r="K361" s="208"/>
      <c r="L361" s="214"/>
      <c r="M361" s="215"/>
      <c r="N361" s="216"/>
      <c r="O361" s="216"/>
      <c r="P361" s="216"/>
      <c r="Q361" s="216"/>
      <c r="R361" s="216"/>
      <c r="S361" s="216"/>
      <c r="T361" s="217"/>
      <c r="AT361" s="218" t="s">
        <v>166</v>
      </c>
      <c r="AU361" s="218" t="s">
        <v>82</v>
      </c>
      <c r="AV361" s="13" t="s">
        <v>82</v>
      </c>
      <c r="AW361" s="13" t="s">
        <v>30</v>
      </c>
      <c r="AX361" s="13" t="s">
        <v>73</v>
      </c>
      <c r="AY361" s="218" t="s">
        <v>156</v>
      </c>
    </row>
    <row r="362" spans="1:65" s="14" customFormat="1" ht="11.25">
      <c r="B362" s="219"/>
      <c r="C362" s="220"/>
      <c r="D362" s="209" t="s">
        <v>166</v>
      </c>
      <c r="E362" s="221" t="s">
        <v>1</v>
      </c>
      <c r="F362" s="222" t="s">
        <v>167</v>
      </c>
      <c r="G362" s="220"/>
      <c r="H362" s="223">
        <v>39.4</v>
      </c>
      <c r="I362" s="224"/>
      <c r="J362" s="220"/>
      <c r="K362" s="220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166</v>
      </c>
      <c r="AU362" s="229" t="s">
        <v>82</v>
      </c>
      <c r="AV362" s="14" t="s">
        <v>94</v>
      </c>
      <c r="AW362" s="14" t="s">
        <v>30</v>
      </c>
      <c r="AX362" s="14" t="s">
        <v>80</v>
      </c>
      <c r="AY362" s="229" t="s">
        <v>156</v>
      </c>
    </row>
    <row r="363" spans="1:65" s="2" customFormat="1" ht="24.2" customHeight="1">
      <c r="A363" s="35"/>
      <c r="B363" s="36"/>
      <c r="C363" s="193" t="s">
        <v>422</v>
      </c>
      <c r="D363" s="193" t="s">
        <v>160</v>
      </c>
      <c r="E363" s="194" t="s">
        <v>423</v>
      </c>
      <c r="F363" s="195" t="s">
        <v>424</v>
      </c>
      <c r="G363" s="196" t="s">
        <v>387</v>
      </c>
      <c r="H363" s="197">
        <v>0.187</v>
      </c>
      <c r="I363" s="198"/>
      <c r="J363" s="199">
        <f>ROUND(I363*H363,2)</f>
        <v>0</v>
      </c>
      <c r="K363" s="200"/>
      <c r="L363" s="40"/>
      <c r="M363" s="201" t="s">
        <v>1</v>
      </c>
      <c r="N363" s="202" t="s">
        <v>38</v>
      </c>
      <c r="O363" s="72"/>
      <c r="P363" s="203">
        <f>O363*H363</f>
        <v>0</v>
      </c>
      <c r="Q363" s="203">
        <v>0</v>
      </c>
      <c r="R363" s="203">
        <f>Q363*H363</f>
        <v>0</v>
      </c>
      <c r="S363" s="203">
        <v>0</v>
      </c>
      <c r="T363" s="20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5" t="s">
        <v>253</v>
      </c>
      <c r="AT363" s="205" t="s">
        <v>160</v>
      </c>
      <c r="AU363" s="205" t="s">
        <v>82</v>
      </c>
      <c r="AY363" s="18" t="s">
        <v>156</v>
      </c>
      <c r="BE363" s="206">
        <f>IF(N363="základní",J363,0)</f>
        <v>0</v>
      </c>
      <c r="BF363" s="206">
        <f>IF(N363="snížená",J363,0)</f>
        <v>0</v>
      </c>
      <c r="BG363" s="206">
        <f>IF(N363="zákl. přenesená",J363,0)</f>
        <v>0</v>
      </c>
      <c r="BH363" s="206">
        <f>IF(N363="sníž. přenesená",J363,0)</f>
        <v>0</v>
      </c>
      <c r="BI363" s="206">
        <f>IF(N363="nulová",J363,0)</f>
        <v>0</v>
      </c>
      <c r="BJ363" s="18" t="s">
        <v>80</v>
      </c>
      <c r="BK363" s="206">
        <f>ROUND(I363*H363,2)</f>
        <v>0</v>
      </c>
      <c r="BL363" s="18" t="s">
        <v>253</v>
      </c>
      <c r="BM363" s="205" t="s">
        <v>425</v>
      </c>
    </row>
    <row r="364" spans="1:65" s="2" customFormat="1" ht="24.2" customHeight="1">
      <c r="A364" s="35"/>
      <c r="B364" s="36"/>
      <c r="C364" s="193" t="s">
        <v>426</v>
      </c>
      <c r="D364" s="193" t="s">
        <v>160</v>
      </c>
      <c r="E364" s="194" t="s">
        <v>427</v>
      </c>
      <c r="F364" s="195" t="s">
        <v>428</v>
      </c>
      <c r="G364" s="196" t="s">
        <v>387</v>
      </c>
      <c r="H364" s="197">
        <v>0.187</v>
      </c>
      <c r="I364" s="198"/>
      <c r="J364" s="199">
        <f>ROUND(I364*H364,2)</f>
        <v>0</v>
      </c>
      <c r="K364" s="200"/>
      <c r="L364" s="40"/>
      <c r="M364" s="201" t="s">
        <v>1</v>
      </c>
      <c r="N364" s="202" t="s">
        <v>38</v>
      </c>
      <c r="O364" s="72"/>
      <c r="P364" s="203">
        <f>O364*H364</f>
        <v>0</v>
      </c>
      <c r="Q364" s="203">
        <v>0</v>
      </c>
      <c r="R364" s="203">
        <f>Q364*H364</f>
        <v>0</v>
      </c>
      <c r="S364" s="203">
        <v>0</v>
      </c>
      <c r="T364" s="204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5" t="s">
        <v>253</v>
      </c>
      <c r="AT364" s="205" t="s">
        <v>160</v>
      </c>
      <c r="AU364" s="205" t="s">
        <v>82</v>
      </c>
      <c r="AY364" s="18" t="s">
        <v>156</v>
      </c>
      <c r="BE364" s="206">
        <f>IF(N364="základní",J364,0)</f>
        <v>0</v>
      </c>
      <c r="BF364" s="206">
        <f>IF(N364="snížená",J364,0)</f>
        <v>0</v>
      </c>
      <c r="BG364" s="206">
        <f>IF(N364="zákl. přenesená",J364,0)</f>
        <v>0</v>
      </c>
      <c r="BH364" s="206">
        <f>IF(N364="sníž. přenesená",J364,0)</f>
        <v>0</v>
      </c>
      <c r="BI364" s="206">
        <f>IF(N364="nulová",J364,0)</f>
        <v>0</v>
      </c>
      <c r="BJ364" s="18" t="s">
        <v>80</v>
      </c>
      <c r="BK364" s="206">
        <f>ROUND(I364*H364,2)</f>
        <v>0</v>
      </c>
      <c r="BL364" s="18" t="s">
        <v>253</v>
      </c>
      <c r="BM364" s="205" t="s">
        <v>429</v>
      </c>
    </row>
    <row r="365" spans="1:65" s="12" customFormat="1" ht="22.9" customHeight="1">
      <c r="B365" s="177"/>
      <c r="C365" s="178"/>
      <c r="D365" s="179" t="s">
        <v>72</v>
      </c>
      <c r="E365" s="191" t="s">
        <v>430</v>
      </c>
      <c r="F365" s="191" t="s">
        <v>431</v>
      </c>
      <c r="G365" s="178"/>
      <c r="H365" s="178"/>
      <c r="I365" s="181"/>
      <c r="J365" s="192">
        <f>BK365</f>
        <v>0</v>
      </c>
      <c r="K365" s="178"/>
      <c r="L365" s="183"/>
      <c r="M365" s="184"/>
      <c r="N365" s="185"/>
      <c r="O365" s="185"/>
      <c r="P365" s="186">
        <f>SUM(P366:P369)</f>
        <v>0</v>
      </c>
      <c r="Q365" s="185"/>
      <c r="R365" s="186">
        <f>SUM(R366:R369)</f>
        <v>0</v>
      </c>
      <c r="S365" s="185"/>
      <c r="T365" s="187">
        <f>SUM(T366:T369)</f>
        <v>6.1799999999999994E-2</v>
      </c>
      <c r="AR365" s="188" t="s">
        <v>82</v>
      </c>
      <c r="AT365" s="189" t="s">
        <v>72</v>
      </c>
      <c r="AU365" s="189" t="s">
        <v>80</v>
      </c>
      <c r="AY365" s="188" t="s">
        <v>156</v>
      </c>
      <c r="BK365" s="190">
        <f>SUM(BK366:BK369)</f>
        <v>0</v>
      </c>
    </row>
    <row r="366" spans="1:65" s="2" customFormat="1" ht="16.5" customHeight="1">
      <c r="A366" s="35"/>
      <c r="B366" s="36"/>
      <c r="C366" s="193" t="s">
        <v>432</v>
      </c>
      <c r="D366" s="193" t="s">
        <v>160</v>
      </c>
      <c r="E366" s="194" t="s">
        <v>433</v>
      </c>
      <c r="F366" s="195" t="s">
        <v>434</v>
      </c>
      <c r="G366" s="196" t="s">
        <v>346</v>
      </c>
      <c r="H366" s="197">
        <v>20</v>
      </c>
      <c r="I366" s="198"/>
      <c r="J366" s="199">
        <f>ROUND(I366*H366,2)</f>
        <v>0</v>
      </c>
      <c r="K366" s="200"/>
      <c r="L366" s="40"/>
      <c r="M366" s="201" t="s">
        <v>1</v>
      </c>
      <c r="N366" s="202" t="s">
        <v>38</v>
      </c>
      <c r="O366" s="72"/>
      <c r="P366" s="203">
        <f>O366*H366</f>
        <v>0</v>
      </c>
      <c r="Q366" s="203">
        <v>0</v>
      </c>
      <c r="R366" s="203">
        <f>Q366*H366</f>
        <v>0</v>
      </c>
      <c r="S366" s="203">
        <v>2.0999999999999999E-3</v>
      </c>
      <c r="T366" s="204">
        <f>S366*H366</f>
        <v>4.1999999999999996E-2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05" t="s">
        <v>253</v>
      </c>
      <c r="AT366" s="205" t="s">
        <v>160</v>
      </c>
      <c r="AU366" s="205" t="s">
        <v>82</v>
      </c>
      <c r="AY366" s="18" t="s">
        <v>156</v>
      </c>
      <c r="BE366" s="206">
        <f>IF(N366="základní",J366,0)</f>
        <v>0</v>
      </c>
      <c r="BF366" s="206">
        <f>IF(N366="snížená",J366,0)</f>
        <v>0</v>
      </c>
      <c r="BG366" s="206">
        <f>IF(N366="zákl. přenesená",J366,0)</f>
        <v>0</v>
      </c>
      <c r="BH366" s="206">
        <f>IF(N366="sníž. přenesená",J366,0)</f>
        <v>0</v>
      </c>
      <c r="BI366" s="206">
        <f>IF(N366="nulová",J366,0)</f>
        <v>0</v>
      </c>
      <c r="BJ366" s="18" t="s">
        <v>80</v>
      </c>
      <c r="BK366" s="206">
        <f>ROUND(I366*H366,2)</f>
        <v>0</v>
      </c>
      <c r="BL366" s="18" t="s">
        <v>253</v>
      </c>
      <c r="BM366" s="205" t="s">
        <v>435</v>
      </c>
    </row>
    <row r="367" spans="1:65" s="13" customFormat="1" ht="11.25">
      <c r="B367" s="207"/>
      <c r="C367" s="208"/>
      <c r="D367" s="209" t="s">
        <v>166</v>
      </c>
      <c r="E367" s="210" t="s">
        <v>1</v>
      </c>
      <c r="F367" s="211" t="s">
        <v>278</v>
      </c>
      <c r="G367" s="208"/>
      <c r="H367" s="212">
        <v>20</v>
      </c>
      <c r="I367" s="213"/>
      <c r="J367" s="208"/>
      <c r="K367" s="208"/>
      <c r="L367" s="214"/>
      <c r="M367" s="215"/>
      <c r="N367" s="216"/>
      <c r="O367" s="216"/>
      <c r="P367" s="216"/>
      <c r="Q367" s="216"/>
      <c r="R367" s="216"/>
      <c r="S367" s="216"/>
      <c r="T367" s="217"/>
      <c r="AT367" s="218" t="s">
        <v>166</v>
      </c>
      <c r="AU367" s="218" t="s">
        <v>82</v>
      </c>
      <c r="AV367" s="13" t="s">
        <v>82</v>
      </c>
      <c r="AW367" s="13" t="s">
        <v>30</v>
      </c>
      <c r="AX367" s="13" t="s">
        <v>80</v>
      </c>
      <c r="AY367" s="218" t="s">
        <v>156</v>
      </c>
    </row>
    <row r="368" spans="1:65" s="2" customFormat="1" ht="16.5" customHeight="1">
      <c r="A368" s="35"/>
      <c r="B368" s="36"/>
      <c r="C368" s="193" t="s">
        <v>436</v>
      </c>
      <c r="D368" s="193" t="s">
        <v>160</v>
      </c>
      <c r="E368" s="194" t="s">
        <v>437</v>
      </c>
      <c r="F368" s="195" t="s">
        <v>438</v>
      </c>
      <c r="G368" s="196" t="s">
        <v>346</v>
      </c>
      <c r="H368" s="197">
        <v>10</v>
      </c>
      <c r="I368" s="198"/>
      <c r="J368" s="199">
        <f>ROUND(I368*H368,2)</f>
        <v>0</v>
      </c>
      <c r="K368" s="200"/>
      <c r="L368" s="40"/>
      <c r="M368" s="201" t="s">
        <v>1</v>
      </c>
      <c r="N368" s="202" t="s">
        <v>38</v>
      </c>
      <c r="O368" s="72"/>
      <c r="P368" s="203">
        <f>O368*H368</f>
        <v>0</v>
      </c>
      <c r="Q368" s="203">
        <v>0</v>
      </c>
      <c r="R368" s="203">
        <f>Q368*H368</f>
        <v>0</v>
      </c>
      <c r="S368" s="203">
        <v>1.98E-3</v>
      </c>
      <c r="T368" s="204">
        <f>S368*H368</f>
        <v>1.9799999999999998E-2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05" t="s">
        <v>253</v>
      </c>
      <c r="AT368" s="205" t="s">
        <v>160</v>
      </c>
      <c r="AU368" s="205" t="s">
        <v>82</v>
      </c>
      <c r="AY368" s="18" t="s">
        <v>156</v>
      </c>
      <c r="BE368" s="206">
        <f>IF(N368="základní",J368,0)</f>
        <v>0</v>
      </c>
      <c r="BF368" s="206">
        <f>IF(N368="snížená",J368,0)</f>
        <v>0</v>
      </c>
      <c r="BG368" s="206">
        <f>IF(N368="zákl. přenesená",J368,0)</f>
        <v>0</v>
      </c>
      <c r="BH368" s="206">
        <f>IF(N368="sníž. přenesená",J368,0)</f>
        <v>0</v>
      </c>
      <c r="BI368" s="206">
        <f>IF(N368="nulová",J368,0)</f>
        <v>0</v>
      </c>
      <c r="BJ368" s="18" t="s">
        <v>80</v>
      </c>
      <c r="BK368" s="206">
        <f>ROUND(I368*H368,2)</f>
        <v>0</v>
      </c>
      <c r="BL368" s="18" t="s">
        <v>253</v>
      </c>
      <c r="BM368" s="205" t="s">
        <v>439</v>
      </c>
    </row>
    <row r="369" spans="1:65" s="13" customFormat="1" ht="11.25">
      <c r="B369" s="207"/>
      <c r="C369" s="208"/>
      <c r="D369" s="209" t="s">
        <v>166</v>
      </c>
      <c r="E369" s="210" t="s">
        <v>1</v>
      </c>
      <c r="F369" s="211" t="s">
        <v>217</v>
      </c>
      <c r="G369" s="208"/>
      <c r="H369" s="212">
        <v>10</v>
      </c>
      <c r="I369" s="213"/>
      <c r="J369" s="208"/>
      <c r="K369" s="208"/>
      <c r="L369" s="214"/>
      <c r="M369" s="215"/>
      <c r="N369" s="216"/>
      <c r="O369" s="216"/>
      <c r="P369" s="216"/>
      <c r="Q369" s="216"/>
      <c r="R369" s="216"/>
      <c r="S369" s="216"/>
      <c r="T369" s="217"/>
      <c r="AT369" s="218" t="s">
        <v>166</v>
      </c>
      <c r="AU369" s="218" t="s">
        <v>82</v>
      </c>
      <c r="AV369" s="13" t="s">
        <v>82</v>
      </c>
      <c r="AW369" s="13" t="s">
        <v>30</v>
      </c>
      <c r="AX369" s="13" t="s">
        <v>80</v>
      </c>
      <c r="AY369" s="218" t="s">
        <v>156</v>
      </c>
    </row>
    <row r="370" spans="1:65" s="12" customFormat="1" ht="22.9" customHeight="1">
      <c r="B370" s="177"/>
      <c r="C370" s="178"/>
      <c r="D370" s="179" t="s">
        <v>72</v>
      </c>
      <c r="E370" s="191" t="s">
        <v>440</v>
      </c>
      <c r="F370" s="191" t="s">
        <v>441</v>
      </c>
      <c r="G370" s="178"/>
      <c r="H370" s="178"/>
      <c r="I370" s="181"/>
      <c r="J370" s="192">
        <f>BK370</f>
        <v>0</v>
      </c>
      <c r="K370" s="178"/>
      <c r="L370" s="183"/>
      <c r="M370" s="184"/>
      <c r="N370" s="185"/>
      <c r="O370" s="185"/>
      <c r="P370" s="186">
        <f>SUM(P371:P372)</f>
        <v>0</v>
      </c>
      <c r="Q370" s="185"/>
      <c r="R370" s="186">
        <f>SUM(R371:R372)</f>
        <v>0</v>
      </c>
      <c r="S370" s="185"/>
      <c r="T370" s="187">
        <f>SUM(T371:T372)</f>
        <v>5.3249999999999999E-2</v>
      </c>
      <c r="AR370" s="188" t="s">
        <v>82</v>
      </c>
      <c r="AT370" s="189" t="s">
        <v>72</v>
      </c>
      <c r="AU370" s="189" t="s">
        <v>80</v>
      </c>
      <c r="AY370" s="188" t="s">
        <v>156</v>
      </c>
      <c r="BK370" s="190">
        <f>SUM(BK371:BK372)</f>
        <v>0</v>
      </c>
    </row>
    <row r="371" spans="1:65" s="2" customFormat="1" ht="24.2" customHeight="1">
      <c r="A371" s="35"/>
      <c r="B371" s="36"/>
      <c r="C371" s="193" t="s">
        <v>442</v>
      </c>
      <c r="D371" s="193" t="s">
        <v>160</v>
      </c>
      <c r="E371" s="194" t="s">
        <v>443</v>
      </c>
      <c r="F371" s="195" t="s">
        <v>444</v>
      </c>
      <c r="G371" s="196" t="s">
        <v>346</v>
      </c>
      <c r="H371" s="197">
        <v>25</v>
      </c>
      <c r="I371" s="198"/>
      <c r="J371" s="199">
        <f>ROUND(I371*H371,2)</f>
        <v>0</v>
      </c>
      <c r="K371" s="200"/>
      <c r="L371" s="40"/>
      <c r="M371" s="201" t="s">
        <v>1</v>
      </c>
      <c r="N371" s="202" t="s">
        <v>38</v>
      </c>
      <c r="O371" s="72"/>
      <c r="P371" s="203">
        <f>O371*H371</f>
        <v>0</v>
      </c>
      <c r="Q371" s="203">
        <v>0</v>
      </c>
      <c r="R371" s="203">
        <f>Q371*H371</f>
        <v>0</v>
      </c>
      <c r="S371" s="203">
        <v>2.1299999999999999E-3</v>
      </c>
      <c r="T371" s="204">
        <f>S371*H371</f>
        <v>5.3249999999999999E-2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5" t="s">
        <v>253</v>
      </c>
      <c r="AT371" s="205" t="s">
        <v>160</v>
      </c>
      <c r="AU371" s="205" t="s">
        <v>82</v>
      </c>
      <c r="AY371" s="18" t="s">
        <v>156</v>
      </c>
      <c r="BE371" s="206">
        <f>IF(N371="základní",J371,0)</f>
        <v>0</v>
      </c>
      <c r="BF371" s="206">
        <f>IF(N371="snížená",J371,0)</f>
        <v>0</v>
      </c>
      <c r="BG371" s="206">
        <f>IF(N371="zákl. přenesená",J371,0)</f>
        <v>0</v>
      </c>
      <c r="BH371" s="206">
        <f>IF(N371="sníž. přenesená",J371,0)</f>
        <v>0</v>
      </c>
      <c r="BI371" s="206">
        <f>IF(N371="nulová",J371,0)</f>
        <v>0</v>
      </c>
      <c r="BJ371" s="18" t="s">
        <v>80</v>
      </c>
      <c r="BK371" s="206">
        <f>ROUND(I371*H371,2)</f>
        <v>0</v>
      </c>
      <c r="BL371" s="18" t="s">
        <v>253</v>
      </c>
      <c r="BM371" s="205" t="s">
        <v>445</v>
      </c>
    </row>
    <row r="372" spans="1:65" s="13" customFormat="1" ht="11.25">
      <c r="B372" s="207"/>
      <c r="C372" s="208"/>
      <c r="D372" s="209" t="s">
        <v>166</v>
      </c>
      <c r="E372" s="210" t="s">
        <v>1</v>
      </c>
      <c r="F372" s="211" t="s">
        <v>290</v>
      </c>
      <c r="G372" s="208"/>
      <c r="H372" s="212">
        <v>25</v>
      </c>
      <c r="I372" s="213"/>
      <c r="J372" s="208"/>
      <c r="K372" s="208"/>
      <c r="L372" s="214"/>
      <c r="M372" s="215"/>
      <c r="N372" s="216"/>
      <c r="O372" s="216"/>
      <c r="P372" s="216"/>
      <c r="Q372" s="216"/>
      <c r="R372" s="216"/>
      <c r="S372" s="216"/>
      <c r="T372" s="217"/>
      <c r="AT372" s="218" t="s">
        <v>166</v>
      </c>
      <c r="AU372" s="218" t="s">
        <v>82</v>
      </c>
      <c r="AV372" s="13" t="s">
        <v>82</v>
      </c>
      <c r="AW372" s="13" t="s">
        <v>30</v>
      </c>
      <c r="AX372" s="13" t="s">
        <v>80</v>
      </c>
      <c r="AY372" s="218" t="s">
        <v>156</v>
      </c>
    </row>
    <row r="373" spans="1:65" s="12" customFormat="1" ht="22.9" customHeight="1">
      <c r="B373" s="177"/>
      <c r="C373" s="178"/>
      <c r="D373" s="179" t="s">
        <v>72</v>
      </c>
      <c r="E373" s="191" t="s">
        <v>446</v>
      </c>
      <c r="F373" s="191" t="s">
        <v>447</v>
      </c>
      <c r="G373" s="178"/>
      <c r="H373" s="178"/>
      <c r="I373" s="181"/>
      <c r="J373" s="192">
        <f>BK373</f>
        <v>0</v>
      </c>
      <c r="K373" s="178"/>
      <c r="L373" s="183"/>
      <c r="M373" s="184"/>
      <c r="N373" s="185"/>
      <c r="O373" s="185"/>
      <c r="P373" s="186">
        <f>SUM(P374:P383)</f>
        <v>0</v>
      </c>
      <c r="Q373" s="185"/>
      <c r="R373" s="186">
        <f>SUM(R374:R383)</f>
        <v>0</v>
      </c>
      <c r="S373" s="185"/>
      <c r="T373" s="187">
        <f>SUM(T374:T383)</f>
        <v>0.77124999999999999</v>
      </c>
      <c r="AR373" s="188" t="s">
        <v>82</v>
      </c>
      <c r="AT373" s="189" t="s">
        <v>72</v>
      </c>
      <c r="AU373" s="189" t="s">
        <v>80</v>
      </c>
      <c r="AY373" s="188" t="s">
        <v>156</v>
      </c>
      <c r="BK373" s="190">
        <f>SUM(BK374:BK383)</f>
        <v>0</v>
      </c>
    </row>
    <row r="374" spans="1:65" s="2" customFormat="1" ht="16.5" customHeight="1">
      <c r="A374" s="35"/>
      <c r="B374" s="36"/>
      <c r="C374" s="193" t="s">
        <v>448</v>
      </c>
      <c r="D374" s="193" t="s">
        <v>160</v>
      </c>
      <c r="E374" s="194" t="s">
        <v>449</v>
      </c>
      <c r="F374" s="195" t="s">
        <v>450</v>
      </c>
      <c r="G374" s="196" t="s">
        <v>451</v>
      </c>
      <c r="H374" s="197">
        <v>2</v>
      </c>
      <c r="I374" s="198"/>
      <c r="J374" s="199">
        <f>ROUND(I374*H374,2)</f>
        <v>0</v>
      </c>
      <c r="K374" s="200"/>
      <c r="L374" s="40"/>
      <c r="M374" s="201" t="s">
        <v>1</v>
      </c>
      <c r="N374" s="202" t="s">
        <v>38</v>
      </c>
      <c r="O374" s="72"/>
      <c r="P374" s="203">
        <f>O374*H374</f>
        <v>0</v>
      </c>
      <c r="Q374" s="203">
        <v>0</v>
      </c>
      <c r="R374" s="203">
        <f>Q374*H374</f>
        <v>0</v>
      </c>
      <c r="S374" s="203">
        <v>1.933E-2</v>
      </c>
      <c r="T374" s="204">
        <f>S374*H374</f>
        <v>3.866E-2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5" t="s">
        <v>253</v>
      </c>
      <c r="AT374" s="205" t="s">
        <v>160</v>
      </c>
      <c r="AU374" s="205" t="s">
        <v>82</v>
      </c>
      <c r="AY374" s="18" t="s">
        <v>156</v>
      </c>
      <c r="BE374" s="206">
        <f>IF(N374="základní",J374,0)</f>
        <v>0</v>
      </c>
      <c r="BF374" s="206">
        <f>IF(N374="snížená",J374,0)</f>
        <v>0</v>
      </c>
      <c r="BG374" s="206">
        <f>IF(N374="zákl. přenesená",J374,0)</f>
        <v>0</v>
      </c>
      <c r="BH374" s="206">
        <f>IF(N374="sníž. přenesená",J374,0)</f>
        <v>0</v>
      </c>
      <c r="BI374" s="206">
        <f>IF(N374="nulová",J374,0)</f>
        <v>0</v>
      </c>
      <c r="BJ374" s="18" t="s">
        <v>80</v>
      </c>
      <c r="BK374" s="206">
        <f>ROUND(I374*H374,2)</f>
        <v>0</v>
      </c>
      <c r="BL374" s="18" t="s">
        <v>253</v>
      </c>
      <c r="BM374" s="205" t="s">
        <v>452</v>
      </c>
    </row>
    <row r="375" spans="1:65" s="13" customFormat="1" ht="11.25">
      <c r="B375" s="207"/>
      <c r="C375" s="208"/>
      <c r="D375" s="209" t="s">
        <v>166</v>
      </c>
      <c r="E375" s="210" t="s">
        <v>1</v>
      </c>
      <c r="F375" s="211" t="s">
        <v>82</v>
      </c>
      <c r="G375" s="208"/>
      <c r="H375" s="212">
        <v>2</v>
      </c>
      <c r="I375" s="213"/>
      <c r="J375" s="208"/>
      <c r="K375" s="208"/>
      <c r="L375" s="214"/>
      <c r="M375" s="215"/>
      <c r="N375" s="216"/>
      <c r="O375" s="216"/>
      <c r="P375" s="216"/>
      <c r="Q375" s="216"/>
      <c r="R375" s="216"/>
      <c r="S375" s="216"/>
      <c r="T375" s="217"/>
      <c r="AT375" s="218" t="s">
        <v>166</v>
      </c>
      <c r="AU375" s="218" t="s">
        <v>82</v>
      </c>
      <c r="AV375" s="13" t="s">
        <v>82</v>
      </c>
      <c r="AW375" s="13" t="s">
        <v>30</v>
      </c>
      <c r="AX375" s="13" t="s">
        <v>80</v>
      </c>
      <c r="AY375" s="218" t="s">
        <v>156</v>
      </c>
    </row>
    <row r="376" spans="1:65" s="2" customFormat="1" ht="16.5" customHeight="1">
      <c r="A376" s="35"/>
      <c r="B376" s="36"/>
      <c r="C376" s="193" t="s">
        <v>453</v>
      </c>
      <c r="D376" s="193" t="s">
        <v>160</v>
      </c>
      <c r="E376" s="194" t="s">
        <v>454</v>
      </c>
      <c r="F376" s="195" t="s">
        <v>455</v>
      </c>
      <c r="G376" s="196" t="s">
        <v>451</v>
      </c>
      <c r="H376" s="197">
        <v>1</v>
      </c>
      <c r="I376" s="198"/>
      <c r="J376" s="199">
        <f>ROUND(I376*H376,2)</f>
        <v>0</v>
      </c>
      <c r="K376" s="200"/>
      <c r="L376" s="40"/>
      <c r="M376" s="201" t="s">
        <v>1</v>
      </c>
      <c r="N376" s="202" t="s">
        <v>38</v>
      </c>
      <c r="O376" s="72"/>
      <c r="P376" s="203">
        <f>O376*H376</f>
        <v>0</v>
      </c>
      <c r="Q376" s="203">
        <v>0</v>
      </c>
      <c r="R376" s="203">
        <f>Q376*H376</f>
        <v>0</v>
      </c>
      <c r="S376" s="203">
        <v>1.9460000000000002E-2</v>
      </c>
      <c r="T376" s="204">
        <f>S376*H376</f>
        <v>1.9460000000000002E-2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5" t="s">
        <v>253</v>
      </c>
      <c r="AT376" s="205" t="s">
        <v>160</v>
      </c>
      <c r="AU376" s="205" t="s">
        <v>82</v>
      </c>
      <c r="AY376" s="18" t="s">
        <v>156</v>
      </c>
      <c r="BE376" s="206">
        <f>IF(N376="základní",J376,0)</f>
        <v>0</v>
      </c>
      <c r="BF376" s="206">
        <f>IF(N376="snížená",J376,0)</f>
        <v>0</v>
      </c>
      <c r="BG376" s="206">
        <f>IF(N376="zákl. přenesená",J376,0)</f>
        <v>0</v>
      </c>
      <c r="BH376" s="206">
        <f>IF(N376="sníž. přenesená",J376,0)</f>
        <v>0</v>
      </c>
      <c r="BI376" s="206">
        <f>IF(N376="nulová",J376,0)</f>
        <v>0</v>
      </c>
      <c r="BJ376" s="18" t="s">
        <v>80</v>
      </c>
      <c r="BK376" s="206">
        <f>ROUND(I376*H376,2)</f>
        <v>0</v>
      </c>
      <c r="BL376" s="18" t="s">
        <v>253</v>
      </c>
      <c r="BM376" s="205" t="s">
        <v>456</v>
      </c>
    </row>
    <row r="377" spans="1:65" s="13" customFormat="1" ht="11.25">
      <c r="B377" s="207"/>
      <c r="C377" s="208"/>
      <c r="D377" s="209" t="s">
        <v>166</v>
      </c>
      <c r="E377" s="210" t="s">
        <v>1</v>
      </c>
      <c r="F377" s="211" t="s">
        <v>80</v>
      </c>
      <c r="G377" s="208"/>
      <c r="H377" s="212">
        <v>1</v>
      </c>
      <c r="I377" s="213"/>
      <c r="J377" s="208"/>
      <c r="K377" s="208"/>
      <c r="L377" s="214"/>
      <c r="M377" s="215"/>
      <c r="N377" s="216"/>
      <c r="O377" s="216"/>
      <c r="P377" s="216"/>
      <c r="Q377" s="216"/>
      <c r="R377" s="216"/>
      <c r="S377" s="216"/>
      <c r="T377" s="217"/>
      <c r="AT377" s="218" t="s">
        <v>166</v>
      </c>
      <c r="AU377" s="218" t="s">
        <v>82</v>
      </c>
      <c r="AV377" s="13" t="s">
        <v>82</v>
      </c>
      <c r="AW377" s="13" t="s">
        <v>30</v>
      </c>
      <c r="AX377" s="13" t="s">
        <v>80</v>
      </c>
      <c r="AY377" s="218" t="s">
        <v>156</v>
      </c>
    </row>
    <row r="378" spans="1:65" s="2" customFormat="1" ht="16.5" customHeight="1">
      <c r="A378" s="35"/>
      <c r="B378" s="36"/>
      <c r="C378" s="193" t="s">
        <v>457</v>
      </c>
      <c r="D378" s="193" t="s">
        <v>160</v>
      </c>
      <c r="E378" s="194" t="s">
        <v>458</v>
      </c>
      <c r="F378" s="195" t="s">
        <v>459</v>
      </c>
      <c r="G378" s="196" t="s">
        <v>451</v>
      </c>
      <c r="H378" s="197">
        <v>1</v>
      </c>
      <c r="I378" s="198"/>
      <c r="J378" s="199">
        <f>ROUND(I378*H378,2)</f>
        <v>0</v>
      </c>
      <c r="K378" s="200"/>
      <c r="L378" s="40"/>
      <c r="M378" s="201" t="s">
        <v>1</v>
      </c>
      <c r="N378" s="202" t="s">
        <v>38</v>
      </c>
      <c r="O378" s="72"/>
      <c r="P378" s="203">
        <f>O378*H378</f>
        <v>0</v>
      </c>
      <c r="Q378" s="203">
        <v>0</v>
      </c>
      <c r="R378" s="203">
        <f>Q378*H378</f>
        <v>0</v>
      </c>
      <c r="S378" s="203">
        <v>1.8800000000000001E-2</v>
      </c>
      <c r="T378" s="204">
        <f>S378*H378</f>
        <v>1.8800000000000001E-2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05" t="s">
        <v>253</v>
      </c>
      <c r="AT378" s="205" t="s">
        <v>160</v>
      </c>
      <c r="AU378" s="205" t="s">
        <v>82</v>
      </c>
      <c r="AY378" s="18" t="s">
        <v>156</v>
      </c>
      <c r="BE378" s="206">
        <f>IF(N378="základní",J378,0)</f>
        <v>0</v>
      </c>
      <c r="BF378" s="206">
        <f>IF(N378="snížená",J378,0)</f>
        <v>0</v>
      </c>
      <c r="BG378" s="206">
        <f>IF(N378="zákl. přenesená",J378,0)</f>
        <v>0</v>
      </c>
      <c r="BH378" s="206">
        <f>IF(N378="sníž. přenesená",J378,0)</f>
        <v>0</v>
      </c>
      <c r="BI378" s="206">
        <f>IF(N378="nulová",J378,0)</f>
        <v>0</v>
      </c>
      <c r="BJ378" s="18" t="s">
        <v>80</v>
      </c>
      <c r="BK378" s="206">
        <f>ROUND(I378*H378,2)</f>
        <v>0</v>
      </c>
      <c r="BL378" s="18" t="s">
        <v>253</v>
      </c>
      <c r="BM378" s="205" t="s">
        <v>460</v>
      </c>
    </row>
    <row r="379" spans="1:65" s="13" customFormat="1" ht="11.25">
      <c r="B379" s="207"/>
      <c r="C379" s="208"/>
      <c r="D379" s="209" t="s">
        <v>166</v>
      </c>
      <c r="E379" s="210" t="s">
        <v>1</v>
      </c>
      <c r="F379" s="211" t="s">
        <v>80</v>
      </c>
      <c r="G379" s="208"/>
      <c r="H379" s="212">
        <v>1</v>
      </c>
      <c r="I379" s="213"/>
      <c r="J379" s="208"/>
      <c r="K379" s="208"/>
      <c r="L379" s="214"/>
      <c r="M379" s="215"/>
      <c r="N379" s="216"/>
      <c r="O379" s="216"/>
      <c r="P379" s="216"/>
      <c r="Q379" s="216"/>
      <c r="R379" s="216"/>
      <c r="S379" s="216"/>
      <c r="T379" s="217"/>
      <c r="AT379" s="218" t="s">
        <v>166</v>
      </c>
      <c r="AU379" s="218" t="s">
        <v>82</v>
      </c>
      <c r="AV379" s="13" t="s">
        <v>82</v>
      </c>
      <c r="AW379" s="13" t="s">
        <v>30</v>
      </c>
      <c r="AX379" s="13" t="s">
        <v>80</v>
      </c>
      <c r="AY379" s="218" t="s">
        <v>156</v>
      </c>
    </row>
    <row r="380" spans="1:65" s="2" customFormat="1" ht="21.75" customHeight="1">
      <c r="A380" s="35"/>
      <c r="B380" s="36"/>
      <c r="C380" s="193" t="s">
        <v>461</v>
      </c>
      <c r="D380" s="193" t="s">
        <v>160</v>
      </c>
      <c r="E380" s="194" t="s">
        <v>462</v>
      </c>
      <c r="F380" s="195" t="s">
        <v>463</v>
      </c>
      <c r="G380" s="196" t="s">
        <v>451</v>
      </c>
      <c r="H380" s="197">
        <v>1</v>
      </c>
      <c r="I380" s="198"/>
      <c r="J380" s="199">
        <f>ROUND(I380*H380,2)</f>
        <v>0</v>
      </c>
      <c r="K380" s="200"/>
      <c r="L380" s="40"/>
      <c r="M380" s="201" t="s">
        <v>1</v>
      </c>
      <c r="N380" s="202" t="s">
        <v>38</v>
      </c>
      <c r="O380" s="72"/>
      <c r="P380" s="203">
        <f>O380*H380</f>
        <v>0</v>
      </c>
      <c r="Q380" s="203">
        <v>0</v>
      </c>
      <c r="R380" s="203">
        <f>Q380*H380</f>
        <v>0</v>
      </c>
      <c r="S380" s="203">
        <v>0.69347000000000003</v>
      </c>
      <c r="T380" s="204">
        <f>S380*H380</f>
        <v>0.69347000000000003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5" t="s">
        <v>253</v>
      </c>
      <c r="AT380" s="205" t="s">
        <v>160</v>
      </c>
      <c r="AU380" s="205" t="s">
        <v>82</v>
      </c>
      <c r="AY380" s="18" t="s">
        <v>156</v>
      </c>
      <c r="BE380" s="206">
        <f>IF(N380="základní",J380,0)</f>
        <v>0</v>
      </c>
      <c r="BF380" s="206">
        <f>IF(N380="snížená",J380,0)</f>
        <v>0</v>
      </c>
      <c r="BG380" s="206">
        <f>IF(N380="zákl. přenesená",J380,0)</f>
        <v>0</v>
      </c>
      <c r="BH380" s="206">
        <f>IF(N380="sníž. přenesená",J380,0)</f>
        <v>0</v>
      </c>
      <c r="BI380" s="206">
        <f>IF(N380="nulová",J380,0)</f>
        <v>0</v>
      </c>
      <c r="BJ380" s="18" t="s">
        <v>80</v>
      </c>
      <c r="BK380" s="206">
        <f>ROUND(I380*H380,2)</f>
        <v>0</v>
      </c>
      <c r="BL380" s="18" t="s">
        <v>253</v>
      </c>
      <c r="BM380" s="205" t="s">
        <v>464</v>
      </c>
    </row>
    <row r="381" spans="1:65" s="13" customFormat="1" ht="11.25">
      <c r="B381" s="207"/>
      <c r="C381" s="208"/>
      <c r="D381" s="209" t="s">
        <v>166</v>
      </c>
      <c r="E381" s="210" t="s">
        <v>1</v>
      </c>
      <c r="F381" s="211" t="s">
        <v>80</v>
      </c>
      <c r="G381" s="208"/>
      <c r="H381" s="212">
        <v>1</v>
      </c>
      <c r="I381" s="213"/>
      <c r="J381" s="208"/>
      <c r="K381" s="208"/>
      <c r="L381" s="214"/>
      <c r="M381" s="215"/>
      <c r="N381" s="216"/>
      <c r="O381" s="216"/>
      <c r="P381" s="216"/>
      <c r="Q381" s="216"/>
      <c r="R381" s="216"/>
      <c r="S381" s="216"/>
      <c r="T381" s="217"/>
      <c r="AT381" s="218" t="s">
        <v>166</v>
      </c>
      <c r="AU381" s="218" t="s">
        <v>82</v>
      </c>
      <c r="AV381" s="13" t="s">
        <v>82</v>
      </c>
      <c r="AW381" s="13" t="s">
        <v>30</v>
      </c>
      <c r="AX381" s="13" t="s">
        <v>80</v>
      </c>
      <c r="AY381" s="218" t="s">
        <v>156</v>
      </c>
    </row>
    <row r="382" spans="1:65" s="2" customFormat="1" ht="16.5" customHeight="1">
      <c r="A382" s="35"/>
      <c r="B382" s="36"/>
      <c r="C382" s="193" t="s">
        <v>465</v>
      </c>
      <c r="D382" s="193" t="s">
        <v>160</v>
      </c>
      <c r="E382" s="194" t="s">
        <v>466</v>
      </c>
      <c r="F382" s="195" t="s">
        <v>467</v>
      </c>
      <c r="G382" s="196" t="s">
        <v>451</v>
      </c>
      <c r="H382" s="197">
        <v>1</v>
      </c>
      <c r="I382" s="198"/>
      <c r="J382" s="199">
        <f>ROUND(I382*H382,2)</f>
        <v>0</v>
      </c>
      <c r="K382" s="200"/>
      <c r="L382" s="40"/>
      <c r="M382" s="201" t="s">
        <v>1</v>
      </c>
      <c r="N382" s="202" t="s">
        <v>38</v>
      </c>
      <c r="O382" s="72"/>
      <c r="P382" s="203">
        <f>O382*H382</f>
        <v>0</v>
      </c>
      <c r="Q382" s="203">
        <v>0</v>
      </c>
      <c r="R382" s="203">
        <f>Q382*H382</f>
        <v>0</v>
      </c>
      <c r="S382" s="203">
        <v>8.5999999999999998E-4</v>
      </c>
      <c r="T382" s="204">
        <f>S382*H382</f>
        <v>8.5999999999999998E-4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5" t="s">
        <v>253</v>
      </c>
      <c r="AT382" s="205" t="s">
        <v>160</v>
      </c>
      <c r="AU382" s="205" t="s">
        <v>82</v>
      </c>
      <c r="AY382" s="18" t="s">
        <v>156</v>
      </c>
      <c r="BE382" s="206">
        <f>IF(N382="základní",J382,0)</f>
        <v>0</v>
      </c>
      <c r="BF382" s="206">
        <f>IF(N382="snížená",J382,0)</f>
        <v>0</v>
      </c>
      <c r="BG382" s="206">
        <f>IF(N382="zákl. přenesená",J382,0)</f>
        <v>0</v>
      </c>
      <c r="BH382" s="206">
        <f>IF(N382="sníž. přenesená",J382,0)</f>
        <v>0</v>
      </c>
      <c r="BI382" s="206">
        <f>IF(N382="nulová",J382,0)</f>
        <v>0</v>
      </c>
      <c r="BJ382" s="18" t="s">
        <v>80</v>
      </c>
      <c r="BK382" s="206">
        <f>ROUND(I382*H382,2)</f>
        <v>0</v>
      </c>
      <c r="BL382" s="18" t="s">
        <v>253</v>
      </c>
      <c r="BM382" s="205" t="s">
        <v>468</v>
      </c>
    </row>
    <row r="383" spans="1:65" s="13" customFormat="1" ht="11.25">
      <c r="B383" s="207"/>
      <c r="C383" s="208"/>
      <c r="D383" s="209" t="s">
        <v>166</v>
      </c>
      <c r="E383" s="210" t="s">
        <v>1</v>
      </c>
      <c r="F383" s="211" t="s">
        <v>80</v>
      </c>
      <c r="G383" s="208"/>
      <c r="H383" s="212">
        <v>1</v>
      </c>
      <c r="I383" s="213"/>
      <c r="J383" s="208"/>
      <c r="K383" s="208"/>
      <c r="L383" s="214"/>
      <c r="M383" s="215"/>
      <c r="N383" s="216"/>
      <c r="O383" s="216"/>
      <c r="P383" s="216"/>
      <c r="Q383" s="216"/>
      <c r="R383" s="216"/>
      <c r="S383" s="216"/>
      <c r="T383" s="217"/>
      <c r="AT383" s="218" t="s">
        <v>166</v>
      </c>
      <c r="AU383" s="218" t="s">
        <v>82</v>
      </c>
      <c r="AV383" s="13" t="s">
        <v>82</v>
      </c>
      <c r="AW383" s="13" t="s">
        <v>30</v>
      </c>
      <c r="AX383" s="13" t="s">
        <v>80</v>
      </c>
      <c r="AY383" s="218" t="s">
        <v>156</v>
      </c>
    </row>
    <row r="384" spans="1:65" s="12" customFormat="1" ht="22.9" customHeight="1">
      <c r="B384" s="177"/>
      <c r="C384" s="178"/>
      <c r="D384" s="179" t="s">
        <v>72</v>
      </c>
      <c r="E384" s="191" t="s">
        <v>469</v>
      </c>
      <c r="F384" s="191" t="s">
        <v>470</v>
      </c>
      <c r="G384" s="178"/>
      <c r="H384" s="178"/>
      <c r="I384" s="181"/>
      <c r="J384" s="192">
        <f>BK384</f>
        <v>0</v>
      </c>
      <c r="K384" s="178"/>
      <c r="L384" s="183"/>
      <c r="M384" s="184"/>
      <c r="N384" s="185"/>
      <c r="O384" s="185"/>
      <c r="P384" s="186">
        <f>SUM(P385:P405)</f>
        <v>0</v>
      </c>
      <c r="Q384" s="185"/>
      <c r="R384" s="186">
        <f>SUM(R385:R405)</f>
        <v>0.3087396</v>
      </c>
      <c r="S384" s="185"/>
      <c r="T384" s="187">
        <f>SUM(T385:T405)</f>
        <v>0</v>
      </c>
      <c r="AR384" s="188" t="s">
        <v>82</v>
      </c>
      <c r="AT384" s="189" t="s">
        <v>72</v>
      </c>
      <c r="AU384" s="189" t="s">
        <v>80</v>
      </c>
      <c r="AY384" s="188" t="s">
        <v>156</v>
      </c>
      <c r="BK384" s="190">
        <f>SUM(BK385:BK405)</f>
        <v>0</v>
      </c>
    </row>
    <row r="385" spans="1:65" s="2" customFormat="1" ht="24.2" customHeight="1">
      <c r="A385" s="35"/>
      <c r="B385" s="36"/>
      <c r="C385" s="193" t="s">
        <v>471</v>
      </c>
      <c r="D385" s="193" t="s">
        <v>160</v>
      </c>
      <c r="E385" s="194" t="s">
        <v>472</v>
      </c>
      <c r="F385" s="195" t="s">
        <v>473</v>
      </c>
      <c r="G385" s="196" t="s">
        <v>177</v>
      </c>
      <c r="H385" s="197">
        <v>12.18</v>
      </c>
      <c r="I385" s="198"/>
      <c r="J385" s="199">
        <f>ROUND(I385*H385,2)</f>
        <v>0</v>
      </c>
      <c r="K385" s="200"/>
      <c r="L385" s="40"/>
      <c r="M385" s="201" t="s">
        <v>1</v>
      </c>
      <c r="N385" s="202" t="s">
        <v>38</v>
      </c>
      <c r="O385" s="72"/>
      <c r="P385" s="203">
        <f>O385*H385</f>
        <v>0</v>
      </c>
      <c r="Q385" s="203">
        <v>1.7100000000000001E-2</v>
      </c>
      <c r="R385" s="203">
        <f>Q385*H385</f>
        <v>0.20827799999999999</v>
      </c>
      <c r="S385" s="203">
        <v>0</v>
      </c>
      <c r="T385" s="204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5" t="s">
        <v>253</v>
      </c>
      <c r="AT385" s="205" t="s">
        <v>160</v>
      </c>
      <c r="AU385" s="205" t="s">
        <v>82</v>
      </c>
      <c r="AY385" s="18" t="s">
        <v>156</v>
      </c>
      <c r="BE385" s="206">
        <f>IF(N385="základní",J385,0)</f>
        <v>0</v>
      </c>
      <c r="BF385" s="206">
        <f>IF(N385="snížená",J385,0)</f>
        <v>0</v>
      </c>
      <c r="BG385" s="206">
        <f>IF(N385="zákl. přenesená",J385,0)</f>
        <v>0</v>
      </c>
      <c r="BH385" s="206">
        <f>IF(N385="sníž. přenesená",J385,0)</f>
        <v>0</v>
      </c>
      <c r="BI385" s="206">
        <f>IF(N385="nulová",J385,0)</f>
        <v>0</v>
      </c>
      <c r="BJ385" s="18" t="s">
        <v>80</v>
      </c>
      <c r="BK385" s="206">
        <f>ROUND(I385*H385,2)</f>
        <v>0</v>
      </c>
      <c r="BL385" s="18" t="s">
        <v>253</v>
      </c>
      <c r="BM385" s="205" t="s">
        <v>474</v>
      </c>
    </row>
    <row r="386" spans="1:65" s="13" customFormat="1" ht="11.25">
      <c r="B386" s="207"/>
      <c r="C386" s="208"/>
      <c r="D386" s="209" t="s">
        <v>166</v>
      </c>
      <c r="E386" s="210" t="s">
        <v>1</v>
      </c>
      <c r="F386" s="211" t="s">
        <v>475</v>
      </c>
      <c r="G386" s="208"/>
      <c r="H386" s="212">
        <v>5.95</v>
      </c>
      <c r="I386" s="213"/>
      <c r="J386" s="208"/>
      <c r="K386" s="208"/>
      <c r="L386" s="214"/>
      <c r="M386" s="215"/>
      <c r="N386" s="216"/>
      <c r="O386" s="216"/>
      <c r="P386" s="216"/>
      <c r="Q386" s="216"/>
      <c r="R386" s="216"/>
      <c r="S386" s="216"/>
      <c r="T386" s="217"/>
      <c r="AT386" s="218" t="s">
        <v>166</v>
      </c>
      <c r="AU386" s="218" t="s">
        <v>82</v>
      </c>
      <c r="AV386" s="13" t="s">
        <v>82</v>
      </c>
      <c r="AW386" s="13" t="s">
        <v>30</v>
      </c>
      <c r="AX386" s="13" t="s">
        <v>73</v>
      </c>
      <c r="AY386" s="218" t="s">
        <v>156</v>
      </c>
    </row>
    <row r="387" spans="1:65" s="14" customFormat="1" ht="11.25">
      <c r="B387" s="219"/>
      <c r="C387" s="220"/>
      <c r="D387" s="209" t="s">
        <v>166</v>
      </c>
      <c r="E387" s="221" t="s">
        <v>1</v>
      </c>
      <c r="F387" s="222" t="s">
        <v>167</v>
      </c>
      <c r="G387" s="220"/>
      <c r="H387" s="223">
        <v>5.95</v>
      </c>
      <c r="I387" s="224"/>
      <c r="J387" s="220"/>
      <c r="K387" s="220"/>
      <c r="L387" s="225"/>
      <c r="M387" s="226"/>
      <c r="N387" s="227"/>
      <c r="O387" s="227"/>
      <c r="P387" s="227"/>
      <c r="Q387" s="227"/>
      <c r="R387" s="227"/>
      <c r="S387" s="227"/>
      <c r="T387" s="228"/>
      <c r="AT387" s="229" t="s">
        <v>166</v>
      </c>
      <c r="AU387" s="229" t="s">
        <v>82</v>
      </c>
      <c r="AV387" s="14" t="s">
        <v>94</v>
      </c>
      <c r="AW387" s="14" t="s">
        <v>30</v>
      </c>
      <c r="AX387" s="14" t="s">
        <v>73</v>
      </c>
      <c r="AY387" s="229" t="s">
        <v>156</v>
      </c>
    </row>
    <row r="388" spans="1:65" s="13" customFormat="1" ht="11.25">
      <c r="B388" s="207"/>
      <c r="C388" s="208"/>
      <c r="D388" s="209" t="s">
        <v>166</v>
      </c>
      <c r="E388" s="210" t="s">
        <v>1</v>
      </c>
      <c r="F388" s="211" t="s">
        <v>476</v>
      </c>
      <c r="G388" s="208"/>
      <c r="H388" s="212">
        <v>4.9000000000000004</v>
      </c>
      <c r="I388" s="213"/>
      <c r="J388" s="208"/>
      <c r="K388" s="208"/>
      <c r="L388" s="214"/>
      <c r="M388" s="215"/>
      <c r="N388" s="216"/>
      <c r="O388" s="216"/>
      <c r="P388" s="216"/>
      <c r="Q388" s="216"/>
      <c r="R388" s="216"/>
      <c r="S388" s="216"/>
      <c r="T388" s="217"/>
      <c r="AT388" s="218" t="s">
        <v>166</v>
      </c>
      <c r="AU388" s="218" t="s">
        <v>82</v>
      </c>
      <c r="AV388" s="13" t="s">
        <v>82</v>
      </c>
      <c r="AW388" s="13" t="s">
        <v>30</v>
      </c>
      <c r="AX388" s="13" t="s">
        <v>73</v>
      </c>
      <c r="AY388" s="218" t="s">
        <v>156</v>
      </c>
    </row>
    <row r="389" spans="1:65" s="14" customFormat="1" ht="11.25">
      <c r="B389" s="219"/>
      <c r="C389" s="220"/>
      <c r="D389" s="209" t="s">
        <v>166</v>
      </c>
      <c r="E389" s="221" t="s">
        <v>1</v>
      </c>
      <c r="F389" s="222" t="s">
        <v>167</v>
      </c>
      <c r="G389" s="220"/>
      <c r="H389" s="223">
        <v>4.9000000000000004</v>
      </c>
      <c r="I389" s="224"/>
      <c r="J389" s="220"/>
      <c r="K389" s="220"/>
      <c r="L389" s="225"/>
      <c r="M389" s="226"/>
      <c r="N389" s="227"/>
      <c r="O389" s="227"/>
      <c r="P389" s="227"/>
      <c r="Q389" s="227"/>
      <c r="R389" s="227"/>
      <c r="S389" s="227"/>
      <c r="T389" s="228"/>
      <c r="AT389" s="229" t="s">
        <v>166</v>
      </c>
      <c r="AU389" s="229" t="s">
        <v>82</v>
      </c>
      <c r="AV389" s="14" t="s">
        <v>94</v>
      </c>
      <c r="AW389" s="14" t="s">
        <v>30</v>
      </c>
      <c r="AX389" s="14" t="s">
        <v>73</v>
      </c>
      <c r="AY389" s="229" t="s">
        <v>156</v>
      </c>
    </row>
    <row r="390" spans="1:65" s="13" customFormat="1" ht="11.25">
      <c r="B390" s="207"/>
      <c r="C390" s="208"/>
      <c r="D390" s="209" t="s">
        <v>166</v>
      </c>
      <c r="E390" s="210" t="s">
        <v>1</v>
      </c>
      <c r="F390" s="211" t="s">
        <v>477</v>
      </c>
      <c r="G390" s="208"/>
      <c r="H390" s="212">
        <v>1.33</v>
      </c>
      <c r="I390" s="213"/>
      <c r="J390" s="208"/>
      <c r="K390" s="208"/>
      <c r="L390" s="214"/>
      <c r="M390" s="215"/>
      <c r="N390" s="216"/>
      <c r="O390" s="216"/>
      <c r="P390" s="216"/>
      <c r="Q390" s="216"/>
      <c r="R390" s="216"/>
      <c r="S390" s="216"/>
      <c r="T390" s="217"/>
      <c r="AT390" s="218" t="s">
        <v>166</v>
      </c>
      <c r="AU390" s="218" t="s">
        <v>82</v>
      </c>
      <c r="AV390" s="13" t="s">
        <v>82</v>
      </c>
      <c r="AW390" s="13" t="s">
        <v>30</v>
      </c>
      <c r="AX390" s="13" t="s">
        <v>73</v>
      </c>
      <c r="AY390" s="218" t="s">
        <v>156</v>
      </c>
    </row>
    <row r="391" spans="1:65" s="14" customFormat="1" ht="11.25">
      <c r="B391" s="219"/>
      <c r="C391" s="220"/>
      <c r="D391" s="209" t="s">
        <v>166</v>
      </c>
      <c r="E391" s="221" t="s">
        <v>1</v>
      </c>
      <c r="F391" s="222" t="s">
        <v>167</v>
      </c>
      <c r="G391" s="220"/>
      <c r="H391" s="223">
        <v>1.33</v>
      </c>
      <c r="I391" s="224"/>
      <c r="J391" s="220"/>
      <c r="K391" s="220"/>
      <c r="L391" s="225"/>
      <c r="M391" s="226"/>
      <c r="N391" s="227"/>
      <c r="O391" s="227"/>
      <c r="P391" s="227"/>
      <c r="Q391" s="227"/>
      <c r="R391" s="227"/>
      <c r="S391" s="227"/>
      <c r="T391" s="228"/>
      <c r="AT391" s="229" t="s">
        <v>166</v>
      </c>
      <c r="AU391" s="229" t="s">
        <v>82</v>
      </c>
      <c r="AV391" s="14" t="s">
        <v>94</v>
      </c>
      <c r="AW391" s="14" t="s">
        <v>30</v>
      </c>
      <c r="AX391" s="14" t="s">
        <v>73</v>
      </c>
      <c r="AY391" s="229" t="s">
        <v>156</v>
      </c>
    </row>
    <row r="392" spans="1:65" s="15" customFormat="1" ht="11.25">
      <c r="B392" s="230"/>
      <c r="C392" s="231"/>
      <c r="D392" s="209" t="s">
        <v>166</v>
      </c>
      <c r="E392" s="232" t="s">
        <v>1</v>
      </c>
      <c r="F392" s="233" t="s">
        <v>181</v>
      </c>
      <c r="G392" s="231"/>
      <c r="H392" s="234">
        <v>12.180000000000001</v>
      </c>
      <c r="I392" s="235"/>
      <c r="J392" s="231"/>
      <c r="K392" s="231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166</v>
      </c>
      <c r="AU392" s="240" t="s">
        <v>82</v>
      </c>
      <c r="AV392" s="15" t="s">
        <v>164</v>
      </c>
      <c r="AW392" s="15" t="s">
        <v>30</v>
      </c>
      <c r="AX392" s="15" t="s">
        <v>80</v>
      </c>
      <c r="AY392" s="240" t="s">
        <v>156</v>
      </c>
    </row>
    <row r="393" spans="1:65" s="2" customFormat="1" ht="33" customHeight="1">
      <c r="A393" s="35"/>
      <c r="B393" s="36"/>
      <c r="C393" s="193" t="s">
        <v>478</v>
      </c>
      <c r="D393" s="193" t="s">
        <v>160</v>
      </c>
      <c r="E393" s="194" t="s">
        <v>479</v>
      </c>
      <c r="F393" s="195" t="s">
        <v>480</v>
      </c>
      <c r="G393" s="196" t="s">
        <v>163</v>
      </c>
      <c r="H393" s="197">
        <v>3</v>
      </c>
      <c r="I393" s="198"/>
      <c r="J393" s="199">
        <f>ROUND(I393*H393,2)</f>
        <v>0</v>
      </c>
      <c r="K393" s="200"/>
      <c r="L393" s="40"/>
      <c r="M393" s="201" t="s">
        <v>1</v>
      </c>
      <c r="N393" s="202" t="s">
        <v>38</v>
      </c>
      <c r="O393" s="72"/>
      <c r="P393" s="203">
        <f>O393*H393</f>
        <v>0</v>
      </c>
      <c r="Q393" s="203">
        <v>2.5739999999999999E-2</v>
      </c>
      <c r="R393" s="203">
        <f>Q393*H393</f>
        <v>7.7219999999999997E-2</v>
      </c>
      <c r="S393" s="203">
        <v>0</v>
      </c>
      <c r="T393" s="20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5" t="s">
        <v>253</v>
      </c>
      <c r="AT393" s="205" t="s">
        <v>160</v>
      </c>
      <c r="AU393" s="205" t="s">
        <v>82</v>
      </c>
      <c r="AY393" s="18" t="s">
        <v>156</v>
      </c>
      <c r="BE393" s="206">
        <f>IF(N393="základní",J393,0)</f>
        <v>0</v>
      </c>
      <c r="BF393" s="206">
        <f>IF(N393="snížená",J393,0)</f>
        <v>0</v>
      </c>
      <c r="BG393" s="206">
        <f>IF(N393="zákl. přenesená",J393,0)</f>
        <v>0</v>
      </c>
      <c r="BH393" s="206">
        <f>IF(N393="sníž. přenesená",J393,0)</f>
        <v>0</v>
      </c>
      <c r="BI393" s="206">
        <f>IF(N393="nulová",J393,0)</f>
        <v>0</v>
      </c>
      <c r="BJ393" s="18" t="s">
        <v>80</v>
      </c>
      <c r="BK393" s="206">
        <f>ROUND(I393*H393,2)</f>
        <v>0</v>
      </c>
      <c r="BL393" s="18" t="s">
        <v>253</v>
      </c>
      <c r="BM393" s="205" t="s">
        <v>481</v>
      </c>
    </row>
    <row r="394" spans="1:65" s="13" customFormat="1" ht="11.25">
      <c r="B394" s="207"/>
      <c r="C394" s="208"/>
      <c r="D394" s="209" t="s">
        <v>166</v>
      </c>
      <c r="E394" s="210" t="s">
        <v>1</v>
      </c>
      <c r="F394" s="211" t="s">
        <v>482</v>
      </c>
      <c r="G394" s="208"/>
      <c r="H394" s="212">
        <v>1</v>
      </c>
      <c r="I394" s="213"/>
      <c r="J394" s="208"/>
      <c r="K394" s="208"/>
      <c r="L394" s="214"/>
      <c r="M394" s="215"/>
      <c r="N394" s="216"/>
      <c r="O394" s="216"/>
      <c r="P394" s="216"/>
      <c r="Q394" s="216"/>
      <c r="R394" s="216"/>
      <c r="S394" s="216"/>
      <c r="T394" s="217"/>
      <c r="AT394" s="218" t="s">
        <v>166</v>
      </c>
      <c r="AU394" s="218" t="s">
        <v>82</v>
      </c>
      <c r="AV394" s="13" t="s">
        <v>82</v>
      </c>
      <c r="AW394" s="13" t="s">
        <v>30</v>
      </c>
      <c r="AX394" s="13" t="s">
        <v>73</v>
      </c>
      <c r="AY394" s="218" t="s">
        <v>156</v>
      </c>
    </row>
    <row r="395" spans="1:65" s="14" customFormat="1" ht="11.25">
      <c r="B395" s="219"/>
      <c r="C395" s="220"/>
      <c r="D395" s="209" t="s">
        <v>166</v>
      </c>
      <c r="E395" s="221" t="s">
        <v>1</v>
      </c>
      <c r="F395" s="222" t="s">
        <v>167</v>
      </c>
      <c r="G395" s="220"/>
      <c r="H395" s="223">
        <v>1</v>
      </c>
      <c r="I395" s="224"/>
      <c r="J395" s="220"/>
      <c r="K395" s="220"/>
      <c r="L395" s="225"/>
      <c r="M395" s="226"/>
      <c r="N395" s="227"/>
      <c r="O395" s="227"/>
      <c r="P395" s="227"/>
      <c r="Q395" s="227"/>
      <c r="R395" s="227"/>
      <c r="S395" s="227"/>
      <c r="T395" s="228"/>
      <c r="AT395" s="229" t="s">
        <v>166</v>
      </c>
      <c r="AU395" s="229" t="s">
        <v>82</v>
      </c>
      <c r="AV395" s="14" t="s">
        <v>94</v>
      </c>
      <c r="AW395" s="14" t="s">
        <v>30</v>
      </c>
      <c r="AX395" s="14" t="s">
        <v>73</v>
      </c>
      <c r="AY395" s="229" t="s">
        <v>156</v>
      </c>
    </row>
    <row r="396" spans="1:65" s="13" customFormat="1" ht="11.25">
      <c r="B396" s="207"/>
      <c r="C396" s="208"/>
      <c r="D396" s="209" t="s">
        <v>166</v>
      </c>
      <c r="E396" s="210" t="s">
        <v>1</v>
      </c>
      <c r="F396" s="211" t="s">
        <v>483</v>
      </c>
      <c r="G396" s="208"/>
      <c r="H396" s="212">
        <v>1</v>
      </c>
      <c r="I396" s="213"/>
      <c r="J396" s="208"/>
      <c r="K396" s="208"/>
      <c r="L396" s="214"/>
      <c r="M396" s="215"/>
      <c r="N396" s="216"/>
      <c r="O396" s="216"/>
      <c r="P396" s="216"/>
      <c r="Q396" s="216"/>
      <c r="R396" s="216"/>
      <c r="S396" s="216"/>
      <c r="T396" s="217"/>
      <c r="AT396" s="218" t="s">
        <v>166</v>
      </c>
      <c r="AU396" s="218" t="s">
        <v>82</v>
      </c>
      <c r="AV396" s="13" t="s">
        <v>82</v>
      </c>
      <c r="AW396" s="13" t="s">
        <v>30</v>
      </c>
      <c r="AX396" s="13" t="s">
        <v>73</v>
      </c>
      <c r="AY396" s="218" t="s">
        <v>156</v>
      </c>
    </row>
    <row r="397" spans="1:65" s="14" customFormat="1" ht="11.25">
      <c r="B397" s="219"/>
      <c r="C397" s="220"/>
      <c r="D397" s="209" t="s">
        <v>166</v>
      </c>
      <c r="E397" s="221" t="s">
        <v>1</v>
      </c>
      <c r="F397" s="222" t="s">
        <v>167</v>
      </c>
      <c r="G397" s="220"/>
      <c r="H397" s="223">
        <v>1</v>
      </c>
      <c r="I397" s="224"/>
      <c r="J397" s="220"/>
      <c r="K397" s="220"/>
      <c r="L397" s="225"/>
      <c r="M397" s="226"/>
      <c r="N397" s="227"/>
      <c r="O397" s="227"/>
      <c r="P397" s="227"/>
      <c r="Q397" s="227"/>
      <c r="R397" s="227"/>
      <c r="S397" s="227"/>
      <c r="T397" s="228"/>
      <c r="AT397" s="229" t="s">
        <v>166</v>
      </c>
      <c r="AU397" s="229" t="s">
        <v>82</v>
      </c>
      <c r="AV397" s="14" t="s">
        <v>94</v>
      </c>
      <c r="AW397" s="14" t="s">
        <v>30</v>
      </c>
      <c r="AX397" s="14" t="s">
        <v>73</v>
      </c>
      <c r="AY397" s="229" t="s">
        <v>156</v>
      </c>
    </row>
    <row r="398" spans="1:65" s="13" customFormat="1" ht="11.25">
      <c r="B398" s="207"/>
      <c r="C398" s="208"/>
      <c r="D398" s="209" t="s">
        <v>166</v>
      </c>
      <c r="E398" s="210" t="s">
        <v>1</v>
      </c>
      <c r="F398" s="211" t="s">
        <v>484</v>
      </c>
      <c r="G398" s="208"/>
      <c r="H398" s="212">
        <v>1</v>
      </c>
      <c r="I398" s="213"/>
      <c r="J398" s="208"/>
      <c r="K398" s="208"/>
      <c r="L398" s="214"/>
      <c r="M398" s="215"/>
      <c r="N398" s="216"/>
      <c r="O398" s="216"/>
      <c r="P398" s="216"/>
      <c r="Q398" s="216"/>
      <c r="R398" s="216"/>
      <c r="S398" s="216"/>
      <c r="T398" s="217"/>
      <c r="AT398" s="218" t="s">
        <v>166</v>
      </c>
      <c r="AU398" s="218" t="s">
        <v>82</v>
      </c>
      <c r="AV398" s="13" t="s">
        <v>82</v>
      </c>
      <c r="AW398" s="13" t="s">
        <v>30</v>
      </c>
      <c r="AX398" s="13" t="s">
        <v>73</v>
      </c>
      <c r="AY398" s="218" t="s">
        <v>156</v>
      </c>
    </row>
    <row r="399" spans="1:65" s="14" customFormat="1" ht="11.25">
      <c r="B399" s="219"/>
      <c r="C399" s="220"/>
      <c r="D399" s="209" t="s">
        <v>166</v>
      </c>
      <c r="E399" s="221" t="s">
        <v>1</v>
      </c>
      <c r="F399" s="222" t="s">
        <v>167</v>
      </c>
      <c r="G399" s="220"/>
      <c r="H399" s="223">
        <v>1</v>
      </c>
      <c r="I399" s="224"/>
      <c r="J399" s="220"/>
      <c r="K399" s="220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166</v>
      </c>
      <c r="AU399" s="229" t="s">
        <v>82</v>
      </c>
      <c r="AV399" s="14" t="s">
        <v>94</v>
      </c>
      <c r="AW399" s="14" t="s">
        <v>30</v>
      </c>
      <c r="AX399" s="14" t="s">
        <v>73</v>
      </c>
      <c r="AY399" s="229" t="s">
        <v>156</v>
      </c>
    </row>
    <row r="400" spans="1:65" s="15" customFormat="1" ht="11.25">
      <c r="B400" s="230"/>
      <c r="C400" s="231"/>
      <c r="D400" s="209" t="s">
        <v>166</v>
      </c>
      <c r="E400" s="232" t="s">
        <v>1</v>
      </c>
      <c r="F400" s="233" t="s">
        <v>181</v>
      </c>
      <c r="G400" s="231"/>
      <c r="H400" s="234">
        <v>3</v>
      </c>
      <c r="I400" s="235"/>
      <c r="J400" s="231"/>
      <c r="K400" s="231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166</v>
      </c>
      <c r="AU400" s="240" t="s">
        <v>82</v>
      </c>
      <c r="AV400" s="15" t="s">
        <v>164</v>
      </c>
      <c r="AW400" s="15" t="s">
        <v>30</v>
      </c>
      <c r="AX400" s="15" t="s">
        <v>80</v>
      </c>
      <c r="AY400" s="240" t="s">
        <v>156</v>
      </c>
    </row>
    <row r="401" spans="1:65" s="2" customFormat="1" ht="21.75" customHeight="1">
      <c r="A401" s="35"/>
      <c r="B401" s="36"/>
      <c r="C401" s="193" t="s">
        <v>485</v>
      </c>
      <c r="D401" s="193" t="s">
        <v>160</v>
      </c>
      <c r="E401" s="194" t="s">
        <v>486</v>
      </c>
      <c r="F401" s="195" t="s">
        <v>487</v>
      </c>
      <c r="G401" s="196" t="s">
        <v>177</v>
      </c>
      <c r="H401" s="197">
        <v>1.44</v>
      </c>
      <c r="I401" s="198"/>
      <c r="J401" s="199">
        <f>ROUND(I401*H401,2)</f>
        <v>0</v>
      </c>
      <c r="K401" s="200"/>
      <c r="L401" s="40"/>
      <c r="M401" s="201" t="s">
        <v>1</v>
      </c>
      <c r="N401" s="202" t="s">
        <v>38</v>
      </c>
      <c r="O401" s="72"/>
      <c r="P401" s="203">
        <f>O401*H401</f>
        <v>0</v>
      </c>
      <c r="Q401" s="203">
        <v>1.6140000000000002E-2</v>
      </c>
      <c r="R401" s="203">
        <f>Q401*H401</f>
        <v>2.3241600000000001E-2</v>
      </c>
      <c r="S401" s="203">
        <v>0</v>
      </c>
      <c r="T401" s="204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05" t="s">
        <v>253</v>
      </c>
      <c r="AT401" s="205" t="s">
        <v>160</v>
      </c>
      <c r="AU401" s="205" t="s">
        <v>82</v>
      </c>
      <c r="AY401" s="18" t="s">
        <v>156</v>
      </c>
      <c r="BE401" s="206">
        <f>IF(N401="základní",J401,0)</f>
        <v>0</v>
      </c>
      <c r="BF401" s="206">
        <f>IF(N401="snížená",J401,0)</f>
        <v>0</v>
      </c>
      <c r="BG401" s="206">
        <f>IF(N401="zákl. přenesená",J401,0)</f>
        <v>0</v>
      </c>
      <c r="BH401" s="206">
        <f>IF(N401="sníž. přenesená",J401,0)</f>
        <v>0</v>
      </c>
      <c r="BI401" s="206">
        <f>IF(N401="nulová",J401,0)</f>
        <v>0</v>
      </c>
      <c r="BJ401" s="18" t="s">
        <v>80</v>
      </c>
      <c r="BK401" s="206">
        <f>ROUND(I401*H401,2)</f>
        <v>0</v>
      </c>
      <c r="BL401" s="18" t="s">
        <v>253</v>
      </c>
      <c r="BM401" s="205" t="s">
        <v>488</v>
      </c>
    </row>
    <row r="402" spans="1:65" s="13" customFormat="1" ht="11.25">
      <c r="B402" s="207"/>
      <c r="C402" s="208"/>
      <c r="D402" s="209" t="s">
        <v>166</v>
      </c>
      <c r="E402" s="210" t="s">
        <v>1</v>
      </c>
      <c r="F402" s="211" t="s">
        <v>489</v>
      </c>
      <c r="G402" s="208"/>
      <c r="H402" s="212">
        <v>1.44</v>
      </c>
      <c r="I402" s="213"/>
      <c r="J402" s="208"/>
      <c r="K402" s="208"/>
      <c r="L402" s="214"/>
      <c r="M402" s="215"/>
      <c r="N402" s="216"/>
      <c r="O402" s="216"/>
      <c r="P402" s="216"/>
      <c r="Q402" s="216"/>
      <c r="R402" s="216"/>
      <c r="S402" s="216"/>
      <c r="T402" s="217"/>
      <c r="AT402" s="218" t="s">
        <v>166</v>
      </c>
      <c r="AU402" s="218" t="s">
        <v>82</v>
      </c>
      <c r="AV402" s="13" t="s">
        <v>82</v>
      </c>
      <c r="AW402" s="13" t="s">
        <v>30</v>
      </c>
      <c r="AX402" s="13" t="s">
        <v>73</v>
      </c>
      <c r="AY402" s="218" t="s">
        <v>156</v>
      </c>
    </row>
    <row r="403" spans="1:65" s="14" customFormat="1" ht="11.25">
      <c r="B403" s="219"/>
      <c r="C403" s="220"/>
      <c r="D403" s="209" t="s">
        <v>166</v>
      </c>
      <c r="E403" s="221" t="s">
        <v>1</v>
      </c>
      <c r="F403" s="222" t="s">
        <v>167</v>
      </c>
      <c r="G403" s="220"/>
      <c r="H403" s="223">
        <v>1.44</v>
      </c>
      <c r="I403" s="224"/>
      <c r="J403" s="220"/>
      <c r="K403" s="220"/>
      <c r="L403" s="225"/>
      <c r="M403" s="226"/>
      <c r="N403" s="227"/>
      <c r="O403" s="227"/>
      <c r="P403" s="227"/>
      <c r="Q403" s="227"/>
      <c r="R403" s="227"/>
      <c r="S403" s="227"/>
      <c r="T403" s="228"/>
      <c r="AT403" s="229" t="s">
        <v>166</v>
      </c>
      <c r="AU403" s="229" t="s">
        <v>82</v>
      </c>
      <c r="AV403" s="14" t="s">
        <v>94</v>
      </c>
      <c r="AW403" s="14" t="s">
        <v>30</v>
      </c>
      <c r="AX403" s="14" t="s">
        <v>80</v>
      </c>
      <c r="AY403" s="229" t="s">
        <v>156</v>
      </c>
    </row>
    <row r="404" spans="1:65" s="2" customFormat="1" ht="24.2" customHeight="1">
      <c r="A404" s="35"/>
      <c r="B404" s="36"/>
      <c r="C404" s="193" t="s">
        <v>490</v>
      </c>
      <c r="D404" s="193" t="s">
        <v>160</v>
      </c>
      <c r="E404" s="194" t="s">
        <v>491</v>
      </c>
      <c r="F404" s="195" t="s">
        <v>492</v>
      </c>
      <c r="G404" s="196" t="s">
        <v>387</v>
      </c>
      <c r="H404" s="197">
        <v>0.309</v>
      </c>
      <c r="I404" s="198"/>
      <c r="J404" s="199">
        <f>ROUND(I404*H404,2)</f>
        <v>0</v>
      </c>
      <c r="K404" s="200"/>
      <c r="L404" s="40"/>
      <c r="M404" s="201" t="s">
        <v>1</v>
      </c>
      <c r="N404" s="202" t="s">
        <v>38</v>
      </c>
      <c r="O404" s="72"/>
      <c r="P404" s="203">
        <f>O404*H404</f>
        <v>0</v>
      </c>
      <c r="Q404" s="203">
        <v>0</v>
      </c>
      <c r="R404" s="203">
        <f>Q404*H404</f>
        <v>0</v>
      </c>
      <c r="S404" s="203">
        <v>0</v>
      </c>
      <c r="T404" s="204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05" t="s">
        <v>253</v>
      </c>
      <c r="AT404" s="205" t="s">
        <v>160</v>
      </c>
      <c r="AU404" s="205" t="s">
        <v>82</v>
      </c>
      <c r="AY404" s="18" t="s">
        <v>156</v>
      </c>
      <c r="BE404" s="206">
        <f>IF(N404="základní",J404,0)</f>
        <v>0</v>
      </c>
      <c r="BF404" s="206">
        <f>IF(N404="snížená",J404,0)</f>
        <v>0</v>
      </c>
      <c r="BG404" s="206">
        <f>IF(N404="zákl. přenesená",J404,0)</f>
        <v>0</v>
      </c>
      <c r="BH404" s="206">
        <f>IF(N404="sníž. přenesená",J404,0)</f>
        <v>0</v>
      </c>
      <c r="BI404" s="206">
        <f>IF(N404="nulová",J404,0)</f>
        <v>0</v>
      </c>
      <c r="BJ404" s="18" t="s">
        <v>80</v>
      </c>
      <c r="BK404" s="206">
        <f>ROUND(I404*H404,2)</f>
        <v>0</v>
      </c>
      <c r="BL404" s="18" t="s">
        <v>253</v>
      </c>
      <c r="BM404" s="205" t="s">
        <v>493</v>
      </c>
    </row>
    <row r="405" spans="1:65" s="2" customFormat="1" ht="24.2" customHeight="1">
      <c r="A405" s="35"/>
      <c r="B405" s="36"/>
      <c r="C405" s="193" t="s">
        <v>494</v>
      </c>
      <c r="D405" s="193" t="s">
        <v>160</v>
      </c>
      <c r="E405" s="194" t="s">
        <v>495</v>
      </c>
      <c r="F405" s="195" t="s">
        <v>496</v>
      </c>
      <c r="G405" s="196" t="s">
        <v>387</v>
      </c>
      <c r="H405" s="197">
        <v>0.309</v>
      </c>
      <c r="I405" s="198"/>
      <c r="J405" s="199">
        <f>ROUND(I405*H405,2)</f>
        <v>0</v>
      </c>
      <c r="K405" s="200"/>
      <c r="L405" s="40"/>
      <c r="M405" s="201" t="s">
        <v>1</v>
      </c>
      <c r="N405" s="202" t="s">
        <v>38</v>
      </c>
      <c r="O405" s="72"/>
      <c r="P405" s="203">
        <f>O405*H405</f>
        <v>0</v>
      </c>
      <c r="Q405" s="203">
        <v>0</v>
      </c>
      <c r="R405" s="203">
        <f>Q405*H405</f>
        <v>0</v>
      </c>
      <c r="S405" s="203">
        <v>0</v>
      </c>
      <c r="T405" s="20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5" t="s">
        <v>253</v>
      </c>
      <c r="AT405" s="205" t="s">
        <v>160</v>
      </c>
      <c r="AU405" s="205" t="s">
        <v>82</v>
      </c>
      <c r="AY405" s="18" t="s">
        <v>156</v>
      </c>
      <c r="BE405" s="206">
        <f>IF(N405="základní",J405,0)</f>
        <v>0</v>
      </c>
      <c r="BF405" s="206">
        <f>IF(N405="snížená",J405,0)</f>
        <v>0</v>
      </c>
      <c r="BG405" s="206">
        <f>IF(N405="zákl. přenesená",J405,0)</f>
        <v>0</v>
      </c>
      <c r="BH405" s="206">
        <f>IF(N405="sníž. přenesená",J405,0)</f>
        <v>0</v>
      </c>
      <c r="BI405" s="206">
        <f>IF(N405="nulová",J405,0)</f>
        <v>0</v>
      </c>
      <c r="BJ405" s="18" t="s">
        <v>80</v>
      </c>
      <c r="BK405" s="206">
        <f>ROUND(I405*H405,2)</f>
        <v>0</v>
      </c>
      <c r="BL405" s="18" t="s">
        <v>253</v>
      </c>
      <c r="BM405" s="205" t="s">
        <v>497</v>
      </c>
    </row>
    <row r="406" spans="1:65" s="12" customFormat="1" ht="22.9" customHeight="1">
      <c r="B406" s="177"/>
      <c r="C406" s="178"/>
      <c r="D406" s="179" t="s">
        <v>72</v>
      </c>
      <c r="E406" s="191" t="s">
        <v>498</v>
      </c>
      <c r="F406" s="191" t="s">
        <v>499</v>
      </c>
      <c r="G406" s="178"/>
      <c r="H406" s="178"/>
      <c r="I406" s="181"/>
      <c r="J406" s="192">
        <f>BK406</f>
        <v>0</v>
      </c>
      <c r="K406" s="178"/>
      <c r="L406" s="183"/>
      <c r="M406" s="184"/>
      <c r="N406" s="185"/>
      <c r="O406" s="185"/>
      <c r="P406" s="186">
        <f>SUM(P407:P427)</f>
        <v>0</v>
      </c>
      <c r="Q406" s="185"/>
      <c r="R406" s="186">
        <f>SUM(R407:R427)</f>
        <v>2.9000000000000001E-2</v>
      </c>
      <c r="S406" s="185"/>
      <c r="T406" s="187">
        <f>SUM(T407:T427)</f>
        <v>0.40062000000000003</v>
      </c>
      <c r="AR406" s="188" t="s">
        <v>82</v>
      </c>
      <c r="AT406" s="189" t="s">
        <v>72</v>
      </c>
      <c r="AU406" s="189" t="s">
        <v>80</v>
      </c>
      <c r="AY406" s="188" t="s">
        <v>156</v>
      </c>
      <c r="BK406" s="190">
        <f>SUM(BK407:BK427)</f>
        <v>0</v>
      </c>
    </row>
    <row r="407" spans="1:65" s="2" customFormat="1" ht="24.2" customHeight="1">
      <c r="A407" s="35"/>
      <c r="B407" s="36"/>
      <c r="C407" s="193" t="s">
        <v>500</v>
      </c>
      <c r="D407" s="193" t="s">
        <v>160</v>
      </c>
      <c r="E407" s="194" t="s">
        <v>501</v>
      </c>
      <c r="F407" s="195" t="s">
        <v>502</v>
      </c>
      <c r="G407" s="196" t="s">
        <v>163</v>
      </c>
      <c r="H407" s="197">
        <v>3</v>
      </c>
      <c r="I407" s="198"/>
      <c r="J407" s="199">
        <f>ROUND(I407*H407,2)</f>
        <v>0</v>
      </c>
      <c r="K407" s="200"/>
      <c r="L407" s="40"/>
      <c r="M407" s="201" t="s">
        <v>1</v>
      </c>
      <c r="N407" s="202" t="s">
        <v>38</v>
      </c>
      <c r="O407" s="72"/>
      <c r="P407" s="203">
        <f>O407*H407</f>
        <v>0</v>
      </c>
      <c r="Q407" s="203">
        <v>0</v>
      </c>
      <c r="R407" s="203">
        <f>Q407*H407</f>
        <v>0</v>
      </c>
      <c r="S407" s="203">
        <v>0</v>
      </c>
      <c r="T407" s="204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5" t="s">
        <v>253</v>
      </c>
      <c r="AT407" s="205" t="s">
        <v>160</v>
      </c>
      <c r="AU407" s="205" t="s">
        <v>82</v>
      </c>
      <c r="AY407" s="18" t="s">
        <v>156</v>
      </c>
      <c r="BE407" s="206">
        <f>IF(N407="základní",J407,0)</f>
        <v>0</v>
      </c>
      <c r="BF407" s="206">
        <f>IF(N407="snížená",J407,0)</f>
        <v>0</v>
      </c>
      <c r="BG407" s="206">
        <f>IF(N407="zákl. přenesená",J407,0)</f>
        <v>0</v>
      </c>
      <c r="BH407" s="206">
        <f>IF(N407="sníž. přenesená",J407,0)</f>
        <v>0</v>
      </c>
      <c r="BI407" s="206">
        <f>IF(N407="nulová",J407,0)</f>
        <v>0</v>
      </c>
      <c r="BJ407" s="18" t="s">
        <v>80</v>
      </c>
      <c r="BK407" s="206">
        <f>ROUND(I407*H407,2)</f>
        <v>0</v>
      </c>
      <c r="BL407" s="18" t="s">
        <v>253</v>
      </c>
      <c r="BM407" s="205" t="s">
        <v>503</v>
      </c>
    </row>
    <row r="408" spans="1:65" s="13" customFormat="1" ht="11.25">
      <c r="B408" s="207"/>
      <c r="C408" s="208"/>
      <c r="D408" s="209" t="s">
        <v>166</v>
      </c>
      <c r="E408" s="210" t="s">
        <v>1</v>
      </c>
      <c r="F408" s="211" t="s">
        <v>94</v>
      </c>
      <c r="G408" s="208"/>
      <c r="H408" s="212">
        <v>3</v>
      </c>
      <c r="I408" s="213"/>
      <c r="J408" s="208"/>
      <c r="K408" s="208"/>
      <c r="L408" s="214"/>
      <c r="M408" s="215"/>
      <c r="N408" s="216"/>
      <c r="O408" s="216"/>
      <c r="P408" s="216"/>
      <c r="Q408" s="216"/>
      <c r="R408" s="216"/>
      <c r="S408" s="216"/>
      <c r="T408" s="217"/>
      <c r="AT408" s="218" t="s">
        <v>166</v>
      </c>
      <c r="AU408" s="218" t="s">
        <v>82</v>
      </c>
      <c r="AV408" s="13" t="s">
        <v>82</v>
      </c>
      <c r="AW408" s="13" t="s">
        <v>30</v>
      </c>
      <c r="AX408" s="13" t="s">
        <v>80</v>
      </c>
      <c r="AY408" s="218" t="s">
        <v>156</v>
      </c>
    </row>
    <row r="409" spans="1:65" s="2" customFormat="1" ht="24.2" customHeight="1">
      <c r="A409" s="35"/>
      <c r="B409" s="36"/>
      <c r="C409" s="193" t="s">
        <v>184</v>
      </c>
      <c r="D409" s="193" t="s">
        <v>160</v>
      </c>
      <c r="E409" s="194" t="s">
        <v>504</v>
      </c>
      <c r="F409" s="195" t="s">
        <v>505</v>
      </c>
      <c r="G409" s="196" t="s">
        <v>177</v>
      </c>
      <c r="H409" s="197">
        <v>10.8</v>
      </c>
      <c r="I409" s="198"/>
      <c r="J409" s="199">
        <f>ROUND(I409*H409,2)</f>
        <v>0</v>
      </c>
      <c r="K409" s="200"/>
      <c r="L409" s="40"/>
      <c r="M409" s="201" t="s">
        <v>1</v>
      </c>
      <c r="N409" s="202" t="s">
        <v>38</v>
      </c>
      <c r="O409" s="72"/>
      <c r="P409" s="203">
        <f>O409*H409</f>
        <v>0</v>
      </c>
      <c r="Q409" s="203">
        <v>0</v>
      </c>
      <c r="R409" s="203">
        <f>Q409*H409</f>
        <v>0</v>
      </c>
      <c r="S409" s="203">
        <v>2.4649999999999998E-2</v>
      </c>
      <c r="T409" s="204">
        <f>S409*H409</f>
        <v>0.26622000000000001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5" t="s">
        <v>253</v>
      </c>
      <c r="AT409" s="205" t="s">
        <v>160</v>
      </c>
      <c r="AU409" s="205" t="s">
        <v>82</v>
      </c>
      <c r="AY409" s="18" t="s">
        <v>156</v>
      </c>
      <c r="BE409" s="206">
        <f>IF(N409="základní",J409,0)</f>
        <v>0</v>
      </c>
      <c r="BF409" s="206">
        <f>IF(N409="snížená",J409,0)</f>
        <v>0</v>
      </c>
      <c r="BG409" s="206">
        <f>IF(N409="zákl. přenesená",J409,0)</f>
        <v>0</v>
      </c>
      <c r="BH409" s="206">
        <f>IF(N409="sníž. přenesená",J409,0)</f>
        <v>0</v>
      </c>
      <c r="BI409" s="206">
        <f>IF(N409="nulová",J409,0)</f>
        <v>0</v>
      </c>
      <c r="BJ409" s="18" t="s">
        <v>80</v>
      </c>
      <c r="BK409" s="206">
        <f>ROUND(I409*H409,2)</f>
        <v>0</v>
      </c>
      <c r="BL409" s="18" t="s">
        <v>253</v>
      </c>
      <c r="BM409" s="205" t="s">
        <v>506</v>
      </c>
    </row>
    <row r="410" spans="1:65" s="13" customFormat="1" ht="11.25">
      <c r="B410" s="207"/>
      <c r="C410" s="208"/>
      <c r="D410" s="209" t="s">
        <v>166</v>
      </c>
      <c r="E410" s="210" t="s">
        <v>1</v>
      </c>
      <c r="F410" s="211" t="s">
        <v>507</v>
      </c>
      <c r="G410" s="208"/>
      <c r="H410" s="212">
        <v>10.8</v>
      </c>
      <c r="I410" s="213"/>
      <c r="J410" s="208"/>
      <c r="K410" s="208"/>
      <c r="L410" s="214"/>
      <c r="M410" s="215"/>
      <c r="N410" s="216"/>
      <c r="O410" s="216"/>
      <c r="P410" s="216"/>
      <c r="Q410" s="216"/>
      <c r="R410" s="216"/>
      <c r="S410" s="216"/>
      <c r="T410" s="217"/>
      <c r="AT410" s="218" t="s">
        <v>166</v>
      </c>
      <c r="AU410" s="218" t="s">
        <v>82</v>
      </c>
      <c r="AV410" s="13" t="s">
        <v>82</v>
      </c>
      <c r="AW410" s="13" t="s">
        <v>30</v>
      </c>
      <c r="AX410" s="13" t="s">
        <v>73</v>
      </c>
      <c r="AY410" s="218" t="s">
        <v>156</v>
      </c>
    </row>
    <row r="411" spans="1:65" s="14" customFormat="1" ht="11.25">
      <c r="B411" s="219"/>
      <c r="C411" s="220"/>
      <c r="D411" s="209" t="s">
        <v>166</v>
      </c>
      <c r="E411" s="221" t="s">
        <v>1</v>
      </c>
      <c r="F411" s="222" t="s">
        <v>167</v>
      </c>
      <c r="G411" s="220"/>
      <c r="H411" s="223">
        <v>10.8</v>
      </c>
      <c r="I411" s="224"/>
      <c r="J411" s="220"/>
      <c r="K411" s="220"/>
      <c r="L411" s="225"/>
      <c r="M411" s="226"/>
      <c r="N411" s="227"/>
      <c r="O411" s="227"/>
      <c r="P411" s="227"/>
      <c r="Q411" s="227"/>
      <c r="R411" s="227"/>
      <c r="S411" s="227"/>
      <c r="T411" s="228"/>
      <c r="AT411" s="229" t="s">
        <v>166</v>
      </c>
      <c r="AU411" s="229" t="s">
        <v>82</v>
      </c>
      <c r="AV411" s="14" t="s">
        <v>94</v>
      </c>
      <c r="AW411" s="14" t="s">
        <v>30</v>
      </c>
      <c r="AX411" s="14" t="s">
        <v>80</v>
      </c>
      <c r="AY411" s="229" t="s">
        <v>156</v>
      </c>
    </row>
    <row r="412" spans="1:65" s="2" customFormat="1" ht="24.2" customHeight="1">
      <c r="A412" s="35"/>
      <c r="B412" s="36"/>
      <c r="C412" s="193" t="s">
        <v>508</v>
      </c>
      <c r="D412" s="193" t="s">
        <v>160</v>
      </c>
      <c r="E412" s="194" t="s">
        <v>509</v>
      </c>
      <c r="F412" s="195" t="s">
        <v>510</v>
      </c>
      <c r="G412" s="196" t="s">
        <v>177</v>
      </c>
      <c r="H412" s="197">
        <v>10.8</v>
      </c>
      <c r="I412" s="198"/>
      <c r="J412" s="199">
        <f>ROUND(I412*H412,2)</f>
        <v>0</v>
      </c>
      <c r="K412" s="200"/>
      <c r="L412" s="40"/>
      <c r="M412" s="201" t="s">
        <v>1</v>
      </c>
      <c r="N412" s="202" t="s">
        <v>38</v>
      </c>
      <c r="O412" s="72"/>
      <c r="P412" s="203">
        <f>O412*H412</f>
        <v>0</v>
      </c>
      <c r="Q412" s="203">
        <v>0</v>
      </c>
      <c r="R412" s="203">
        <f>Q412*H412</f>
        <v>0</v>
      </c>
      <c r="S412" s="203">
        <v>8.0000000000000002E-3</v>
      </c>
      <c r="T412" s="204">
        <f>S412*H412</f>
        <v>8.6400000000000005E-2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5" t="s">
        <v>253</v>
      </c>
      <c r="AT412" s="205" t="s">
        <v>160</v>
      </c>
      <c r="AU412" s="205" t="s">
        <v>82</v>
      </c>
      <c r="AY412" s="18" t="s">
        <v>156</v>
      </c>
      <c r="BE412" s="206">
        <f>IF(N412="základní",J412,0)</f>
        <v>0</v>
      </c>
      <c r="BF412" s="206">
        <f>IF(N412="snížená",J412,0)</f>
        <v>0</v>
      </c>
      <c r="BG412" s="206">
        <f>IF(N412="zákl. přenesená",J412,0)</f>
        <v>0</v>
      </c>
      <c r="BH412" s="206">
        <f>IF(N412="sníž. přenesená",J412,0)</f>
        <v>0</v>
      </c>
      <c r="BI412" s="206">
        <f>IF(N412="nulová",J412,0)</f>
        <v>0</v>
      </c>
      <c r="BJ412" s="18" t="s">
        <v>80</v>
      </c>
      <c r="BK412" s="206">
        <f>ROUND(I412*H412,2)</f>
        <v>0</v>
      </c>
      <c r="BL412" s="18" t="s">
        <v>253</v>
      </c>
      <c r="BM412" s="205" t="s">
        <v>511</v>
      </c>
    </row>
    <row r="413" spans="1:65" s="13" customFormat="1" ht="11.25">
      <c r="B413" s="207"/>
      <c r="C413" s="208"/>
      <c r="D413" s="209" t="s">
        <v>166</v>
      </c>
      <c r="E413" s="210" t="s">
        <v>1</v>
      </c>
      <c r="F413" s="211" t="s">
        <v>507</v>
      </c>
      <c r="G413" s="208"/>
      <c r="H413" s="212">
        <v>10.8</v>
      </c>
      <c r="I413" s="213"/>
      <c r="J413" s="208"/>
      <c r="K413" s="208"/>
      <c r="L413" s="214"/>
      <c r="M413" s="215"/>
      <c r="N413" s="216"/>
      <c r="O413" s="216"/>
      <c r="P413" s="216"/>
      <c r="Q413" s="216"/>
      <c r="R413" s="216"/>
      <c r="S413" s="216"/>
      <c r="T413" s="217"/>
      <c r="AT413" s="218" t="s">
        <v>166</v>
      </c>
      <c r="AU413" s="218" t="s">
        <v>82</v>
      </c>
      <c r="AV413" s="13" t="s">
        <v>82</v>
      </c>
      <c r="AW413" s="13" t="s">
        <v>30</v>
      </c>
      <c r="AX413" s="13" t="s">
        <v>73</v>
      </c>
      <c r="AY413" s="218" t="s">
        <v>156</v>
      </c>
    </row>
    <row r="414" spans="1:65" s="14" customFormat="1" ht="11.25">
      <c r="B414" s="219"/>
      <c r="C414" s="220"/>
      <c r="D414" s="209" t="s">
        <v>166</v>
      </c>
      <c r="E414" s="221" t="s">
        <v>1</v>
      </c>
      <c r="F414" s="222" t="s">
        <v>167</v>
      </c>
      <c r="G414" s="220"/>
      <c r="H414" s="223">
        <v>10.8</v>
      </c>
      <c r="I414" s="224"/>
      <c r="J414" s="220"/>
      <c r="K414" s="220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166</v>
      </c>
      <c r="AU414" s="229" t="s">
        <v>82</v>
      </c>
      <c r="AV414" s="14" t="s">
        <v>94</v>
      </c>
      <c r="AW414" s="14" t="s">
        <v>30</v>
      </c>
      <c r="AX414" s="14" t="s">
        <v>80</v>
      </c>
      <c r="AY414" s="229" t="s">
        <v>156</v>
      </c>
    </row>
    <row r="415" spans="1:65" s="2" customFormat="1" ht="24.2" customHeight="1">
      <c r="A415" s="35"/>
      <c r="B415" s="36"/>
      <c r="C415" s="193" t="s">
        <v>242</v>
      </c>
      <c r="D415" s="193" t="s">
        <v>160</v>
      </c>
      <c r="E415" s="194" t="s">
        <v>512</v>
      </c>
      <c r="F415" s="195" t="s">
        <v>513</v>
      </c>
      <c r="G415" s="196" t="s">
        <v>163</v>
      </c>
      <c r="H415" s="197">
        <v>2</v>
      </c>
      <c r="I415" s="198"/>
      <c r="J415" s="199">
        <f>ROUND(I415*H415,2)</f>
        <v>0</v>
      </c>
      <c r="K415" s="200"/>
      <c r="L415" s="40"/>
      <c r="M415" s="201" t="s">
        <v>1</v>
      </c>
      <c r="N415" s="202" t="s">
        <v>38</v>
      </c>
      <c r="O415" s="72"/>
      <c r="P415" s="203">
        <f>O415*H415</f>
        <v>0</v>
      </c>
      <c r="Q415" s="203">
        <v>0</v>
      </c>
      <c r="R415" s="203">
        <f>Q415*H415</f>
        <v>0</v>
      </c>
      <c r="S415" s="203">
        <v>0</v>
      </c>
      <c r="T415" s="204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5" t="s">
        <v>253</v>
      </c>
      <c r="AT415" s="205" t="s">
        <v>160</v>
      </c>
      <c r="AU415" s="205" t="s">
        <v>82</v>
      </c>
      <c r="AY415" s="18" t="s">
        <v>156</v>
      </c>
      <c r="BE415" s="206">
        <f>IF(N415="základní",J415,0)</f>
        <v>0</v>
      </c>
      <c r="BF415" s="206">
        <f>IF(N415="snížená",J415,0)</f>
        <v>0</v>
      </c>
      <c r="BG415" s="206">
        <f>IF(N415="zákl. přenesená",J415,0)</f>
        <v>0</v>
      </c>
      <c r="BH415" s="206">
        <f>IF(N415="sníž. přenesená",J415,0)</f>
        <v>0</v>
      </c>
      <c r="BI415" s="206">
        <f>IF(N415="nulová",J415,0)</f>
        <v>0</v>
      </c>
      <c r="BJ415" s="18" t="s">
        <v>80</v>
      </c>
      <c r="BK415" s="206">
        <f>ROUND(I415*H415,2)</f>
        <v>0</v>
      </c>
      <c r="BL415" s="18" t="s">
        <v>253</v>
      </c>
      <c r="BM415" s="205" t="s">
        <v>514</v>
      </c>
    </row>
    <row r="416" spans="1:65" s="13" customFormat="1" ht="11.25">
      <c r="B416" s="207"/>
      <c r="C416" s="208"/>
      <c r="D416" s="209" t="s">
        <v>166</v>
      </c>
      <c r="E416" s="210" t="s">
        <v>1</v>
      </c>
      <c r="F416" s="211" t="s">
        <v>265</v>
      </c>
      <c r="G416" s="208"/>
      <c r="H416" s="212">
        <v>2</v>
      </c>
      <c r="I416" s="213"/>
      <c r="J416" s="208"/>
      <c r="K416" s="208"/>
      <c r="L416" s="214"/>
      <c r="M416" s="215"/>
      <c r="N416" s="216"/>
      <c r="O416" s="216"/>
      <c r="P416" s="216"/>
      <c r="Q416" s="216"/>
      <c r="R416" s="216"/>
      <c r="S416" s="216"/>
      <c r="T416" s="217"/>
      <c r="AT416" s="218" t="s">
        <v>166</v>
      </c>
      <c r="AU416" s="218" t="s">
        <v>82</v>
      </c>
      <c r="AV416" s="13" t="s">
        <v>82</v>
      </c>
      <c r="AW416" s="13" t="s">
        <v>30</v>
      </c>
      <c r="AX416" s="13" t="s">
        <v>73</v>
      </c>
      <c r="AY416" s="218" t="s">
        <v>156</v>
      </c>
    </row>
    <row r="417" spans="1:65" s="14" customFormat="1" ht="11.25">
      <c r="B417" s="219"/>
      <c r="C417" s="220"/>
      <c r="D417" s="209" t="s">
        <v>166</v>
      </c>
      <c r="E417" s="221" t="s">
        <v>1</v>
      </c>
      <c r="F417" s="222" t="s">
        <v>167</v>
      </c>
      <c r="G417" s="220"/>
      <c r="H417" s="223">
        <v>2</v>
      </c>
      <c r="I417" s="224"/>
      <c r="J417" s="220"/>
      <c r="K417" s="220"/>
      <c r="L417" s="225"/>
      <c r="M417" s="226"/>
      <c r="N417" s="227"/>
      <c r="O417" s="227"/>
      <c r="P417" s="227"/>
      <c r="Q417" s="227"/>
      <c r="R417" s="227"/>
      <c r="S417" s="227"/>
      <c r="T417" s="228"/>
      <c r="AT417" s="229" t="s">
        <v>166</v>
      </c>
      <c r="AU417" s="229" t="s">
        <v>82</v>
      </c>
      <c r="AV417" s="14" t="s">
        <v>94</v>
      </c>
      <c r="AW417" s="14" t="s">
        <v>30</v>
      </c>
      <c r="AX417" s="14" t="s">
        <v>80</v>
      </c>
      <c r="AY417" s="229" t="s">
        <v>156</v>
      </c>
    </row>
    <row r="418" spans="1:65" s="2" customFormat="1" ht="24.2" customHeight="1">
      <c r="A418" s="35"/>
      <c r="B418" s="36"/>
      <c r="C418" s="251" t="s">
        <v>259</v>
      </c>
      <c r="D418" s="251" t="s">
        <v>267</v>
      </c>
      <c r="E418" s="252" t="s">
        <v>515</v>
      </c>
      <c r="F418" s="253" t="s">
        <v>516</v>
      </c>
      <c r="G418" s="254" t="s">
        <v>163</v>
      </c>
      <c r="H418" s="255">
        <v>2</v>
      </c>
      <c r="I418" s="256"/>
      <c r="J418" s="257">
        <f>ROUND(I418*H418,2)</f>
        <v>0</v>
      </c>
      <c r="K418" s="258"/>
      <c r="L418" s="259"/>
      <c r="M418" s="260" t="s">
        <v>1</v>
      </c>
      <c r="N418" s="261" t="s">
        <v>38</v>
      </c>
      <c r="O418" s="72"/>
      <c r="P418" s="203">
        <f>O418*H418</f>
        <v>0</v>
      </c>
      <c r="Q418" s="203">
        <v>1.4500000000000001E-2</v>
      </c>
      <c r="R418" s="203">
        <f>Q418*H418</f>
        <v>2.9000000000000001E-2</v>
      </c>
      <c r="S418" s="203">
        <v>0</v>
      </c>
      <c r="T418" s="20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5" t="s">
        <v>349</v>
      </c>
      <c r="AT418" s="205" t="s">
        <v>267</v>
      </c>
      <c r="AU418" s="205" t="s">
        <v>82</v>
      </c>
      <c r="AY418" s="18" t="s">
        <v>156</v>
      </c>
      <c r="BE418" s="206">
        <f>IF(N418="základní",J418,0)</f>
        <v>0</v>
      </c>
      <c r="BF418" s="206">
        <f>IF(N418="snížená",J418,0)</f>
        <v>0</v>
      </c>
      <c r="BG418" s="206">
        <f>IF(N418="zákl. přenesená",J418,0)</f>
        <v>0</v>
      </c>
      <c r="BH418" s="206">
        <f>IF(N418="sníž. přenesená",J418,0)</f>
        <v>0</v>
      </c>
      <c r="BI418" s="206">
        <f>IF(N418="nulová",J418,0)</f>
        <v>0</v>
      </c>
      <c r="BJ418" s="18" t="s">
        <v>80</v>
      </c>
      <c r="BK418" s="206">
        <f>ROUND(I418*H418,2)</f>
        <v>0</v>
      </c>
      <c r="BL418" s="18" t="s">
        <v>253</v>
      </c>
      <c r="BM418" s="205" t="s">
        <v>517</v>
      </c>
    </row>
    <row r="419" spans="1:65" s="13" customFormat="1" ht="11.25">
      <c r="B419" s="207"/>
      <c r="C419" s="208"/>
      <c r="D419" s="209" t="s">
        <v>166</v>
      </c>
      <c r="E419" s="210" t="s">
        <v>1</v>
      </c>
      <c r="F419" s="211" t="s">
        <v>82</v>
      </c>
      <c r="G419" s="208"/>
      <c r="H419" s="212">
        <v>2</v>
      </c>
      <c r="I419" s="213"/>
      <c r="J419" s="208"/>
      <c r="K419" s="208"/>
      <c r="L419" s="214"/>
      <c r="M419" s="215"/>
      <c r="N419" s="216"/>
      <c r="O419" s="216"/>
      <c r="P419" s="216"/>
      <c r="Q419" s="216"/>
      <c r="R419" s="216"/>
      <c r="S419" s="216"/>
      <c r="T419" s="217"/>
      <c r="AT419" s="218" t="s">
        <v>166</v>
      </c>
      <c r="AU419" s="218" t="s">
        <v>82</v>
      </c>
      <c r="AV419" s="13" t="s">
        <v>82</v>
      </c>
      <c r="AW419" s="13" t="s">
        <v>30</v>
      </c>
      <c r="AX419" s="13" t="s">
        <v>73</v>
      </c>
      <c r="AY419" s="218" t="s">
        <v>156</v>
      </c>
    </row>
    <row r="420" spans="1:65" s="14" customFormat="1" ht="11.25">
      <c r="B420" s="219"/>
      <c r="C420" s="220"/>
      <c r="D420" s="209" t="s">
        <v>166</v>
      </c>
      <c r="E420" s="221" t="s">
        <v>1</v>
      </c>
      <c r="F420" s="222" t="s">
        <v>167</v>
      </c>
      <c r="G420" s="220"/>
      <c r="H420" s="223">
        <v>2</v>
      </c>
      <c r="I420" s="224"/>
      <c r="J420" s="220"/>
      <c r="K420" s="220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166</v>
      </c>
      <c r="AU420" s="229" t="s">
        <v>82</v>
      </c>
      <c r="AV420" s="14" t="s">
        <v>94</v>
      </c>
      <c r="AW420" s="14" t="s">
        <v>30</v>
      </c>
      <c r="AX420" s="14" t="s">
        <v>80</v>
      </c>
      <c r="AY420" s="229" t="s">
        <v>156</v>
      </c>
    </row>
    <row r="421" spans="1:65" s="2" customFormat="1" ht="21.75" customHeight="1">
      <c r="A421" s="35"/>
      <c r="B421" s="36"/>
      <c r="C421" s="193" t="s">
        <v>518</v>
      </c>
      <c r="D421" s="193" t="s">
        <v>160</v>
      </c>
      <c r="E421" s="194" t="s">
        <v>519</v>
      </c>
      <c r="F421" s="195" t="s">
        <v>520</v>
      </c>
      <c r="G421" s="196" t="s">
        <v>163</v>
      </c>
      <c r="H421" s="197">
        <v>2</v>
      </c>
      <c r="I421" s="198"/>
      <c r="J421" s="199">
        <f>ROUND(I421*H421,2)</f>
        <v>0</v>
      </c>
      <c r="K421" s="200"/>
      <c r="L421" s="40"/>
      <c r="M421" s="201" t="s">
        <v>1</v>
      </c>
      <c r="N421" s="202" t="s">
        <v>38</v>
      </c>
      <c r="O421" s="72"/>
      <c r="P421" s="203">
        <f>O421*H421</f>
        <v>0</v>
      </c>
      <c r="Q421" s="203">
        <v>0</v>
      </c>
      <c r="R421" s="203">
        <f>Q421*H421</f>
        <v>0</v>
      </c>
      <c r="S421" s="203">
        <v>0</v>
      </c>
      <c r="T421" s="20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5" t="s">
        <v>253</v>
      </c>
      <c r="AT421" s="205" t="s">
        <v>160</v>
      </c>
      <c r="AU421" s="205" t="s">
        <v>82</v>
      </c>
      <c r="AY421" s="18" t="s">
        <v>156</v>
      </c>
      <c r="BE421" s="206">
        <f>IF(N421="základní",J421,0)</f>
        <v>0</v>
      </c>
      <c r="BF421" s="206">
        <f>IF(N421="snížená",J421,0)</f>
        <v>0</v>
      </c>
      <c r="BG421" s="206">
        <f>IF(N421="zákl. přenesená",J421,0)</f>
        <v>0</v>
      </c>
      <c r="BH421" s="206">
        <f>IF(N421="sníž. přenesená",J421,0)</f>
        <v>0</v>
      </c>
      <c r="BI421" s="206">
        <f>IF(N421="nulová",J421,0)</f>
        <v>0</v>
      </c>
      <c r="BJ421" s="18" t="s">
        <v>80</v>
      </c>
      <c r="BK421" s="206">
        <f>ROUND(I421*H421,2)</f>
        <v>0</v>
      </c>
      <c r="BL421" s="18" t="s">
        <v>253</v>
      </c>
      <c r="BM421" s="205" t="s">
        <v>521</v>
      </c>
    </row>
    <row r="422" spans="1:65" s="13" customFormat="1" ht="11.25">
      <c r="B422" s="207"/>
      <c r="C422" s="208"/>
      <c r="D422" s="209" t="s">
        <v>166</v>
      </c>
      <c r="E422" s="210" t="s">
        <v>1</v>
      </c>
      <c r="F422" s="211" t="s">
        <v>265</v>
      </c>
      <c r="G422" s="208"/>
      <c r="H422" s="212">
        <v>2</v>
      </c>
      <c r="I422" s="213"/>
      <c r="J422" s="208"/>
      <c r="K422" s="208"/>
      <c r="L422" s="214"/>
      <c r="M422" s="215"/>
      <c r="N422" s="216"/>
      <c r="O422" s="216"/>
      <c r="P422" s="216"/>
      <c r="Q422" s="216"/>
      <c r="R422" s="216"/>
      <c r="S422" s="216"/>
      <c r="T422" s="217"/>
      <c r="AT422" s="218" t="s">
        <v>166</v>
      </c>
      <c r="AU422" s="218" t="s">
        <v>82</v>
      </c>
      <c r="AV422" s="13" t="s">
        <v>82</v>
      </c>
      <c r="AW422" s="13" t="s">
        <v>30</v>
      </c>
      <c r="AX422" s="13" t="s">
        <v>73</v>
      </c>
      <c r="AY422" s="218" t="s">
        <v>156</v>
      </c>
    </row>
    <row r="423" spans="1:65" s="14" customFormat="1" ht="11.25">
      <c r="B423" s="219"/>
      <c r="C423" s="220"/>
      <c r="D423" s="209" t="s">
        <v>166</v>
      </c>
      <c r="E423" s="221" t="s">
        <v>1</v>
      </c>
      <c r="F423" s="222" t="s">
        <v>167</v>
      </c>
      <c r="G423" s="220"/>
      <c r="H423" s="223">
        <v>2</v>
      </c>
      <c r="I423" s="224"/>
      <c r="J423" s="220"/>
      <c r="K423" s="220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166</v>
      </c>
      <c r="AU423" s="229" t="s">
        <v>82</v>
      </c>
      <c r="AV423" s="14" t="s">
        <v>94</v>
      </c>
      <c r="AW423" s="14" t="s">
        <v>30</v>
      </c>
      <c r="AX423" s="14" t="s">
        <v>80</v>
      </c>
      <c r="AY423" s="229" t="s">
        <v>156</v>
      </c>
    </row>
    <row r="424" spans="1:65" s="2" customFormat="1" ht="24.2" customHeight="1">
      <c r="A424" s="35"/>
      <c r="B424" s="36"/>
      <c r="C424" s="193" t="s">
        <v>522</v>
      </c>
      <c r="D424" s="193" t="s">
        <v>160</v>
      </c>
      <c r="E424" s="194" t="s">
        <v>523</v>
      </c>
      <c r="F424" s="195" t="s">
        <v>524</v>
      </c>
      <c r="G424" s="196" t="s">
        <v>163</v>
      </c>
      <c r="H424" s="197">
        <v>2</v>
      </c>
      <c r="I424" s="198"/>
      <c r="J424" s="199">
        <f>ROUND(I424*H424,2)</f>
        <v>0</v>
      </c>
      <c r="K424" s="200"/>
      <c r="L424" s="40"/>
      <c r="M424" s="201" t="s">
        <v>1</v>
      </c>
      <c r="N424" s="202" t="s">
        <v>38</v>
      </c>
      <c r="O424" s="72"/>
      <c r="P424" s="203">
        <f>O424*H424</f>
        <v>0</v>
      </c>
      <c r="Q424" s="203">
        <v>0</v>
      </c>
      <c r="R424" s="203">
        <f>Q424*H424</f>
        <v>0</v>
      </c>
      <c r="S424" s="203">
        <v>2.4E-2</v>
      </c>
      <c r="T424" s="204">
        <f>S424*H424</f>
        <v>4.8000000000000001E-2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5" t="s">
        <v>253</v>
      </c>
      <c r="AT424" s="205" t="s">
        <v>160</v>
      </c>
      <c r="AU424" s="205" t="s">
        <v>82</v>
      </c>
      <c r="AY424" s="18" t="s">
        <v>156</v>
      </c>
      <c r="BE424" s="206">
        <f>IF(N424="základní",J424,0)</f>
        <v>0</v>
      </c>
      <c r="BF424" s="206">
        <f>IF(N424="snížená",J424,0)</f>
        <v>0</v>
      </c>
      <c r="BG424" s="206">
        <f>IF(N424="zákl. přenesená",J424,0)</f>
        <v>0</v>
      </c>
      <c r="BH424" s="206">
        <f>IF(N424="sníž. přenesená",J424,0)</f>
        <v>0</v>
      </c>
      <c r="BI424" s="206">
        <f>IF(N424="nulová",J424,0)</f>
        <v>0</v>
      </c>
      <c r="BJ424" s="18" t="s">
        <v>80</v>
      </c>
      <c r="BK424" s="206">
        <f>ROUND(I424*H424,2)</f>
        <v>0</v>
      </c>
      <c r="BL424" s="18" t="s">
        <v>253</v>
      </c>
      <c r="BM424" s="205" t="s">
        <v>525</v>
      </c>
    </row>
    <row r="425" spans="1:65" s="13" customFormat="1" ht="11.25">
      <c r="B425" s="207"/>
      <c r="C425" s="208"/>
      <c r="D425" s="209" t="s">
        <v>166</v>
      </c>
      <c r="E425" s="210" t="s">
        <v>1</v>
      </c>
      <c r="F425" s="211" t="s">
        <v>82</v>
      </c>
      <c r="G425" s="208"/>
      <c r="H425" s="212">
        <v>2</v>
      </c>
      <c r="I425" s="213"/>
      <c r="J425" s="208"/>
      <c r="K425" s="208"/>
      <c r="L425" s="214"/>
      <c r="M425" s="215"/>
      <c r="N425" s="216"/>
      <c r="O425" s="216"/>
      <c r="P425" s="216"/>
      <c r="Q425" s="216"/>
      <c r="R425" s="216"/>
      <c r="S425" s="216"/>
      <c r="T425" s="217"/>
      <c r="AT425" s="218" t="s">
        <v>166</v>
      </c>
      <c r="AU425" s="218" t="s">
        <v>82</v>
      </c>
      <c r="AV425" s="13" t="s">
        <v>82</v>
      </c>
      <c r="AW425" s="13" t="s">
        <v>30</v>
      </c>
      <c r="AX425" s="13" t="s">
        <v>73</v>
      </c>
      <c r="AY425" s="218" t="s">
        <v>156</v>
      </c>
    </row>
    <row r="426" spans="1:65" s="14" customFormat="1" ht="11.25">
      <c r="B426" s="219"/>
      <c r="C426" s="220"/>
      <c r="D426" s="209" t="s">
        <v>166</v>
      </c>
      <c r="E426" s="221" t="s">
        <v>1</v>
      </c>
      <c r="F426" s="222" t="s">
        <v>167</v>
      </c>
      <c r="G426" s="220"/>
      <c r="H426" s="223">
        <v>2</v>
      </c>
      <c r="I426" s="224"/>
      <c r="J426" s="220"/>
      <c r="K426" s="220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166</v>
      </c>
      <c r="AU426" s="229" t="s">
        <v>82</v>
      </c>
      <c r="AV426" s="14" t="s">
        <v>94</v>
      </c>
      <c r="AW426" s="14" t="s">
        <v>30</v>
      </c>
      <c r="AX426" s="14" t="s">
        <v>80</v>
      </c>
      <c r="AY426" s="229" t="s">
        <v>156</v>
      </c>
    </row>
    <row r="427" spans="1:65" s="2" customFormat="1" ht="24.2" customHeight="1">
      <c r="A427" s="35"/>
      <c r="B427" s="36"/>
      <c r="C427" s="193" t="s">
        <v>526</v>
      </c>
      <c r="D427" s="193" t="s">
        <v>160</v>
      </c>
      <c r="E427" s="194" t="s">
        <v>527</v>
      </c>
      <c r="F427" s="195" t="s">
        <v>528</v>
      </c>
      <c r="G427" s="196" t="s">
        <v>529</v>
      </c>
      <c r="H427" s="262"/>
      <c r="I427" s="198"/>
      <c r="J427" s="199">
        <f>ROUND(I427*H427,2)</f>
        <v>0</v>
      </c>
      <c r="K427" s="200"/>
      <c r="L427" s="40"/>
      <c r="M427" s="201" t="s">
        <v>1</v>
      </c>
      <c r="N427" s="202" t="s">
        <v>38</v>
      </c>
      <c r="O427" s="72"/>
      <c r="P427" s="203">
        <f>O427*H427</f>
        <v>0</v>
      </c>
      <c r="Q427" s="203">
        <v>0</v>
      </c>
      <c r="R427" s="203">
        <f>Q427*H427</f>
        <v>0</v>
      </c>
      <c r="S427" s="203">
        <v>0</v>
      </c>
      <c r="T427" s="20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5" t="s">
        <v>253</v>
      </c>
      <c r="AT427" s="205" t="s">
        <v>160</v>
      </c>
      <c r="AU427" s="205" t="s">
        <v>82</v>
      </c>
      <c r="AY427" s="18" t="s">
        <v>156</v>
      </c>
      <c r="BE427" s="206">
        <f>IF(N427="základní",J427,0)</f>
        <v>0</v>
      </c>
      <c r="BF427" s="206">
        <f>IF(N427="snížená",J427,0)</f>
        <v>0</v>
      </c>
      <c r="BG427" s="206">
        <f>IF(N427="zákl. přenesená",J427,0)</f>
        <v>0</v>
      </c>
      <c r="BH427" s="206">
        <f>IF(N427="sníž. přenesená",J427,0)</f>
        <v>0</v>
      </c>
      <c r="BI427" s="206">
        <f>IF(N427="nulová",J427,0)</f>
        <v>0</v>
      </c>
      <c r="BJ427" s="18" t="s">
        <v>80</v>
      </c>
      <c r="BK427" s="206">
        <f>ROUND(I427*H427,2)</f>
        <v>0</v>
      </c>
      <c r="BL427" s="18" t="s">
        <v>253</v>
      </c>
      <c r="BM427" s="205" t="s">
        <v>530</v>
      </c>
    </row>
    <row r="428" spans="1:65" s="12" customFormat="1" ht="22.9" customHeight="1">
      <c r="B428" s="177"/>
      <c r="C428" s="178"/>
      <c r="D428" s="179" t="s">
        <v>72</v>
      </c>
      <c r="E428" s="191" t="s">
        <v>531</v>
      </c>
      <c r="F428" s="191" t="s">
        <v>532</v>
      </c>
      <c r="G428" s="178"/>
      <c r="H428" s="178"/>
      <c r="I428" s="181"/>
      <c r="J428" s="192">
        <f>BK428</f>
        <v>0</v>
      </c>
      <c r="K428" s="178"/>
      <c r="L428" s="183"/>
      <c r="M428" s="184"/>
      <c r="N428" s="185"/>
      <c r="O428" s="185"/>
      <c r="P428" s="186">
        <f>SUM(P429:P466)</f>
        <v>0</v>
      </c>
      <c r="Q428" s="185"/>
      <c r="R428" s="186">
        <f>SUM(R429:R466)</f>
        <v>7.9229999999999995E-2</v>
      </c>
      <c r="S428" s="185"/>
      <c r="T428" s="187">
        <f>SUM(T429:T466)</f>
        <v>0</v>
      </c>
      <c r="AR428" s="188" t="s">
        <v>82</v>
      </c>
      <c r="AT428" s="189" t="s">
        <v>72</v>
      </c>
      <c r="AU428" s="189" t="s">
        <v>80</v>
      </c>
      <c r="AY428" s="188" t="s">
        <v>156</v>
      </c>
      <c r="BK428" s="190">
        <f>SUM(BK429:BK466)</f>
        <v>0</v>
      </c>
    </row>
    <row r="429" spans="1:65" s="2" customFormat="1" ht="16.5" customHeight="1">
      <c r="A429" s="35"/>
      <c r="B429" s="36"/>
      <c r="C429" s="193" t="s">
        <v>533</v>
      </c>
      <c r="D429" s="193" t="s">
        <v>160</v>
      </c>
      <c r="E429" s="194" t="s">
        <v>534</v>
      </c>
      <c r="F429" s="195" t="s">
        <v>535</v>
      </c>
      <c r="G429" s="196" t="s">
        <v>177</v>
      </c>
      <c r="H429" s="197">
        <v>13.9</v>
      </c>
      <c r="I429" s="198"/>
      <c r="J429" s="199">
        <f>ROUND(I429*H429,2)</f>
        <v>0</v>
      </c>
      <c r="K429" s="200"/>
      <c r="L429" s="40"/>
      <c r="M429" s="201" t="s">
        <v>1</v>
      </c>
      <c r="N429" s="202" t="s">
        <v>38</v>
      </c>
      <c r="O429" s="72"/>
      <c r="P429" s="203">
        <f>O429*H429</f>
        <v>0</v>
      </c>
      <c r="Q429" s="203">
        <v>0</v>
      </c>
      <c r="R429" s="203">
        <f>Q429*H429</f>
        <v>0</v>
      </c>
      <c r="S429" s="203">
        <v>0</v>
      </c>
      <c r="T429" s="20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5" t="s">
        <v>253</v>
      </c>
      <c r="AT429" s="205" t="s">
        <v>160</v>
      </c>
      <c r="AU429" s="205" t="s">
        <v>82</v>
      </c>
      <c r="AY429" s="18" t="s">
        <v>156</v>
      </c>
      <c r="BE429" s="206">
        <f>IF(N429="základní",J429,0)</f>
        <v>0</v>
      </c>
      <c r="BF429" s="206">
        <f>IF(N429="snížená",J429,0)</f>
        <v>0</v>
      </c>
      <c r="BG429" s="206">
        <f>IF(N429="zákl. přenesená",J429,0)</f>
        <v>0</v>
      </c>
      <c r="BH429" s="206">
        <f>IF(N429="sníž. přenesená",J429,0)</f>
        <v>0</v>
      </c>
      <c r="BI429" s="206">
        <f>IF(N429="nulová",J429,0)</f>
        <v>0</v>
      </c>
      <c r="BJ429" s="18" t="s">
        <v>80</v>
      </c>
      <c r="BK429" s="206">
        <f>ROUND(I429*H429,2)</f>
        <v>0</v>
      </c>
      <c r="BL429" s="18" t="s">
        <v>253</v>
      </c>
      <c r="BM429" s="205" t="s">
        <v>536</v>
      </c>
    </row>
    <row r="430" spans="1:65" s="13" customFormat="1" ht="11.25">
      <c r="B430" s="207"/>
      <c r="C430" s="208"/>
      <c r="D430" s="209" t="s">
        <v>166</v>
      </c>
      <c r="E430" s="210" t="s">
        <v>1</v>
      </c>
      <c r="F430" s="211" t="s">
        <v>252</v>
      </c>
      <c r="G430" s="208"/>
      <c r="H430" s="212">
        <v>1.5</v>
      </c>
      <c r="I430" s="213"/>
      <c r="J430" s="208"/>
      <c r="K430" s="208"/>
      <c r="L430" s="214"/>
      <c r="M430" s="215"/>
      <c r="N430" s="216"/>
      <c r="O430" s="216"/>
      <c r="P430" s="216"/>
      <c r="Q430" s="216"/>
      <c r="R430" s="216"/>
      <c r="S430" s="216"/>
      <c r="T430" s="217"/>
      <c r="AT430" s="218" t="s">
        <v>166</v>
      </c>
      <c r="AU430" s="218" t="s">
        <v>82</v>
      </c>
      <c r="AV430" s="13" t="s">
        <v>82</v>
      </c>
      <c r="AW430" s="13" t="s">
        <v>30</v>
      </c>
      <c r="AX430" s="13" t="s">
        <v>73</v>
      </c>
      <c r="AY430" s="218" t="s">
        <v>156</v>
      </c>
    </row>
    <row r="431" spans="1:65" s="14" customFormat="1" ht="11.25">
      <c r="B431" s="219"/>
      <c r="C431" s="220"/>
      <c r="D431" s="209" t="s">
        <v>166</v>
      </c>
      <c r="E431" s="221" t="s">
        <v>1</v>
      </c>
      <c r="F431" s="222" t="s">
        <v>167</v>
      </c>
      <c r="G431" s="220"/>
      <c r="H431" s="223">
        <v>1.5</v>
      </c>
      <c r="I431" s="224"/>
      <c r="J431" s="220"/>
      <c r="K431" s="220"/>
      <c r="L431" s="225"/>
      <c r="M431" s="226"/>
      <c r="N431" s="227"/>
      <c r="O431" s="227"/>
      <c r="P431" s="227"/>
      <c r="Q431" s="227"/>
      <c r="R431" s="227"/>
      <c r="S431" s="227"/>
      <c r="T431" s="228"/>
      <c r="AT431" s="229" t="s">
        <v>166</v>
      </c>
      <c r="AU431" s="229" t="s">
        <v>82</v>
      </c>
      <c r="AV431" s="14" t="s">
        <v>94</v>
      </c>
      <c r="AW431" s="14" t="s">
        <v>30</v>
      </c>
      <c r="AX431" s="14" t="s">
        <v>73</v>
      </c>
      <c r="AY431" s="229" t="s">
        <v>156</v>
      </c>
    </row>
    <row r="432" spans="1:65" s="13" customFormat="1" ht="11.25">
      <c r="B432" s="207"/>
      <c r="C432" s="208"/>
      <c r="D432" s="209" t="s">
        <v>166</v>
      </c>
      <c r="E432" s="210" t="s">
        <v>1</v>
      </c>
      <c r="F432" s="211" t="s">
        <v>257</v>
      </c>
      <c r="G432" s="208"/>
      <c r="H432" s="212">
        <v>9.6</v>
      </c>
      <c r="I432" s="213"/>
      <c r="J432" s="208"/>
      <c r="K432" s="208"/>
      <c r="L432" s="214"/>
      <c r="M432" s="215"/>
      <c r="N432" s="216"/>
      <c r="O432" s="216"/>
      <c r="P432" s="216"/>
      <c r="Q432" s="216"/>
      <c r="R432" s="216"/>
      <c r="S432" s="216"/>
      <c r="T432" s="217"/>
      <c r="AT432" s="218" t="s">
        <v>166</v>
      </c>
      <c r="AU432" s="218" t="s">
        <v>82</v>
      </c>
      <c r="AV432" s="13" t="s">
        <v>82</v>
      </c>
      <c r="AW432" s="13" t="s">
        <v>30</v>
      </c>
      <c r="AX432" s="13" t="s">
        <v>73</v>
      </c>
      <c r="AY432" s="218" t="s">
        <v>156</v>
      </c>
    </row>
    <row r="433" spans="1:65" s="14" customFormat="1" ht="11.25">
      <c r="B433" s="219"/>
      <c r="C433" s="220"/>
      <c r="D433" s="209" t="s">
        <v>166</v>
      </c>
      <c r="E433" s="221" t="s">
        <v>1</v>
      </c>
      <c r="F433" s="222" t="s">
        <v>167</v>
      </c>
      <c r="G433" s="220"/>
      <c r="H433" s="223">
        <v>9.6</v>
      </c>
      <c r="I433" s="224"/>
      <c r="J433" s="220"/>
      <c r="K433" s="220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166</v>
      </c>
      <c r="AU433" s="229" t="s">
        <v>82</v>
      </c>
      <c r="AV433" s="14" t="s">
        <v>94</v>
      </c>
      <c r="AW433" s="14" t="s">
        <v>30</v>
      </c>
      <c r="AX433" s="14" t="s">
        <v>73</v>
      </c>
      <c r="AY433" s="229" t="s">
        <v>156</v>
      </c>
    </row>
    <row r="434" spans="1:65" s="13" customFormat="1" ht="11.25">
      <c r="B434" s="207"/>
      <c r="C434" s="208"/>
      <c r="D434" s="209" t="s">
        <v>166</v>
      </c>
      <c r="E434" s="210" t="s">
        <v>1</v>
      </c>
      <c r="F434" s="211" t="s">
        <v>258</v>
      </c>
      <c r="G434" s="208"/>
      <c r="H434" s="212">
        <v>2.8</v>
      </c>
      <c r="I434" s="213"/>
      <c r="J434" s="208"/>
      <c r="K434" s="208"/>
      <c r="L434" s="214"/>
      <c r="M434" s="215"/>
      <c r="N434" s="216"/>
      <c r="O434" s="216"/>
      <c r="P434" s="216"/>
      <c r="Q434" s="216"/>
      <c r="R434" s="216"/>
      <c r="S434" s="216"/>
      <c r="T434" s="217"/>
      <c r="AT434" s="218" t="s">
        <v>166</v>
      </c>
      <c r="AU434" s="218" t="s">
        <v>82</v>
      </c>
      <c r="AV434" s="13" t="s">
        <v>82</v>
      </c>
      <c r="AW434" s="13" t="s">
        <v>30</v>
      </c>
      <c r="AX434" s="13" t="s">
        <v>73</v>
      </c>
      <c r="AY434" s="218" t="s">
        <v>156</v>
      </c>
    </row>
    <row r="435" spans="1:65" s="14" customFormat="1" ht="11.25">
      <c r="B435" s="219"/>
      <c r="C435" s="220"/>
      <c r="D435" s="209" t="s">
        <v>166</v>
      </c>
      <c r="E435" s="221" t="s">
        <v>1</v>
      </c>
      <c r="F435" s="222" t="s">
        <v>167</v>
      </c>
      <c r="G435" s="220"/>
      <c r="H435" s="223">
        <v>2.8</v>
      </c>
      <c r="I435" s="224"/>
      <c r="J435" s="220"/>
      <c r="K435" s="220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166</v>
      </c>
      <c r="AU435" s="229" t="s">
        <v>82</v>
      </c>
      <c r="AV435" s="14" t="s">
        <v>94</v>
      </c>
      <c r="AW435" s="14" t="s">
        <v>30</v>
      </c>
      <c r="AX435" s="14" t="s">
        <v>73</v>
      </c>
      <c r="AY435" s="229" t="s">
        <v>156</v>
      </c>
    </row>
    <row r="436" spans="1:65" s="15" customFormat="1" ht="11.25">
      <c r="B436" s="230"/>
      <c r="C436" s="231"/>
      <c r="D436" s="209" t="s">
        <v>166</v>
      </c>
      <c r="E436" s="232" t="s">
        <v>1</v>
      </c>
      <c r="F436" s="233" t="s">
        <v>181</v>
      </c>
      <c r="G436" s="231"/>
      <c r="H436" s="234">
        <v>13.899999999999999</v>
      </c>
      <c r="I436" s="235"/>
      <c r="J436" s="231"/>
      <c r="K436" s="231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166</v>
      </c>
      <c r="AU436" s="240" t="s">
        <v>82</v>
      </c>
      <c r="AV436" s="15" t="s">
        <v>164</v>
      </c>
      <c r="AW436" s="15" t="s">
        <v>30</v>
      </c>
      <c r="AX436" s="15" t="s">
        <v>80</v>
      </c>
      <c r="AY436" s="240" t="s">
        <v>156</v>
      </c>
    </row>
    <row r="437" spans="1:65" s="2" customFormat="1" ht="16.5" customHeight="1">
      <c r="A437" s="35"/>
      <c r="B437" s="36"/>
      <c r="C437" s="193" t="s">
        <v>537</v>
      </c>
      <c r="D437" s="193" t="s">
        <v>160</v>
      </c>
      <c r="E437" s="194" t="s">
        <v>538</v>
      </c>
      <c r="F437" s="195" t="s">
        <v>539</v>
      </c>
      <c r="G437" s="196" t="s">
        <v>177</v>
      </c>
      <c r="H437" s="197">
        <v>13.9</v>
      </c>
      <c r="I437" s="198"/>
      <c r="J437" s="199">
        <f>ROUND(I437*H437,2)</f>
        <v>0</v>
      </c>
      <c r="K437" s="200"/>
      <c r="L437" s="40"/>
      <c r="M437" s="201" t="s">
        <v>1</v>
      </c>
      <c r="N437" s="202" t="s">
        <v>38</v>
      </c>
      <c r="O437" s="72"/>
      <c r="P437" s="203">
        <f>O437*H437</f>
        <v>0</v>
      </c>
      <c r="Q437" s="203">
        <v>2.9999999999999997E-4</v>
      </c>
      <c r="R437" s="203">
        <f>Q437*H437</f>
        <v>4.1700000000000001E-3</v>
      </c>
      <c r="S437" s="203">
        <v>0</v>
      </c>
      <c r="T437" s="20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5" t="s">
        <v>253</v>
      </c>
      <c r="AT437" s="205" t="s">
        <v>160</v>
      </c>
      <c r="AU437" s="205" t="s">
        <v>82</v>
      </c>
      <c r="AY437" s="18" t="s">
        <v>156</v>
      </c>
      <c r="BE437" s="206">
        <f>IF(N437="základní",J437,0)</f>
        <v>0</v>
      </c>
      <c r="BF437" s="206">
        <f>IF(N437="snížená",J437,0)</f>
        <v>0</v>
      </c>
      <c r="BG437" s="206">
        <f>IF(N437="zákl. přenesená",J437,0)</f>
        <v>0</v>
      </c>
      <c r="BH437" s="206">
        <f>IF(N437="sníž. přenesená",J437,0)</f>
        <v>0</v>
      </c>
      <c r="BI437" s="206">
        <f>IF(N437="nulová",J437,0)</f>
        <v>0</v>
      </c>
      <c r="BJ437" s="18" t="s">
        <v>80</v>
      </c>
      <c r="BK437" s="206">
        <f>ROUND(I437*H437,2)</f>
        <v>0</v>
      </c>
      <c r="BL437" s="18" t="s">
        <v>253</v>
      </c>
      <c r="BM437" s="205" t="s">
        <v>540</v>
      </c>
    </row>
    <row r="438" spans="1:65" s="13" customFormat="1" ht="11.25">
      <c r="B438" s="207"/>
      <c r="C438" s="208"/>
      <c r="D438" s="209" t="s">
        <v>166</v>
      </c>
      <c r="E438" s="210" t="s">
        <v>1</v>
      </c>
      <c r="F438" s="211" t="s">
        <v>252</v>
      </c>
      <c r="G438" s="208"/>
      <c r="H438" s="212">
        <v>1.5</v>
      </c>
      <c r="I438" s="213"/>
      <c r="J438" s="208"/>
      <c r="K438" s="208"/>
      <c r="L438" s="214"/>
      <c r="M438" s="215"/>
      <c r="N438" s="216"/>
      <c r="O438" s="216"/>
      <c r="P438" s="216"/>
      <c r="Q438" s="216"/>
      <c r="R438" s="216"/>
      <c r="S438" s="216"/>
      <c r="T438" s="217"/>
      <c r="AT438" s="218" t="s">
        <v>166</v>
      </c>
      <c r="AU438" s="218" t="s">
        <v>82</v>
      </c>
      <c r="AV438" s="13" t="s">
        <v>82</v>
      </c>
      <c r="AW438" s="13" t="s">
        <v>30</v>
      </c>
      <c r="AX438" s="13" t="s">
        <v>73</v>
      </c>
      <c r="AY438" s="218" t="s">
        <v>156</v>
      </c>
    </row>
    <row r="439" spans="1:65" s="14" customFormat="1" ht="11.25">
      <c r="B439" s="219"/>
      <c r="C439" s="220"/>
      <c r="D439" s="209" t="s">
        <v>166</v>
      </c>
      <c r="E439" s="221" t="s">
        <v>1</v>
      </c>
      <c r="F439" s="222" t="s">
        <v>167</v>
      </c>
      <c r="G439" s="220"/>
      <c r="H439" s="223">
        <v>1.5</v>
      </c>
      <c r="I439" s="224"/>
      <c r="J439" s="220"/>
      <c r="K439" s="220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166</v>
      </c>
      <c r="AU439" s="229" t="s">
        <v>82</v>
      </c>
      <c r="AV439" s="14" t="s">
        <v>94</v>
      </c>
      <c r="AW439" s="14" t="s">
        <v>30</v>
      </c>
      <c r="AX439" s="14" t="s">
        <v>73</v>
      </c>
      <c r="AY439" s="229" t="s">
        <v>156</v>
      </c>
    </row>
    <row r="440" spans="1:65" s="13" customFormat="1" ht="11.25">
      <c r="B440" s="207"/>
      <c r="C440" s="208"/>
      <c r="D440" s="209" t="s">
        <v>166</v>
      </c>
      <c r="E440" s="210" t="s">
        <v>1</v>
      </c>
      <c r="F440" s="211" t="s">
        <v>257</v>
      </c>
      <c r="G440" s="208"/>
      <c r="H440" s="212">
        <v>9.6</v>
      </c>
      <c r="I440" s="213"/>
      <c r="J440" s="208"/>
      <c r="K440" s="208"/>
      <c r="L440" s="214"/>
      <c r="M440" s="215"/>
      <c r="N440" s="216"/>
      <c r="O440" s="216"/>
      <c r="P440" s="216"/>
      <c r="Q440" s="216"/>
      <c r="R440" s="216"/>
      <c r="S440" s="216"/>
      <c r="T440" s="217"/>
      <c r="AT440" s="218" t="s">
        <v>166</v>
      </c>
      <c r="AU440" s="218" t="s">
        <v>82</v>
      </c>
      <c r="AV440" s="13" t="s">
        <v>82</v>
      </c>
      <c r="AW440" s="13" t="s">
        <v>30</v>
      </c>
      <c r="AX440" s="13" t="s">
        <v>73</v>
      </c>
      <c r="AY440" s="218" t="s">
        <v>156</v>
      </c>
    </row>
    <row r="441" spans="1:65" s="14" customFormat="1" ht="11.25">
      <c r="B441" s="219"/>
      <c r="C441" s="220"/>
      <c r="D441" s="209" t="s">
        <v>166</v>
      </c>
      <c r="E441" s="221" t="s">
        <v>1</v>
      </c>
      <c r="F441" s="222" t="s">
        <v>167</v>
      </c>
      <c r="G441" s="220"/>
      <c r="H441" s="223">
        <v>9.6</v>
      </c>
      <c r="I441" s="224"/>
      <c r="J441" s="220"/>
      <c r="K441" s="220"/>
      <c r="L441" s="225"/>
      <c r="M441" s="226"/>
      <c r="N441" s="227"/>
      <c r="O441" s="227"/>
      <c r="P441" s="227"/>
      <c r="Q441" s="227"/>
      <c r="R441" s="227"/>
      <c r="S441" s="227"/>
      <c r="T441" s="228"/>
      <c r="AT441" s="229" t="s">
        <v>166</v>
      </c>
      <c r="AU441" s="229" t="s">
        <v>82</v>
      </c>
      <c r="AV441" s="14" t="s">
        <v>94</v>
      </c>
      <c r="AW441" s="14" t="s">
        <v>30</v>
      </c>
      <c r="AX441" s="14" t="s">
        <v>73</v>
      </c>
      <c r="AY441" s="229" t="s">
        <v>156</v>
      </c>
    </row>
    <row r="442" spans="1:65" s="13" customFormat="1" ht="11.25">
      <c r="B442" s="207"/>
      <c r="C442" s="208"/>
      <c r="D442" s="209" t="s">
        <v>166</v>
      </c>
      <c r="E442" s="210" t="s">
        <v>1</v>
      </c>
      <c r="F442" s="211" t="s">
        <v>258</v>
      </c>
      <c r="G442" s="208"/>
      <c r="H442" s="212">
        <v>2.8</v>
      </c>
      <c r="I442" s="213"/>
      <c r="J442" s="208"/>
      <c r="K442" s="208"/>
      <c r="L442" s="214"/>
      <c r="M442" s="215"/>
      <c r="N442" s="216"/>
      <c r="O442" s="216"/>
      <c r="P442" s="216"/>
      <c r="Q442" s="216"/>
      <c r="R442" s="216"/>
      <c r="S442" s="216"/>
      <c r="T442" s="217"/>
      <c r="AT442" s="218" t="s">
        <v>166</v>
      </c>
      <c r="AU442" s="218" t="s">
        <v>82</v>
      </c>
      <c r="AV442" s="13" t="s">
        <v>82</v>
      </c>
      <c r="AW442" s="13" t="s">
        <v>30</v>
      </c>
      <c r="AX442" s="13" t="s">
        <v>73</v>
      </c>
      <c r="AY442" s="218" t="s">
        <v>156</v>
      </c>
    </row>
    <row r="443" spans="1:65" s="14" customFormat="1" ht="11.25">
      <c r="B443" s="219"/>
      <c r="C443" s="220"/>
      <c r="D443" s="209" t="s">
        <v>166</v>
      </c>
      <c r="E443" s="221" t="s">
        <v>1</v>
      </c>
      <c r="F443" s="222" t="s">
        <v>167</v>
      </c>
      <c r="G443" s="220"/>
      <c r="H443" s="223">
        <v>2.8</v>
      </c>
      <c r="I443" s="224"/>
      <c r="J443" s="220"/>
      <c r="K443" s="220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166</v>
      </c>
      <c r="AU443" s="229" t="s">
        <v>82</v>
      </c>
      <c r="AV443" s="14" t="s">
        <v>94</v>
      </c>
      <c r="AW443" s="14" t="s">
        <v>30</v>
      </c>
      <c r="AX443" s="14" t="s">
        <v>73</v>
      </c>
      <c r="AY443" s="229" t="s">
        <v>156</v>
      </c>
    </row>
    <row r="444" spans="1:65" s="15" customFormat="1" ht="11.25">
      <c r="B444" s="230"/>
      <c r="C444" s="231"/>
      <c r="D444" s="209" t="s">
        <v>166</v>
      </c>
      <c r="E444" s="232" t="s">
        <v>1</v>
      </c>
      <c r="F444" s="233" t="s">
        <v>181</v>
      </c>
      <c r="G444" s="231"/>
      <c r="H444" s="234">
        <v>13.899999999999999</v>
      </c>
      <c r="I444" s="235"/>
      <c r="J444" s="231"/>
      <c r="K444" s="231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166</v>
      </c>
      <c r="AU444" s="240" t="s">
        <v>82</v>
      </c>
      <c r="AV444" s="15" t="s">
        <v>164</v>
      </c>
      <c r="AW444" s="15" t="s">
        <v>30</v>
      </c>
      <c r="AX444" s="15" t="s">
        <v>80</v>
      </c>
      <c r="AY444" s="240" t="s">
        <v>156</v>
      </c>
    </row>
    <row r="445" spans="1:65" s="2" customFormat="1" ht="24.2" customHeight="1">
      <c r="A445" s="35"/>
      <c r="B445" s="36"/>
      <c r="C445" s="193" t="s">
        <v>541</v>
      </c>
      <c r="D445" s="193" t="s">
        <v>160</v>
      </c>
      <c r="E445" s="194" t="s">
        <v>542</v>
      </c>
      <c r="F445" s="195" t="s">
        <v>543</v>
      </c>
      <c r="G445" s="196" t="s">
        <v>177</v>
      </c>
      <c r="H445" s="197">
        <v>13.9</v>
      </c>
      <c r="I445" s="198"/>
      <c r="J445" s="199">
        <f>ROUND(I445*H445,2)</f>
        <v>0</v>
      </c>
      <c r="K445" s="200"/>
      <c r="L445" s="40"/>
      <c r="M445" s="201" t="s">
        <v>1</v>
      </c>
      <c r="N445" s="202" t="s">
        <v>38</v>
      </c>
      <c r="O445" s="72"/>
      <c r="P445" s="203">
        <f>O445*H445</f>
        <v>0</v>
      </c>
      <c r="Q445" s="203">
        <v>5.4000000000000003E-3</v>
      </c>
      <c r="R445" s="203">
        <f>Q445*H445</f>
        <v>7.5060000000000002E-2</v>
      </c>
      <c r="S445" s="203">
        <v>0</v>
      </c>
      <c r="T445" s="20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5" t="s">
        <v>253</v>
      </c>
      <c r="AT445" s="205" t="s">
        <v>160</v>
      </c>
      <c r="AU445" s="205" t="s">
        <v>82</v>
      </c>
      <c r="AY445" s="18" t="s">
        <v>156</v>
      </c>
      <c r="BE445" s="206">
        <f>IF(N445="základní",J445,0)</f>
        <v>0</v>
      </c>
      <c r="BF445" s="206">
        <f>IF(N445="snížená",J445,0)</f>
        <v>0</v>
      </c>
      <c r="BG445" s="206">
        <f>IF(N445="zákl. přenesená",J445,0)</f>
        <v>0</v>
      </c>
      <c r="BH445" s="206">
        <f>IF(N445="sníž. přenesená",J445,0)</f>
        <v>0</v>
      </c>
      <c r="BI445" s="206">
        <f>IF(N445="nulová",J445,0)</f>
        <v>0</v>
      </c>
      <c r="BJ445" s="18" t="s">
        <v>80</v>
      </c>
      <c r="BK445" s="206">
        <f>ROUND(I445*H445,2)</f>
        <v>0</v>
      </c>
      <c r="BL445" s="18" t="s">
        <v>253</v>
      </c>
      <c r="BM445" s="205" t="s">
        <v>544</v>
      </c>
    </row>
    <row r="446" spans="1:65" s="13" customFormat="1" ht="11.25">
      <c r="B446" s="207"/>
      <c r="C446" s="208"/>
      <c r="D446" s="209" t="s">
        <v>166</v>
      </c>
      <c r="E446" s="210" t="s">
        <v>1</v>
      </c>
      <c r="F446" s="211" t="s">
        <v>252</v>
      </c>
      <c r="G446" s="208"/>
      <c r="H446" s="212">
        <v>1.5</v>
      </c>
      <c r="I446" s="213"/>
      <c r="J446" s="208"/>
      <c r="K446" s="208"/>
      <c r="L446" s="214"/>
      <c r="M446" s="215"/>
      <c r="N446" s="216"/>
      <c r="O446" s="216"/>
      <c r="P446" s="216"/>
      <c r="Q446" s="216"/>
      <c r="R446" s="216"/>
      <c r="S446" s="216"/>
      <c r="T446" s="217"/>
      <c r="AT446" s="218" t="s">
        <v>166</v>
      </c>
      <c r="AU446" s="218" t="s">
        <v>82</v>
      </c>
      <c r="AV446" s="13" t="s">
        <v>82</v>
      </c>
      <c r="AW446" s="13" t="s">
        <v>30</v>
      </c>
      <c r="AX446" s="13" t="s">
        <v>73</v>
      </c>
      <c r="AY446" s="218" t="s">
        <v>156</v>
      </c>
    </row>
    <row r="447" spans="1:65" s="14" customFormat="1" ht="11.25">
      <c r="B447" s="219"/>
      <c r="C447" s="220"/>
      <c r="D447" s="209" t="s">
        <v>166</v>
      </c>
      <c r="E447" s="221" t="s">
        <v>1</v>
      </c>
      <c r="F447" s="222" t="s">
        <v>167</v>
      </c>
      <c r="G447" s="220"/>
      <c r="H447" s="223">
        <v>1.5</v>
      </c>
      <c r="I447" s="224"/>
      <c r="J447" s="220"/>
      <c r="K447" s="220"/>
      <c r="L447" s="225"/>
      <c r="M447" s="226"/>
      <c r="N447" s="227"/>
      <c r="O447" s="227"/>
      <c r="P447" s="227"/>
      <c r="Q447" s="227"/>
      <c r="R447" s="227"/>
      <c r="S447" s="227"/>
      <c r="T447" s="228"/>
      <c r="AT447" s="229" t="s">
        <v>166</v>
      </c>
      <c r="AU447" s="229" t="s">
        <v>82</v>
      </c>
      <c r="AV447" s="14" t="s">
        <v>94</v>
      </c>
      <c r="AW447" s="14" t="s">
        <v>30</v>
      </c>
      <c r="AX447" s="14" t="s">
        <v>73</v>
      </c>
      <c r="AY447" s="229" t="s">
        <v>156</v>
      </c>
    </row>
    <row r="448" spans="1:65" s="13" customFormat="1" ht="11.25">
      <c r="B448" s="207"/>
      <c r="C448" s="208"/>
      <c r="D448" s="209" t="s">
        <v>166</v>
      </c>
      <c r="E448" s="210" t="s">
        <v>1</v>
      </c>
      <c r="F448" s="211" t="s">
        <v>257</v>
      </c>
      <c r="G448" s="208"/>
      <c r="H448" s="212">
        <v>9.6</v>
      </c>
      <c r="I448" s="213"/>
      <c r="J448" s="208"/>
      <c r="K448" s="208"/>
      <c r="L448" s="214"/>
      <c r="M448" s="215"/>
      <c r="N448" s="216"/>
      <c r="O448" s="216"/>
      <c r="P448" s="216"/>
      <c r="Q448" s="216"/>
      <c r="R448" s="216"/>
      <c r="S448" s="216"/>
      <c r="T448" s="217"/>
      <c r="AT448" s="218" t="s">
        <v>166</v>
      </c>
      <c r="AU448" s="218" t="s">
        <v>82</v>
      </c>
      <c r="AV448" s="13" t="s">
        <v>82</v>
      </c>
      <c r="AW448" s="13" t="s">
        <v>30</v>
      </c>
      <c r="AX448" s="13" t="s">
        <v>73</v>
      </c>
      <c r="AY448" s="218" t="s">
        <v>156</v>
      </c>
    </row>
    <row r="449" spans="1:65" s="14" customFormat="1" ht="11.25">
      <c r="B449" s="219"/>
      <c r="C449" s="220"/>
      <c r="D449" s="209" t="s">
        <v>166</v>
      </c>
      <c r="E449" s="221" t="s">
        <v>1</v>
      </c>
      <c r="F449" s="222" t="s">
        <v>167</v>
      </c>
      <c r="G449" s="220"/>
      <c r="H449" s="223">
        <v>9.6</v>
      </c>
      <c r="I449" s="224"/>
      <c r="J449" s="220"/>
      <c r="K449" s="220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166</v>
      </c>
      <c r="AU449" s="229" t="s">
        <v>82</v>
      </c>
      <c r="AV449" s="14" t="s">
        <v>94</v>
      </c>
      <c r="AW449" s="14" t="s">
        <v>30</v>
      </c>
      <c r="AX449" s="14" t="s">
        <v>73</v>
      </c>
      <c r="AY449" s="229" t="s">
        <v>156</v>
      </c>
    </row>
    <row r="450" spans="1:65" s="13" customFormat="1" ht="11.25">
      <c r="B450" s="207"/>
      <c r="C450" s="208"/>
      <c r="D450" s="209" t="s">
        <v>166</v>
      </c>
      <c r="E450" s="210" t="s">
        <v>1</v>
      </c>
      <c r="F450" s="211" t="s">
        <v>258</v>
      </c>
      <c r="G450" s="208"/>
      <c r="H450" s="212">
        <v>2.8</v>
      </c>
      <c r="I450" s="213"/>
      <c r="J450" s="208"/>
      <c r="K450" s="208"/>
      <c r="L450" s="214"/>
      <c r="M450" s="215"/>
      <c r="N450" s="216"/>
      <c r="O450" s="216"/>
      <c r="P450" s="216"/>
      <c r="Q450" s="216"/>
      <c r="R450" s="216"/>
      <c r="S450" s="216"/>
      <c r="T450" s="217"/>
      <c r="AT450" s="218" t="s">
        <v>166</v>
      </c>
      <c r="AU450" s="218" t="s">
        <v>82</v>
      </c>
      <c r="AV450" s="13" t="s">
        <v>82</v>
      </c>
      <c r="AW450" s="13" t="s">
        <v>30</v>
      </c>
      <c r="AX450" s="13" t="s">
        <v>73</v>
      </c>
      <c r="AY450" s="218" t="s">
        <v>156</v>
      </c>
    </row>
    <row r="451" spans="1:65" s="14" customFormat="1" ht="11.25">
      <c r="B451" s="219"/>
      <c r="C451" s="220"/>
      <c r="D451" s="209" t="s">
        <v>166</v>
      </c>
      <c r="E451" s="221" t="s">
        <v>1</v>
      </c>
      <c r="F451" s="222" t="s">
        <v>167</v>
      </c>
      <c r="G451" s="220"/>
      <c r="H451" s="223">
        <v>2.8</v>
      </c>
      <c r="I451" s="224"/>
      <c r="J451" s="220"/>
      <c r="K451" s="220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166</v>
      </c>
      <c r="AU451" s="229" t="s">
        <v>82</v>
      </c>
      <c r="AV451" s="14" t="s">
        <v>94</v>
      </c>
      <c r="AW451" s="14" t="s">
        <v>30</v>
      </c>
      <c r="AX451" s="14" t="s">
        <v>73</v>
      </c>
      <c r="AY451" s="229" t="s">
        <v>156</v>
      </c>
    </row>
    <row r="452" spans="1:65" s="15" customFormat="1" ht="11.25">
      <c r="B452" s="230"/>
      <c r="C452" s="231"/>
      <c r="D452" s="209" t="s">
        <v>166</v>
      </c>
      <c r="E452" s="232" t="s">
        <v>1</v>
      </c>
      <c r="F452" s="233" t="s">
        <v>181</v>
      </c>
      <c r="G452" s="231"/>
      <c r="H452" s="234">
        <v>13.899999999999999</v>
      </c>
      <c r="I452" s="235"/>
      <c r="J452" s="231"/>
      <c r="K452" s="231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166</v>
      </c>
      <c r="AU452" s="240" t="s">
        <v>82</v>
      </c>
      <c r="AV452" s="15" t="s">
        <v>164</v>
      </c>
      <c r="AW452" s="15" t="s">
        <v>30</v>
      </c>
      <c r="AX452" s="15" t="s">
        <v>80</v>
      </c>
      <c r="AY452" s="240" t="s">
        <v>156</v>
      </c>
    </row>
    <row r="453" spans="1:65" s="2" customFormat="1" ht="24.2" customHeight="1">
      <c r="A453" s="35"/>
      <c r="B453" s="36"/>
      <c r="C453" s="251" t="s">
        <v>545</v>
      </c>
      <c r="D453" s="251" t="s">
        <v>267</v>
      </c>
      <c r="E453" s="252" t="s">
        <v>546</v>
      </c>
      <c r="F453" s="253" t="s">
        <v>547</v>
      </c>
      <c r="G453" s="254" t="s">
        <v>177</v>
      </c>
      <c r="H453" s="255">
        <v>15.29</v>
      </c>
      <c r="I453" s="256"/>
      <c r="J453" s="257">
        <f>ROUND(I453*H453,2)</f>
        <v>0</v>
      </c>
      <c r="K453" s="258"/>
      <c r="L453" s="259"/>
      <c r="M453" s="260" t="s">
        <v>1</v>
      </c>
      <c r="N453" s="261" t="s">
        <v>38</v>
      </c>
      <c r="O453" s="72"/>
      <c r="P453" s="203">
        <f>O453*H453</f>
        <v>0</v>
      </c>
      <c r="Q453" s="203">
        <v>0</v>
      </c>
      <c r="R453" s="203">
        <f>Q453*H453</f>
        <v>0</v>
      </c>
      <c r="S453" s="203">
        <v>0</v>
      </c>
      <c r="T453" s="20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5" t="s">
        <v>349</v>
      </c>
      <c r="AT453" s="205" t="s">
        <v>267</v>
      </c>
      <c r="AU453" s="205" t="s">
        <v>82</v>
      </c>
      <c r="AY453" s="18" t="s">
        <v>156</v>
      </c>
      <c r="BE453" s="206">
        <f>IF(N453="základní",J453,0)</f>
        <v>0</v>
      </c>
      <c r="BF453" s="206">
        <f>IF(N453="snížená",J453,0)</f>
        <v>0</v>
      </c>
      <c r="BG453" s="206">
        <f>IF(N453="zákl. přenesená",J453,0)</f>
        <v>0</v>
      </c>
      <c r="BH453" s="206">
        <f>IF(N453="sníž. přenesená",J453,0)</f>
        <v>0</v>
      </c>
      <c r="BI453" s="206">
        <f>IF(N453="nulová",J453,0)</f>
        <v>0</v>
      </c>
      <c r="BJ453" s="18" t="s">
        <v>80</v>
      </c>
      <c r="BK453" s="206">
        <f>ROUND(I453*H453,2)</f>
        <v>0</v>
      </c>
      <c r="BL453" s="18" t="s">
        <v>253</v>
      </c>
      <c r="BM453" s="205" t="s">
        <v>548</v>
      </c>
    </row>
    <row r="454" spans="1:65" s="13" customFormat="1" ht="11.25">
      <c r="B454" s="207"/>
      <c r="C454" s="208"/>
      <c r="D454" s="209" t="s">
        <v>166</v>
      </c>
      <c r="E454" s="210" t="s">
        <v>1</v>
      </c>
      <c r="F454" s="211" t="s">
        <v>549</v>
      </c>
      <c r="G454" s="208"/>
      <c r="H454" s="212">
        <v>13.9</v>
      </c>
      <c r="I454" s="213"/>
      <c r="J454" s="208"/>
      <c r="K454" s="208"/>
      <c r="L454" s="214"/>
      <c r="M454" s="215"/>
      <c r="N454" s="216"/>
      <c r="O454" s="216"/>
      <c r="P454" s="216"/>
      <c r="Q454" s="216"/>
      <c r="R454" s="216"/>
      <c r="S454" s="216"/>
      <c r="T454" s="217"/>
      <c r="AT454" s="218" t="s">
        <v>166</v>
      </c>
      <c r="AU454" s="218" t="s">
        <v>82</v>
      </c>
      <c r="AV454" s="13" t="s">
        <v>82</v>
      </c>
      <c r="AW454" s="13" t="s">
        <v>30</v>
      </c>
      <c r="AX454" s="13" t="s">
        <v>73</v>
      </c>
      <c r="AY454" s="218" t="s">
        <v>156</v>
      </c>
    </row>
    <row r="455" spans="1:65" s="14" customFormat="1" ht="11.25">
      <c r="B455" s="219"/>
      <c r="C455" s="220"/>
      <c r="D455" s="209" t="s">
        <v>166</v>
      </c>
      <c r="E455" s="221" t="s">
        <v>1</v>
      </c>
      <c r="F455" s="222" t="s">
        <v>167</v>
      </c>
      <c r="G455" s="220"/>
      <c r="H455" s="223">
        <v>13.9</v>
      </c>
      <c r="I455" s="224"/>
      <c r="J455" s="220"/>
      <c r="K455" s="220"/>
      <c r="L455" s="225"/>
      <c r="M455" s="226"/>
      <c r="N455" s="227"/>
      <c r="O455" s="227"/>
      <c r="P455" s="227"/>
      <c r="Q455" s="227"/>
      <c r="R455" s="227"/>
      <c r="S455" s="227"/>
      <c r="T455" s="228"/>
      <c r="AT455" s="229" t="s">
        <v>166</v>
      </c>
      <c r="AU455" s="229" t="s">
        <v>82</v>
      </c>
      <c r="AV455" s="14" t="s">
        <v>94</v>
      </c>
      <c r="AW455" s="14" t="s">
        <v>30</v>
      </c>
      <c r="AX455" s="14" t="s">
        <v>80</v>
      </c>
      <c r="AY455" s="229" t="s">
        <v>156</v>
      </c>
    </row>
    <row r="456" spans="1:65" s="13" customFormat="1" ht="11.25">
      <c r="B456" s="207"/>
      <c r="C456" s="208"/>
      <c r="D456" s="209" t="s">
        <v>166</v>
      </c>
      <c r="E456" s="208"/>
      <c r="F456" s="211" t="s">
        <v>550</v>
      </c>
      <c r="G456" s="208"/>
      <c r="H456" s="212">
        <v>15.29</v>
      </c>
      <c r="I456" s="213"/>
      <c r="J456" s="208"/>
      <c r="K456" s="208"/>
      <c r="L456" s="214"/>
      <c r="M456" s="215"/>
      <c r="N456" s="216"/>
      <c r="O456" s="216"/>
      <c r="P456" s="216"/>
      <c r="Q456" s="216"/>
      <c r="R456" s="216"/>
      <c r="S456" s="216"/>
      <c r="T456" s="217"/>
      <c r="AT456" s="218" t="s">
        <v>166</v>
      </c>
      <c r="AU456" s="218" t="s">
        <v>82</v>
      </c>
      <c r="AV456" s="13" t="s">
        <v>82</v>
      </c>
      <c r="AW456" s="13" t="s">
        <v>4</v>
      </c>
      <c r="AX456" s="13" t="s">
        <v>80</v>
      </c>
      <c r="AY456" s="218" t="s">
        <v>156</v>
      </c>
    </row>
    <row r="457" spans="1:65" s="2" customFormat="1" ht="24.2" customHeight="1">
      <c r="A457" s="35"/>
      <c r="B457" s="36"/>
      <c r="C457" s="193" t="s">
        <v>551</v>
      </c>
      <c r="D457" s="193" t="s">
        <v>160</v>
      </c>
      <c r="E457" s="194" t="s">
        <v>552</v>
      </c>
      <c r="F457" s="195" t="s">
        <v>553</v>
      </c>
      <c r="G457" s="196" t="s">
        <v>177</v>
      </c>
      <c r="H457" s="197">
        <v>4.3</v>
      </c>
      <c r="I457" s="198"/>
      <c r="J457" s="199">
        <f>ROUND(I457*H457,2)</f>
        <v>0</v>
      </c>
      <c r="K457" s="200"/>
      <c r="L457" s="40"/>
      <c r="M457" s="201" t="s">
        <v>1</v>
      </c>
      <c r="N457" s="202" t="s">
        <v>38</v>
      </c>
      <c r="O457" s="72"/>
      <c r="P457" s="203">
        <f>O457*H457</f>
        <v>0</v>
      </c>
      <c r="Q457" s="203">
        <v>0</v>
      </c>
      <c r="R457" s="203">
        <f>Q457*H457</f>
        <v>0</v>
      </c>
      <c r="S457" s="203">
        <v>0</v>
      </c>
      <c r="T457" s="204">
        <f>S457*H457</f>
        <v>0</v>
      </c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R457" s="205" t="s">
        <v>253</v>
      </c>
      <c r="AT457" s="205" t="s">
        <v>160</v>
      </c>
      <c r="AU457" s="205" t="s">
        <v>82</v>
      </c>
      <c r="AY457" s="18" t="s">
        <v>156</v>
      </c>
      <c r="BE457" s="206">
        <f>IF(N457="základní",J457,0)</f>
        <v>0</v>
      </c>
      <c r="BF457" s="206">
        <f>IF(N457="snížená",J457,0)</f>
        <v>0</v>
      </c>
      <c r="BG457" s="206">
        <f>IF(N457="zákl. přenesená",J457,0)</f>
        <v>0</v>
      </c>
      <c r="BH457" s="206">
        <f>IF(N457="sníž. přenesená",J457,0)</f>
        <v>0</v>
      </c>
      <c r="BI457" s="206">
        <f>IF(N457="nulová",J457,0)</f>
        <v>0</v>
      </c>
      <c r="BJ457" s="18" t="s">
        <v>80</v>
      </c>
      <c r="BK457" s="206">
        <f>ROUND(I457*H457,2)</f>
        <v>0</v>
      </c>
      <c r="BL457" s="18" t="s">
        <v>253</v>
      </c>
      <c r="BM457" s="205" t="s">
        <v>554</v>
      </c>
    </row>
    <row r="458" spans="1:65" s="13" customFormat="1" ht="11.25">
      <c r="B458" s="207"/>
      <c r="C458" s="208"/>
      <c r="D458" s="209" t="s">
        <v>166</v>
      </c>
      <c r="E458" s="210" t="s">
        <v>1</v>
      </c>
      <c r="F458" s="211" t="s">
        <v>252</v>
      </c>
      <c r="G458" s="208"/>
      <c r="H458" s="212">
        <v>1.5</v>
      </c>
      <c r="I458" s="213"/>
      <c r="J458" s="208"/>
      <c r="K458" s="208"/>
      <c r="L458" s="214"/>
      <c r="M458" s="215"/>
      <c r="N458" s="216"/>
      <c r="O458" s="216"/>
      <c r="P458" s="216"/>
      <c r="Q458" s="216"/>
      <c r="R458" s="216"/>
      <c r="S458" s="216"/>
      <c r="T458" s="217"/>
      <c r="AT458" s="218" t="s">
        <v>166</v>
      </c>
      <c r="AU458" s="218" t="s">
        <v>82</v>
      </c>
      <c r="AV458" s="13" t="s">
        <v>82</v>
      </c>
      <c r="AW458" s="13" t="s">
        <v>30</v>
      </c>
      <c r="AX458" s="13" t="s">
        <v>73</v>
      </c>
      <c r="AY458" s="218" t="s">
        <v>156</v>
      </c>
    </row>
    <row r="459" spans="1:65" s="14" customFormat="1" ht="11.25">
      <c r="B459" s="219"/>
      <c r="C459" s="220"/>
      <c r="D459" s="209" t="s">
        <v>166</v>
      </c>
      <c r="E459" s="221" t="s">
        <v>1</v>
      </c>
      <c r="F459" s="222" t="s">
        <v>167</v>
      </c>
      <c r="G459" s="220"/>
      <c r="H459" s="223">
        <v>1.5</v>
      </c>
      <c r="I459" s="224"/>
      <c r="J459" s="220"/>
      <c r="K459" s="220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166</v>
      </c>
      <c r="AU459" s="229" t="s">
        <v>82</v>
      </c>
      <c r="AV459" s="14" t="s">
        <v>94</v>
      </c>
      <c r="AW459" s="14" t="s">
        <v>30</v>
      </c>
      <c r="AX459" s="14" t="s">
        <v>73</v>
      </c>
      <c r="AY459" s="229" t="s">
        <v>156</v>
      </c>
    </row>
    <row r="460" spans="1:65" s="13" customFormat="1" ht="11.25">
      <c r="B460" s="207"/>
      <c r="C460" s="208"/>
      <c r="D460" s="209" t="s">
        <v>166</v>
      </c>
      <c r="E460" s="210" t="s">
        <v>1</v>
      </c>
      <c r="F460" s="211" t="s">
        <v>258</v>
      </c>
      <c r="G460" s="208"/>
      <c r="H460" s="212">
        <v>2.8</v>
      </c>
      <c r="I460" s="213"/>
      <c r="J460" s="208"/>
      <c r="K460" s="208"/>
      <c r="L460" s="214"/>
      <c r="M460" s="215"/>
      <c r="N460" s="216"/>
      <c r="O460" s="216"/>
      <c r="P460" s="216"/>
      <c r="Q460" s="216"/>
      <c r="R460" s="216"/>
      <c r="S460" s="216"/>
      <c r="T460" s="217"/>
      <c r="AT460" s="218" t="s">
        <v>166</v>
      </c>
      <c r="AU460" s="218" t="s">
        <v>82</v>
      </c>
      <c r="AV460" s="13" t="s">
        <v>82</v>
      </c>
      <c r="AW460" s="13" t="s">
        <v>30</v>
      </c>
      <c r="AX460" s="13" t="s">
        <v>73</v>
      </c>
      <c r="AY460" s="218" t="s">
        <v>156</v>
      </c>
    </row>
    <row r="461" spans="1:65" s="14" customFormat="1" ht="11.25">
      <c r="B461" s="219"/>
      <c r="C461" s="220"/>
      <c r="D461" s="209" t="s">
        <v>166</v>
      </c>
      <c r="E461" s="221" t="s">
        <v>1</v>
      </c>
      <c r="F461" s="222" t="s">
        <v>167</v>
      </c>
      <c r="G461" s="220"/>
      <c r="H461" s="223">
        <v>2.8</v>
      </c>
      <c r="I461" s="224"/>
      <c r="J461" s="220"/>
      <c r="K461" s="220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166</v>
      </c>
      <c r="AU461" s="229" t="s">
        <v>82</v>
      </c>
      <c r="AV461" s="14" t="s">
        <v>94</v>
      </c>
      <c r="AW461" s="14" t="s">
        <v>30</v>
      </c>
      <c r="AX461" s="14" t="s">
        <v>73</v>
      </c>
      <c r="AY461" s="229" t="s">
        <v>156</v>
      </c>
    </row>
    <row r="462" spans="1:65" s="15" customFormat="1" ht="11.25">
      <c r="B462" s="230"/>
      <c r="C462" s="231"/>
      <c r="D462" s="209" t="s">
        <v>166</v>
      </c>
      <c r="E462" s="232" t="s">
        <v>1</v>
      </c>
      <c r="F462" s="233" t="s">
        <v>181</v>
      </c>
      <c r="G462" s="231"/>
      <c r="H462" s="234">
        <v>4.3</v>
      </c>
      <c r="I462" s="235"/>
      <c r="J462" s="231"/>
      <c r="K462" s="231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166</v>
      </c>
      <c r="AU462" s="240" t="s">
        <v>82</v>
      </c>
      <c r="AV462" s="15" t="s">
        <v>164</v>
      </c>
      <c r="AW462" s="15" t="s">
        <v>30</v>
      </c>
      <c r="AX462" s="15" t="s">
        <v>80</v>
      </c>
      <c r="AY462" s="240" t="s">
        <v>156</v>
      </c>
    </row>
    <row r="463" spans="1:65" s="2" customFormat="1" ht="37.9" customHeight="1">
      <c r="A463" s="35"/>
      <c r="B463" s="36"/>
      <c r="C463" s="193" t="s">
        <v>555</v>
      </c>
      <c r="D463" s="193" t="s">
        <v>160</v>
      </c>
      <c r="E463" s="194" t="s">
        <v>556</v>
      </c>
      <c r="F463" s="195" t="s">
        <v>557</v>
      </c>
      <c r="G463" s="196" t="s">
        <v>177</v>
      </c>
      <c r="H463" s="197">
        <v>13.9</v>
      </c>
      <c r="I463" s="198"/>
      <c r="J463" s="199">
        <f>ROUND(I463*H463,2)</f>
        <v>0</v>
      </c>
      <c r="K463" s="200"/>
      <c r="L463" s="40"/>
      <c r="M463" s="201" t="s">
        <v>1</v>
      </c>
      <c r="N463" s="202" t="s">
        <v>38</v>
      </c>
      <c r="O463" s="72"/>
      <c r="P463" s="203">
        <f>O463*H463</f>
        <v>0</v>
      </c>
      <c r="Q463" s="203">
        <v>0</v>
      </c>
      <c r="R463" s="203">
        <f>Q463*H463</f>
        <v>0</v>
      </c>
      <c r="S463" s="203">
        <v>0</v>
      </c>
      <c r="T463" s="204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5" t="s">
        <v>253</v>
      </c>
      <c r="AT463" s="205" t="s">
        <v>160</v>
      </c>
      <c r="AU463" s="205" t="s">
        <v>82</v>
      </c>
      <c r="AY463" s="18" t="s">
        <v>156</v>
      </c>
      <c r="BE463" s="206">
        <f>IF(N463="základní",J463,0)</f>
        <v>0</v>
      </c>
      <c r="BF463" s="206">
        <f>IF(N463="snížená",J463,0)</f>
        <v>0</v>
      </c>
      <c r="BG463" s="206">
        <f>IF(N463="zákl. přenesená",J463,0)</f>
        <v>0</v>
      </c>
      <c r="BH463" s="206">
        <f>IF(N463="sníž. přenesená",J463,0)</f>
        <v>0</v>
      </c>
      <c r="BI463" s="206">
        <f>IF(N463="nulová",J463,0)</f>
        <v>0</v>
      </c>
      <c r="BJ463" s="18" t="s">
        <v>80</v>
      </c>
      <c r="BK463" s="206">
        <f>ROUND(I463*H463,2)</f>
        <v>0</v>
      </c>
      <c r="BL463" s="18" t="s">
        <v>253</v>
      </c>
      <c r="BM463" s="205" t="s">
        <v>558</v>
      </c>
    </row>
    <row r="464" spans="1:65" s="13" customFormat="1" ht="11.25">
      <c r="B464" s="207"/>
      <c r="C464" s="208"/>
      <c r="D464" s="209" t="s">
        <v>166</v>
      </c>
      <c r="E464" s="210" t="s">
        <v>1</v>
      </c>
      <c r="F464" s="211" t="s">
        <v>549</v>
      </c>
      <c r="G464" s="208"/>
      <c r="H464" s="212">
        <v>13.9</v>
      </c>
      <c r="I464" s="213"/>
      <c r="J464" s="208"/>
      <c r="K464" s="208"/>
      <c r="L464" s="214"/>
      <c r="M464" s="215"/>
      <c r="N464" s="216"/>
      <c r="O464" s="216"/>
      <c r="P464" s="216"/>
      <c r="Q464" s="216"/>
      <c r="R464" s="216"/>
      <c r="S464" s="216"/>
      <c r="T464" s="217"/>
      <c r="AT464" s="218" t="s">
        <v>166</v>
      </c>
      <c r="AU464" s="218" t="s">
        <v>82</v>
      </c>
      <c r="AV464" s="13" t="s">
        <v>82</v>
      </c>
      <c r="AW464" s="13" t="s">
        <v>30</v>
      </c>
      <c r="AX464" s="13" t="s">
        <v>80</v>
      </c>
      <c r="AY464" s="218" t="s">
        <v>156</v>
      </c>
    </row>
    <row r="465" spans="1:65" s="2" customFormat="1" ht="24.2" customHeight="1">
      <c r="A465" s="35"/>
      <c r="B465" s="36"/>
      <c r="C465" s="193" t="s">
        <v>559</v>
      </c>
      <c r="D465" s="193" t="s">
        <v>160</v>
      </c>
      <c r="E465" s="194" t="s">
        <v>560</v>
      </c>
      <c r="F465" s="195" t="s">
        <v>561</v>
      </c>
      <c r="G465" s="196" t="s">
        <v>387</v>
      </c>
      <c r="H465" s="197">
        <v>7.9000000000000001E-2</v>
      </c>
      <c r="I465" s="198"/>
      <c r="J465" s="199">
        <f>ROUND(I465*H465,2)</f>
        <v>0</v>
      </c>
      <c r="K465" s="200"/>
      <c r="L465" s="40"/>
      <c r="M465" s="201" t="s">
        <v>1</v>
      </c>
      <c r="N465" s="202" t="s">
        <v>38</v>
      </c>
      <c r="O465" s="72"/>
      <c r="P465" s="203">
        <f>O465*H465</f>
        <v>0</v>
      </c>
      <c r="Q465" s="203">
        <v>0</v>
      </c>
      <c r="R465" s="203">
        <f>Q465*H465</f>
        <v>0</v>
      </c>
      <c r="S465" s="203">
        <v>0</v>
      </c>
      <c r="T465" s="204">
        <f>S465*H465</f>
        <v>0</v>
      </c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R465" s="205" t="s">
        <v>253</v>
      </c>
      <c r="AT465" s="205" t="s">
        <v>160</v>
      </c>
      <c r="AU465" s="205" t="s">
        <v>82</v>
      </c>
      <c r="AY465" s="18" t="s">
        <v>156</v>
      </c>
      <c r="BE465" s="206">
        <f>IF(N465="základní",J465,0)</f>
        <v>0</v>
      </c>
      <c r="BF465" s="206">
        <f>IF(N465="snížená",J465,0)</f>
        <v>0</v>
      </c>
      <c r="BG465" s="206">
        <f>IF(N465="zákl. přenesená",J465,0)</f>
        <v>0</v>
      </c>
      <c r="BH465" s="206">
        <f>IF(N465="sníž. přenesená",J465,0)</f>
        <v>0</v>
      </c>
      <c r="BI465" s="206">
        <f>IF(N465="nulová",J465,0)</f>
        <v>0</v>
      </c>
      <c r="BJ465" s="18" t="s">
        <v>80</v>
      </c>
      <c r="BK465" s="206">
        <f>ROUND(I465*H465,2)</f>
        <v>0</v>
      </c>
      <c r="BL465" s="18" t="s">
        <v>253</v>
      </c>
      <c r="BM465" s="205" t="s">
        <v>562</v>
      </c>
    </row>
    <row r="466" spans="1:65" s="2" customFormat="1" ht="24.2" customHeight="1">
      <c r="A466" s="35"/>
      <c r="B466" s="36"/>
      <c r="C466" s="193" t="s">
        <v>563</v>
      </c>
      <c r="D466" s="193" t="s">
        <v>160</v>
      </c>
      <c r="E466" s="194" t="s">
        <v>564</v>
      </c>
      <c r="F466" s="195" t="s">
        <v>565</v>
      </c>
      <c r="G466" s="196" t="s">
        <v>387</v>
      </c>
      <c r="H466" s="197">
        <v>7.9000000000000001E-2</v>
      </c>
      <c r="I466" s="198"/>
      <c r="J466" s="199">
        <f>ROUND(I466*H466,2)</f>
        <v>0</v>
      </c>
      <c r="K466" s="200"/>
      <c r="L466" s="40"/>
      <c r="M466" s="201" t="s">
        <v>1</v>
      </c>
      <c r="N466" s="202" t="s">
        <v>38</v>
      </c>
      <c r="O466" s="72"/>
      <c r="P466" s="203">
        <f>O466*H466</f>
        <v>0</v>
      </c>
      <c r="Q466" s="203">
        <v>0</v>
      </c>
      <c r="R466" s="203">
        <f>Q466*H466</f>
        <v>0</v>
      </c>
      <c r="S466" s="203">
        <v>0</v>
      </c>
      <c r="T466" s="20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5" t="s">
        <v>253</v>
      </c>
      <c r="AT466" s="205" t="s">
        <v>160</v>
      </c>
      <c r="AU466" s="205" t="s">
        <v>82</v>
      </c>
      <c r="AY466" s="18" t="s">
        <v>156</v>
      </c>
      <c r="BE466" s="206">
        <f>IF(N466="základní",J466,0)</f>
        <v>0</v>
      </c>
      <c r="BF466" s="206">
        <f>IF(N466="snížená",J466,0)</f>
        <v>0</v>
      </c>
      <c r="BG466" s="206">
        <f>IF(N466="zákl. přenesená",J466,0)</f>
        <v>0</v>
      </c>
      <c r="BH466" s="206">
        <f>IF(N466="sníž. přenesená",J466,0)</f>
        <v>0</v>
      </c>
      <c r="BI466" s="206">
        <f>IF(N466="nulová",J466,0)</f>
        <v>0</v>
      </c>
      <c r="BJ466" s="18" t="s">
        <v>80</v>
      </c>
      <c r="BK466" s="206">
        <f>ROUND(I466*H466,2)</f>
        <v>0</v>
      </c>
      <c r="BL466" s="18" t="s">
        <v>253</v>
      </c>
      <c r="BM466" s="205" t="s">
        <v>566</v>
      </c>
    </row>
    <row r="467" spans="1:65" s="12" customFormat="1" ht="22.9" customHeight="1">
      <c r="B467" s="177"/>
      <c r="C467" s="178"/>
      <c r="D467" s="179" t="s">
        <v>72</v>
      </c>
      <c r="E467" s="191" t="s">
        <v>567</v>
      </c>
      <c r="F467" s="191" t="s">
        <v>568</v>
      </c>
      <c r="G467" s="178"/>
      <c r="H467" s="178"/>
      <c r="I467" s="181"/>
      <c r="J467" s="192">
        <f>BK467</f>
        <v>0</v>
      </c>
      <c r="K467" s="178"/>
      <c r="L467" s="183"/>
      <c r="M467" s="184"/>
      <c r="N467" s="185"/>
      <c r="O467" s="185"/>
      <c r="P467" s="186">
        <f>SUM(P468:P502)</f>
        <v>0</v>
      </c>
      <c r="Q467" s="185"/>
      <c r="R467" s="186">
        <f>SUM(R468:R502)</f>
        <v>0.81596400000000002</v>
      </c>
      <c r="S467" s="185"/>
      <c r="T467" s="187">
        <f>SUM(T468:T502)</f>
        <v>0</v>
      </c>
      <c r="AR467" s="188" t="s">
        <v>82</v>
      </c>
      <c r="AT467" s="189" t="s">
        <v>72</v>
      </c>
      <c r="AU467" s="189" t="s">
        <v>80</v>
      </c>
      <c r="AY467" s="188" t="s">
        <v>156</v>
      </c>
      <c r="BK467" s="190">
        <f>SUM(BK468:BK502)</f>
        <v>0</v>
      </c>
    </row>
    <row r="468" spans="1:65" s="2" customFormat="1" ht="16.5" customHeight="1">
      <c r="A468" s="35"/>
      <c r="B468" s="36"/>
      <c r="C468" s="193" t="s">
        <v>569</v>
      </c>
      <c r="D468" s="193" t="s">
        <v>160</v>
      </c>
      <c r="E468" s="194" t="s">
        <v>570</v>
      </c>
      <c r="F468" s="195" t="s">
        <v>571</v>
      </c>
      <c r="G468" s="196" t="s">
        <v>177</v>
      </c>
      <c r="H468" s="197">
        <v>39.4</v>
      </c>
      <c r="I468" s="198"/>
      <c r="J468" s="199">
        <f>ROUND(I468*H468,2)</f>
        <v>0</v>
      </c>
      <c r="K468" s="200"/>
      <c r="L468" s="40"/>
      <c r="M468" s="201" t="s">
        <v>1</v>
      </c>
      <c r="N468" s="202" t="s">
        <v>38</v>
      </c>
      <c r="O468" s="72"/>
      <c r="P468" s="203">
        <f>O468*H468</f>
        <v>0</v>
      </c>
      <c r="Q468" s="203">
        <v>2.9999999999999997E-4</v>
      </c>
      <c r="R468" s="203">
        <f>Q468*H468</f>
        <v>1.1819999999999999E-2</v>
      </c>
      <c r="S468" s="203">
        <v>0</v>
      </c>
      <c r="T468" s="204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205" t="s">
        <v>253</v>
      </c>
      <c r="AT468" s="205" t="s">
        <v>160</v>
      </c>
      <c r="AU468" s="205" t="s">
        <v>82</v>
      </c>
      <c r="AY468" s="18" t="s">
        <v>156</v>
      </c>
      <c r="BE468" s="206">
        <f>IF(N468="základní",J468,0)</f>
        <v>0</v>
      </c>
      <c r="BF468" s="206">
        <f>IF(N468="snížená",J468,0)</f>
        <v>0</v>
      </c>
      <c r="BG468" s="206">
        <f>IF(N468="zákl. přenesená",J468,0)</f>
        <v>0</v>
      </c>
      <c r="BH468" s="206">
        <f>IF(N468="sníž. přenesená",J468,0)</f>
        <v>0</v>
      </c>
      <c r="BI468" s="206">
        <f>IF(N468="nulová",J468,0)</f>
        <v>0</v>
      </c>
      <c r="BJ468" s="18" t="s">
        <v>80</v>
      </c>
      <c r="BK468" s="206">
        <f>ROUND(I468*H468,2)</f>
        <v>0</v>
      </c>
      <c r="BL468" s="18" t="s">
        <v>253</v>
      </c>
      <c r="BM468" s="205" t="s">
        <v>572</v>
      </c>
    </row>
    <row r="469" spans="1:65" s="13" customFormat="1" ht="11.25">
      <c r="B469" s="207"/>
      <c r="C469" s="208"/>
      <c r="D469" s="209" t="s">
        <v>166</v>
      </c>
      <c r="E469" s="210" t="s">
        <v>1</v>
      </c>
      <c r="F469" s="211" t="s">
        <v>573</v>
      </c>
      <c r="G469" s="208"/>
      <c r="H469" s="212">
        <v>39.4</v>
      </c>
      <c r="I469" s="213"/>
      <c r="J469" s="208"/>
      <c r="K469" s="208"/>
      <c r="L469" s="214"/>
      <c r="M469" s="215"/>
      <c r="N469" s="216"/>
      <c r="O469" s="216"/>
      <c r="P469" s="216"/>
      <c r="Q469" s="216"/>
      <c r="R469" s="216"/>
      <c r="S469" s="216"/>
      <c r="T469" s="217"/>
      <c r="AT469" s="218" t="s">
        <v>166</v>
      </c>
      <c r="AU469" s="218" t="s">
        <v>82</v>
      </c>
      <c r="AV469" s="13" t="s">
        <v>82</v>
      </c>
      <c r="AW469" s="13" t="s">
        <v>30</v>
      </c>
      <c r="AX469" s="13" t="s">
        <v>73</v>
      </c>
      <c r="AY469" s="218" t="s">
        <v>156</v>
      </c>
    </row>
    <row r="470" spans="1:65" s="14" customFormat="1" ht="11.25">
      <c r="B470" s="219"/>
      <c r="C470" s="220"/>
      <c r="D470" s="209" t="s">
        <v>166</v>
      </c>
      <c r="E470" s="221" t="s">
        <v>1</v>
      </c>
      <c r="F470" s="222" t="s">
        <v>167</v>
      </c>
      <c r="G470" s="220"/>
      <c r="H470" s="223">
        <v>39.4</v>
      </c>
      <c r="I470" s="224"/>
      <c r="J470" s="220"/>
      <c r="K470" s="220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166</v>
      </c>
      <c r="AU470" s="229" t="s">
        <v>82</v>
      </c>
      <c r="AV470" s="14" t="s">
        <v>94</v>
      </c>
      <c r="AW470" s="14" t="s">
        <v>30</v>
      </c>
      <c r="AX470" s="14" t="s">
        <v>80</v>
      </c>
      <c r="AY470" s="229" t="s">
        <v>156</v>
      </c>
    </row>
    <row r="471" spans="1:65" s="2" customFormat="1" ht="33" customHeight="1">
      <c r="A471" s="35"/>
      <c r="B471" s="36"/>
      <c r="C471" s="193" t="s">
        <v>574</v>
      </c>
      <c r="D471" s="193" t="s">
        <v>160</v>
      </c>
      <c r="E471" s="194" t="s">
        <v>575</v>
      </c>
      <c r="F471" s="195" t="s">
        <v>576</v>
      </c>
      <c r="G471" s="196" t="s">
        <v>177</v>
      </c>
      <c r="H471" s="197">
        <v>39.4</v>
      </c>
      <c r="I471" s="198"/>
      <c r="J471" s="199">
        <f>ROUND(I471*H471,2)</f>
        <v>0</v>
      </c>
      <c r="K471" s="200"/>
      <c r="L471" s="40"/>
      <c r="M471" s="201" t="s">
        <v>1</v>
      </c>
      <c r="N471" s="202" t="s">
        <v>38</v>
      </c>
      <c r="O471" s="72"/>
      <c r="P471" s="203">
        <f>O471*H471</f>
        <v>0</v>
      </c>
      <c r="Q471" s="203">
        <v>5.1999999999999998E-3</v>
      </c>
      <c r="R471" s="203">
        <f>Q471*H471</f>
        <v>0.20487999999999998</v>
      </c>
      <c r="S471" s="203">
        <v>0</v>
      </c>
      <c r="T471" s="20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5" t="s">
        <v>253</v>
      </c>
      <c r="AT471" s="205" t="s">
        <v>160</v>
      </c>
      <c r="AU471" s="205" t="s">
        <v>82</v>
      </c>
      <c r="AY471" s="18" t="s">
        <v>156</v>
      </c>
      <c r="BE471" s="206">
        <f>IF(N471="základní",J471,0)</f>
        <v>0</v>
      </c>
      <c r="BF471" s="206">
        <f>IF(N471="snížená",J471,0)</f>
        <v>0</v>
      </c>
      <c r="BG471" s="206">
        <f>IF(N471="zákl. přenesená",J471,0)</f>
        <v>0</v>
      </c>
      <c r="BH471" s="206">
        <f>IF(N471="sníž. přenesená",J471,0)</f>
        <v>0</v>
      </c>
      <c r="BI471" s="206">
        <f>IF(N471="nulová",J471,0)</f>
        <v>0</v>
      </c>
      <c r="BJ471" s="18" t="s">
        <v>80</v>
      </c>
      <c r="BK471" s="206">
        <f>ROUND(I471*H471,2)</f>
        <v>0</v>
      </c>
      <c r="BL471" s="18" t="s">
        <v>253</v>
      </c>
      <c r="BM471" s="205" t="s">
        <v>577</v>
      </c>
    </row>
    <row r="472" spans="1:65" s="13" customFormat="1" ht="11.25">
      <c r="B472" s="207"/>
      <c r="C472" s="208"/>
      <c r="D472" s="209" t="s">
        <v>166</v>
      </c>
      <c r="E472" s="210" t="s">
        <v>1</v>
      </c>
      <c r="F472" s="211" t="s">
        <v>578</v>
      </c>
      <c r="G472" s="208"/>
      <c r="H472" s="212">
        <v>7.2</v>
      </c>
      <c r="I472" s="213"/>
      <c r="J472" s="208"/>
      <c r="K472" s="208"/>
      <c r="L472" s="214"/>
      <c r="M472" s="215"/>
      <c r="N472" s="216"/>
      <c r="O472" s="216"/>
      <c r="P472" s="216"/>
      <c r="Q472" s="216"/>
      <c r="R472" s="216"/>
      <c r="S472" s="216"/>
      <c r="T472" s="217"/>
      <c r="AT472" s="218" t="s">
        <v>166</v>
      </c>
      <c r="AU472" s="218" t="s">
        <v>82</v>
      </c>
      <c r="AV472" s="13" t="s">
        <v>82</v>
      </c>
      <c r="AW472" s="13" t="s">
        <v>30</v>
      </c>
      <c r="AX472" s="13" t="s">
        <v>73</v>
      </c>
      <c r="AY472" s="218" t="s">
        <v>156</v>
      </c>
    </row>
    <row r="473" spans="1:65" s="14" customFormat="1" ht="11.25">
      <c r="B473" s="219"/>
      <c r="C473" s="220"/>
      <c r="D473" s="209" t="s">
        <v>166</v>
      </c>
      <c r="E473" s="221" t="s">
        <v>1</v>
      </c>
      <c r="F473" s="222" t="s">
        <v>167</v>
      </c>
      <c r="G473" s="220"/>
      <c r="H473" s="223">
        <v>7.2</v>
      </c>
      <c r="I473" s="224"/>
      <c r="J473" s="220"/>
      <c r="K473" s="220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166</v>
      </c>
      <c r="AU473" s="229" t="s">
        <v>82</v>
      </c>
      <c r="AV473" s="14" t="s">
        <v>94</v>
      </c>
      <c r="AW473" s="14" t="s">
        <v>30</v>
      </c>
      <c r="AX473" s="14" t="s">
        <v>73</v>
      </c>
      <c r="AY473" s="229" t="s">
        <v>156</v>
      </c>
    </row>
    <row r="474" spans="1:65" s="13" customFormat="1" ht="11.25">
      <c r="B474" s="207"/>
      <c r="C474" s="208"/>
      <c r="D474" s="209" t="s">
        <v>166</v>
      </c>
      <c r="E474" s="210" t="s">
        <v>1</v>
      </c>
      <c r="F474" s="211" t="s">
        <v>579</v>
      </c>
      <c r="G474" s="208"/>
      <c r="H474" s="212">
        <v>5.2</v>
      </c>
      <c r="I474" s="213"/>
      <c r="J474" s="208"/>
      <c r="K474" s="208"/>
      <c r="L474" s="214"/>
      <c r="M474" s="215"/>
      <c r="N474" s="216"/>
      <c r="O474" s="216"/>
      <c r="P474" s="216"/>
      <c r="Q474" s="216"/>
      <c r="R474" s="216"/>
      <c r="S474" s="216"/>
      <c r="T474" s="217"/>
      <c r="AT474" s="218" t="s">
        <v>166</v>
      </c>
      <c r="AU474" s="218" t="s">
        <v>82</v>
      </c>
      <c r="AV474" s="13" t="s">
        <v>82</v>
      </c>
      <c r="AW474" s="13" t="s">
        <v>30</v>
      </c>
      <c r="AX474" s="13" t="s">
        <v>73</v>
      </c>
      <c r="AY474" s="218" t="s">
        <v>156</v>
      </c>
    </row>
    <row r="475" spans="1:65" s="14" customFormat="1" ht="11.25">
      <c r="B475" s="219"/>
      <c r="C475" s="220"/>
      <c r="D475" s="209" t="s">
        <v>166</v>
      </c>
      <c r="E475" s="221" t="s">
        <v>1</v>
      </c>
      <c r="F475" s="222" t="s">
        <v>167</v>
      </c>
      <c r="G475" s="220"/>
      <c r="H475" s="223">
        <v>5.2</v>
      </c>
      <c r="I475" s="224"/>
      <c r="J475" s="220"/>
      <c r="K475" s="220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166</v>
      </c>
      <c r="AU475" s="229" t="s">
        <v>82</v>
      </c>
      <c r="AV475" s="14" t="s">
        <v>94</v>
      </c>
      <c r="AW475" s="14" t="s">
        <v>30</v>
      </c>
      <c r="AX475" s="14" t="s">
        <v>73</v>
      </c>
      <c r="AY475" s="229" t="s">
        <v>156</v>
      </c>
    </row>
    <row r="476" spans="1:65" s="13" customFormat="1" ht="11.25">
      <c r="B476" s="207"/>
      <c r="C476" s="208"/>
      <c r="D476" s="209" t="s">
        <v>166</v>
      </c>
      <c r="E476" s="210" t="s">
        <v>1</v>
      </c>
      <c r="F476" s="211" t="s">
        <v>580</v>
      </c>
      <c r="G476" s="208"/>
      <c r="H476" s="212">
        <v>27</v>
      </c>
      <c r="I476" s="213"/>
      <c r="J476" s="208"/>
      <c r="K476" s="208"/>
      <c r="L476" s="214"/>
      <c r="M476" s="215"/>
      <c r="N476" s="216"/>
      <c r="O476" s="216"/>
      <c r="P476" s="216"/>
      <c r="Q476" s="216"/>
      <c r="R476" s="216"/>
      <c r="S476" s="216"/>
      <c r="T476" s="217"/>
      <c r="AT476" s="218" t="s">
        <v>166</v>
      </c>
      <c r="AU476" s="218" t="s">
        <v>82</v>
      </c>
      <c r="AV476" s="13" t="s">
        <v>82</v>
      </c>
      <c r="AW476" s="13" t="s">
        <v>30</v>
      </c>
      <c r="AX476" s="13" t="s">
        <v>73</v>
      </c>
      <c r="AY476" s="218" t="s">
        <v>156</v>
      </c>
    </row>
    <row r="477" spans="1:65" s="14" customFormat="1" ht="11.25">
      <c r="B477" s="219"/>
      <c r="C477" s="220"/>
      <c r="D477" s="209" t="s">
        <v>166</v>
      </c>
      <c r="E477" s="221" t="s">
        <v>1</v>
      </c>
      <c r="F477" s="222" t="s">
        <v>167</v>
      </c>
      <c r="G477" s="220"/>
      <c r="H477" s="223">
        <v>27</v>
      </c>
      <c r="I477" s="224"/>
      <c r="J477" s="220"/>
      <c r="K477" s="220"/>
      <c r="L477" s="225"/>
      <c r="M477" s="226"/>
      <c r="N477" s="227"/>
      <c r="O477" s="227"/>
      <c r="P477" s="227"/>
      <c r="Q477" s="227"/>
      <c r="R477" s="227"/>
      <c r="S477" s="227"/>
      <c r="T477" s="228"/>
      <c r="AT477" s="229" t="s">
        <v>166</v>
      </c>
      <c r="AU477" s="229" t="s">
        <v>82</v>
      </c>
      <c r="AV477" s="14" t="s">
        <v>94</v>
      </c>
      <c r="AW477" s="14" t="s">
        <v>30</v>
      </c>
      <c r="AX477" s="14" t="s">
        <v>73</v>
      </c>
      <c r="AY477" s="229" t="s">
        <v>156</v>
      </c>
    </row>
    <row r="478" spans="1:65" s="15" customFormat="1" ht="11.25">
      <c r="B478" s="230"/>
      <c r="C478" s="231"/>
      <c r="D478" s="209" t="s">
        <v>166</v>
      </c>
      <c r="E478" s="232" t="s">
        <v>1</v>
      </c>
      <c r="F478" s="233" t="s">
        <v>181</v>
      </c>
      <c r="G478" s="231"/>
      <c r="H478" s="234">
        <v>39.4</v>
      </c>
      <c r="I478" s="235"/>
      <c r="J478" s="231"/>
      <c r="K478" s="231"/>
      <c r="L478" s="236"/>
      <c r="M478" s="237"/>
      <c r="N478" s="238"/>
      <c r="O478" s="238"/>
      <c r="P478" s="238"/>
      <c r="Q478" s="238"/>
      <c r="R478" s="238"/>
      <c r="S478" s="238"/>
      <c r="T478" s="239"/>
      <c r="AT478" s="240" t="s">
        <v>166</v>
      </c>
      <c r="AU478" s="240" t="s">
        <v>82</v>
      </c>
      <c r="AV478" s="15" t="s">
        <v>164</v>
      </c>
      <c r="AW478" s="15" t="s">
        <v>30</v>
      </c>
      <c r="AX478" s="15" t="s">
        <v>80</v>
      </c>
      <c r="AY478" s="240" t="s">
        <v>156</v>
      </c>
    </row>
    <row r="479" spans="1:65" s="2" customFormat="1" ht="16.5" customHeight="1">
      <c r="A479" s="35"/>
      <c r="B479" s="36"/>
      <c r="C479" s="251" t="s">
        <v>581</v>
      </c>
      <c r="D479" s="251" t="s">
        <v>267</v>
      </c>
      <c r="E479" s="252" t="s">
        <v>582</v>
      </c>
      <c r="F479" s="253" t="s">
        <v>583</v>
      </c>
      <c r="G479" s="254" t="s">
        <v>177</v>
      </c>
      <c r="H479" s="255">
        <v>43.34</v>
      </c>
      <c r="I479" s="256"/>
      <c r="J479" s="257">
        <f>ROUND(I479*H479,2)</f>
        <v>0</v>
      </c>
      <c r="K479" s="258"/>
      <c r="L479" s="259"/>
      <c r="M479" s="260" t="s">
        <v>1</v>
      </c>
      <c r="N479" s="261" t="s">
        <v>38</v>
      </c>
      <c r="O479" s="72"/>
      <c r="P479" s="203">
        <f>O479*H479</f>
        <v>0</v>
      </c>
      <c r="Q479" s="203">
        <v>1.26E-2</v>
      </c>
      <c r="R479" s="203">
        <f>Q479*H479</f>
        <v>0.54608400000000001</v>
      </c>
      <c r="S479" s="203">
        <v>0</v>
      </c>
      <c r="T479" s="204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5" t="s">
        <v>349</v>
      </c>
      <c r="AT479" s="205" t="s">
        <v>267</v>
      </c>
      <c r="AU479" s="205" t="s">
        <v>82</v>
      </c>
      <c r="AY479" s="18" t="s">
        <v>156</v>
      </c>
      <c r="BE479" s="206">
        <f>IF(N479="základní",J479,0)</f>
        <v>0</v>
      </c>
      <c r="BF479" s="206">
        <f>IF(N479="snížená",J479,0)</f>
        <v>0</v>
      </c>
      <c r="BG479" s="206">
        <f>IF(N479="zákl. přenesená",J479,0)</f>
        <v>0</v>
      </c>
      <c r="BH479" s="206">
        <f>IF(N479="sníž. přenesená",J479,0)</f>
        <v>0</v>
      </c>
      <c r="BI479" s="206">
        <f>IF(N479="nulová",J479,0)</f>
        <v>0</v>
      </c>
      <c r="BJ479" s="18" t="s">
        <v>80</v>
      </c>
      <c r="BK479" s="206">
        <f>ROUND(I479*H479,2)</f>
        <v>0</v>
      </c>
      <c r="BL479" s="18" t="s">
        <v>253</v>
      </c>
      <c r="BM479" s="205" t="s">
        <v>584</v>
      </c>
    </row>
    <row r="480" spans="1:65" s="13" customFormat="1" ht="11.25">
      <c r="B480" s="207"/>
      <c r="C480" s="208"/>
      <c r="D480" s="209" t="s">
        <v>166</v>
      </c>
      <c r="E480" s="210" t="s">
        <v>1</v>
      </c>
      <c r="F480" s="211" t="s">
        <v>573</v>
      </c>
      <c r="G480" s="208"/>
      <c r="H480" s="212">
        <v>39.4</v>
      </c>
      <c r="I480" s="213"/>
      <c r="J480" s="208"/>
      <c r="K480" s="208"/>
      <c r="L480" s="214"/>
      <c r="M480" s="215"/>
      <c r="N480" s="216"/>
      <c r="O480" s="216"/>
      <c r="P480" s="216"/>
      <c r="Q480" s="216"/>
      <c r="R480" s="216"/>
      <c r="S480" s="216"/>
      <c r="T480" s="217"/>
      <c r="AT480" s="218" t="s">
        <v>166</v>
      </c>
      <c r="AU480" s="218" t="s">
        <v>82</v>
      </c>
      <c r="AV480" s="13" t="s">
        <v>82</v>
      </c>
      <c r="AW480" s="13" t="s">
        <v>30</v>
      </c>
      <c r="AX480" s="13" t="s">
        <v>73</v>
      </c>
      <c r="AY480" s="218" t="s">
        <v>156</v>
      </c>
    </row>
    <row r="481" spans="1:65" s="14" customFormat="1" ht="11.25">
      <c r="B481" s="219"/>
      <c r="C481" s="220"/>
      <c r="D481" s="209" t="s">
        <v>166</v>
      </c>
      <c r="E481" s="221" t="s">
        <v>1</v>
      </c>
      <c r="F481" s="222" t="s">
        <v>167</v>
      </c>
      <c r="G481" s="220"/>
      <c r="H481" s="223">
        <v>39.4</v>
      </c>
      <c r="I481" s="224"/>
      <c r="J481" s="220"/>
      <c r="K481" s="220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166</v>
      </c>
      <c r="AU481" s="229" t="s">
        <v>82</v>
      </c>
      <c r="AV481" s="14" t="s">
        <v>94</v>
      </c>
      <c r="AW481" s="14" t="s">
        <v>30</v>
      </c>
      <c r="AX481" s="14" t="s">
        <v>80</v>
      </c>
      <c r="AY481" s="229" t="s">
        <v>156</v>
      </c>
    </row>
    <row r="482" spans="1:65" s="13" customFormat="1" ht="11.25">
      <c r="B482" s="207"/>
      <c r="C482" s="208"/>
      <c r="D482" s="209" t="s">
        <v>166</v>
      </c>
      <c r="E482" s="208"/>
      <c r="F482" s="211" t="s">
        <v>585</v>
      </c>
      <c r="G482" s="208"/>
      <c r="H482" s="212">
        <v>43.34</v>
      </c>
      <c r="I482" s="213"/>
      <c r="J482" s="208"/>
      <c r="K482" s="208"/>
      <c r="L482" s="214"/>
      <c r="M482" s="215"/>
      <c r="N482" s="216"/>
      <c r="O482" s="216"/>
      <c r="P482" s="216"/>
      <c r="Q482" s="216"/>
      <c r="R482" s="216"/>
      <c r="S482" s="216"/>
      <c r="T482" s="217"/>
      <c r="AT482" s="218" t="s">
        <v>166</v>
      </c>
      <c r="AU482" s="218" t="s">
        <v>82</v>
      </c>
      <c r="AV482" s="13" t="s">
        <v>82</v>
      </c>
      <c r="AW482" s="13" t="s">
        <v>4</v>
      </c>
      <c r="AX482" s="13" t="s">
        <v>80</v>
      </c>
      <c r="AY482" s="218" t="s">
        <v>156</v>
      </c>
    </row>
    <row r="483" spans="1:65" s="2" customFormat="1" ht="24.2" customHeight="1">
      <c r="A483" s="35"/>
      <c r="B483" s="36"/>
      <c r="C483" s="193" t="s">
        <v>586</v>
      </c>
      <c r="D483" s="193" t="s">
        <v>160</v>
      </c>
      <c r="E483" s="194" t="s">
        <v>587</v>
      </c>
      <c r="F483" s="195" t="s">
        <v>588</v>
      </c>
      <c r="G483" s="196" t="s">
        <v>177</v>
      </c>
      <c r="H483" s="197">
        <v>39.4</v>
      </c>
      <c r="I483" s="198"/>
      <c r="J483" s="199">
        <f>ROUND(I483*H483,2)</f>
        <v>0</v>
      </c>
      <c r="K483" s="200"/>
      <c r="L483" s="40"/>
      <c r="M483" s="201" t="s">
        <v>1</v>
      </c>
      <c r="N483" s="202" t="s">
        <v>38</v>
      </c>
      <c r="O483" s="72"/>
      <c r="P483" s="203">
        <f>O483*H483</f>
        <v>0</v>
      </c>
      <c r="Q483" s="203">
        <v>0</v>
      </c>
      <c r="R483" s="203">
        <f>Q483*H483</f>
        <v>0</v>
      </c>
      <c r="S483" s="203">
        <v>0</v>
      </c>
      <c r="T483" s="204">
        <f>S483*H483</f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205" t="s">
        <v>253</v>
      </c>
      <c r="AT483" s="205" t="s">
        <v>160</v>
      </c>
      <c r="AU483" s="205" t="s">
        <v>82</v>
      </c>
      <c r="AY483" s="18" t="s">
        <v>156</v>
      </c>
      <c r="BE483" s="206">
        <f>IF(N483="základní",J483,0)</f>
        <v>0</v>
      </c>
      <c r="BF483" s="206">
        <f>IF(N483="snížená",J483,0)</f>
        <v>0</v>
      </c>
      <c r="BG483" s="206">
        <f>IF(N483="zákl. přenesená",J483,0)</f>
        <v>0</v>
      </c>
      <c r="BH483" s="206">
        <f>IF(N483="sníž. přenesená",J483,0)</f>
        <v>0</v>
      </c>
      <c r="BI483" s="206">
        <f>IF(N483="nulová",J483,0)</f>
        <v>0</v>
      </c>
      <c r="BJ483" s="18" t="s">
        <v>80</v>
      </c>
      <c r="BK483" s="206">
        <f>ROUND(I483*H483,2)</f>
        <v>0</v>
      </c>
      <c r="BL483" s="18" t="s">
        <v>253</v>
      </c>
      <c r="BM483" s="205" t="s">
        <v>589</v>
      </c>
    </row>
    <row r="484" spans="1:65" s="13" customFormat="1" ht="11.25">
      <c r="B484" s="207"/>
      <c r="C484" s="208"/>
      <c r="D484" s="209" t="s">
        <v>166</v>
      </c>
      <c r="E484" s="210" t="s">
        <v>1</v>
      </c>
      <c r="F484" s="211" t="s">
        <v>573</v>
      </c>
      <c r="G484" s="208"/>
      <c r="H484" s="212">
        <v>39.4</v>
      </c>
      <c r="I484" s="213"/>
      <c r="J484" s="208"/>
      <c r="K484" s="208"/>
      <c r="L484" s="214"/>
      <c r="M484" s="215"/>
      <c r="N484" s="216"/>
      <c r="O484" s="216"/>
      <c r="P484" s="216"/>
      <c r="Q484" s="216"/>
      <c r="R484" s="216"/>
      <c r="S484" s="216"/>
      <c r="T484" s="217"/>
      <c r="AT484" s="218" t="s">
        <v>166</v>
      </c>
      <c r="AU484" s="218" t="s">
        <v>82</v>
      </c>
      <c r="AV484" s="13" t="s">
        <v>82</v>
      </c>
      <c r="AW484" s="13" t="s">
        <v>30</v>
      </c>
      <c r="AX484" s="13" t="s">
        <v>73</v>
      </c>
      <c r="AY484" s="218" t="s">
        <v>156</v>
      </c>
    </row>
    <row r="485" spans="1:65" s="14" customFormat="1" ht="11.25">
      <c r="B485" s="219"/>
      <c r="C485" s="220"/>
      <c r="D485" s="209" t="s">
        <v>166</v>
      </c>
      <c r="E485" s="221" t="s">
        <v>1</v>
      </c>
      <c r="F485" s="222" t="s">
        <v>167</v>
      </c>
      <c r="G485" s="220"/>
      <c r="H485" s="223">
        <v>39.4</v>
      </c>
      <c r="I485" s="224"/>
      <c r="J485" s="220"/>
      <c r="K485" s="220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166</v>
      </c>
      <c r="AU485" s="229" t="s">
        <v>82</v>
      </c>
      <c r="AV485" s="14" t="s">
        <v>94</v>
      </c>
      <c r="AW485" s="14" t="s">
        <v>30</v>
      </c>
      <c r="AX485" s="14" t="s">
        <v>80</v>
      </c>
      <c r="AY485" s="229" t="s">
        <v>156</v>
      </c>
    </row>
    <row r="486" spans="1:65" s="2" customFormat="1" ht="24.2" customHeight="1">
      <c r="A486" s="35"/>
      <c r="B486" s="36"/>
      <c r="C486" s="193" t="s">
        <v>590</v>
      </c>
      <c r="D486" s="193" t="s">
        <v>160</v>
      </c>
      <c r="E486" s="194" t="s">
        <v>591</v>
      </c>
      <c r="F486" s="195" t="s">
        <v>592</v>
      </c>
      <c r="G486" s="196" t="s">
        <v>177</v>
      </c>
      <c r="H486" s="197">
        <v>39.4</v>
      </c>
      <c r="I486" s="198"/>
      <c r="J486" s="199">
        <f>ROUND(I486*H486,2)</f>
        <v>0</v>
      </c>
      <c r="K486" s="200"/>
      <c r="L486" s="40"/>
      <c r="M486" s="201" t="s">
        <v>1</v>
      </c>
      <c r="N486" s="202" t="s">
        <v>38</v>
      </c>
      <c r="O486" s="72"/>
      <c r="P486" s="203">
        <f>O486*H486</f>
        <v>0</v>
      </c>
      <c r="Q486" s="203">
        <v>0</v>
      </c>
      <c r="R486" s="203">
        <f>Q486*H486</f>
        <v>0</v>
      </c>
      <c r="S486" s="203">
        <v>0</v>
      </c>
      <c r="T486" s="20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05" t="s">
        <v>253</v>
      </c>
      <c r="AT486" s="205" t="s">
        <v>160</v>
      </c>
      <c r="AU486" s="205" t="s">
        <v>82</v>
      </c>
      <c r="AY486" s="18" t="s">
        <v>156</v>
      </c>
      <c r="BE486" s="206">
        <f>IF(N486="základní",J486,0)</f>
        <v>0</v>
      </c>
      <c r="BF486" s="206">
        <f>IF(N486="snížená",J486,0)</f>
        <v>0</v>
      </c>
      <c r="BG486" s="206">
        <f>IF(N486="zákl. přenesená",J486,0)</f>
        <v>0</v>
      </c>
      <c r="BH486" s="206">
        <f>IF(N486="sníž. přenesená",J486,0)</f>
        <v>0</v>
      </c>
      <c r="BI486" s="206">
        <f>IF(N486="nulová",J486,0)</f>
        <v>0</v>
      </c>
      <c r="BJ486" s="18" t="s">
        <v>80</v>
      </c>
      <c r="BK486" s="206">
        <f>ROUND(I486*H486,2)</f>
        <v>0</v>
      </c>
      <c r="BL486" s="18" t="s">
        <v>253</v>
      </c>
      <c r="BM486" s="205" t="s">
        <v>593</v>
      </c>
    </row>
    <row r="487" spans="1:65" s="13" customFormat="1" ht="11.25">
      <c r="B487" s="207"/>
      <c r="C487" s="208"/>
      <c r="D487" s="209" t="s">
        <v>166</v>
      </c>
      <c r="E487" s="210" t="s">
        <v>1</v>
      </c>
      <c r="F487" s="211" t="s">
        <v>573</v>
      </c>
      <c r="G487" s="208"/>
      <c r="H487" s="212">
        <v>39.4</v>
      </c>
      <c r="I487" s="213"/>
      <c r="J487" s="208"/>
      <c r="K487" s="208"/>
      <c r="L487" s="214"/>
      <c r="M487" s="215"/>
      <c r="N487" s="216"/>
      <c r="O487" s="216"/>
      <c r="P487" s="216"/>
      <c r="Q487" s="216"/>
      <c r="R487" s="216"/>
      <c r="S487" s="216"/>
      <c r="T487" s="217"/>
      <c r="AT487" s="218" t="s">
        <v>166</v>
      </c>
      <c r="AU487" s="218" t="s">
        <v>82</v>
      </c>
      <c r="AV487" s="13" t="s">
        <v>82</v>
      </c>
      <c r="AW487" s="13" t="s">
        <v>30</v>
      </c>
      <c r="AX487" s="13" t="s">
        <v>73</v>
      </c>
      <c r="AY487" s="218" t="s">
        <v>156</v>
      </c>
    </row>
    <row r="488" spans="1:65" s="14" customFormat="1" ht="11.25">
      <c r="B488" s="219"/>
      <c r="C488" s="220"/>
      <c r="D488" s="209" t="s">
        <v>166</v>
      </c>
      <c r="E488" s="221" t="s">
        <v>1</v>
      </c>
      <c r="F488" s="222" t="s">
        <v>167</v>
      </c>
      <c r="G488" s="220"/>
      <c r="H488" s="223">
        <v>39.4</v>
      </c>
      <c r="I488" s="224"/>
      <c r="J488" s="220"/>
      <c r="K488" s="220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166</v>
      </c>
      <c r="AU488" s="229" t="s">
        <v>82</v>
      </c>
      <c r="AV488" s="14" t="s">
        <v>94</v>
      </c>
      <c r="AW488" s="14" t="s">
        <v>30</v>
      </c>
      <c r="AX488" s="14" t="s">
        <v>80</v>
      </c>
      <c r="AY488" s="229" t="s">
        <v>156</v>
      </c>
    </row>
    <row r="489" spans="1:65" s="2" customFormat="1" ht="24.2" customHeight="1">
      <c r="A489" s="35"/>
      <c r="B489" s="36"/>
      <c r="C489" s="193" t="s">
        <v>594</v>
      </c>
      <c r="D489" s="193" t="s">
        <v>160</v>
      </c>
      <c r="E489" s="194" t="s">
        <v>595</v>
      </c>
      <c r="F489" s="195" t="s">
        <v>596</v>
      </c>
      <c r="G489" s="196" t="s">
        <v>177</v>
      </c>
      <c r="H489" s="197">
        <v>4</v>
      </c>
      <c r="I489" s="198"/>
      <c r="J489" s="199">
        <f>ROUND(I489*H489,2)</f>
        <v>0</v>
      </c>
      <c r="K489" s="200"/>
      <c r="L489" s="40"/>
      <c r="M489" s="201" t="s">
        <v>1</v>
      </c>
      <c r="N489" s="202" t="s">
        <v>38</v>
      </c>
      <c r="O489" s="72"/>
      <c r="P489" s="203">
        <f>O489*H489</f>
        <v>0</v>
      </c>
      <c r="Q489" s="203">
        <v>5.6999999999999998E-4</v>
      </c>
      <c r="R489" s="203">
        <f>Q489*H489</f>
        <v>2.2799999999999999E-3</v>
      </c>
      <c r="S489" s="203">
        <v>0</v>
      </c>
      <c r="T489" s="204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5" t="s">
        <v>253</v>
      </c>
      <c r="AT489" s="205" t="s">
        <v>160</v>
      </c>
      <c r="AU489" s="205" t="s">
        <v>82</v>
      </c>
      <c r="AY489" s="18" t="s">
        <v>156</v>
      </c>
      <c r="BE489" s="206">
        <f>IF(N489="základní",J489,0)</f>
        <v>0</v>
      </c>
      <c r="BF489" s="206">
        <f>IF(N489="snížená",J489,0)</f>
        <v>0</v>
      </c>
      <c r="BG489" s="206">
        <f>IF(N489="zákl. přenesená",J489,0)</f>
        <v>0</v>
      </c>
      <c r="BH489" s="206">
        <f>IF(N489="sníž. přenesená",J489,0)</f>
        <v>0</v>
      </c>
      <c r="BI489" s="206">
        <f>IF(N489="nulová",J489,0)</f>
        <v>0</v>
      </c>
      <c r="BJ489" s="18" t="s">
        <v>80</v>
      </c>
      <c r="BK489" s="206">
        <f>ROUND(I489*H489,2)</f>
        <v>0</v>
      </c>
      <c r="BL489" s="18" t="s">
        <v>253</v>
      </c>
      <c r="BM489" s="205" t="s">
        <v>597</v>
      </c>
    </row>
    <row r="490" spans="1:65" s="13" customFormat="1" ht="11.25">
      <c r="B490" s="207"/>
      <c r="C490" s="208"/>
      <c r="D490" s="209" t="s">
        <v>166</v>
      </c>
      <c r="E490" s="210" t="s">
        <v>1</v>
      </c>
      <c r="F490" s="211" t="s">
        <v>598</v>
      </c>
      <c r="G490" s="208"/>
      <c r="H490" s="212">
        <v>4</v>
      </c>
      <c r="I490" s="213"/>
      <c r="J490" s="208"/>
      <c r="K490" s="208"/>
      <c r="L490" s="214"/>
      <c r="M490" s="215"/>
      <c r="N490" s="216"/>
      <c r="O490" s="216"/>
      <c r="P490" s="216"/>
      <c r="Q490" s="216"/>
      <c r="R490" s="216"/>
      <c r="S490" s="216"/>
      <c r="T490" s="217"/>
      <c r="AT490" s="218" t="s">
        <v>166</v>
      </c>
      <c r="AU490" s="218" t="s">
        <v>82</v>
      </c>
      <c r="AV490" s="13" t="s">
        <v>82</v>
      </c>
      <c r="AW490" s="13" t="s">
        <v>30</v>
      </c>
      <c r="AX490" s="13" t="s">
        <v>73</v>
      </c>
      <c r="AY490" s="218" t="s">
        <v>156</v>
      </c>
    </row>
    <row r="491" spans="1:65" s="14" customFormat="1" ht="11.25">
      <c r="B491" s="219"/>
      <c r="C491" s="220"/>
      <c r="D491" s="209" t="s">
        <v>166</v>
      </c>
      <c r="E491" s="221" t="s">
        <v>1</v>
      </c>
      <c r="F491" s="222" t="s">
        <v>167</v>
      </c>
      <c r="G491" s="220"/>
      <c r="H491" s="223">
        <v>4</v>
      </c>
      <c r="I491" s="224"/>
      <c r="J491" s="220"/>
      <c r="K491" s="220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166</v>
      </c>
      <c r="AU491" s="229" t="s">
        <v>82</v>
      </c>
      <c r="AV491" s="14" t="s">
        <v>94</v>
      </c>
      <c r="AW491" s="14" t="s">
        <v>30</v>
      </c>
      <c r="AX491" s="14" t="s">
        <v>80</v>
      </c>
      <c r="AY491" s="229" t="s">
        <v>156</v>
      </c>
    </row>
    <row r="492" spans="1:65" s="2" customFormat="1" ht="24.2" customHeight="1">
      <c r="A492" s="35"/>
      <c r="B492" s="36"/>
      <c r="C492" s="251" t="s">
        <v>599</v>
      </c>
      <c r="D492" s="251" t="s">
        <v>267</v>
      </c>
      <c r="E492" s="252" t="s">
        <v>600</v>
      </c>
      <c r="F492" s="253" t="s">
        <v>601</v>
      </c>
      <c r="G492" s="254" t="s">
        <v>177</v>
      </c>
      <c r="H492" s="255">
        <v>4</v>
      </c>
      <c r="I492" s="256"/>
      <c r="J492" s="257">
        <f>ROUND(I492*H492,2)</f>
        <v>0</v>
      </c>
      <c r="K492" s="258"/>
      <c r="L492" s="259"/>
      <c r="M492" s="260" t="s">
        <v>1</v>
      </c>
      <c r="N492" s="261" t="s">
        <v>38</v>
      </c>
      <c r="O492" s="72"/>
      <c r="P492" s="203">
        <f>O492*H492</f>
        <v>0</v>
      </c>
      <c r="Q492" s="203">
        <v>0.01</v>
      </c>
      <c r="R492" s="203">
        <f>Q492*H492</f>
        <v>0.04</v>
      </c>
      <c r="S492" s="203">
        <v>0</v>
      </c>
      <c r="T492" s="204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5" t="s">
        <v>349</v>
      </c>
      <c r="AT492" s="205" t="s">
        <v>267</v>
      </c>
      <c r="AU492" s="205" t="s">
        <v>82</v>
      </c>
      <c r="AY492" s="18" t="s">
        <v>156</v>
      </c>
      <c r="BE492" s="206">
        <f>IF(N492="základní",J492,0)</f>
        <v>0</v>
      </c>
      <c r="BF492" s="206">
        <f>IF(N492="snížená",J492,0)</f>
        <v>0</v>
      </c>
      <c r="BG492" s="206">
        <f>IF(N492="zákl. přenesená",J492,0)</f>
        <v>0</v>
      </c>
      <c r="BH492" s="206">
        <f>IF(N492="sníž. přenesená",J492,0)</f>
        <v>0</v>
      </c>
      <c r="BI492" s="206">
        <f>IF(N492="nulová",J492,0)</f>
        <v>0</v>
      </c>
      <c r="BJ492" s="18" t="s">
        <v>80</v>
      </c>
      <c r="BK492" s="206">
        <f>ROUND(I492*H492,2)</f>
        <v>0</v>
      </c>
      <c r="BL492" s="18" t="s">
        <v>253</v>
      </c>
      <c r="BM492" s="205" t="s">
        <v>602</v>
      </c>
    </row>
    <row r="493" spans="1:65" s="2" customFormat="1" ht="21.75" customHeight="1">
      <c r="A493" s="35"/>
      <c r="B493" s="36"/>
      <c r="C493" s="193" t="s">
        <v>603</v>
      </c>
      <c r="D493" s="193" t="s">
        <v>160</v>
      </c>
      <c r="E493" s="194" t="s">
        <v>604</v>
      </c>
      <c r="F493" s="195" t="s">
        <v>605</v>
      </c>
      <c r="G493" s="196" t="s">
        <v>346</v>
      </c>
      <c r="H493" s="197">
        <v>21.8</v>
      </c>
      <c r="I493" s="198"/>
      <c r="J493" s="199">
        <f>ROUND(I493*H493,2)</f>
        <v>0</v>
      </c>
      <c r="K493" s="200"/>
      <c r="L493" s="40"/>
      <c r="M493" s="201" t="s">
        <v>1</v>
      </c>
      <c r="N493" s="202" t="s">
        <v>38</v>
      </c>
      <c r="O493" s="72"/>
      <c r="P493" s="203">
        <f>O493*H493</f>
        <v>0</v>
      </c>
      <c r="Q493" s="203">
        <v>5.0000000000000001E-4</v>
      </c>
      <c r="R493" s="203">
        <f>Q493*H493</f>
        <v>1.09E-2</v>
      </c>
      <c r="S493" s="203">
        <v>0</v>
      </c>
      <c r="T493" s="204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5" t="s">
        <v>253</v>
      </c>
      <c r="AT493" s="205" t="s">
        <v>160</v>
      </c>
      <c r="AU493" s="205" t="s">
        <v>82</v>
      </c>
      <c r="AY493" s="18" t="s">
        <v>156</v>
      </c>
      <c r="BE493" s="206">
        <f>IF(N493="základní",J493,0)</f>
        <v>0</v>
      </c>
      <c r="BF493" s="206">
        <f>IF(N493="snížená",J493,0)</f>
        <v>0</v>
      </c>
      <c r="BG493" s="206">
        <f>IF(N493="zákl. přenesená",J493,0)</f>
        <v>0</v>
      </c>
      <c r="BH493" s="206">
        <f>IF(N493="sníž. přenesená",J493,0)</f>
        <v>0</v>
      </c>
      <c r="BI493" s="206">
        <f>IF(N493="nulová",J493,0)</f>
        <v>0</v>
      </c>
      <c r="BJ493" s="18" t="s">
        <v>80</v>
      </c>
      <c r="BK493" s="206">
        <f>ROUND(I493*H493,2)</f>
        <v>0</v>
      </c>
      <c r="BL493" s="18" t="s">
        <v>253</v>
      </c>
      <c r="BM493" s="205" t="s">
        <v>606</v>
      </c>
    </row>
    <row r="494" spans="1:65" s="13" customFormat="1" ht="11.25">
      <c r="B494" s="207"/>
      <c r="C494" s="208"/>
      <c r="D494" s="209" t="s">
        <v>166</v>
      </c>
      <c r="E494" s="210" t="s">
        <v>1</v>
      </c>
      <c r="F494" s="211" t="s">
        <v>607</v>
      </c>
      <c r="G494" s="208"/>
      <c r="H494" s="212">
        <v>3.6</v>
      </c>
      <c r="I494" s="213"/>
      <c r="J494" s="208"/>
      <c r="K494" s="208"/>
      <c r="L494" s="214"/>
      <c r="M494" s="215"/>
      <c r="N494" s="216"/>
      <c r="O494" s="216"/>
      <c r="P494" s="216"/>
      <c r="Q494" s="216"/>
      <c r="R494" s="216"/>
      <c r="S494" s="216"/>
      <c r="T494" s="217"/>
      <c r="AT494" s="218" t="s">
        <v>166</v>
      </c>
      <c r="AU494" s="218" t="s">
        <v>82</v>
      </c>
      <c r="AV494" s="13" t="s">
        <v>82</v>
      </c>
      <c r="AW494" s="13" t="s">
        <v>30</v>
      </c>
      <c r="AX494" s="13" t="s">
        <v>73</v>
      </c>
      <c r="AY494" s="218" t="s">
        <v>156</v>
      </c>
    </row>
    <row r="495" spans="1:65" s="14" customFormat="1" ht="11.25">
      <c r="B495" s="219"/>
      <c r="C495" s="220"/>
      <c r="D495" s="209" t="s">
        <v>166</v>
      </c>
      <c r="E495" s="221" t="s">
        <v>1</v>
      </c>
      <c r="F495" s="222" t="s">
        <v>167</v>
      </c>
      <c r="G495" s="220"/>
      <c r="H495" s="223">
        <v>3.6</v>
      </c>
      <c r="I495" s="224"/>
      <c r="J495" s="220"/>
      <c r="K495" s="220"/>
      <c r="L495" s="225"/>
      <c r="M495" s="226"/>
      <c r="N495" s="227"/>
      <c r="O495" s="227"/>
      <c r="P495" s="227"/>
      <c r="Q495" s="227"/>
      <c r="R495" s="227"/>
      <c r="S495" s="227"/>
      <c r="T495" s="228"/>
      <c r="AT495" s="229" t="s">
        <v>166</v>
      </c>
      <c r="AU495" s="229" t="s">
        <v>82</v>
      </c>
      <c r="AV495" s="14" t="s">
        <v>94</v>
      </c>
      <c r="AW495" s="14" t="s">
        <v>30</v>
      </c>
      <c r="AX495" s="14" t="s">
        <v>73</v>
      </c>
      <c r="AY495" s="229" t="s">
        <v>156</v>
      </c>
    </row>
    <row r="496" spans="1:65" s="13" customFormat="1" ht="11.25">
      <c r="B496" s="207"/>
      <c r="C496" s="208"/>
      <c r="D496" s="209" t="s">
        <v>166</v>
      </c>
      <c r="E496" s="210" t="s">
        <v>1</v>
      </c>
      <c r="F496" s="211" t="s">
        <v>608</v>
      </c>
      <c r="G496" s="208"/>
      <c r="H496" s="212">
        <v>3.3</v>
      </c>
      <c r="I496" s="213"/>
      <c r="J496" s="208"/>
      <c r="K496" s="208"/>
      <c r="L496" s="214"/>
      <c r="M496" s="215"/>
      <c r="N496" s="216"/>
      <c r="O496" s="216"/>
      <c r="P496" s="216"/>
      <c r="Q496" s="216"/>
      <c r="R496" s="216"/>
      <c r="S496" s="216"/>
      <c r="T496" s="217"/>
      <c r="AT496" s="218" t="s">
        <v>166</v>
      </c>
      <c r="AU496" s="218" t="s">
        <v>82</v>
      </c>
      <c r="AV496" s="13" t="s">
        <v>82</v>
      </c>
      <c r="AW496" s="13" t="s">
        <v>30</v>
      </c>
      <c r="AX496" s="13" t="s">
        <v>73</v>
      </c>
      <c r="AY496" s="218" t="s">
        <v>156</v>
      </c>
    </row>
    <row r="497" spans="1:65" s="14" customFormat="1" ht="11.25">
      <c r="B497" s="219"/>
      <c r="C497" s="220"/>
      <c r="D497" s="209" t="s">
        <v>166</v>
      </c>
      <c r="E497" s="221" t="s">
        <v>1</v>
      </c>
      <c r="F497" s="222" t="s">
        <v>167</v>
      </c>
      <c r="G497" s="220"/>
      <c r="H497" s="223">
        <v>3.3</v>
      </c>
      <c r="I497" s="224"/>
      <c r="J497" s="220"/>
      <c r="K497" s="220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166</v>
      </c>
      <c r="AU497" s="229" t="s">
        <v>82</v>
      </c>
      <c r="AV497" s="14" t="s">
        <v>94</v>
      </c>
      <c r="AW497" s="14" t="s">
        <v>30</v>
      </c>
      <c r="AX497" s="14" t="s">
        <v>73</v>
      </c>
      <c r="AY497" s="229" t="s">
        <v>156</v>
      </c>
    </row>
    <row r="498" spans="1:65" s="13" customFormat="1" ht="11.25">
      <c r="B498" s="207"/>
      <c r="C498" s="208"/>
      <c r="D498" s="209" t="s">
        <v>166</v>
      </c>
      <c r="E498" s="210" t="s">
        <v>1</v>
      </c>
      <c r="F498" s="211" t="s">
        <v>609</v>
      </c>
      <c r="G498" s="208"/>
      <c r="H498" s="212">
        <v>14.9</v>
      </c>
      <c r="I498" s="213"/>
      <c r="J498" s="208"/>
      <c r="K498" s="208"/>
      <c r="L498" s="214"/>
      <c r="M498" s="215"/>
      <c r="N498" s="216"/>
      <c r="O498" s="216"/>
      <c r="P498" s="216"/>
      <c r="Q498" s="216"/>
      <c r="R498" s="216"/>
      <c r="S498" s="216"/>
      <c r="T498" s="217"/>
      <c r="AT498" s="218" t="s">
        <v>166</v>
      </c>
      <c r="AU498" s="218" t="s">
        <v>82</v>
      </c>
      <c r="AV498" s="13" t="s">
        <v>82</v>
      </c>
      <c r="AW498" s="13" t="s">
        <v>30</v>
      </c>
      <c r="AX498" s="13" t="s">
        <v>73</v>
      </c>
      <c r="AY498" s="218" t="s">
        <v>156</v>
      </c>
    </row>
    <row r="499" spans="1:65" s="14" customFormat="1" ht="11.25">
      <c r="B499" s="219"/>
      <c r="C499" s="220"/>
      <c r="D499" s="209" t="s">
        <v>166</v>
      </c>
      <c r="E499" s="221" t="s">
        <v>1</v>
      </c>
      <c r="F499" s="222" t="s">
        <v>167</v>
      </c>
      <c r="G499" s="220"/>
      <c r="H499" s="223">
        <v>14.9</v>
      </c>
      <c r="I499" s="224"/>
      <c r="J499" s="220"/>
      <c r="K499" s="220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166</v>
      </c>
      <c r="AU499" s="229" t="s">
        <v>82</v>
      </c>
      <c r="AV499" s="14" t="s">
        <v>94</v>
      </c>
      <c r="AW499" s="14" t="s">
        <v>30</v>
      </c>
      <c r="AX499" s="14" t="s">
        <v>73</v>
      </c>
      <c r="AY499" s="229" t="s">
        <v>156</v>
      </c>
    </row>
    <row r="500" spans="1:65" s="15" customFormat="1" ht="11.25">
      <c r="B500" s="230"/>
      <c r="C500" s="231"/>
      <c r="D500" s="209" t="s">
        <v>166</v>
      </c>
      <c r="E500" s="232" t="s">
        <v>1</v>
      </c>
      <c r="F500" s="233" t="s">
        <v>181</v>
      </c>
      <c r="G500" s="231"/>
      <c r="H500" s="234">
        <v>21.8</v>
      </c>
      <c r="I500" s="235"/>
      <c r="J500" s="231"/>
      <c r="K500" s="231"/>
      <c r="L500" s="236"/>
      <c r="M500" s="237"/>
      <c r="N500" s="238"/>
      <c r="O500" s="238"/>
      <c r="P500" s="238"/>
      <c r="Q500" s="238"/>
      <c r="R500" s="238"/>
      <c r="S500" s="238"/>
      <c r="T500" s="239"/>
      <c r="AT500" s="240" t="s">
        <v>166</v>
      </c>
      <c r="AU500" s="240" t="s">
        <v>82</v>
      </c>
      <c r="AV500" s="15" t="s">
        <v>164</v>
      </c>
      <c r="AW500" s="15" t="s">
        <v>30</v>
      </c>
      <c r="AX500" s="15" t="s">
        <v>80</v>
      </c>
      <c r="AY500" s="240" t="s">
        <v>156</v>
      </c>
    </row>
    <row r="501" spans="1:65" s="2" customFormat="1" ht="24.2" customHeight="1">
      <c r="A501" s="35"/>
      <c r="B501" s="36"/>
      <c r="C501" s="193" t="s">
        <v>610</v>
      </c>
      <c r="D501" s="193" t="s">
        <v>160</v>
      </c>
      <c r="E501" s="194" t="s">
        <v>611</v>
      </c>
      <c r="F501" s="195" t="s">
        <v>612</v>
      </c>
      <c r="G501" s="196" t="s">
        <v>387</v>
      </c>
      <c r="H501" s="197">
        <v>0.81599999999999995</v>
      </c>
      <c r="I501" s="198"/>
      <c r="J501" s="199">
        <f>ROUND(I501*H501,2)</f>
        <v>0</v>
      </c>
      <c r="K501" s="200"/>
      <c r="L501" s="40"/>
      <c r="M501" s="201" t="s">
        <v>1</v>
      </c>
      <c r="N501" s="202" t="s">
        <v>38</v>
      </c>
      <c r="O501" s="72"/>
      <c r="P501" s="203">
        <f>O501*H501</f>
        <v>0</v>
      </c>
      <c r="Q501" s="203">
        <v>0</v>
      </c>
      <c r="R501" s="203">
        <f>Q501*H501</f>
        <v>0</v>
      </c>
      <c r="S501" s="203">
        <v>0</v>
      </c>
      <c r="T501" s="20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5" t="s">
        <v>253</v>
      </c>
      <c r="AT501" s="205" t="s">
        <v>160</v>
      </c>
      <c r="AU501" s="205" t="s">
        <v>82</v>
      </c>
      <c r="AY501" s="18" t="s">
        <v>156</v>
      </c>
      <c r="BE501" s="206">
        <f>IF(N501="základní",J501,0)</f>
        <v>0</v>
      </c>
      <c r="BF501" s="206">
        <f>IF(N501="snížená",J501,0)</f>
        <v>0</v>
      </c>
      <c r="BG501" s="206">
        <f>IF(N501="zákl. přenesená",J501,0)</f>
        <v>0</v>
      </c>
      <c r="BH501" s="206">
        <f>IF(N501="sníž. přenesená",J501,0)</f>
        <v>0</v>
      </c>
      <c r="BI501" s="206">
        <f>IF(N501="nulová",J501,0)</f>
        <v>0</v>
      </c>
      <c r="BJ501" s="18" t="s">
        <v>80</v>
      </c>
      <c r="BK501" s="206">
        <f>ROUND(I501*H501,2)</f>
        <v>0</v>
      </c>
      <c r="BL501" s="18" t="s">
        <v>253</v>
      </c>
      <c r="BM501" s="205" t="s">
        <v>613</v>
      </c>
    </row>
    <row r="502" spans="1:65" s="2" customFormat="1" ht="24.2" customHeight="1">
      <c r="A502" s="35"/>
      <c r="B502" s="36"/>
      <c r="C502" s="193" t="s">
        <v>614</v>
      </c>
      <c r="D502" s="193" t="s">
        <v>160</v>
      </c>
      <c r="E502" s="194" t="s">
        <v>615</v>
      </c>
      <c r="F502" s="195" t="s">
        <v>616</v>
      </c>
      <c r="G502" s="196" t="s">
        <v>387</v>
      </c>
      <c r="H502" s="197">
        <v>0.81599999999999995</v>
      </c>
      <c r="I502" s="198"/>
      <c r="J502" s="199">
        <f>ROUND(I502*H502,2)</f>
        <v>0</v>
      </c>
      <c r="K502" s="200"/>
      <c r="L502" s="40"/>
      <c r="M502" s="201" t="s">
        <v>1</v>
      </c>
      <c r="N502" s="202" t="s">
        <v>38</v>
      </c>
      <c r="O502" s="72"/>
      <c r="P502" s="203">
        <f>O502*H502</f>
        <v>0</v>
      </c>
      <c r="Q502" s="203">
        <v>0</v>
      </c>
      <c r="R502" s="203">
        <f>Q502*H502</f>
        <v>0</v>
      </c>
      <c r="S502" s="203">
        <v>0</v>
      </c>
      <c r="T502" s="204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5" t="s">
        <v>253</v>
      </c>
      <c r="AT502" s="205" t="s">
        <v>160</v>
      </c>
      <c r="AU502" s="205" t="s">
        <v>82</v>
      </c>
      <c r="AY502" s="18" t="s">
        <v>156</v>
      </c>
      <c r="BE502" s="206">
        <f>IF(N502="základní",J502,0)</f>
        <v>0</v>
      </c>
      <c r="BF502" s="206">
        <f>IF(N502="snížená",J502,0)</f>
        <v>0</v>
      </c>
      <c r="BG502" s="206">
        <f>IF(N502="zákl. přenesená",J502,0)</f>
        <v>0</v>
      </c>
      <c r="BH502" s="206">
        <f>IF(N502="sníž. přenesená",J502,0)</f>
        <v>0</v>
      </c>
      <c r="BI502" s="206">
        <f>IF(N502="nulová",J502,0)</f>
        <v>0</v>
      </c>
      <c r="BJ502" s="18" t="s">
        <v>80</v>
      </c>
      <c r="BK502" s="206">
        <f>ROUND(I502*H502,2)</f>
        <v>0</v>
      </c>
      <c r="BL502" s="18" t="s">
        <v>253</v>
      </c>
      <c r="BM502" s="205" t="s">
        <v>617</v>
      </c>
    </row>
    <row r="503" spans="1:65" s="12" customFormat="1" ht="22.9" customHeight="1">
      <c r="B503" s="177"/>
      <c r="C503" s="178"/>
      <c r="D503" s="179" t="s">
        <v>72</v>
      </c>
      <c r="E503" s="191" t="s">
        <v>618</v>
      </c>
      <c r="F503" s="191" t="s">
        <v>619</v>
      </c>
      <c r="G503" s="178"/>
      <c r="H503" s="178"/>
      <c r="I503" s="181"/>
      <c r="J503" s="192">
        <f>BK503</f>
        <v>0</v>
      </c>
      <c r="K503" s="178"/>
      <c r="L503" s="183"/>
      <c r="M503" s="184"/>
      <c r="N503" s="185"/>
      <c r="O503" s="185"/>
      <c r="P503" s="186">
        <f>SUM(P504:P509)</f>
        <v>0</v>
      </c>
      <c r="Q503" s="185"/>
      <c r="R503" s="186">
        <f>SUM(R504:R509)</f>
        <v>6.2E-4</v>
      </c>
      <c r="S503" s="185"/>
      <c r="T503" s="187">
        <f>SUM(T504:T509)</f>
        <v>0</v>
      </c>
      <c r="AR503" s="188" t="s">
        <v>82</v>
      </c>
      <c r="AT503" s="189" t="s">
        <v>72</v>
      </c>
      <c r="AU503" s="189" t="s">
        <v>80</v>
      </c>
      <c r="AY503" s="188" t="s">
        <v>156</v>
      </c>
      <c r="BK503" s="190">
        <f>SUM(BK504:BK509)</f>
        <v>0</v>
      </c>
    </row>
    <row r="504" spans="1:65" s="2" customFormat="1" ht="24.2" customHeight="1">
      <c r="A504" s="35"/>
      <c r="B504" s="36"/>
      <c r="C504" s="193" t="s">
        <v>620</v>
      </c>
      <c r="D504" s="193" t="s">
        <v>160</v>
      </c>
      <c r="E504" s="194" t="s">
        <v>621</v>
      </c>
      <c r="F504" s="195" t="s">
        <v>622</v>
      </c>
      <c r="G504" s="196" t="s">
        <v>177</v>
      </c>
      <c r="H504" s="197">
        <v>2</v>
      </c>
      <c r="I504" s="198"/>
      <c r="J504" s="199">
        <f>ROUND(I504*H504,2)</f>
        <v>0</v>
      </c>
      <c r="K504" s="200"/>
      <c r="L504" s="40"/>
      <c r="M504" s="201" t="s">
        <v>1</v>
      </c>
      <c r="N504" s="202" t="s">
        <v>38</v>
      </c>
      <c r="O504" s="72"/>
      <c r="P504" s="203">
        <f>O504*H504</f>
        <v>0</v>
      </c>
      <c r="Q504" s="203">
        <v>6.9999999999999994E-5</v>
      </c>
      <c r="R504" s="203">
        <f>Q504*H504</f>
        <v>1.3999999999999999E-4</v>
      </c>
      <c r="S504" s="203">
        <v>0</v>
      </c>
      <c r="T504" s="204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05" t="s">
        <v>253</v>
      </c>
      <c r="AT504" s="205" t="s">
        <v>160</v>
      </c>
      <c r="AU504" s="205" t="s">
        <v>82</v>
      </c>
      <c r="AY504" s="18" t="s">
        <v>156</v>
      </c>
      <c r="BE504" s="206">
        <f>IF(N504="základní",J504,0)</f>
        <v>0</v>
      </c>
      <c r="BF504" s="206">
        <f>IF(N504="snížená",J504,0)</f>
        <v>0</v>
      </c>
      <c r="BG504" s="206">
        <f>IF(N504="zákl. přenesená",J504,0)</f>
        <v>0</v>
      </c>
      <c r="BH504" s="206">
        <f>IF(N504="sníž. přenesená",J504,0)</f>
        <v>0</v>
      </c>
      <c r="BI504" s="206">
        <f>IF(N504="nulová",J504,0)</f>
        <v>0</v>
      </c>
      <c r="BJ504" s="18" t="s">
        <v>80</v>
      </c>
      <c r="BK504" s="206">
        <f>ROUND(I504*H504,2)</f>
        <v>0</v>
      </c>
      <c r="BL504" s="18" t="s">
        <v>253</v>
      </c>
      <c r="BM504" s="205" t="s">
        <v>623</v>
      </c>
    </row>
    <row r="505" spans="1:65" s="13" customFormat="1" ht="11.25">
      <c r="B505" s="207"/>
      <c r="C505" s="208"/>
      <c r="D505" s="209" t="s">
        <v>166</v>
      </c>
      <c r="E505" s="210" t="s">
        <v>1</v>
      </c>
      <c r="F505" s="211" t="s">
        <v>624</v>
      </c>
      <c r="G505" s="208"/>
      <c r="H505" s="212">
        <v>2</v>
      </c>
      <c r="I505" s="213"/>
      <c r="J505" s="208"/>
      <c r="K505" s="208"/>
      <c r="L505" s="214"/>
      <c r="M505" s="215"/>
      <c r="N505" s="216"/>
      <c r="O505" s="216"/>
      <c r="P505" s="216"/>
      <c r="Q505" s="216"/>
      <c r="R505" s="216"/>
      <c r="S505" s="216"/>
      <c r="T505" s="217"/>
      <c r="AT505" s="218" t="s">
        <v>166</v>
      </c>
      <c r="AU505" s="218" t="s">
        <v>82</v>
      </c>
      <c r="AV505" s="13" t="s">
        <v>82</v>
      </c>
      <c r="AW505" s="13" t="s">
        <v>30</v>
      </c>
      <c r="AX505" s="13" t="s">
        <v>80</v>
      </c>
      <c r="AY505" s="218" t="s">
        <v>156</v>
      </c>
    </row>
    <row r="506" spans="1:65" s="2" customFormat="1" ht="24.2" customHeight="1">
      <c r="A506" s="35"/>
      <c r="B506" s="36"/>
      <c r="C506" s="193" t="s">
        <v>625</v>
      </c>
      <c r="D506" s="193" t="s">
        <v>160</v>
      </c>
      <c r="E506" s="194" t="s">
        <v>626</v>
      </c>
      <c r="F506" s="195" t="s">
        <v>627</v>
      </c>
      <c r="G506" s="196" t="s">
        <v>177</v>
      </c>
      <c r="H506" s="197">
        <v>2</v>
      </c>
      <c r="I506" s="198"/>
      <c r="J506" s="199">
        <f>ROUND(I506*H506,2)</f>
        <v>0</v>
      </c>
      <c r="K506" s="200"/>
      <c r="L506" s="40"/>
      <c r="M506" s="201" t="s">
        <v>1</v>
      </c>
      <c r="N506" s="202" t="s">
        <v>38</v>
      </c>
      <c r="O506" s="72"/>
      <c r="P506" s="203">
        <f>O506*H506</f>
        <v>0</v>
      </c>
      <c r="Q506" s="203">
        <v>1.2E-4</v>
      </c>
      <c r="R506" s="203">
        <f>Q506*H506</f>
        <v>2.4000000000000001E-4</v>
      </c>
      <c r="S506" s="203">
        <v>0</v>
      </c>
      <c r="T506" s="204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05" t="s">
        <v>253</v>
      </c>
      <c r="AT506" s="205" t="s">
        <v>160</v>
      </c>
      <c r="AU506" s="205" t="s">
        <v>82</v>
      </c>
      <c r="AY506" s="18" t="s">
        <v>156</v>
      </c>
      <c r="BE506" s="206">
        <f>IF(N506="základní",J506,0)</f>
        <v>0</v>
      </c>
      <c r="BF506" s="206">
        <f>IF(N506="snížená",J506,0)</f>
        <v>0</v>
      </c>
      <c r="BG506" s="206">
        <f>IF(N506="zákl. přenesená",J506,0)</f>
        <v>0</v>
      </c>
      <c r="BH506" s="206">
        <f>IF(N506="sníž. přenesená",J506,0)</f>
        <v>0</v>
      </c>
      <c r="BI506" s="206">
        <f>IF(N506="nulová",J506,0)</f>
        <v>0</v>
      </c>
      <c r="BJ506" s="18" t="s">
        <v>80</v>
      </c>
      <c r="BK506" s="206">
        <f>ROUND(I506*H506,2)</f>
        <v>0</v>
      </c>
      <c r="BL506" s="18" t="s">
        <v>253</v>
      </c>
      <c r="BM506" s="205" t="s">
        <v>628</v>
      </c>
    </row>
    <row r="507" spans="1:65" s="13" customFormat="1" ht="11.25">
      <c r="B507" s="207"/>
      <c r="C507" s="208"/>
      <c r="D507" s="209" t="s">
        <v>166</v>
      </c>
      <c r="E507" s="210" t="s">
        <v>1</v>
      </c>
      <c r="F507" s="211" t="s">
        <v>624</v>
      </c>
      <c r="G507" s="208"/>
      <c r="H507" s="212">
        <v>2</v>
      </c>
      <c r="I507" s="213"/>
      <c r="J507" s="208"/>
      <c r="K507" s="208"/>
      <c r="L507" s="214"/>
      <c r="M507" s="215"/>
      <c r="N507" s="216"/>
      <c r="O507" s="216"/>
      <c r="P507" s="216"/>
      <c r="Q507" s="216"/>
      <c r="R507" s="216"/>
      <c r="S507" s="216"/>
      <c r="T507" s="217"/>
      <c r="AT507" s="218" t="s">
        <v>166</v>
      </c>
      <c r="AU507" s="218" t="s">
        <v>82</v>
      </c>
      <c r="AV507" s="13" t="s">
        <v>82</v>
      </c>
      <c r="AW507" s="13" t="s">
        <v>30</v>
      </c>
      <c r="AX507" s="13" t="s">
        <v>80</v>
      </c>
      <c r="AY507" s="218" t="s">
        <v>156</v>
      </c>
    </row>
    <row r="508" spans="1:65" s="2" customFormat="1" ht="24.2" customHeight="1">
      <c r="A508" s="35"/>
      <c r="B508" s="36"/>
      <c r="C508" s="193" t="s">
        <v>629</v>
      </c>
      <c r="D508" s="193" t="s">
        <v>160</v>
      </c>
      <c r="E508" s="194" t="s">
        <v>630</v>
      </c>
      <c r="F508" s="195" t="s">
        <v>631</v>
      </c>
      <c r="G508" s="196" t="s">
        <v>177</v>
      </c>
      <c r="H508" s="197">
        <v>2</v>
      </c>
      <c r="I508" s="198"/>
      <c r="J508" s="199">
        <f>ROUND(I508*H508,2)</f>
        <v>0</v>
      </c>
      <c r="K508" s="200"/>
      <c r="L508" s="40"/>
      <c r="M508" s="201" t="s">
        <v>1</v>
      </c>
      <c r="N508" s="202" t="s">
        <v>38</v>
      </c>
      <c r="O508" s="72"/>
      <c r="P508" s="203">
        <f>O508*H508</f>
        <v>0</v>
      </c>
      <c r="Q508" s="203">
        <v>1.2E-4</v>
      </c>
      <c r="R508" s="203">
        <f>Q508*H508</f>
        <v>2.4000000000000001E-4</v>
      </c>
      <c r="S508" s="203">
        <v>0</v>
      </c>
      <c r="T508" s="204">
        <f>S508*H508</f>
        <v>0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205" t="s">
        <v>253</v>
      </c>
      <c r="AT508" s="205" t="s">
        <v>160</v>
      </c>
      <c r="AU508" s="205" t="s">
        <v>82</v>
      </c>
      <c r="AY508" s="18" t="s">
        <v>156</v>
      </c>
      <c r="BE508" s="206">
        <f>IF(N508="základní",J508,0)</f>
        <v>0</v>
      </c>
      <c r="BF508" s="206">
        <f>IF(N508="snížená",J508,0)</f>
        <v>0</v>
      </c>
      <c r="BG508" s="206">
        <f>IF(N508="zákl. přenesená",J508,0)</f>
        <v>0</v>
      </c>
      <c r="BH508" s="206">
        <f>IF(N508="sníž. přenesená",J508,0)</f>
        <v>0</v>
      </c>
      <c r="BI508" s="206">
        <f>IF(N508="nulová",J508,0)</f>
        <v>0</v>
      </c>
      <c r="BJ508" s="18" t="s">
        <v>80</v>
      </c>
      <c r="BK508" s="206">
        <f>ROUND(I508*H508,2)</f>
        <v>0</v>
      </c>
      <c r="BL508" s="18" t="s">
        <v>253</v>
      </c>
      <c r="BM508" s="205" t="s">
        <v>632</v>
      </c>
    </row>
    <row r="509" spans="1:65" s="13" customFormat="1" ht="11.25">
      <c r="B509" s="207"/>
      <c r="C509" s="208"/>
      <c r="D509" s="209" t="s">
        <v>166</v>
      </c>
      <c r="E509" s="210" t="s">
        <v>1</v>
      </c>
      <c r="F509" s="211" t="s">
        <v>624</v>
      </c>
      <c r="G509" s="208"/>
      <c r="H509" s="212">
        <v>2</v>
      </c>
      <c r="I509" s="213"/>
      <c r="J509" s="208"/>
      <c r="K509" s="208"/>
      <c r="L509" s="214"/>
      <c r="M509" s="215"/>
      <c r="N509" s="216"/>
      <c r="O509" s="216"/>
      <c r="P509" s="216"/>
      <c r="Q509" s="216"/>
      <c r="R509" s="216"/>
      <c r="S509" s="216"/>
      <c r="T509" s="217"/>
      <c r="AT509" s="218" t="s">
        <v>166</v>
      </c>
      <c r="AU509" s="218" t="s">
        <v>82</v>
      </c>
      <c r="AV509" s="13" t="s">
        <v>82</v>
      </c>
      <c r="AW509" s="13" t="s">
        <v>30</v>
      </c>
      <c r="AX509" s="13" t="s">
        <v>80</v>
      </c>
      <c r="AY509" s="218" t="s">
        <v>156</v>
      </c>
    </row>
    <row r="510" spans="1:65" s="12" customFormat="1" ht="22.9" customHeight="1">
      <c r="B510" s="177"/>
      <c r="C510" s="178"/>
      <c r="D510" s="179" t="s">
        <v>72</v>
      </c>
      <c r="E510" s="191" t="s">
        <v>633</v>
      </c>
      <c r="F510" s="191" t="s">
        <v>634</v>
      </c>
      <c r="G510" s="178"/>
      <c r="H510" s="178"/>
      <c r="I510" s="181"/>
      <c r="J510" s="192">
        <f>BK510</f>
        <v>0</v>
      </c>
      <c r="K510" s="178"/>
      <c r="L510" s="183"/>
      <c r="M510" s="184"/>
      <c r="N510" s="185"/>
      <c r="O510" s="185"/>
      <c r="P510" s="186">
        <f>SUM(P511:P522)</f>
        <v>0</v>
      </c>
      <c r="Q510" s="185"/>
      <c r="R510" s="186">
        <f>SUM(R511:R522)</f>
        <v>3.9225599999999999E-2</v>
      </c>
      <c r="S510" s="185"/>
      <c r="T510" s="187">
        <f>SUM(T511:T522)</f>
        <v>0</v>
      </c>
      <c r="AR510" s="188" t="s">
        <v>82</v>
      </c>
      <c r="AT510" s="189" t="s">
        <v>72</v>
      </c>
      <c r="AU510" s="189" t="s">
        <v>80</v>
      </c>
      <c r="AY510" s="188" t="s">
        <v>156</v>
      </c>
      <c r="BK510" s="190">
        <f>SUM(BK511:BK522)</f>
        <v>0</v>
      </c>
    </row>
    <row r="511" spans="1:65" s="2" customFormat="1" ht="24.2" customHeight="1">
      <c r="A511" s="35"/>
      <c r="B511" s="36"/>
      <c r="C511" s="193" t="s">
        <v>635</v>
      </c>
      <c r="D511" s="193" t="s">
        <v>160</v>
      </c>
      <c r="E511" s="194" t="s">
        <v>636</v>
      </c>
      <c r="F511" s="195" t="s">
        <v>637</v>
      </c>
      <c r="G511" s="196" t="s">
        <v>177</v>
      </c>
      <c r="H511" s="197">
        <v>81.72</v>
      </c>
      <c r="I511" s="198"/>
      <c r="J511" s="199">
        <f>ROUND(I511*H511,2)</f>
        <v>0</v>
      </c>
      <c r="K511" s="200"/>
      <c r="L511" s="40"/>
      <c r="M511" s="201" t="s">
        <v>1</v>
      </c>
      <c r="N511" s="202" t="s">
        <v>38</v>
      </c>
      <c r="O511" s="72"/>
      <c r="P511" s="203">
        <f>O511*H511</f>
        <v>0</v>
      </c>
      <c r="Q511" s="203">
        <v>2.0000000000000001E-4</v>
      </c>
      <c r="R511" s="203">
        <f>Q511*H511</f>
        <v>1.6344000000000001E-2</v>
      </c>
      <c r="S511" s="203">
        <v>0</v>
      </c>
      <c r="T511" s="204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5" t="s">
        <v>253</v>
      </c>
      <c r="AT511" s="205" t="s">
        <v>160</v>
      </c>
      <c r="AU511" s="205" t="s">
        <v>82</v>
      </c>
      <c r="AY511" s="18" t="s">
        <v>156</v>
      </c>
      <c r="BE511" s="206">
        <f>IF(N511="základní",J511,0)</f>
        <v>0</v>
      </c>
      <c r="BF511" s="206">
        <f>IF(N511="snížená",J511,0)</f>
        <v>0</v>
      </c>
      <c r="BG511" s="206">
        <f>IF(N511="zákl. přenesená",J511,0)</f>
        <v>0</v>
      </c>
      <c r="BH511" s="206">
        <f>IF(N511="sníž. přenesená",J511,0)</f>
        <v>0</v>
      </c>
      <c r="BI511" s="206">
        <f>IF(N511="nulová",J511,0)</f>
        <v>0</v>
      </c>
      <c r="BJ511" s="18" t="s">
        <v>80</v>
      </c>
      <c r="BK511" s="206">
        <f>ROUND(I511*H511,2)</f>
        <v>0</v>
      </c>
      <c r="BL511" s="18" t="s">
        <v>253</v>
      </c>
      <c r="BM511" s="205" t="s">
        <v>638</v>
      </c>
    </row>
    <row r="512" spans="1:65" s="13" customFormat="1" ht="11.25">
      <c r="B512" s="207"/>
      <c r="C512" s="208"/>
      <c r="D512" s="209" t="s">
        <v>166</v>
      </c>
      <c r="E512" s="210" t="s">
        <v>1</v>
      </c>
      <c r="F512" s="211" t="s">
        <v>639</v>
      </c>
      <c r="G512" s="208"/>
      <c r="H512" s="212">
        <v>16.399999999999999</v>
      </c>
      <c r="I512" s="213"/>
      <c r="J512" s="208"/>
      <c r="K512" s="208"/>
      <c r="L512" s="214"/>
      <c r="M512" s="215"/>
      <c r="N512" s="216"/>
      <c r="O512" s="216"/>
      <c r="P512" s="216"/>
      <c r="Q512" s="216"/>
      <c r="R512" s="216"/>
      <c r="S512" s="216"/>
      <c r="T512" s="217"/>
      <c r="AT512" s="218" t="s">
        <v>166</v>
      </c>
      <c r="AU512" s="218" t="s">
        <v>82</v>
      </c>
      <c r="AV512" s="13" t="s">
        <v>82</v>
      </c>
      <c r="AW512" s="13" t="s">
        <v>30</v>
      </c>
      <c r="AX512" s="13" t="s">
        <v>73</v>
      </c>
      <c r="AY512" s="218" t="s">
        <v>156</v>
      </c>
    </row>
    <row r="513" spans="1:65" s="14" customFormat="1" ht="11.25">
      <c r="B513" s="219"/>
      <c r="C513" s="220"/>
      <c r="D513" s="209" t="s">
        <v>166</v>
      </c>
      <c r="E513" s="221" t="s">
        <v>1</v>
      </c>
      <c r="F513" s="222" t="s">
        <v>167</v>
      </c>
      <c r="G513" s="220"/>
      <c r="H513" s="223">
        <v>16.399999999999999</v>
      </c>
      <c r="I513" s="224"/>
      <c r="J513" s="220"/>
      <c r="K513" s="220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166</v>
      </c>
      <c r="AU513" s="229" t="s">
        <v>82</v>
      </c>
      <c r="AV513" s="14" t="s">
        <v>94</v>
      </c>
      <c r="AW513" s="14" t="s">
        <v>30</v>
      </c>
      <c r="AX513" s="14" t="s">
        <v>73</v>
      </c>
      <c r="AY513" s="229" t="s">
        <v>156</v>
      </c>
    </row>
    <row r="514" spans="1:65" s="13" customFormat="1" ht="11.25">
      <c r="B514" s="207"/>
      <c r="C514" s="208"/>
      <c r="D514" s="209" t="s">
        <v>166</v>
      </c>
      <c r="E514" s="210" t="s">
        <v>1</v>
      </c>
      <c r="F514" s="211" t="s">
        <v>640</v>
      </c>
      <c r="G514" s="208"/>
      <c r="H514" s="212">
        <v>65.319999999999993</v>
      </c>
      <c r="I514" s="213"/>
      <c r="J514" s="208"/>
      <c r="K514" s="208"/>
      <c r="L514" s="214"/>
      <c r="M514" s="215"/>
      <c r="N514" s="216"/>
      <c r="O514" s="216"/>
      <c r="P514" s="216"/>
      <c r="Q514" s="216"/>
      <c r="R514" s="216"/>
      <c r="S514" s="216"/>
      <c r="T514" s="217"/>
      <c r="AT514" s="218" t="s">
        <v>166</v>
      </c>
      <c r="AU514" s="218" t="s">
        <v>82</v>
      </c>
      <c r="AV514" s="13" t="s">
        <v>82</v>
      </c>
      <c r="AW514" s="13" t="s">
        <v>30</v>
      </c>
      <c r="AX514" s="13" t="s">
        <v>73</v>
      </c>
      <c r="AY514" s="218" t="s">
        <v>156</v>
      </c>
    </row>
    <row r="515" spans="1:65" s="14" customFormat="1" ht="11.25">
      <c r="B515" s="219"/>
      <c r="C515" s="220"/>
      <c r="D515" s="209" t="s">
        <v>166</v>
      </c>
      <c r="E515" s="221" t="s">
        <v>1</v>
      </c>
      <c r="F515" s="222" t="s">
        <v>167</v>
      </c>
      <c r="G515" s="220"/>
      <c r="H515" s="223">
        <v>65.319999999999993</v>
      </c>
      <c r="I515" s="224"/>
      <c r="J515" s="220"/>
      <c r="K515" s="220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166</v>
      </c>
      <c r="AU515" s="229" t="s">
        <v>82</v>
      </c>
      <c r="AV515" s="14" t="s">
        <v>94</v>
      </c>
      <c r="AW515" s="14" t="s">
        <v>30</v>
      </c>
      <c r="AX515" s="14" t="s">
        <v>73</v>
      </c>
      <c r="AY515" s="229" t="s">
        <v>156</v>
      </c>
    </row>
    <row r="516" spans="1:65" s="15" customFormat="1" ht="11.25">
      <c r="B516" s="230"/>
      <c r="C516" s="231"/>
      <c r="D516" s="209" t="s">
        <v>166</v>
      </c>
      <c r="E516" s="232" t="s">
        <v>1</v>
      </c>
      <c r="F516" s="233" t="s">
        <v>181</v>
      </c>
      <c r="G516" s="231"/>
      <c r="H516" s="234">
        <v>81.72</v>
      </c>
      <c r="I516" s="235"/>
      <c r="J516" s="231"/>
      <c r="K516" s="231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166</v>
      </c>
      <c r="AU516" s="240" t="s">
        <v>82</v>
      </c>
      <c r="AV516" s="15" t="s">
        <v>164</v>
      </c>
      <c r="AW516" s="15" t="s">
        <v>30</v>
      </c>
      <c r="AX516" s="15" t="s">
        <v>80</v>
      </c>
      <c r="AY516" s="240" t="s">
        <v>156</v>
      </c>
    </row>
    <row r="517" spans="1:65" s="2" customFormat="1" ht="33" customHeight="1">
      <c r="A517" s="35"/>
      <c r="B517" s="36"/>
      <c r="C517" s="193" t="s">
        <v>641</v>
      </c>
      <c r="D517" s="193" t="s">
        <v>160</v>
      </c>
      <c r="E517" s="194" t="s">
        <v>642</v>
      </c>
      <c r="F517" s="195" t="s">
        <v>643</v>
      </c>
      <c r="G517" s="196" t="s">
        <v>177</v>
      </c>
      <c r="H517" s="197">
        <v>81.72</v>
      </c>
      <c r="I517" s="198"/>
      <c r="J517" s="199">
        <f>ROUND(I517*H517,2)</f>
        <v>0</v>
      </c>
      <c r="K517" s="200"/>
      <c r="L517" s="40"/>
      <c r="M517" s="201" t="s">
        <v>1</v>
      </c>
      <c r="N517" s="202" t="s">
        <v>38</v>
      </c>
      <c r="O517" s="72"/>
      <c r="P517" s="203">
        <f>O517*H517</f>
        <v>0</v>
      </c>
      <c r="Q517" s="203">
        <v>2.7999999999999998E-4</v>
      </c>
      <c r="R517" s="203">
        <f>Q517*H517</f>
        <v>2.2881599999999998E-2</v>
      </c>
      <c r="S517" s="203">
        <v>0</v>
      </c>
      <c r="T517" s="204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5" t="s">
        <v>253</v>
      </c>
      <c r="AT517" s="205" t="s">
        <v>160</v>
      </c>
      <c r="AU517" s="205" t="s">
        <v>82</v>
      </c>
      <c r="AY517" s="18" t="s">
        <v>156</v>
      </c>
      <c r="BE517" s="206">
        <f>IF(N517="základní",J517,0)</f>
        <v>0</v>
      </c>
      <c r="BF517" s="206">
        <f>IF(N517="snížená",J517,0)</f>
        <v>0</v>
      </c>
      <c r="BG517" s="206">
        <f>IF(N517="zákl. přenesená",J517,0)</f>
        <v>0</v>
      </c>
      <c r="BH517" s="206">
        <f>IF(N517="sníž. přenesená",J517,0)</f>
        <v>0</v>
      </c>
      <c r="BI517" s="206">
        <f>IF(N517="nulová",J517,0)</f>
        <v>0</v>
      </c>
      <c r="BJ517" s="18" t="s">
        <v>80</v>
      </c>
      <c r="BK517" s="206">
        <f>ROUND(I517*H517,2)</f>
        <v>0</v>
      </c>
      <c r="BL517" s="18" t="s">
        <v>253</v>
      </c>
      <c r="BM517" s="205" t="s">
        <v>644</v>
      </c>
    </row>
    <row r="518" spans="1:65" s="13" customFormat="1" ht="11.25">
      <c r="B518" s="207"/>
      <c r="C518" s="208"/>
      <c r="D518" s="209" t="s">
        <v>166</v>
      </c>
      <c r="E518" s="210" t="s">
        <v>1</v>
      </c>
      <c r="F518" s="211" t="s">
        <v>639</v>
      </c>
      <c r="G518" s="208"/>
      <c r="H518" s="212">
        <v>16.399999999999999</v>
      </c>
      <c r="I518" s="213"/>
      <c r="J518" s="208"/>
      <c r="K518" s="208"/>
      <c r="L518" s="214"/>
      <c r="M518" s="215"/>
      <c r="N518" s="216"/>
      <c r="O518" s="216"/>
      <c r="P518" s="216"/>
      <c r="Q518" s="216"/>
      <c r="R518" s="216"/>
      <c r="S518" s="216"/>
      <c r="T518" s="217"/>
      <c r="AT518" s="218" t="s">
        <v>166</v>
      </c>
      <c r="AU518" s="218" t="s">
        <v>82</v>
      </c>
      <c r="AV518" s="13" t="s">
        <v>82</v>
      </c>
      <c r="AW518" s="13" t="s">
        <v>30</v>
      </c>
      <c r="AX518" s="13" t="s">
        <v>73</v>
      </c>
      <c r="AY518" s="218" t="s">
        <v>156</v>
      </c>
    </row>
    <row r="519" spans="1:65" s="14" customFormat="1" ht="11.25">
      <c r="B519" s="219"/>
      <c r="C519" s="220"/>
      <c r="D519" s="209" t="s">
        <v>166</v>
      </c>
      <c r="E519" s="221" t="s">
        <v>1</v>
      </c>
      <c r="F519" s="222" t="s">
        <v>167</v>
      </c>
      <c r="G519" s="220"/>
      <c r="H519" s="223">
        <v>16.399999999999999</v>
      </c>
      <c r="I519" s="224"/>
      <c r="J519" s="220"/>
      <c r="K519" s="220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166</v>
      </c>
      <c r="AU519" s="229" t="s">
        <v>82</v>
      </c>
      <c r="AV519" s="14" t="s">
        <v>94</v>
      </c>
      <c r="AW519" s="14" t="s">
        <v>30</v>
      </c>
      <c r="AX519" s="14" t="s">
        <v>73</v>
      </c>
      <c r="AY519" s="229" t="s">
        <v>156</v>
      </c>
    </row>
    <row r="520" spans="1:65" s="13" customFormat="1" ht="11.25">
      <c r="B520" s="207"/>
      <c r="C520" s="208"/>
      <c r="D520" s="209" t="s">
        <v>166</v>
      </c>
      <c r="E520" s="210" t="s">
        <v>1</v>
      </c>
      <c r="F520" s="211" t="s">
        <v>640</v>
      </c>
      <c r="G520" s="208"/>
      <c r="H520" s="212">
        <v>65.319999999999993</v>
      </c>
      <c r="I520" s="213"/>
      <c r="J520" s="208"/>
      <c r="K520" s="208"/>
      <c r="L520" s="214"/>
      <c r="M520" s="215"/>
      <c r="N520" s="216"/>
      <c r="O520" s="216"/>
      <c r="P520" s="216"/>
      <c r="Q520" s="216"/>
      <c r="R520" s="216"/>
      <c r="S520" s="216"/>
      <c r="T520" s="217"/>
      <c r="AT520" s="218" t="s">
        <v>166</v>
      </c>
      <c r="AU520" s="218" t="s">
        <v>82</v>
      </c>
      <c r="AV520" s="13" t="s">
        <v>82</v>
      </c>
      <c r="AW520" s="13" t="s">
        <v>30</v>
      </c>
      <c r="AX520" s="13" t="s">
        <v>73</v>
      </c>
      <c r="AY520" s="218" t="s">
        <v>156</v>
      </c>
    </row>
    <row r="521" spans="1:65" s="14" customFormat="1" ht="11.25">
      <c r="B521" s="219"/>
      <c r="C521" s="220"/>
      <c r="D521" s="209" t="s">
        <v>166</v>
      </c>
      <c r="E521" s="221" t="s">
        <v>1</v>
      </c>
      <c r="F521" s="222" t="s">
        <v>167</v>
      </c>
      <c r="G521" s="220"/>
      <c r="H521" s="223">
        <v>65.319999999999993</v>
      </c>
      <c r="I521" s="224"/>
      <c r="J521" s="220"/>
      <c r="K521" s="220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166</v>
      </c>
      <c r="AU521" s="229" t="s">
        <v>82</v>
      </c>
      <c r="AV521" s="14" t="s">
        <v>94</v>
      </c>
      <c r="AW521" s="14" t="s">
        <v>30</v>
      </c>
      <c r="AX521" s="14" t="s">
        <v>73</v>
      </c>
      <c r="AY521" s="229" t="s">
        <v>156</v>
      </c>
    </row>
    <row r="522" spans="1:65" s="15" customFormat="1" ht="11.25">
      <c r="B522" s="230"/>
      <c r="C522" s="231"/>
      <c r="D522" s="209" t="s">
        <v>166</v>
      </c>
      <c r="E522" s="232" t="s">
        <v>1</v>
      </c>
      <c r="F522" s="233" t="s">
        <v>181</v>
      </c>
      <c r="G522" s="231"/>
      <c r="H522" s="234">
        <v>81.72</v>
      </c>
      <c r="I522" s="235"/>
      <c r="J522" s="231"/>
      <c r="K522" s="231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166</v>
      </c>
      <c r="AU522" s="240" t="s">
        <v>82</v>
      </c>
      <c r="AV522" s="15" t="s">
        <v>164</v>
      </c>
      <c r="AW522" s="15" t="s">
        <v>30</v>
      </c>
      <c r="AX522" s="15" t="s">
        <v>80</v>
      </c>
      <c r="AY522" s="240" t="s">
        <v>156</v>
      </c>
    </row>
    <row r="523" spans="1:65" s="12" customFormat="1" ht="25.9" customHeight="1">
      <c r="B523" s="177"/>
      <c r="C523" s="178"/>
      <c r="D523" s="179" t="s">
        <v>72</v>
      </c>
      <c r="E523" s="180" t="s">
        <v>645</v>
      </c>
      <c r="F523" s="180" t="s">
        <v>646</v>
      </c>
      <c r="G523" s="178"/>
      <c r="H523" s="178"/>
      <c r="I523" s="181"/>
      <c r="J523" s="182">
        <f>BK523</f>
        <v>0</v>
      </c>
      <c r="K523" s="178"/>
      <c r="L523" s="183"/>
      <c r="M523" s="184"/>
      <c r="N523" s="185"/>
      <c r="O523" s="185"/>
      <c r="P523" s="186">
        <f>SUM(P524:P526)</f>
        <v>0</v>
      </c>
      <c r="Q523" s="185"/>
      <c r="R523" s="186">
        <f>SUM(R524:R526)</f>
        <v>0</v>
      </c>
      <c r="S523" s="185"/>
      <c r="T523" s="187">
        <f>SUM(T524:T526)</f>
        <v>0</v>
      </c>
      <c r="AR523" s="188" t="s">
        <v>164</v>
      </c>
      <c r="AT523" s="189" t="s">
        <v>72</v>
      </c>
      <c r="AU523" s="189" t="s">
        <v>73</v>
      </c>
      <c r="AY523" s="188" t="s">
        <v>156</v>
      </c>
      <c r="BK523" s="190">
        <f>SUM(BK524:BK526)</f>
        <v>0</v>
      </c>
    </row>
    <row r="524" spans="1:65" s="2" customFormat="1" ht="16.5" customHeight="1">
      <c r="A524" s="35"/>
      <c r="B524" s="36"/>
      <c r="C524" s="193" t="s">
        <v>647</v>
      </c>
      <c r="D524" s="193" t="s">
        <v>160</v>
      </c>
      <c r="E524" s="194" t="s">
        <v>648</v>
      </c>
      <c r="F524" s="195" t="s">
        <v>649</v>
      </c>
      <c r="G524" s="196" t="s">
        <v>650</v>
      </c>
      <c r="H524" s="197">
        <v>60</v>
      </c>
      <c r="I524" s="198"/>
      <c r="J524" s="199">
        <f>ROUND(I524*H524,2)</f>
        <v>0</v>
      </c>
      <c r="K524" s="200"/>
      <c r="L524" s="40"/>
      <c r="M524" s="201" t="s">
        <v>1</v>
      </c>
      <c r="N524" s="202" t="s">
        <v>38</v>
      </c>
      <c r="O524" s="72"/>
      <c r="P524" s="203">
        <f>O524*H524</f>
        <v>0</v>
      </c>
      <c r="Q524" s="203">
        <v>0</v>
      </c>
      <c r="R524" s="203">
        <f>Q524*H524</f>
        <v>0</v>
      </c>
      <c r="S524" s="203">
        <v>0</v>
      </c>
      <c r="T524" s="204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5" t="s">
        <v>651</v>
      </c>
      <c r="AT524" s="205" t="s">
        <v>160</v>
      </c>
      <c r="AU524" s="205" t="s">
        <v>80</v>
      </c>
      <c r="AY524" s="18" t="s">
        <v>156</v>
      </c>
      <c r="BE524" s="206">
        <f>IF(N524="základní",J524,0)</f>
        <v>0</v>
      </c>
      <c r="BF524" s="206">
        <f>IF(N524="snížená",J524,0)</f>
        <v>0</v>
      </c>
      <c r="BG524" s="206">
        <f>IF(N524="zákl. přenesená",J524,0)</f>
        <v>0</v>
      </c>
      <c r="BH524" s="206">
        <f>IF(N524="sníž. přenesená",J524,0)</f>
        <v>0</v>
      </c>
      <c r="BI524" s="206">
        <f>IF(N524="nulová",J524,0)</f>
        <v>0</v>
      </c>
      <c r="BJ524" s="18" t="s">
        <v>80</v>
      </c>
      <c r="BK524" s="206">
        <f>ROUND(I524*H524,2)</f>
        <v>0</v>
      </c>
      <c r="BL524" s="18" t="s">
        <v>651</v>
      </c>
      <c r="BM524" s="205" t="s">
        <v>652</v>
      </c>
    </row>
    <row r="525" spans="1:65" s="13" customFormat="1" ht="22.5">
      <c r="B525" s="207"/>
      <c r="C525" s="208"/>
      <c r="D525" s="209" t="s">
        <v>166</v>
      </c>
      <c r="E525" s="210" t="s">
        <v>1</v>
      </c>
      <c r="F525" s="211" t="s">
        <v>653</v>
      </c>
      <c r="G525" s="208"/>
      <c r="H525" s="212">
        <v>60</v>
      </c>
      <c r="I525" s="213"/>
      <c r="J525" s="208"/>
      <c r="K525" s="208"/>
      <c r="L525" s="214"/>
      <c r="M525" s="215"/>
      <c r="N525" s="216"/>
      <c r="O525" s="216"/>
      <c r="P525" s="216"/>
      <c r="Q525" s="216"/>
      <c r="R525" s="216"/>
      <c r="S525" s="216"/>
      <c r="T525" s="217"/>
      <c r="AT525" s="218" t="s">
        <v>166</v>
      </c>
      <c r="AU525" s="218" t="s">
        <v>80</v>
      </c>
      <c r="AV525" s="13" t="s">
        <v>82</v>
      </c>
      <c r="AW525" s="13" t="s">
        <v>30</v>
      </c>
      <c r="AX525" s="13" t="s">
        <v>73</v>
      </c>
      <c r="AY525" s="218" t="s">
        <v>156</v>
      </c>
    </row>
    <row r="526" spans="1:65" s="14" customFormat="1" ht="11.25">
      <c r="B526" s="219"/>
      <c r="C526" s="220"/>
      <c r="D526" s="209" t="s">
        <v>166</v>
      </c>
      <c r="E526" s="221" t="s">
        <v>1</v>
      </c>
      <c r="F526" s="222" t="s">
        <v>167</v>
      </c>
      <c r="G526" s="220"/>
      <c r="H526" s="223">
        <v>60</v>
      </c>
      <c r="I526" s="224"/>
      <c r="J526" s="220"/>
      <c r="K526" s="220"/>
      <c r="L526" s="225"/>
      <c r="M526" s="226"/>
      <c r="N526" s="227"/>
      <c r="O526" s="227"/>
      <c r="P526" s="227"/>
      <c r="Q526" s="227"/>
      <c r="R526" s="227"/>
      <c r="S526" s="227"/>
      <c r="T526" s="228"/>
      <c r="AT526" s="229" t="s">
        <v>166</v>
      </c>
      <c r="AU526" s="229" t="s">
        <v>80</v>
      </c>
      <c r="AV526" s="14" t="s">
        <v>94</v>
      </c>
      <c r="AW526" s="14" t="s">
        <v>30</v>
      </c>
      <c r="AX526" s="14" t="s">
        <v>80</v>
      </c>
      <c r="AY526" s="229" t="s">
        <v>156</v>
      </c>
    </row>
    <row r="527" spans="1:65" s="12" customFormat="1" ht="25.9" customHeight="1">
      <c r="B527" s="177"/>
      <c r="C527" s="178"/>
      <c r="D527" s="179" t="s">
        <v>72</v>
      </c>
      <c r="E527" s="180" t="s">
        <v>654</v>
      </c>
      <c r="F527" s="180" t="s">
        <v>655</v>
      </c>
      <c r="G527" s="178"/>
      <c r="H527" s="178"/>
      <c r="I527" s="181"/>
      <c r="J527" s="182">
        <f>BK527</f>
        <v>0</v>
      </c>
      <c r="K527" s="178"/>
      <c r="L527" s="183"/>
      <c r="M527" s="184"/>
      <c r="N527" s="185"/>
      <c r="O527" s="185"/>
      <c r="P527" s="186">
        <f>SUM(P528:P531)</f>
        <v>0</v>
      </c>
      <c r="Q527" s="185"/>
      <c r="R527" s="186">
        <f>SUM(R528:R531)</f>
        <v>0</v>
      </c>
      <c r="S527" s="185"/>
      <c r="T527" s="187">
        <f>SUM(T528:T531)</f>
        <v>0</v>
      </c>
      <c r="AR527" s="188" t="s">
        <v>164</v>
      </c>
      <c r="AT527" s="189" t="s">
        <v>72</v>
      </c>
      <c r="AU527" s="189" t="s">
        <v>73</v>
      </c>
      <c r="AY527" s="188" t="s">
        <v>156</v>
      </c>
      <c r="BK527" s="190">
        <f>SUM(BK528:BK531)</f>
        <v>0</v>
      </c>
    </row>
    <row r="528" spans="1:65" s="2" customFormat="1" ht="24.2" customHeight="1">
      <c r="A528" s="35"/>
      <c r="B528" s="36"/>
      <c r="C528" s="193" t="s">
        <v>656</v>
      </c>
      <c r="D528" s="193" t="s">
        <v>160</v>
      </c>
      <c r="E528" s="194" t="s">
        <v>657</v>
      </c>
      <c r="F528" s="195" t="s">
        <v>658</v>
      </c>
      <c r="G528" s="196" t="s">
        <v>659</v>
      </c>
      <c r="H528" s="197">
        <v>1</v>
      </c>
      <c r="I528" s="198"/>
      <c r="J528" s="199">
        <f>ROUND(I528*H528,2)</f>
        <v>0</v>
      </c>
      <c r="K528" s="200"/>
      <c r="L528" s="40"/>
      <c r="M528" s="201" t="s">
        <v>1</v>
      </c>
      <c r="N528" s="202" t="s">
        <v>38</v>
      </c>
      <c r="O528" s="72"/>
      <c r="P528" s="203">
        <f>O528*H528</f>
        <v>0</v>
      </c>
      <c r="Q528" s="203">
        <v>0</v>
      </c>
      <c r="R528" s="203">
        <f>Q528*H528</f>
        <v>0</v>
      </c>
      <c r="S528" s="203">
        <v>0</v>
      </c>
      <c r="T528" s="204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5" t="s">
        <v>660</v>
      </c>
      <c r="AT528" s="205" t="s">
        <v>160</v>
      </c>
      <c r="AU528" s="205" t="s">
        <v>80</v>
      </c>
      <c r="AY528" s="18" t="s">
        <v>156</v>
      </c>
      <c r="BE528" s="206">
        <f>IF(N528="základní",J528,0)</f>
        <v>0</v>
      </c>
      <c r="BF528" s="206">
        <f>IF(N528="snížená",J528,0)</f>
        <v>0</v>
      </c>
      <c r="BG528" s="206">
        <f>IF(N528="zákl. přenesená",J528,0)</f>
        <v>0</v>
      </c>
      <c r="BH528" s="206">
        <f>IF(N528="sníž. přenesená",J528,0)</f>
        <v>0</v>
      </c>
      <c r="BI528" s="206">
        <f>IF(N528="nulová",J528,0)</f>
        <v>0</v>
      </c>
      <c r="BJ528" s="18" t="s">
        <v>80</v>
      </c>
      <c r="BK528" s="206">
        <f>ROUND(I528*H528,2)</f>
        <v>0</v>
      </c>
      <c r="BL528" s="18" t="s">
        <v>660</v>
      </c>
      <c r="BM528" s="205" t="s">
        <v>661</v>
      </c>
    </row>
    <row r="529" spans="1:65" s="13" customFormat="1" ht="11.25">
      <c r="B529" s="207"/>
      <c r="C529" s="208"/>
      <c r="D529" s="209" t="s">
        <v>166</v>
      </c>
      <c r="E529" s="210" t="s">
        <v>1</v>
      </c>
      <c r="F529" s="211" t="s">
        <v>80</v>
      </c>
      <c r="G529" s="208"/>
      <c r="H529" s="212">
        <v>1</v>
      </c>
      <c r="I529" s="213"/>
      <c r="J529" s="208"/>
      <c r="K529" s="208"/>
      <c r="L529" s="214"/>
      <c r="M529" s="215"/>
      <c r="N529" s="216"/>
      <c r="O529" s="216"/>
      <c r="P529" s="216"/>
      <c r="Q529" s="216"/>
      <c r="R529" s="216"/>
      <c r="S529" s="216"/>
      <c r="T529" s="217"/>
      <c r="AT529" s="218" t="s">
        <v>166</v>
      </c>
      <c r="AU529" s="218" t="s">
        <v>80</v>
      </c>
      <c r="AV529" s="13" t="s">
        <v>82</v>
      </c>
      <c r="AW529" s="13" t="s">
        <v>30</v>
      </c>
      <c r="AX529" s="13" t="s">
        <v>80</v>
      </c>
      <c r="AY529" s="218" t="s">
        <v>156</v>
      </c>
    </row>
    <row r="530" spans="1:65" s="2" customFormat="1" ht="21.75" customHeight="1">
      <c r="A530" s="35"/>
      <c r="B530" s="36"/>
      <c r="C530" s="193" t="s">
        <v>662</v>
      </c>
      <c r="D530" s="193" t="s">
        <v>160</v>
      </c>
      <c r="E530" s="194" t="s">
        <v>663</v>
      </c>
      <c r="F530" s="195" t="s">
        <v>664</v>
      </c>
      <c r="G530" s="196" t="s">
        <v>659</v>
      </c>
      <c r="H530" s="197">
        <v>1</v>
      </c>
      <c r="I530" s="198"/>
      <c r="J530" s="199">
        <f>ROUND(I530*H530,2)</f>
        <v>0</v>
      </c>
      <c r="K530" s="200"/>
      <c r="L530" s="40"/>
      <c r="M530" s="201" t="s">
        <v>1</v>
      </c>
      <c r="N530" s="202" t="s">
        <v>38</v>
      </c>
      <c r="O530" s="72"/>
      <c r="P530" s="203">
        <f>O530*H530</f>
        <v>0</v>
      </c>
      <c r="Q530" s="203">
        <v>0</v>
      </c>
      <c r="R530" s="203">
        <f>Q530*H530</f>
        <v>0</v>
      </c>
      <c r="S530" s="203">
        <v>0</v>
      </c>
      <c r="T530" s="204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5" t="s">
        <v>660</v>
      </c>
      <c r="AT530" s="205" t="s">
        <v>160</v>
      </c>
      <c r="AU530" s="205" t="s">
        <v>80</v>
      </c>
      <c r="AY530" s="18" t="s">
        <v>156</v>
      </c>
      <c r="BE530" s="206">
        <f>IF(N530="základní",J530,0)</f>
        <v>0</v>
      </c>
      <c r="BF530" s="206">
        <f>IF(N530="snížená",J530,0)</f>
        <v>0</v>
      </c>
      <c r="BG530" s="206">
        <f>IF(N530="zákl. přenesená",J530,0)</f>
        <v>0</v>
      </c>
      <c r="BH530" s="206">
        <f>IF(N530="sníž. přenesená",J530,0)</f>
        <v>0</v>
      </c>
      <c r="BI530" s="206">
        <f>IF(N530="nulová",J530,0)</f>
        <v>0</v>
      </c>
      <c r="BJ530" s="18" t="s">
        <v>80</v>
      </c>
      <c r="BK530" s="206">
        <f>ROUND(I530*H530,2)</f>
        <v>0</v>
      </c>
      <c r="BL530" s="18" t="s">
        <v>660</v>
      </c>
      <c r="BM530" s="205" t="s">
        <v>665</v>
      </c>
    </row>
    <row r="531" spans="1:65" s="13" customFormat="1" ht="11.25">
      <c r="B531" s="207"/>
      <c r="C531" s="208"/>
      <c r="D531" s="209" t="s">
        <v>166</v>
      </c>
      <c r="E531" s="210" t="s">
        <v>1</v>
      </c>
      <c r="F531" s="211" t="s">
        <v>80</v>
      </c>
      <c r="G531" s="208"/>
      <c r="H531" s="212">
        <v>1</v>
      </c>
      <c r="I531" s="213"/>
      <c r="J531" s="208"/>
      <c r="K531" s="208"/>
      <c r="L531" s="214"/>
      <c r="M531" s="263"/>
      <c r="N531" s="264"/>
      <c r="O531" s="264"/>
      <c r="P531" s="264"/>
      <c r="Q531" s="264"/>
      <c r="R531" s="264"/>
      <c r="S531" s="264"/>
      <c r="T531" s="265"/>
      <c r="AT531" s="218" t="s">
        <v>166</v>
      </c>
      <c r="AU531" s="218" t="s">
        <v>80</v>
      </c>
      <c r="AV531" s="13" t="s">
        <v>82</v>
      </c>
      <c r="AW531" s="13" t="s">
        <v>30</v>
      </c>
      <c r="AX531" s="13" t="s">
        <v>80</v>
      </c>
      <c r="AY531" s="218" t="s">
        <v>156</v>
      </c>
    </row>
    <row r="532" spans="1:65" s="2" customFormat="1" ht="6.95" customHeight="1">
      <c r="A532" s="35"/>
      <c r="B532" s="55"/>
      <c r="C532" s="56"/>
      <c r="D532" s="56"/>
      <c r="E532" s="56"/>
      <c r="F532" s="56"/>
      <c r="G532" s="56"/>
      <c r="H532" s="56"/>
      <c r="I532" s="56"/>
      <c r="J532" s="56"/>
      <c r="K532" s="56"/>
      <c r="L532" s="40"/>
      <c r="M532" s="3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</row>
  </sheetData>
  <sheetProtection algorithmName="SHA-512" hashValue="fQugWo39ggiNcH8BT10C6YNkj2khQH7nSiipoy+oclI390mM8KutsFd/wbTPPBB2tkM7f/FFn0GYiBJioF88kA==" saltValue="zpZMGGjekCncY9CyrU9qtxAUvatbuu8+4lmsJoXVsu1k+i/z8/vHyE2/mjqwIxvSUYrZwPeLxvcacLRE7nC7kQ==" spinCount="100000" sheet="1" objects="1" scenarios="1" formatColumns="0" formatRows="0" autoFilter="0"/>
  <autoFilter ref="C147:K531"/>
  <mergeCells count="12">
    <mergeCell ref="E140:H140"/>
    <mergeCell ref="L2:V2"/>
    <mergeCell ref="E85:H85"/>
    <mergeCell ref="E87:H87"/>
    <mergeCell ref="E89:H89"/>
    <mergeCell ref="E136:H136"/>
    <mergeCell ref="E138:H13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95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ZŠ a MŠ Frýdek Místek-Skalice 192</v>
      </c>
      <c r="F7" s="321"/>
      <c r="G7" s="321"/>
      <c r="H7" s="321"/>
      <c r="L7" s="21"/>
    </row>
    <row r="8" spans="1:46" ht="12.75">
      <c r="B8" s="21"/>
      <c r="D8" s="120" t="s">
        <v>104</v>
      </c>
      <c r="L8" s="21"/>
    </row>
    <row r="9" spans="1:46" s="1" customFormat="1" ht="16.5" customHeight="1">
      <c r="B9" s="21"/>
      <c r="E9" s="320" t="s">
        <v>666</v>
      </c>
      <c r="F9" s="319"/>
      <c r="G9" s="319"/>
      <c r="H9" s="319"/>
      <c r="L9" s="21"/>
    </row>
    <row r="10" spans="1:46" s="1" customFormat="1" ht="12" customHeight="1">
      <c r="B10" s="21"/>
      <c r="D10" s="120" t="s">
        <v>106</v>
      </c>
      <c r="L10" s="21"/>
    </row>
    <row r="11" spans="1:46" s="2" customFormat="1" ht="16.5" customHeight="1">
      <c r="A11" s="35"/>
      <c r="B11" s="40"/>
      <c r="C11" s="35"/>
      <c r="D11" s="35"/>
      <c r="E11" s="330" t="s">
        <v>667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668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107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13. 7. 2022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21</v>
      </c>
      <c r="F19" s="35"/>
      <c r="G19" s="35"/>
      <c r="H19" s="35"/>
      <c r="I19" s="120" t="s">
        <v>26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27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26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29</v>
      </c>
      <c r="E24" s="35"/>
      <c r="F24" s="35"/>
      <c r="G24" s="35"/>
      <c r="H24" s="35"/>
      <c r="I24" s="120" t="s">
        <v>25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">
        <v>21</v>
      </c>
      <c r="F25" s="35"/>
      <c r="G25" s="35"/>
      <c r="H25" s="35"/>
      <c r="I25" s="120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31</v>
      </c>
      <c r="E27" s="35"/>
      <c r="F27" s="35"/>
      <c r="G27" s="35"/>
      <c r="H27" s="35"/>
      <c r="I27" s="120" t="s">
        <v>25</v>
      </c>
      <c r="J27" s="111" t="s">
        <v>1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">
        <v>21</v>
      </c>
      <c r="F28" s="35"/>
      <c r="G28" s="35"/>
      <c r="H28" s="35"/>
      <c r="I28" s="120" t="s">
        <v>26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33</v>
      </c>
      <c r="E34" s="35"/>
      <c r="F34" s="35"/>
      <c r="G34" s="35"/>
      <c r="H34" s="35"/>
      <c r="I34" s="35"/>
      <c r="J34" s="127">
        <f>ROUND(J132,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35</v>
      </c>
      <c r="G36" s="35"/>
      <c r="H36" s="35"/>
      <c r="I36" s="128" t="s">
        <v>34</v>
      </c>
      <c r="J36" s="128" t="s">
        <v>36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37</v>
      </c>
      <c r="E37" s="120" t="s">
        <v>38</v>
      </c>
      <c r="F37" s="130">
        <f>ROUND((SUM(BE132:BE177)),  2)</f>
        <v>0</v>
      </c>
      <c r="G37" s="35"/>
      <c r="H37" s="35"/>
      <c r="I37" s="131">
        <v>0.21</v>
      </c>
      <c r="J37" s="130">
        <f>ROUND(((SUM(BE132:BE177))*I37),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39</v>
      </c>
      <c r="F38" s="130">
        <f>ROUND((SUM(BF132:BF177)),  2)</f>
        <v>0</v>
      </c>
      <c r="G38" s="35"/>
      <c r="H38" s="35"/>
      <c r="I38" s="131">
        <v>0.15</v>
      </c>
      <c r="J38" s="130">
        <f>ROUND(((SUM(BF132:BF177))*I38),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40</v>
      </c>
      <c r="F39" s="130">
        <f>ROUND((SUM(BG132:BG177)),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41</v>
      </c>
      <c r="F40" s="130">
        <f>ROUND((SUM(BH132:BH177)),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42</v>
      </c>
      <c r="F41" s="130">
        <f>ROUND((SUM(BI132:BI177)),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43</v>
      </c>
      <c r="E43" s="134"/>
      <c r="F43" s="134"/>
      <c r="G43" s="135" t="s">
        <v>44</v>
      </c>
      <c r="H43" s="136" t="s">
        <v>45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ZŠ a MŠ Frýdek Místek-Skalice 192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7" t="s">
        <v>666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106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31" t="s">
        <v>667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668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4" t="str">
        <f>E13</f>
        <v>SO 01 - Stavební úpravy sociálního zázemí v 1.NP</v>
      </c>
      <c r="F91" s="329"/>
      <c r="G91" s="329"/>
      <c r="H91" s="329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13. 7. 2022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29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IF(E22="","",E22)</f>
        <v>Vyplň údaj</v>
      </c>
      <c r="G96" s="37"/>
      <c r="H96" s="37"/>
      <c r="I96" s="30" t="s">
        <v>31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109</v>
      </c>
      <c r="D98" s="151"/>
      <c r="E98" s="151"/>
      <c r="F98" s="151"/>
      <c r="G98" s="151"/>
      <c r="H98" s="151"/>
      <c r="I98" s="151"/>
      <c r="J98" s="152" t="s">
        <v>110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111</v>
      </c>
      <c r="D100" s="37"/>
      <c r="E100" s="37"/>
      <c r="F100" s="37"/>
      <c r="G100" s="37"/>
      <c r="H100" s="37"/>
      <c r="I100" s="37"/>
      <c r="J100" s="85">
        <f>J132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112</v>
      </c>
    </row>
    <row r="101" spans="1:47" s="9" customFormat="1" ht="24.95" customHeight="1">
      <c r="B101" s="154"/>
      <c r="C101" s="155"/>
      <c r="D101" s="156" t="s">
        <v>669</v>
      </c>
      <c r="E101" s="157"/>
      <c r="F101" s="157"/>
      <c r="G101" s="157"/>
      <c r="H101" s="157"/>
      <c r="I101" s="157"/>
      <c r="J101" s="158">
        <f>J133</f>
        <v>0</v>
      </c>
      <c r="K101" s="155"/>
      <c r="L101" s="159"/>
    </row>
    <row r="102" spans="1:47" s="10" customFormat="1" ht="19.899999999999999" customHeight="1">
      <c r="B102" s="160"/>
      <c r="C102" s="105"/>
      <c r="D102" s="161" t="s">
        <v>670</v>
      </c>
      <c r="E102" s="162"/>
      <c r="F102" s="162"/>
      <c r="G102" s="162"/>
      <c r="H102" s="162"/>
      <c r="I102" s="162"/>
      <c r="J102" s="163">
        <f>J134</f>
        <v>0</v>
      </c>
      <c r="K102" s="105"/>
      <c r="L102" s="164"/>
    </row>
    <row r="103" spans="1:47" s="10" customFormat="1" ht="19.899999999999999" customHeight="1">
      <c r="B103" s="160"/>
      <c r="C103" s="105"/>
      <c r="D103" s="161" t="s">
        <v>671</v>
      </c>
      <c r="E103" s="162"/>
      <c r="F103" s="162"/>
      <c r="G103" s="162"/>
      <c r="H103" s="162"/>
      <c r="I103" s="162"/>
      <c r="J103" s="163">
        <f>J156</f>
        <v>0</v>
      </c>
      <c r="K103" s="105"/>
      <c r="L103" s="164"/>
    </row>
    <row r="104" spans="1:47" s="10" customFormat="1" ht="14.85" customHeight="1">
      <c r="B104" s="160"/>
      <c r="C104" s="105"/>
      <c r="D104" s="161" t="s">
        <v>672</v>
      </c>
      <c r="E104" s="162"/>
      <c r="F104" s="162"/>
      <c r="G104" s="162"/>
      <c r="H104" s="162"/>
      <c r="I104" s="162"/>
      <c r="J104" s="163">
        <f>J157</f>
        <v>0</v>
      </c>
      <c r="K104" s="105"/>
      <c r="L104" s="164"/>
    </row>
    <row r="105" spans="1:47" s="10" customFormat="1" ht="14.85" customHeight="1">
      <c r="B105" s="160"/>
      <c r="C105" s="105"/>
      <c r="D105" s="161" t="s">
        <v>673</v>
      </c>
      <c r="E105" s="162"/>
      <c r="F105" s="162"/>
      <c r="G105" s="162"/>
      <c r="H105" s="162"/>
      <c r="I105" s="162"/>
      <c r="J105" s="163">
        <f>J161</f>
        <v>0</v>
      </c>
      <c r="K105" s="105"/>
      <c r="L105" s="164"/>
    </row>
    <row r="106" spans="1:47" s="10" customFormat="1" ht="14.85" customHeight="1">
      <c r="B106" s="160"/>
      <c r="C106" s="105"/>
      <c r="D106" s="161" t="s">
        <v>674</v>
      </c>
      <c r="E106" s="162"/>
      <c r="F106" s="162"/>
      <c r="G106" s="162"/>
      <c r="H106" s="162"/>
      <c r="I106" s="162"/>
      <c r="J106" s="163">
        <f>J167</f>
        <v>0</v>
      </c>
      <c r="K106" s="105"/>
      <c r="L106" s="164"/>
    </row>
    <row r="107" spans="1:47" s="10" customFormat="1" ht="14.85" customHeight="1">
      <c r="B107" s="160"/>
      <c r="C107" s="105"/>
      <c r="D107" s="161" t="s">
        <v>675</v>
      </c>
      <c r="E107" s="162"/>
      <c r="F107" s="162"/>
      <c r="G107" s="162"/>
      <c r="H107" s="162"/>
      <c r="I107" s="162"/>
      <c r="J107" s="163">
        <f>J174</f>
        <v>0</v>
      </c>
      <c r="K107" s="105"/>
      <c r="L107" s="164"/>
    </row>
    <row r="108" spans="1:47" s="10" customFormat="1" ht="14.85" customHeight="1">
      <c r="B108" s="160"/>
      <c r="C108" s="105"/>
      <c r="D108" s="161" t="s">
        <v>676</v>
      </c>
      <c r="E108" s="162"/>
      <c r="F108" s="162"/>
      <c r="G108" s="162"/>
      <c r="H108" s="162"/>
      <c r="I108" s="162"/>
      <c r="J108" s="163">
        <f>J176</f>
        <v>0</v>
      </c>
      <c r="K108" s="105"/>
      <c r="L108" s="164"/>
    </row>
    <row r="109" spans="1:47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47" s="2" customFormat="1" ht="6.95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31" s="2" customFormat="1" ht="6.95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24.95" customHeight="1">
      <c r="A115" s="35"/>
      <c r="B115" s="36"/>
      <c r="C115" s="24" t="s">
        <v>141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16.5" customHeight="1">
      <c r="A118" s="35"/>
      <c r="B118" s="36"/>
      <c r="C118" s="37"/>
      <c r="D118" s="37"/>
      <c r="E118" s="327" t="str">
        <f>E7</f>
        <v>ZŠ a MŠ Frýdek Místek-Skalice 192</v>
      </c>
      <c r="F118" s="328"/>
      <c r="G118" s="328"/>
      <c r="H118" s="328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1" customFormat="1" ht="12" customHeight="1">
      <c r="B119" s="22"/>
      <c r="C119" s="30" t="s">
        <v>104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1" customFormat="1" ht="16.5" customHeight="1">
      <c r="B120" s="22"/>
      <c r="C120" s="23"/>
      <c r="D120" s="23"/>
      <c r="E120" s="327" t="s">
        <v>666</v>
      </c>
      <c r="F120" s="304"/>
      <c r="G120" s="304"/>
      <c r="H120" s="304"/>
      <c r="I120" s="23"/>
      <c r="J120" s="23"/>
      <c r="K120" s="23"/>
      <c r="L120" s="21"/>
    </row>
    <row r="121" spans="1:31" s="1" customFormat="1" ht="12" customHeight="1">
      <c r="B121" s="22"/>
      <c r="C121" s="30" t="s">
        <v>106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pans="1:31" s="2" customFormat="1" ht="16.5" customHeight="1">
      <c r="A122" s="35"/>
      <c r="B122" s="36"/>
      <c r="C122" s="37"/>
      <c r="D122" s="37"/>
      <c r="E122" s="331" t="s">
        <v>667</v>
      </c>
      <c r="F122" s="329"/>
      <c r="G122" s="329"/>
      <c r="H122" s="32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>
      <c r="A123" s="35"/>
      <c r="B123" s="36"/>
      <c r="C123" s="30" t="s">
        <v>668</v>
      </c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>
      <c r="A124" s="35"/>
      <c r="B124" s="36"/>
      <c r="C124" s="37"/>
      <c r="D124" s="37"/>
      <c r="E124" s="274" t="str">
        <f>E13</f>
        <v>SO 01 - Stavební úpravy sociálního zázemí v 1.NP</v>
      </c>
      <c r="F124" s="329"/>
      <c r="G124" s="329"/>
      <c r="H124" s="329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20</v>
      </c>
      <c r="D126" s="37"/>
      <c r="E126" s="37"/>
      <c r="F126" s="28" t="str">
        <f>F16</f>
        <v xml:space="preserve"> </v>
      </c>
      <c r="G126" s="37"/>
      <c r="H126" s="37"/>
      <c r="I126" s="30" t="s">
        <v>22</v>
      </c>
      <c r="J126" s="67" t="str">
        <f>IF(J16="","",J16)</f>
        <v>13. 7. 2022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5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2" customHeight="1">
      <c r="A128" s="35"/>
      <c r="B128" s="36"/>
      <c r="C128" s="30" t="s">
        <v>24</v>
      </c>
      <c r="D128" s="37"/>
      <c r="E128" s="37"/>
      <c r="F128" s="28" t="str">
        <f>E19</f>
        <v xml:space="preserve"> </v>
      </c>
      <c r="G128" s="37"/>
      <c r="H128" s="37"/>
      <c r="I128" s="30" t="s">
        <v>29</v>
      </c>
      <c r="J128" s="33" t="str">
        <f>E25</f>
        <v xml:space="preserve"> 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5.2" customHeight="1">
      <c r="A129" s="35"/>
      <c r="B129" s="36"/>
      <c r="C129" s="30" t="s">
        <v>27</v>
      </c>
      <c r="D129" s="37"/>
      <c r="E129" s="37"/>
      <c r="F129" s="28" t="str">
        <f>IF(E22="","",E22)</f>
        <v>Vyplň údaj</v>
      </c>
      <c r="G129" s="37"/>
      <c r="H129" s="37"/>
      <c r="I129" s="30" t="s">
        <v>31</v>
      </c>
      <c r="J129" s="33" t="str">
        <f>E28</f>
        <v xml:space="preserve"> </v>
      </c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0.35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11" customFormat="1" ht="29.25" customHeight="1">
      <c r="A131" s="165"/>
      <c r="B131" s="166"/>
      <c r="C131" s="167" t="s">
        <v>142</v>
      </c>
      <c r="D131" s="168" t="s">
        <v>58</v>
      </c>
      <c r="E131" s="168" t="s">
        <v>54</v>
      </c>
      <c r="F131" s="168" t="s">
        <v>55</v>
      </c>
      <c r="G131" s="168" t="s">
        <v>143</v>
      </c>
      <c r="H131" s="168" t="s">
        <v>144</v>
      </c>
      <c r="I131" s="168" t="s">
        <v>145</v>
      </c>
      <c r="J131" s="169" t="s">
        <v>110</v>
      </c>
      <c r="K131" s="170" t="s">
        <v>146</v>
      </c>
      <c r="L131" s="171"/>
      <c r="M131" s="76" t="s">
        <v>1</v>
      </c>
      <c r="N131" s="77" t="s">
        <v>37</v>
      </c>
      <c r="O131" s="77" t="s">
        <v>147</v>
      </c>
      <c r="P131" s="77" t="s">
        <v>148</v>
      </c>
      <c r="Q131" s="77" t="s">
        <v>149</v>
      </c>
      <c r="R131" s="77" t="s">
        <v>150</v>
      </c>
      <c r="S131" s="77" t="s">
        <v>151</v>
      </c>
      <c r="T131" s="78" t="s">
        <v>152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</row>
    <row r="132" spans="1:65" s="2" customFormat="1" ht="22.9" customHeight="1">
      <c r="A132" s="35"/>
      <c r="B132" s="36"/>
      <c r="C132" s="83" t="s">
        <v>153</v>
      </c>
      <c r="D132" s="37"/>
      <c r="E132" s="37"/>
      <c r="F132" s="37"/>
      <c r="G132" s="37"/>
      <c r="H132" s="37"/>
      <c r="I132" s="37"/>
      <c r="J132" s="172">
        <f>BK132</f>
        <v>0</v>
      </c>
      <c r="K132" s="37"/>
      <c r="L132" s="40"/>
      <c r="M132" s="79"/>
      <c r="N132" s="173"/>
      <c r="O132" s="80"/>
      <c r="P132" s="174">
        <f>P133</f>
        <v>0</v>
      </c>
      <c r="Q132" s="80"/>
      <c r="R132" s="174">
        <f>R133</f>
        <v>0</v>
      </c>
      <c r="S132" s="80"/>
      <c r="T132" s="175">
        <f>T133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72</v>
      </c>
      <c r="AU132" s="18" t="s">
        <v>112</v>
      </c>
      <c r="BK132" s="176">
        <f>BK133</f>
        <v>0</v>
      </c>
    </row>
    <row r="133" spans="1:65" s="12" customFormat="1" ht="25.9" customHeight="1">
      <c r="B133" s="177"/>
      <c r="C133" s="178"/>
      <c r="D133" s="179" t="s">
        <v>72</v>
      </c>
      <c r="E133" s="180" t="s">
        <v>267</v>
      </c>
      <c r="F133" s="180" t="s">
        <v>677</v>
      </c>
      <c r="G133" s="178"/>
      <c r="H133" s="178"/>
      <c r="I133" s="181"/>
      <c r="J133" s="182">
        <f>BK133</f>
        <v>0</v>
      </c>
      <c r="K133" s="178"/>
      <c r="L133" s="183"/>
      <c r="M133" s="184"/>
      <c r="N133" s="185"/>
      <c r="O133" s="185"/>
      <c r="P133" s="186">
        <f>P134+P156</f>
        <v>0</v>
      </c>
      <c r="Q133" s="185"/>
      <c r="R133" s="186">
        <f>R134+R156</f>
        <v>0</v>
      </c>
      <c r="S133" s="185"/>
      <c r="T133" s="187">
        <f>T134+T156</f>
        <v>0</v>
      </c>
      <c r="AR133" s="188" t="s">
        <v>80</v>
      </c>
      <c r="AT133" s="189" t="s">
        <v>72</v>
      </c>
      <c r="AU133" s="189" t="s">
        <v>73</v>
      </c>
      <c r="AY133" s="188" t="s">
        <v>156</v>
      </c>
      <c r="BK133" s="190">
        <f>BK134+BK156</f>
        <v>0</v>
      </c>
    </row>
    <row r="134" spans="1:65" s="12" customFormat="1" ht="22.9" customHeight="1">
      <c r="B134" s="177"/>
      <c r="C134" s="178"/>
      <c r="D134" s="179" t="s">
        <v>72</v>
      </c>
      <c r="E134" s="191" t="s">
        <v>678</v>
      </c>
      <c r="F134" s="191" t="s">
        <v>679</v>
      </c>
      <c r="G134" s="178"/>
      <c r="H134" s="178"/>
      <c r="I134" s="181"/>
      <c r="J134" s="192">
        <f>BK134</f>
        <v>0</v>
      </c>
      <c r="K134" s="178"/>
      <c r="L134" s="183"/>
      <c r="M134" s="184"/>
      <c r="N134" s="185"/>
      <c r="O134" s="185"/>
      <c r="P134" s="186">
        <f>SUM(P135:P155)</f>
        <v>0</v>
      </c>
      <c r="Q134" s="185"/>
      <c r="R134" s="186">
        <f>SUM(R135:R155)</f>
        <v>0</v>
      </c>
      <c r="S134" s="185"/>
      <c r="T134" s="187">
        <f>SUM(T135:T155)</f>
        <v>0</v>
      </c>
      <c r="AR134" s="188" t="s">
        <v>80</v>
      </c>
      <c r="AT134" s="189" t="s">
        <v>72</v>
      </c>
      <c r="AU134" s="189" t="s">
        <v>80</v>
      </c>
      <c r="AY134" s="188" t="s">
        <v>156</v>
      </c>
      <c r="BK134" s="190">
        <f>SUM(BK135:BK155)</f>
        <v>0</v>
      </c>
    </row>
    <row r="135" spans="1:65" s="2" customFormat="1" ht="16.5" customHeight="1">
      <c r="A135" s="35"/>
      <c r="B135" s="36"/>
      <c r="C135" s="193" t="s">
        <v>80</v>
      </c>
      <c r="D135" s="193" t="s">
        <v>160</v>
      </c>
      <c r="E135" s="194" t="s">
        <v>680</v>
      </c>
      <c r="F135" s="195" t="s">
        <v>681</v>
      </c>
      <c r="G135" s="196" t="s">
        <v>346</v>
      </c>
      <c r="H135" s="197">
        <v>50</v>
      </c>
      <c r="I135" s="198"/>
      <c r="J135" s="199">
        <f t="shared" ref="J135:J155" si="0">ROUND(I135*H135,2)</f>
        <v>0</v>
      </c>
      <c r="K135" s="200"/>
      <c r="L135" s="40"/>
      <c r="M135" s="201" t="s">
        <v>1</v>
      </c>
      <c r="N135" s="202" t="s">
        <v>38</v>
      </c>
      <c r="O135" s="72"/>
      <c r="P135" s="203">
        <f t="shared" ref="P135:P155" si="1">O135*H135</f>
        <v>0</v>
      </c>
      <c r="Q135" s="203">
        <v>0</v>
      </c>
      <c r="R135" s="203">
        <f t="shared" ref="R135:R155" si="2">Q135*H135</f>
        <v>0</v>
      </c>
      <c r="S135" s="203">
        <v>0</v>
      </c>
      <c r="T135" s="204">
        <f t="shared" ref="T135:T155" si="3"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5" t="s">
        <v>164</v>
      </c>
      <c r="AT135" s="205" t="s">
        <v>160</v>
      </c>
      <c r="AU135" s="205" t="s">
        <v>82</v>
      </c>
      <c r="AY135" s="18" t="s">
        <v>156</v>
      </c>
      <c r="BE135" s="206">
        <f t="shared" ref="BE135:BE155" si="4">IF(N135="základní",J135,0)</f>
        <v>0</v>
      </c>
      <c r="BF135" s="206">
        <f t="shared" ref="BF135:BF155" si="5">IF(N135="snížená",J135,0)</f>
        <v>0</v>
      </c>
      <c r="BG135" s="206">
        <f t="shared" ref="BG135:BG155" si="6">IF(N135="zákl. přenesená",J135,0)</f>
        <v>0</v>
      </c>
      <c r="BH135" s="206">
        <f t="shared" ref="BH135:BH155" si="7">IF(N135="sníž. přenesená",J135,0)</f>
        <v>0</v>
      </c>
      <c r="BI135" s="206">
        <f t="shared" ref="BI135:BI155" si="8">IF(N135="nulová",J135,0)</f>
        <v>0</v>
      </c>
      <c r="BJ135" s="18" t="s">
        <v>80</v>
      </c>
      <c r="BK135" s="206">
        <f t="shared" ref="BK135:BK155" si="9">ROUND(I135*H135,2)</f>
        <v>0</v>
      </c>
      <c r="BL135" s="18" t="s">
        <v>164</v>
      </c>
      <c r="BM135" s="205" t="s">
        <v>682</v>
      </c>
    </row>
    <row r="136" spans="1:65" s="2" customFormat="1" ht="16.5" customHeight="1">
      <c r="A136" s="35"/>
      <c r="B136" s="36"/>
      <c r="C136" s="193" t="s">
        <v>82</v>
      </c>
      <c r="D136" s="193" t="s">
        <v>160</v>
      </c>
      <c r="E136" s="194" t="s">
        <v>683</v>
      </c>
      <c r="F136" s="195" t="s">
        <v>684</v>
      </c>
      <c r="G136" s="196" t="s">
        <v>346</v>
      </c>
      <c r="H136" s="197">
        <v>15</v>
      </c>
      <c r="I136" s="198"/>
      <c r="J136" s="199">
        <f t="shared" si="0"/>
        <v>0</v>
      </c>
      <c r="K136" s="200"/>
      <c r="L136" s="40"/>
      <c r="M136" s="201" t="s">
        <v>1</v>
      </c>
      <c r="N136" s="202" t="s">
        <v>38</v>
      </c>
      <c r="O136" s="72"/>
      <c r="P136" s="203">
        <f t="shared" si="1"/>
        <v>0</v>
      </c>
      <c r="Q136" s="203">
        <v>0</v>
      </c>
      <c r="R136" s="203">
        <f t="shared" si="2"/>
        <v>0</v>
      </c>
      <c r="S136" s="203">
        <v>0</v>
      </c>
      <c r="T136" s="204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164</v>
      </c>
      <c r="AT136" s="205" t="s">
        <v>160</v>
      </c>
      <c r="AU136" s="205" t="s">
        <v>82</v>
      </c>
      <c r="AY136" s="18" t="s">
        <v>156</v>
      </c>
      <c r="BE136" s="206">
        <f t="shared" si="4"/>
        <v>0</v>
      </c>
      <c r="BF136" s="206">
        <f t="shared" si="5"/>
        <v>0</v>
      </c>
      <c r="BG136" s="206">
        <f t="shared" si="6"/>
        <v>0</v>
      </c>
      <c r="BH136" s="206">
        <f t="shared" si="7"/>
        <v>0</v>
      </c>
      <c r="BI136" s="206">
        <f t="shared" si="8"/>
        <v>0</v>
      </c>
      <c r="BJ136" s="18" t="s">
        <v>80</v>
      </c>
      <c r="BK136" s="206">
        <f t="shared" si="9"/>
        <v>0</v>
      </c>
      <c r="BL136" s="18" t="s">
        <v>164</v>
      </c>
      <c r="BM136" s="205" t="s">
        <v>685</v>
      </c>
    </row>
    <row r="137" spans="1:65" s="2" customFormat="1" ht="21.75" customHeight="1">
      <c r="A137" s="35"/>
      <c r="B137" s="36"/>
      <c r="C137" s="193" t="s">
        <v>94</v>
      </c>
      <c r="D137" s="193" t="s">
        <v>160</v>
      </c>
      <c r="E137" s="194" t="s">
        <v>686</v>
      </c>
      <c r="F137" s="195" t="s">
        <v>687</v>
      </c>
      <c r="G137" s="196" t="s">
        <v>346</v>
      </c>
      <c r="H137" s="197">
        <v>60</v>
      </c>
      <c r="I137" s="198"/>
      <c r="J137" s="199">
        <f t="shared" si="0"/>
        <v>0</v>
      </c>
      <c r="K137" s="200"/>
      <c r="L137" s="40"/>
      <c r="M137" s="201" t="s">
        <v>1</v>
      </c>
      <c r="N137" s="202" t="s">
        <v>38</v>
      </c>
      <c r="O137" s="72"/>
      <c r="P137" s="203">
        <f t="shared" si="1"/>
        <v>0</v>
      </c>
      <c r="Q137" s="203">
        <v>0</v>
      </c>
      <c r="R137" s="203">
        <f t="shared" si="2"/>
        <v>0</v>
      </c>
      <c r="S137" s="203">
        <v>0</v>
      </c>
      <c r="T137" s="204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5" t="s">
        <v>164</v>
      </c>
      <c r="AT137" s="205" t="s">
        <v>160</v>
      </c>
      <c r="AU137" s="205" t="s">
        <v>82</v>
      </c>
      <c r="AY137" s="18" t="s">
        <v>156</v>
      </c>
      <c r="BE137" s="206">
        <f t="shared" si="4"/>
        <v>0</v>
      </c>
      <c r="BF137" s="206">
        <f t="shared" si="5"/>
        <v>0</v>
      </c>
      <c r="BG137" s="206">
        <f t="shared" si="6"/>
        <v>0</v>
      </c>
      <c r="BH137" s="206">
        <f t="shared" si="7"/>
        <v>0</v>
      </c>
      <c r="BI137" s="206">
        <f t="shared" si="8"/>
        <v>0</v>
      </c>
      <c r="BJ137" s="18" t="s">
        <v>80</v>
      </c>
      <c r="BK137" s="206">
        <f t="shared" si="9"/>
        <v>0</v>
      </c>
      <c r="BL137" s="18" t="s">
        <v>164</v>
      </c>
      <c r="BM137" s="205" t="s">
        <v>688</v>
      </c>
    </row>
    <row r="138" spans="1:65" s="2" customFormat="1" ht="16.5" customHeight="1">
      <c r="A138" s="35"/>
      <c r="B138" s="36"/>
      <c r="C138" s="193" t="s">
        <v>164</v>
      </c>
      <c r="D138" s="193" t="s">
        <v>160</v>
      </c>
      <c r="E138" s="194" t="s">
        <v>689</v>
      </c>
      <c r="F138" s="195" t="s">
        <v>690</v>
      </c>
      <c r="G138" s="196" t="s">
        <v>691</v>
      </c>
      <c r="H138" s="197">
        <v>3</v>
      </c>
      <c r="I138" s="198"/>
      <c r="J138" s="199">
        <f t="shared" si="0"/>
        <v>0</v>
      </c>
      <c r="K138" s="200"/>
      <c r="L138" s="40"/>
      <c r="M138" s="201" t="s">
        <v>1</v>
      </c>
      <c r="N138" s="202" t="s">
        <v>38</v>
      </c>
      <c r="O138" s="72"/>
      <c r="P138" s="203">
        <f t="shared" si="1"/>
        <v>0</v>
      </c>
      <c r="Q138" s="203">
        <v>0</v>
      </c>
      <c r="R138" s="203">
        <f t="shared" si="2"/>
        <v>0</v>
      </c>
      <c r="S138" s="203">
        <v>0</v>
      </c>
      <c r="T138" s="204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164</v>
      </c>
      <c r="AT138" s="205" t="s">
        <v>160</v>
      </c>
      <c r="AU138" s="205" t="s">
        <v>82</v>
      </c>
      <c r="AY138" s="18" t="s">
        <v>156</v>
      </c>
      <c r="BE138" s="206">
        <f t="shared" si="4"/>
        <v>0</v>
      </c>
      <c r="BF138" s="206">
        <f t="shared" si="5"/>
        <v>0</v>
      </c>
      <c r="BG138" s="206">
        <f t="shared" si="6"/>
        <v>0</v>
      </c>
      <c r="BH138" s="206">
        <f t="shared" si="7"/>
        <v>0</v>
      </c>
      <c r="BI138" s="206">
        <f t="shared" si="8"/>
        <v>0</v>
      </c>
      <c r="BJ138" s="18" t="s">
        <v>80</v>
      </c>
      <c r="BK138" s="206">
        <f t="shared" si="9"/>
        <v>0</v>
      </c>
      <c r="BL138" s="18" t="s">
        <v>164</v>
      </c>
      <c r="BM138" s="205" t="s">
        <v>692</v>
      </c>
    </row>
    <row r="139" spans="1:65" s="2" customFormat="1" ht="16.5" customHeight="1">
      <c r="A139" s="35"/>
      <c r="B139" s="36"/>
      <c r="C139" s="193" t="s">
        <v>191</v>
      </c>
      <c r="D139" s="193" t="s">
        <v>160</v>
      </c>
      <c r="E139" s="194" t="s">
        <v>693</v>
      </c>
      <c r="F139" s="195" t="s">
        <v>694</v>
      </c>
      <c r="G139" s="196" t="s">
        <v>691</v>
      </c>
      <c r="H139" s="197">
        <v>3</v>
      </c>
      <c r="I139" s="198"/>
      <c r="J139" s="199">
        <f t="shared" si="0"/>
        <v>0</v>
      </c>
      <c r="K139" s="200"/>
      <c r="L139" s="40"/>
      <c r="M139" s="201" t="s">
        <v>1</v>
      </c>
      <c r="N139" s="202" t="s">
        <v>38</v>
      </c>
      <c r="O139" s="72"/>
      <c r="P139" s="203">
        <f t="shared" si="1"/>
        <v>0</v>
      </c>
      <c r="Q139" s="203">
        <v>0</v>
      </c>
      <c r="R139" s="203">
        <f t="shared" si="2"/>
        <v>0</v>
      </c>
      <c r="S139" s="203">
        <v>0</v>
      </c>
      <c r="T139" s="204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5" t="s">
        <v>164</v>
      </c>
      <c r="AT139" s="205" t="s">
        <v>160</v>
      </c>
      <c r="AU139" s="205" t="s">
        <v>82</v>
      </c>
      <c r="AY139" s="18" t="s">
        <v>156</v>
      </c>
      <c r="BE139" s="206">
        <f t="shared" si="4"/>
        <v>0</v>
      </c>
      <c r="BF139" s="206">
        <f t="shared" si="5"/>
        <v>0</v>
      </c>
      <c r="BG139" s="206">
        <f t="shared" si="6"/>
        <v>0</v>
      </c>
      <c r="BH139" s="206">
        <f t="shared" si="7"/>
        <v>0</v>
      </c>
      <c r="BI139" s="206">
        <f t="shared" si="8"/>
        <v>0</v>
      </c>
      <c r="BJ139" s="18" t="s">
        <v>80</v>
      </c>
      <c r="BK139" s="206">
        <f t="shared" si="9"/>
        <v>0</v>
      </c>
      <c r="BL139" s="18" t="s">
        <v>164</v>
      </c>
      <c r="BM139" s="205" t="s">
        <v>695</v>
      </c>
    </row>
    <row r="140" spans="1:65" s="2" customFormat="1" ht="16.5" customHeight="1">
      <c r="A140" s="35"/>
      <c r="B140" s="36"/>
      <c r="C140" s="193" t="s">
        <v>182</v>
      </c>
      <c r="D140" s="193" t="s">
        <v>160</v>
      </c>
      <c r="E140" s="194" t="s">
        <v>696</v>
      </c>
      <c r="F140" s="195" t="s">
        <v>697</v>
      </c>
      <c r="G140" s="196" t="s">
        <v>346</v>
      </c>
      <c r="H140" s="197">
        <v>60</v>
      </c>
      <c r="I140" s="198"/>
      <c r="J140" s="199">
        <f t="shared" si="0"/>
        <v>0</v>
      </c>
      <c r="K140" s="200"/>
      <c r="L140" s="40"/>
      <c r="M140" s="201" t="s">
        <v>1</v>
      </c>
      <c r="N140" s="202" t="s">
        <v>38</v>
      </c>
      <c r="O140" s="72"/>
      <c r="P140" s="203">
        <f t="shared" si="1"/>
        <v>0</v>
      </c>
      <c r="Q140" s="203">
        <v>0</v>
      </c>
      <c r="R140" s="203">
        <f t="shared" si="2"/>
        <v>0</v>
      </c>
      <c r="S140" s="203">
        <v>0</v>
      </c>
      <c r="T140" s="204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164</v>
      </c>
      <c r="AT140" s="205" t="s">
        <v>160</v>
      </c>
      <c r="AU140" s="205" t="s">
        <v>82</v>
      </c>
      <c r="AY140" s="18" t="s">
        <v>156</v>
      </c>
      <c r="BE140" s="206">
        <f t="shared" si="4"/>
        <v>0</v>
      </c>
      <c r="BF140" s="206">
        <f t="shared" si="5"/>
        <v>0</v>
      </c>
      <c r="BG140" s="206">
        <f t="shared" si="6"/>
        <v>0</v>
      </c>
      <c r="BH140" s="206">
        <f t="shared" si="7"/>
        <v>0</v>
      </c>
      <c r="BI140" s="206">
        <f t="shared" si="8"/>
        <v>0</v>
      </c>
      <c r="BJ140" s="18" t="s">
        <v>80</v>
      </c>
      <c r="BK140" s="206">
        <f t="shared" si="9"/>
        <v>0</v>
      </c>
      <c r="BL140" s="18" t="s">
        <v>164</v>
      </c>
      <c r="BM140" s="205" t="s">
        <v>698</v>
      </c>
    </row>
    <row r="141" spans="1:65" s="2" customFormat="1" ht="16.5" customHeight="1">
      <c r="A141" s="35"/>
      <c r="B141" s="36"/>
      <c r="C141" s="193" t="s">
        <v>199</v>
      </c>
      <c r="D141" s="193" t="s">
        <v>160</v>
      </c>
      <c r="E141" s="194" t="s">
        <v>699</v>
      </c>
      <c r="F141" s="195" t="s">
        <v>700</v>
      </c>
      <c r="G141" s="196" t="s">
        <v>163</v>
      </c>
      <c r="H141" s="197">
        <v>5</v>
      </c>
      <c r="I141" s="198"/>
      <c r="J141" s="199">
        <f t="shared" si="0"/>
        <v>0</v>
      </c>
      <c r="K141" s="200"/>
      <c r="L141" s="40"/>
      <c r="M141" s="201" t="s">
        <v>1</v>
      </c>
      <c r="N141" s="202" t="s">
        <v>38</v>
      </c>
      <c r="O141" s="72"/>
      <c r="P141" s="203">
        <f t="shared" si="1"/>
        <v>0</v>
      </c>
      <c r="Q141" s="203">
        <v>0</v>
      </c>
      <c r="R141" s="203">
        <f t="shared" si="2"/>
        <v>0</v>
      </c>
      <c r="S141" s="203">
        <v>0</v>
      </c>
      <c r="T141" s="204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5" t="s">
        <v>164</v>
      </c>
      <c r="AT141" s="205" t="s">
        <v>160</v>
      </c>
      <c r="AU141" s="205" t="s">
        <v>82</v>
      </c>
      <c r="AY141" s="18" t="s">
        <v>156</v>
      </c>
      <c r="BE141" s="206">
        <f t="shared" si="4"/>
        <v>0</v>
      </c>
      <c r="BF141" s="206">
        <f t="shared" si="5"/>
        <v>0</v>
      </c>
      <c r="BG141" s="206">
        <f t="shared" si="6"/>
        <v>0</v>
      </c>
      <c r="BH141" s="206">
        <f t="shared" si="7"/>
        <v>0</v>
      </c>
      <c r="BI141" s="206">
        <f t="shared" si="8"/>
        <v>0</v>
      </c>
      <c r="BJ141" s="18" t="s">
        <v>80</v>
      </c>
      <c r="BK141" s="206">
        <f t="shared" si="9"/>
        <v>0</v>
      </c>
      <c r="BL141" s="18" t="s">
        <v>164</v>
      </c>
      <c r="BM141" s="205" t="s">
        <v>701</v>
      </c>
    </row>
    <row r="142" spans="1:65" s="2" customFormat="1" ht="16.5" customHeight="1">
      <c r="A142" s="35"/>
      <c r="B142" s="36"/>
      <c r="C142" s="193" t="s">
        <v>203</v>
      </c>
      <c r="D142" s="193" t="s">
        <v>160</v>
      </c>
      <c r="E142" s="194" t="s">
        <v>702</v>
      </c>
      <c r="F142" s="195" t="s">
        <v>703</v>
      </c>
      <c r="G142" s="196" t="s">
        <v>163</v>
      </c>
      <c r="H142" s="197">
        <v>1</v>
      </c>
      <c r="I142" s="198"/>
      <c r="J142" s="199">
        <f t="shared" si="0"/>
        <v>0</v>
      </c>
      <c r="K142" s="200"/>
      <c r="L142" s="40"/>
      <c r="M142" s="201" t="s">
        <v>1</v>
      </c>
      <c r="N142" s="202" t="s">
        <v>38</v>
      </c>
      <c r="O142" s="72"/>
      <c r="P142" s="203">
        <f t="shared" si="1"/>
        <v>0</v>
      </c>
      <c r="Q142" s="203">
        <v>0</v>
      </c>
      <c r="R142" s="203">
        <f t="shared" si="2"/>
        <v>0</v>
      </c>
      <c r="S142" s="203">
        <v>0</v>
      </c>
      <c r="T142" s="204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164</v>
      </c>
      <c r="AT142" s="205" t="s">
        <v>160</v>
      </c>
      <c r="AU142" s="205" t="s">
        <v>82</v>
      </c>
      <c r="AY142" s="18" t="s">
        <v>156</v>
      </c>
      <c r="BE142" s="206">
        <f t="shared" si="4"/>
        <v>0</v>
      </c>
      <c r="BF142" s="206">
        <f t="shared" si="5"/>
        <v>0</v>
      </c>
      <c r="BG142" s="206">
        <f t="shared" si="6"/>
        <v>0</v>
      </c>
      <c r="BH142" s="206">
        <f t="shared" si="7"/>
        <v>0</v>
      </c>
      <c r="BI142" s="206">
        <f t="shared" si="8"/>
        <v>0</v>
      </c>
      <c r="BJ142" s="18" t="s">
        <v>80</v>
      </c>
      <c r="BK142" s="206">
        <f t="shared" si="9"/>
        <v>0</v>
      </c>
      <c r="BL142" s="18" t="s">
        <v>164</v>
      </c>
      <c r="BM142" s="205" t="s">
        <v>704</v>
      </c>
    </row>
    <row r="143" spans="1:65" s="2" customFormat="1" ht="24.2" customHeight="1">
      <c r="A143" s="35"/>
      <c r="B143" s="36"/>
      <c r="C143" s="193" t="s">
        <v>211</v>
      </c>
      <c r="D143" s="193" t="s">
        <v>160</v>
      </c>
      <c r="E143" s="194" t="s">
        <v>705</v>
      </c>
      <c r="F143" s="195" t="s">
        <v>706</v>
      </c>
      <c r="G143" s="196" t="s">
        <v>163</v>
      </c>
      <c r="H143" s="197">
        <v>6</v>
      </c>
      <c r="I143" s="198"/>
      <c r="J143" s="199">
        <f t="shared" si="0"/>
        <v>0</v>
      </c>
      <c r="K143" s="200"/>
      <c r="L143" s="40"/>
      <c r="M143" s="201" t="s">
        <v>1</v>
      </c>
      <c r="N143" s="202" t="s">
        <v>38</v>
      </c>
      <c r="O143" s="72"/>
      <c r="P143" s="203">
        <f t="shared" si="1"/>
        <v>0</v>
      </c>
      <c r="Q143" s="203">
        <v>0</v>
      </c>
      <c r="R143" s="203">
        <f t="shared" si="2"/>
        <v>0</v>
      </c>
      <c r="S143" s="203">
        <v>0</v>
      </c>
      <c r="T143" s="204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5" t="s">
        <v>164</v>
      </c>
      <c r="AT143" s="205" t="s">
        <v>160</v>
      </c>
      <c r="AU143" s="205" t="s">
        <v>82</v>
      </c>
      <c r="AY143" s="18" t="s">
        <v>156</v>
      </c>
      <c r="BE143" s="206">
        <f t="shared" si="4"/>
        <v>0</v>
      </c>
      <c r="BF143" s="206">
        <f t="shared" si="5"/>
        <v>0</v>
      </c>
      <c r="BG143" s="206">
        <f t="shared" si="6"/>
        <v>0</v>
      </c>
      <c r="BH143" s="206">
        <f t="shared" si="7"/>
        <v>0</v>
      </c>
      <c r="BI143" s="206">
        <f t="shared" si="8"/>
        <v>0</v>
      </c>
      <c r="BJ143" s="18" t="s">
        <v>80</v>
      </c>
      <c r="BK143" s="206">
        <f t="shared" si="9"/>
        <v>0</v>
      </c>
      <c r="BL143" s="18" t="s">
        <v>164</v>
      </c>
      <c r="BM143" s="205" t="s">
        <v>707</v>
      </c>
    </row>
    <row r="144" spans="1:65" s="2" customFormat="1" ht="16.5" customHeight="1">
      <c r="A144" s="35"/>
      <c r="B144" s="36"/>
      <c r="C144" s="193" t="s">
        <v>217</v>
      </c>
      <c r="D144" s="193" t="s">
        <v>160</v>
      </c>
      <c r="E144" s="194" t="s">
        <v>708</v>
      </c>
      <c r="F144" s="195" t="s">
        <v>709</v>
      </c>
      <c r="G144" s="196" t="s">
        <v>163</v>
      </c>
      <c r="H144" s="197">
        <v>7</v>
      </c>
      <c r="I144" s="198"/>
      <c r="J144" s="199">
        <f t="shared" si="0"/>
        <v>0</v>
      </c>
      <c r="K144" s="200"/>
      <c r="L144" s="40"/>
      <c r="M144" s="201" t="s">
        <v>1</v>
      </c>
      <c r="N144" s="202" t="s">
        <v>38</v>
      </c>
      <c r="O144" s="72"/>
      <c r="P144" s="203">
        <f t="shared" si="1"/>
        <v>0</v>
      </c>
      <c r="Q144" s="203">
        <v>0</v>
      </c>
      <c r="R144" s="203">
        <f t="shared" si="2"/>
        <v>0</v>
      </c>
      <c r="S144" s="203">
        <v>0</v>
      </c>
      <c r="T144" s="204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164</v>
      </c>
      <c r="AT144" s="205" t="s">
        <v>160</v>
      </c>
      <c r="AU144" s="205" t="s">
        <v>82</v>
      </c>
      <c r="AY144" s="18" t="s">
        <v>156</v>
      </c>
      <c r="BE144" s="206">
        <f t="shared" si="4"/>
        <v>0</v>
      </c>
      <c r="BF144" s="206">
        <f t="shared" si="5"/>
        <v>0</v>
      </c>
      <c r="BG144" s="206">
        <f t="shared" si="6"/>
        <v>0</v>
      </c>
      <c r="BH144" s="206">
        <f t="shared" si="7"/>
        <v>0</v>
      </c>
      <c r="BI144" s="206">
        <f t="shared" si="8"/>
        <v>0</v>
      </c>
      <c r="BJ144" s="18" t="s">
        <v>80</v>
      </c>
      <c r="BK144" s="206">
        <f t="shared" si="9"/>
        <v>0</v>
      </c>
      <c r="BL144" s="18" t="s">
        <v>164</v>
      </c>
      <c r="BM144" s="205" t="s">
        <v>710</v>
      </c>
    </row>
    <row r="145" spans="1:65" s="2" customFormat="1" ht="16.5" customHeight="1">
      <c r="A145" s="35"/>
      <c r="B145" s="36"/>
      <c r="C145" s="193" t="s">
        <v>223</v>
      </c>
      <c r="D145" s="193" t="s">
        <v>160</v>
      </c>
      <c r="E145" s="194" t="s">
        <v>711</v>
      </c>
      <c r="F145" s="195" t="s">
        <v>712</v>
      </c>
      <c r="G145" s="196" t="s">
        <v>163</v>
      </c>
      <c r="H145" s="197">
        <v>13</v>
      </c>
      <c r="I145" s="198"/>
      <c r="J145" s="199">
        <f t="shared" si="0"/>
        <v>0</v>
      </c>
      <c r="K145" s="200"/>
      <c r="L145" s="40"/>
      <c r="M145" s="201" t="s">
        <v>1</v>
      </c>
      <c r="N145" s="202" t="s">
        <v>38</v>
      </c>
      <c r="O145" s="72"/>
      <c r="P145" s="203">
        <f t="shared" si="1"/>
        <v>0</v>
      </c>
      <c r="Q145" s="203">
        <v>0</v>
      </c>
      <c r="R145" s="203">
        <f t="shared" si="2"/>
        <v>0</v>
      </c>
      <c r="S145" s="203">
        <v>0</v>
      </c>
      <c r="T145" s="204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5" t="s">
        <v>164</v>
      </c>
      <c r="AT145" s="205" t="s">
        <v>160</v>
      </c>
      <c r="AU145" s="205" t="s">
        <v>82</v>
      </c>
      <c r="AY145" s="18" t="s">
        <v>156</v>
      </c>
      <c r="BE145" s="206">
        <f t="shared" si="4"/>
        <v>0</v>
      </c>
      <c r="BF145" s="206">
        <f t="shared" si="5"/>
        <v>0</v>
      </c>
      <c r="BG145" s="206">
        <f t="shared" si="6"/>
        <v>0</v>
      </c>
      <c r="BH145" s="206">
        <f t="shared" si="7"/>
        <v>0</v>
      </c>
      <c r="BI145" s="206">
        <f t="shared" si="8"/>
        <v>0</v>
      </c>
      <c r="BJ145" s="18" t="s">
        <v>80</v>
      </c>
      <c r="BK145" s="206">
        <f t="shared" si="9"/>
        <v>0</v>
      </c>
      <c r="BL145" s="18" t="s">
        <v>164</v>
      </c>
      <c r="BM145" s="205" t="s">
        <v>713</v>
      </c>
    </row>
    <row r="146" spans="1:65" s="2" customFormat="1" ht="16.5" customHeight="1">
      <c r="A146" s="35"/>
      <c r="B146" s="36"/>
      <c r="C146" s="193" t="s">
        <v>229</v>
      </c>
      <c r="D146" s="193" t="s">
        <v>160</v>
      </c>
      <c r="E146" s="194" t="s">
        <v>714</v>
      </c>
      <c r="F146" s="195" t="s">
        <v>715</v>
      </c>
      <c r="G146" s="196" t="s">
        <v>163</v>
      </c>
      <c r="H146" s="197">
        <v>4</v>
      </c>
      <c r="I146" s="198"/>
      <c r="J146" s="199">
        <f t="shared" si="0"/>
        <v>0</v>
      </c>
      <c r="K146" s="200"/>
      <c r="L146" s="40"/>
      <c r="M146" s="201" t="s">
        <v>1</v>
      </c>
      <c r="N146" s="202" t="s">
        <v>38</v>
      </c>
      <c r="O146" s="72"/>
      <c r="P146" s="203">
        <f t="shared" si="1"/>
        <v>0</v>
      </c>
      <c r="Q146" s="203">
        <v>0</v>
      </c>
      <c r="R146" s="203">
        <f t="shared" si="2"/>
        <v>0</v>
      </c>
      <c r="S146" s="203">
        <v>0</v>
      </c>
      <c r="T146" s="204">
        <f t="shared" si="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164</v>
      </c>
      <c r="AT146" s="205" t="s">
        <v>160</v>
      </c>
      <c r="AU146" s="205" t="s">
        <v>82</v>
      </c>
      <c r="AY146" s="18" t="s">
        <v>156</v>
      </c>
      <c r="BE146" s="206">
        <f t="shared" si="4"/>
        <v>0</v>
      </c>
      <c r="BF146" s="206">
        <f t="shared" si="5"/>
        <v>0</v>
      </c>
      <c r="BG146" s="206">
        <f t="shared" si="6"/>
        <v>0</v>
      </c>
      <c r="BH146" s="206">
        <f t="shared" si="7"/>
        <v>0</v>
      </c>
      <c r="BI146" s="206">
        <f t="shared" si="8"/>
        <v>0</v>
      </c>
      <c r="BJ146" s="18" t="s">
        <v>80</v>
      </c>
      <c r="BK146" s="206">
        <f t="shared" si="9"/>
        <v>0</v>
      </c>
      <c r="BL146" s="18" t="s">
        <v>164</v>
      </c>
      <c r="BM146" s="205" t="s">
        <v>716</v>
      </c>
    </row>
    <row r="147" spans="1:65" s="2" customFormat="1" ht="16.5" customHeight="1">
      <c r="A147" s="35"/>
      <c r="B147" s="36"/>
      <c r="C147" s="193" t="s">
        <v>235</v>
      </c>
      <c r="D147" s="193" t="s">
        <v>160</v>
      </c>
      <c r="E147" s="194" t="s">
        <v>717</v>
      </c>
      <c r="F147" s="195" t="s">
        <v>718</v>
      </c>
      <c r="G147" s="196" t="s">
        <v>163</v>
      </c>
      <c r="H147" s="197">
        <v>1</v>
      </c>
      <c r="I147" s="198"/>
      <c r="J147" s="199">
        <f t="shared" si="0"/>
        <v>0</v>
      </c>
      <c r="K147" s="200"/>
      <c r="L147" s="40"/>
      <c r="M147" s="201" t="s">
        <v>1</v>
      </c>
      <c r="N147" s="202" t="s">
        <v>38</v>
      </c>
      <c r="O147" s="72"/>
      <c r="P147" s="203">
        <f t="shared" si="1"/>
        <v>0</v>
      </c>
      <c r="Q147" s="203">
        <v>0</v>
      </c>
      <c r="R147" s="203">
        <f t="shared" si="2"/>
        <v>0</v>
      </c>
      <c r="S147" s="203">
        <v>0</v>
      </c>
      <c r="T147" s="204">
        <f t="shared" si="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5" t="s">
        <v>164</v>
      </c>
      <c r="AT147" s="205" t="s">
        <v>160</v>
      </c>
      <c r="AU147" s="205" t="s">
        <v>82</v>
      </c>
      <c r="AY147" s="18" t="s">
        <v>156</v>
      </c>
      <c r="BE147" s="206">
        <f t="shared" si="4"/>
        <v>0</v>
      </c>
      <c r="BF147" s="206">
        <f t="shared" si="5"/>
        <v>0</v>
      </c>
      <c r="BG147" s="206">
        <f t="shared" si="6"/>
        <v>0</v>
      </c>
      <c r="BH147" s="206">
        <f t="shared" si="7"/>
        <v>0</v>
      </c>
      <c r="BI147" s="206">
        <f t="shared" si="8"/>
        <v>0</v>
      </c>
      <c r="BJ147" s="18" t="s">
        <v>80</v>
      </c>
      <c r="BK147" s="206">
        <f t="shared" si="9"/>
        <v>0</v>
      </c>
      <c r="BL147" s="18" t="s">
        <v>164</v>
      </c>
      <c r="BM147" s="205" t="s">
        <v>719</v>
      </c>
    </row>
    <row r="148" spans="1:65" s="2" customFormat="1" ht="16.5" customHeight="1">
      <c r="A148" s="35"/>
      <c r="B148" s="36"/>
      <c r="C148" s="193" t="s">
        <v>244</v>
      </c>
      <c r="D148" s="193" t="s">
        <v>160</v>
      </c>
      <c r="E148" s="194" t="s">
        <v>720</v>
      </c>
      <c r="F148" s="195" t="s">
        <v>721</v>
      </c>
      <c r="G148" s="196" t="s">
        <v>163</v>
      </c>
      <c r="H148" s="197">
        <v>4</v>
      </c>
      <c r="I148" s="198"/>
      <c r="J148" s="199">
        <f t="shared" si="0"/>
        <v>0</v>
      </c>
      <c r="K148" s="200"/>
      <c r="L148" s="40"/>
      <c r="M148" s="201" t="s">
        <v>1</v>
      </c>
      <c r="N148" s="202" t="s">
        <v>38</v>
      </c>
      <c r="O148" s="72"/>
      <c r="P148" s="203">
        <f t="shared" si="1"/>
        <v>0</v>
      </c>
      <c r="Q148" s="203">
        <v>0</v>
      </c>
      <c r="R148" s="203">
        <f t="shared" si="2"/>
        <v>0</v>
      </c>
      <c r="S148" s="203">
        <v>0</v>
      </c>
      <c r="T148" s="204">
        <f t="shared" si="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164</v>
      </c>
      <c r="AT148" s="205" t="s">
        <v>160</v>
      </c>
      <c r="AU148" s="205" t="s">
        <v>82</v>
      </c>
      <c r="AY148" s="18" t="s">
        <v>156</v>
      </c>
      <c r="BE148" s="206">
        <f t="shared" si="4"/>
        <v>0</v>
      </c>
      <c r="BF148" s="206">
        <f t="shared" si="5"/>
        <v>0</v>
      </c>
      <c r="BG148" s="206">
        <f t="shared" si="6"/>
        <v>0</v>
      </c>
      <c r="BH148" s="206">
        <f t="shared" si="7"/>
        <v>0</v>
      </c>
      <c r="BI148" s="206">
        <f t="shared" si="8"/>
        <v>0</v>
      </c>
      <c r="BJ148" s="18" t="s">
        <v>80</v>
      </c>
      <c r="BK148" s="206">
        <f t="shared" si="9"/>
        <v>0</v>
      </c>
      <c r="BL148" s="18" t="s">
        <v>164</v>
      </c>
      <c r="BM148" s="205" t="s">
        <v>722</v>
      </c>
    </row>
    <row r="149" spans="1:65" s="2" customFormat="1" ht="16.5" customHeight="1">
      <c r="A149" s="35"/>
      <c r="B149" s="36"/>
      <c r="C149" s="193" t="s">
        <v>8</v>
      </c>
      <c r="D149" s="193" t="s">
        <v>160</v>
      </c>
      <c r="E149" s="194" t="s">
        <v>723</v>
      </c>
      <c r="F149" s="195" t="s">
        <v>724</v>
      </c>
      <c r="G149" s="196" t="s">
        <v>725</v>
      </c>
      <c r="H149" s="197">
        <v>1</v>
      </c>
      <c r="I149" s="198"/>
      <c r="J149" s="199">
        <f t="shared" si="0"/>
        <v>0</v>
      </c>
      <c r="K149" s="200"/>
      <c r="L149" s="40"/>
      <c r="M149" s="201" t="s">
        <v>1</v>
      </c>
      <c r="N149" s="202" t="s">
        <v>38</v>
      </c>
      <c r="O149" s="72"/>
      <c r="P149" s="203">
        <f t="shared" si="1"/>
        <v>0</v>
      </c>
      <c r="Q149" s="203">
        <v>0</v>
      </c>
      <c r="R149" s="203">
        <f t="shared" si="2"/>
        <v>0</v>
      </c>
      <c r="S149" s="203">
        <v>0</v>
      </c>
      <c r="T149" s="204">
        <f t="shared" si="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5" t="s">
        <v>164</v>
      </c>
      <c r="AT149" s="205" t="s">
        <v>160</v>
      </c>
      <c r="AU149" s="205" t="s">
        <v>82</v>
      </c>
      <c r="AY149" s="18" t="s">
        <v>156</v>
      </c>
      <c r="BE149" s="206">
        <f t="shared" si="4"/>
        <v>0</v>
      </c>
      <c r="BF149" s="206">
        <f t="shared" si="5"/>
        <v>0</v>
      </c>
      <c r="BG149" s="206">
        <f t="shared" si="6"/>
        <v>0</v>
      </c>
      <c r="BH149" s="206">
        <f t="shared" si="7"/>
        <v>0</v>
      </c>
      <c r="BI149" s="206">
        <f t="shared" si="8"/>
        <v>0</v>
      </c>
      <c r="BJ149" s="18" t="s">
        <v>80</v>
      </c>
      <c r="BK149" s="206">
        <f t="shared" si="9"/>
        <v>0</v>
      </c>
      <c r="BL149" s="18" t="s">
        <v>164</v>
      </c>
      <c r="BM149" s="205" t="s">
        <v>726</v>
      </c>
    </row>
    <row r="150" spans="1:65" s="2" customFormat="1" ht="24.2" customHeight="1">
      <c r="A150" s="35"/>
      <c r="B150" s="36"/>
      <c r="C150" s="193" t="s">
        <v>253</v>
      </c>
      <c r="D150" s="193" t="s">
        <v>160</v>
      </c>
      <c r="E150" s="194" t="s">
        <v>727</v>
      </c>
      <c r="F150" s="195" t="s">
        <v>728</v>
      </c>
      <c r="G150" s="196" t="s">
        <v>163</v>
      </c>
      <c r="H150" s="197">
        <v>7</v>
      </c>
      <c r="I150" s="198"/>
      <c r="J150" s="199">
        <f t="shared" si="0"/>
        <v>0</v>
      </c>
      <c r="K150" s="200"/>
      <c r="L150" s="40"/>
      <c r="M150" s="201" t="s">
        <v>1</v>
      </c>
      <c r="N150" s="202" t="s">
        <v>38</v>
      </c>
      <c r="O150" s="72"/>
      <c r="P150" s="203">
        <f t="shared" si="1"/>
        <v>0</v>
      </c>
      <c r="Q150" s="203">
        <v>0</v>
      </c>
      <c r="R150" s="203">
        <f t="shared" si="2"/>
        <v>0</v>
      </c>
      <c r="S150" s="203">
        <v>0</v>
      </c>
      <c r="T150" s="204">
        <f t="shared" si="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5" t="s">
        <v>164</v>
      </c>
      <c r="AT150" s="205" t="s">
        <v>160</v>
      </c>
      <c r="AU150" s="205" t="s">
        <v>82</v>
      </c>
      <c r="AY150" s="18" t="s">
        <v>156</v>
      </c>
      <c r="BE150" s="206">
        <f t="shared" si="4"/>
        <v>0</v>
      </c>
      <c r="BF150" s="206">
        <f t="shared" si="5"/>
        <v>0</v>
      </c>
      <c r="BG150" s="206">
        <f t="shared" si="6"/>
        <v>0</v>
      </c>
      <c r="BH150" s="206">
        <f t="shared" si="7"/>
        <v>0</v>
      </c>
      <c r="BI150" s="206">
        <f t="shared" si="8"/>
        <v>0</v>
      </c>
      <c r="BJ150" s="18" t="s">
        <v>80</v>
      </c>
      <c r="BK150" s="206">
        <f t="shared" si="9"/>
        <v>0</v>
      </c>
      <c r="BL150" s="18" t="s">
        <v>164</v>
      </c>
      <c r="BM150" s="205" t="s">
        <v>729</v>
      </c>
    </row>
    <row r="151" spans="1:65" s="2" customFormat="1" ht="16.5" customHeight="1">
      <c r="A151" s="35"/>
      <c r="B151" s="36"/>
      <c r="C151" s="193" t="s">
        <v>261</v>
      </c>
      <c r="D151" s="193" t="s">
        <v>160</v>
      </c>
      <c r="E151" s="194" t="s">
        <v>730</v>
      </c>
      <c r="F151" s="195" t="s">
        <v>731</v>
      </c>
      <c r="G151" s="196" t="s">
        <v>732</v>
      </c>
      <c r="H151" s="197">
        <v>2</v>
      </c>
      <c r="I151" s="198"/>
      <c r="J151" s="199">
        <f t="shared" si="0"/>
        <v>0</v>
      </c>
      <c r="K151" s="200"/>
      <c r="L151" s="40"/>
      <c r="M151" s="201" t="s">
        <v>1</v>
      </c>
      <c r="N151" s="202" t="s">
        <v>38</v>
      </c>
      <c r="O151" s="72"/>
      <c r="P151" s="203">
        <f t="shared" si="1"/>
        <v>0</v>
      </c>
      <c r="Q151" s="203">
        <v>0</v>
      </c>
      <c r="R151" s="203">
        <f t="shared" si="2"/>
        <v>0</v>
      </c>
      <c r="S151" s="203">
        <v>0</v>
      </c>
      <c r="T151" s="204">
        <f t="shared" si="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164</v>
      </c>
      <c r="AT151" s="205" t="s">
        <v>160</v>
      </c>
      <c r="AU151" s="205" t="s">
        <v>82</v>
      </c>
      <c r="AY151" s="18" t="s">
        <v>156</v>
      </c>
      <c r="BE151" s="206">
        <f t="shared" si="4"/>
        <v>0</v>
      </c>
      <c r="BF151" s="206">
        <f t="shared" si="5"/>
        <v>0</v>
      </c>
      <c r="BG151" s="206">
        <f t="shared" si="6"/>
        <v>0</v>
      </c>
      <c r="BH151" s="206">
        <f t="shared" si="7"/>
        <v>0</v>
      </c>
      <c r="BI151" s="206">
        <f t="shared" si="8"/>
        <v>0</v>
      </c>
      <c r="BJ151" s="18" t="s">
        <v>80</v>
      </c>
      <c r="BK151" s="206">
        <f t="shared" si="9"/>
        <v>0</v>
      </c>
      <c r="BL151" s="18" t="s">
        <v>164</v>
      </c>
      <c r="BM151" s="205" t="s">
        <v>733</v>
      </c>
    </row>
    <row r="152" spans="1:65" s="2" customFormat="1" ht="16.5" customHeight="1">
      <c r="A152" s="35"/>
      <c r="B152" s="36"/>
      <c r="C152" s="193" t="s">
        <v>266</v>
      </c>
      <c r="D152" s="193" t="s">
        <v>160</v>
      </c>
      <c r="E152" s="194" t="s">
        <v>734</v>
      </c>
      <c r="F152" s="195" t="s">
        <v>735</v>
      </c>
      <c r="G152" s="196" t="s">
        <v>732</v>
      </c>
      <c r="H152" s="197">
        <v>8</v>
      </c>
      <c r="I152" s="198"/>
      <c r="J152" s="199">
        <f t="shared" si="0"/>
        <v>0</v>
      </c>
      <c r="K152" s="200"/>
      <c r="L152" s="40"/>
      <c r="M152" s="201" t="s">
        <v>1</v>
      </c>
      <c r="N152" s="202" t="s">
        <v>38</v>
      </c>
      <c r="O152" s="72"/>
      <c r="P152" s="203">
        <f t="shared" si="1"/>
        <v>0</v>
      </c>
      <c r="Q152" s="203">
        <v>0</v>
      </c>
      <c r="R152" s="203">
        <f t="shared" si="2"/>
        <v>0</v>
      </c>
      <c r="S152" s="203">
        <v>0</v>
      </c>
      <c r="T152" s="204">
        <f t="shared" si="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5" t="s">
        <v>164</v>
      </c>
      <c r="AT152" s="205" t="s">
        <v>160</v>
      </c>
      <c r="AU152" s="205" t="s">
        <v>82</v>
      </c>
      <c r="AY152" s="18" t="s">
        <v>156</v>
      </c>
      <c r="BE152" s="206">
        <f t="shared" si="4"/>
        <v>0</v>
      </c>
      <c r="BF152" s="206">
        <f t="shared" si="5"/>
        <v>0</v>
      </c>
      <c r="BG152" s="206">
        <f t="shared" si="6"/>
        <v>0</v>
      </c>
      <c r="BH152" s="206">
        <f t="shared" si="7"/>
        <v>0</v>
      </c>
      <c r="BI152" s="206">
        <f t="shared" si="8"/>
        <v>0</v>
      </c>
      <c r="BJ152" s="18" t="s">
        <v>80</v>
      </c>
      <c r="BK152" s="206">
        <f t="shared" si="9"/>
        <v>0</v>
      </c>
      <c r="BL152" s="18" t="s">
        <v>164</v>
      </c>
      <c r="BM152" s="205" t="s">
        <v>736</v>
      </c>
    </row>
    <row r="153" spans="1:65" s="2" customFormat="1" ht="16.5" customHeight="1">
      <c r="A153" s="35"/>
      <c r="B153" s="36"/>
      <c r="C153" s="193" t="s">
        <v>274</v>
      </c>
      <c r="D153" s="193" t="s">
        <v>160</v>
      </c>
      <c r="E153" s="194" t="s">
        <v>737</v>
      </c>
      <c r="F153" s="195" t="s">
        <v>738</v>
      </c>
      <c r="G153" s="196" t="s">
        <v>732</v>
      </c>
      <c r="H153" s="197">
        <v>4</v>
      </c>
      <c r="I153" s="198"/>
      <c r="J153" s="199">
        <f t="shared" si="0"/>
        <v>0</v>
      </c>
      <c r="K153" s="200"/>
      <c r="L153" s="40"/>
      <c r="M153" s="201" t="s">
        <v>1</v>
      </c>
      <c r="N153" s="202" t="s">
        <v>38</v>
      </c>
      <c r="O153" s="72"/>
      <c r="P153" s="203">
        <f t="shared" si="1"/>
        <v>0</v>
      </c>
      <c r="Q153" s="203">
        <v>0</v>
      </c>
      <c r="R153" s="203">
        <f t="shared" si="2"/>
        <v>0</v>
      </c>
      <c r="S153" s="203">
        <v>0</v>
      </c>
      <c r="T153" s="204">
        <f t="shared" si="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5" t="s">
        <v>164</v>
      </c>
      <c r="AT153" s="205" t="s">
        <v>160</v>
      </c>
      <c r="AU153" s="205" t="s">
        <v>82</v>
      </c>
      <c r="AY153" s="18" t="s">
        <v>156</v>
      </c>
      <c r="BE153" s="206">
        <f t="shared" si="4"/>
        <v>0</v>
      </c>
      <c r="BF153" s="206">
        <f t="shared" si="5"/>
        <v>0</v>
      </c>
      <c r="BG153" s="206">
        <f t="shared" si="6"/>
        <v>0</v>
      </c>
      <c r="BH153" s="206">
        <f t="shared" si="7"/>
        <v>0</v>
      </c>
      <c r="BI153" s="206">
        <f t="shared" si="8"/>
        <v>0</v>
      </c>
      <c r="BJ153" s="18" t="s">
        <v>80</v>
      </c>
      <c r="BK153" s="206">
        <f t="shared" si="9"/>
        <v>0</v>
      </c>
      <c r="BL153" s="18" t="s">
        <v>164</v>
      </c>
      <c r="BM153" s="205" t="s">
        <v>739</v>
      </c>
    </row>
    <row r="154" spans="1:65" s="2" customFormat="1" ht="16.5" customHeight="1">
      <c r="A154" s="35"/>
      <c r="B154" s="36"/>
      <c r="C154" s="193" t="s">
        <v>278</v>
      </c>
      <c r="D154" s="193" t="s">
        <v>160</v>
      </c>
      <c r="E154" s="194" t="s">
        <v>740</v>
      </c>
      <c r="F154" s="195" t="s">
        <v>741</v>
      </c>
      <c r="G154" s="196" t="s">
        <v>732</v>
      </c>
      <c r="H154" s="197">
        <v>4</v>
      </c>
      <c r="I154" s="198"/>
      <c r="J154" s="199">
        <f t="shared" si="0"/>
        <v>0</v>
      </c>
      <c r="K154" s="200"/>
      <c r="L154" s="40"/>
      <c r="M154" s="201" t="s">
        <v>1</v>
      </c>
      <c r="N154" s="202" t="s">
        <v>38</v>
      </c>
      <c r="O154" s="72"/>
      <c r="P154" s="203">
        <f t="shared" si="1"/>
        <v>0</v>
      </c>
      <c r="Q154" s="203">
        <v>0</v>
      </c>
      <c r="R154" s="203">
        <f t="shared" si="2"/>
        <v>0</v>
      </c>
      <c r="S154" s="203">
        <v>0</v>
      </c>
      <c r="T154" s="204">
        <f t="shared" si="3"/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164</v>
      </c>
      <c r="AT154" s="205" t="s">
        <v>160</v>
      </c>
      <c r="AU154" s="205" t="s">
        <v>82</v>
      </c>
      <c r="AY154" s="18" t="s">
        <v>156</v>
      </c>
      <c r="BE154" s="206">
        <f t="shared" si="4"/>
        <v>0</v>
      </c>
      <c r="BF154" s="206">
        <f t="shared" si="5"/>
        <v>0</v>
      </c>
      <c r="BG154" s="206">
        <f t="shared" si="6"/>
        <v>0</v>
      </c>
      <c r="BH154" s="206">
        <f t="shared" si="7"/>
        <v>0</v>
      </c>
      <c r="BI154" s="206">
        <f t="shared" si="8"/>
        <v>0</v>
      </c>
      <c r="BJ154" s="18" t="s">
        <v>80</v>
      </c>
      <c r="BK154" s="206">
        <f t="shared" si="9"/>
        <v>0</v>
      </c>
      <c r="BL154" s="18" t="s">
        <v>164</v>
      </c>
      <c r="BM154" s="205" t="s">
        <v>742</v>
      </c>
    </row>
    <row r="155" spans="1:65" s="2" customFormat="1" ht="21.75" customHeight="1">
      <c r="A155" s="35"/>
      <c r="B155" s="36"/>
      <c r="C155" s="193" t="s">
        <v>7</v>
      </c>
      <c r="D155" s="193" t="s">
        <v>160</v>
      </c>
      <c r="E155" s="194" t="s">
        <v>743</v>
      </c>
      <c r="F155" s="195" t="s">
        <v>744</v>
      </c>
      <c r="G155" s="196" t="s">
        <v>732</v>
      </c>
      <c r="H155" s="197">
        <v>1</v>
      </c>
      <c r="I155" s="198"/>
      <c r="J155" s="199">
        <f t="shared" si="0"/>
        <v>0</v>
      </c>
      <c r="K155" s="200"/>
      <c r="L155" s="40"/>
      <c r="M155" s="201" t="s">
        <v>1</v>
      </c>
      <c r="N155" s="202" t="s">
        <v>38</v>
      </c>
      <c r="O155" s="72"/>
      <c r="P155" s="203">
        <f t="shared" si="1"/>
        <v>0</v>
      </c>
      <c r="Q155" s="203">
        <v>0</v>
      </c>
      <c r="R155" s="203">
        <f t="shared" si="2"/>
        <v>0</v>
      </c>
      <c r="S155" s="203">
        <v>0</v>
      </c>
      <c r="T155" s="204">
        <f t="shared" si="3"/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5" t="s">
        <v>164</v>
      </c>
      <c r="AT155" s="205" t="s">
        <v>160</v>
      </c>
      <c r="AU155" s="205" t="s">
        <v>82</v>
      </c>
      <c r="AY155" s="18" t="s">
        <v>156</v>
      </c>
      <c r="BE155" s="206">
        <f t="shared" si="4"/>
        <v>0</v>
      </c>
      <c r="BF155" s="206">
        <f t="shared" si="5"/>
        <v>0</v>
      </c>
      <c r="BG155" s="206">
        <f t="shared" si="6"/>
        <v>0</v>
      </c>
      <c r="BH155" s="206">
        <f t="shared" si="7"/>
        <v>0</v>
      </c>
      <c r="BI155" s="206">
        <f t="shared" si="8"/>
        <v>0</v>
      </c>
      <c r="BJ155" s="18" t="s">
        <v>80</v>
      </c>
      <c r="BK155" s="206">
        <f t="shared" si="9"/>
        <v>0</v>
      </c>
      <c r="BL155" s="18" t="s">
        <v>164</v>
      </c>
      <c r="BM155" s="205" t="s">
        <v>745</v>
      </c>
    </row>
    <row r="156" spans="1:65" s="12" customFormat="1" ht="22.9" customHeight="1">
      <c r="B156" s="177"/>
      <c r="C156" s="178"/>
      <c r="D156" s="179" t="s">
        <v>72</v>
      </c>
      <c r="E156" s="191" t="s">
        <v>746</v>
      </c>
      <c r="F156" s="191" t="s">
        <v>747</v>
      </c>
      <c r="G156" s="178"/>
      <c r="H156" s="178"/>
      <c r="I156" s="181"/>
      <c r="J156" s="192">
        <f>BK156</f>
        <v>0</v>
      </c>
      <c r="K156" s="178"/>
      <c r="L156" s="183"/>
      <c r="M156" s="184"/>
      <c r="N156" s="185"/>
      <c r="O156" s="185"/>
      <c r="P156" s="186">
        <f>P157+P161+P167+P174+P176</f>
        <v>0</v>
      </c>
      <c r="Q156" s="185"/>
      <c r="R156" s="186">
        <f>R157+R161+R167+R174+R176</f>
        <v>0</v>
      </c>
      <c r="S156" s="185"/>
      <c r="T156" s="187">
        <f>T157+T161+T167+T174+T176</f>
        <v>0</v>
      </c>
      <c r="AR156" s="188" t="s">
        <v>80</v>
      </c>
      <c r="AT156" s="189" t="s">
        <v>72</v>
      </c>
      <c r="AU156" s="189" t="s">
        <v>80</v>
      </c>
      <c r="AY156" s="188" t="s">
        <v>156</v>
      </c>
      <c r="BK156" s="190">
        <f>BK157+BK161+BK167+BK174+BK176</f>
        <v>0</v>
      </c>
    </row>
    <row r="157" spans="1:65" s="12" customFormat="1" ht="20.85" customHeight="1">
      <c r="B157" s="177"/>
      <c r="C157" s="178"/>
      <c r="D157" s="179" t="s">
        <v>72</v>
      </c>
      <c r="E157" s="191" t="s">
        <v>748</v>
      </c>
      <c r="F157" s="191" t="s">
        <v>749</v>
      </c>
      <c r="G157" s="178"/>
      <c r="H157" s="178"/>
      <c r="I157" s="181"/>
      <c r="J157" s="192">
        <f>BK157</f>
        <v>0</v>
      </c>
      <c r="K157" s="178"/>
      <c r="L157" s="183"/>
      <c r="M157" s="184"/>
      <c r="N157" s="185"/>
      <c r="O157" s="185"/>
      <c r="P157" s="186">
        <f>SUM(P158:P160)</f>
        <v>0</v>
      </c>
      <c r="Q157" s="185"/>
      <c r="R157" s="186">
        <f>SUM(R158:R160)</f>
        <v>0</v>
      </c>
      <c r="S157" s="185"/>
      <c r="T157" s="187">
        <f>SUM(T158:T160)</f>
        <v>0</v>
      </c>
      <c r="AR157" s="188" t="s">
        <v>80</v>
      </c>
      <c r="AT157" s="189" t="s">
        <v>72</v>
      </c>
      <c r="AU157" s="189" t="s">
        <v>82</v>
      </c>
      <c r="AY157" s="188" t="s">
        <v>156</v>
      </c>
      <c r="BK157" s="190">
        <f>SUM(BK158:BK160)</f>
        <v>0</v>
      </c>
    </row>
    <row r="158" spans="1:65" s="2" customFormat="1" ht="16.5" customHeight="1">
      <c r="A158" s="35"/>
      <c r="B158" s="36"/>
      <c r="C158" s="251" t="s">
        <v>286</v>
      </c>
      <c r="D158" s="251" t="s">
        <v>267</v>
      </c>
      <c r="E158" s="252" t="s">
        <v>750</v>
      </c>
      <c r="F158" s="253" t="s">
        <v>751</v>
      </c>
      <c r="G158" s="254" t="s">
        <v>346</v>
      </c>
      <c r="H158" s="255">
        <v>50</v>
      </c>
      <c r="I158" s="256"/>
      <c r="J158" s="257">
        <f>ROUND(I158*H158,2)</f>
        <v>0</v>
      </c>
      <c r="K158" s="258"/>
      <c r="L158" s="259"/>
      <c r="M158" s="260" t="s">
        <v>1</v>
      </c>
      <c r="N158" s="261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203</v>
      </c>
      <c r="AT158" s="205" t="s">
        <v>267</v>
      </c>
      <c r="AU158" s="205" t="s">
        <v>94</v>
      </c>
      <c r="AY158" s="18" t="s">
        <v>156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80</v>
      </c>
      <c r="BK158" s="206">
        <f>ROUND(I158*H158,2)</f>
        <v>0</v>
      </c>
      <c r="BL158" s="18" t="s">
        <v>164</v>
      </c>
      <c r="BM158" s="205" t="s">
        <v>752</v>
      </c>
    </row>
    <row r="159" spans="1:65" s="2" customFormat="1" ht="16.5" customHeight="1">
      <c r="A159" s="35"/>
      <c r="B159" s="36"/>
      <c r="C159" s="251" t="s">
        <v>293</v>
      </c>
      <c r="D159" s="251" t="s">
        <v>267</v>
      </c>
      <c r="E159" s="252" t="s">
        <v>753</v>
      </c>
      <c r="F159" s="253" t="s">
        <v>754</v>
      </c>
      <c r="G159" s="254" t="s">
        <v>346</v>
      </c>
      <c r="H159" s="255">
        <v>15</v>
      </c>
      <c r="I159" s="256"/>
      <c r="J159" s="257">
        <f>ROUND(I159*H159,2)</f>
        <v>0</v>
      </c>
      <c r="K159" s="258"/>
      <c r="L159" s="259"/>
      <c r="M159" s="260" t="s">
        <v>1</v>
      </c>
      <c r="N159" s="261" t="s">
        <v>38</v>
      </c>
      <c r="O159" s="7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5" t="s">
        <v>203</v>
      </c>
      <c r="AT159" s="205" t="s">
        <v>267</v>
      </c>
      <c r="AU159" s="205" t="s">
        <v>94</v>
      </c>
      <c r="AY159" s="18" t="s">
        <v>156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8" t="s">
        <v>80</v>
      </c>
      <c r="BK159" s="206">
        <f>ROUND(I159*H159,2)</f>
        <v>0</v>
      </c>
      <c r="BL159" s="18" t="s">
        <v>164</v>
      </c>
      <c r="BM159" s="205" t="s">
        <v>755</v>
      </c>
    </row>
    <row r="160" spans="1:65" s="2" customFormat="1" ht="16.5" customHeight="1">
      <c r="A160" s="35"/>
      <c r="B160" s="36"/>
      <c r="C160" s="251" t="s">
        <v>300</v>
      </c>
      <c r="D160" s="251" t="s">
        <v>267</v>
      </c>
      <c r="E160" s="252" t="s">
        <v>756</v>
      </c>
      <c r="F160" s="253" t="s">
        <v>757</v>
      </c>
      <c r="G160" s="254" t="s">
        <v>346</v>
      </c>
      <c r="H160" s="255">
        <v>60</v>
      </c>
      <c r="I160" s="256"/>
      <c r="J160" s="257">
        <f>ROUND(I160*H160,2)</f>
        <v>0</v>
      </c>
      <c r="K160" s="258"/>
      <c r="L160" s="259"/>
      <c r="M160" s="260" t="s">
        <v>1</v>
      </c>
      <c r="N160" s="261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203</v>
      </c>
      <c r="AT160" s="205" t="s">
        <v>267</v>
      </c>
      <c r="AU160" s="205" t="s">
        <v>94</v>
      </c>
      <c r="AY160" s="18" t="s">
        <v>156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80</v>
      </c>
      <c r="BK160" s="206">
        <f>ROUND(I160*H160,2)</f>
        <v>0</v>
      </c>
      <c r="BL160" s="18" t="s">
        <v>164</v>
      </c>
      <c r="BM160" s="205" t="s">
        <v>758</v>
      </c>
    </row>
    <row r="161" spans="1:65" s="12" customFormat="1" ht="20.85" customHeight="1">
      <c r="B161" s="177"/>
      <c r="C161" s="178"/>
      <c r="D161" s="179" t="s">
        <v>72</v>
      </c>
      <c r="E161" s="191" t="s">
        <v>759</v>
      </c>
      <c r="F161" s="191" t="s">
        <v>760</v>
      </c>
      <c r="G161" s="178"/>
      <c r="H161" s="178"/>
      <c r="I161" s="181"/>
      <c r="J161" s="192">
        <f>BK161</f>
        <v>0</v>
      </c>
      <c r="K161" s="178"/>
      <c r="L161" s="183"/>
      <c r="M161" s="184"/>
      <c r="N161" s="185"/>
      <c r="O161" s="185"/>
      <c r="P161" s="186">
        <f>SUM(P162:P166)</f>
        <v>0</v>
      </c>
      <c r="Q161" s="185"/>
      <c r="R161" s="186">
        <f>SUM(R162:R166)</f>
        <v>0</v>
      </c>
      <c r="S161" s="185"/>
      <c r="T161" s="187">
        <f>SUM(T162:T166)</f>
        <v>0</v>
      </c>
      <c r="AR161" s="188" t="s">
        <v>80</v>
      </c>
      <c r="AT161" s="189" t="s">
        <v>72</v>
      </c>
      <c r="AU161" s="189" t="s">
        <v>82</v>
      </c>
      <c r="AY161" s="188" t="s">
        <v>156</v>
      </c>
      <c r="BK161" s="190">
        <f>SUM(BK162:BK166)</f>
        <v>0</v>
      </c>
    </row>
    <row r="162" spans="1:65" s="2" customFormat="1" ht="16.5" customHeight="1">
      <c r="A162" s="35"/>
      <c r="B162" s="36"/>
      <c r="C162" s="251" t="s">
        <v>290</v>
      </c>
      <c r="D162" s="251" t="s">
        <v>267</v>
      </c>
      <c r="E162" s="252" t="s">
        <v>761</v>
      </c>
      <c r="F162" s="253" t="s">
        <v>762</v>
      </c>
      <c r="G162" s="254" t="s">
        <v>691</v>
      </c>
      <c r="H162" s="255">
        <v>1</v>
      </c>
      <c r="I162" s="256"/>
      <c r="J162" s="257">
        <f>ROUND(I162*H162,2)</f>
        <v>0</v>
      </c>
      <c r="K162" s="258"/>
      <c r="L162" s="259"/>
      <c r="M162" s="260" t="s">
        <v>1</v>
      </c>
      <c r="N162" s="261" t="s">
        <v>38</v>
      </c>
      <c r="O162" s="7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203</v>
      </c>
      <c r="AT162" s="205" t="s">
        <v>267</v>
      </c>
      <c r="AU162" s="205" t="s">
        <v>94</v>
      </c>
      <c r="AY162" s="18" t="s">
        <v>156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80</v>
      </c>
      <c r="BK162" s="206">
        <f>ROUND(I162*H162,2)</f>
        <v>0</v>
      </c>
      <c r="BL162" s="18" t="s">
        <v>164</v>
      </c>
      <c r="BM162" s="205" t="s">
        <v>763</v>
      </c>
    </row>
    <row r="163" spans="1:65" s="2" customFormat="1" ht="24.2" customHeight="1">
      <c r="A163" s="35"/>
      <c r="B163" s="36"/>
      <c r="C163" s="251" t="s">
        <v>310</v>
      </c>
      <c r="D163" s="251" t="s">
        <v>267</v>
      </c>
      <c r="E163" s="252" t="s">
        <v>764</v>
      </c>
      <c r="F163" s="253" t="s">
        <v>765</v>
      </c>
      <c r="G163" s="254" t="s">
        <v>659</v>
      </c>
      <c r="H163" s="255">
        <v>4</v>
      </c>
      <c r="I163" s="256"/>
      <c r="J163" s="257">
        <f>ROUND(I163*H163,2)</f>
        <v>0</v>
      </c>
      <c r="K163" s="258"/>
      <c r="L163" s="259"/>
      <c r="M163" s="260" t="s">
        <v>1</v>
      </c>
      <c r="N163" s="261" t="s">
        <v>38</v>
      </c>
      <c r="O163" s="7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5" t="s">
        <v>203</v>
      </c>
      <c r="AT163" s="205" t="s">
        <v>267</v>
      </c>
      <c r="AU163" s="205" t="s">
        <v>94</v>
      </c>
      <c r="AY163" s="18" t="s">
        <v>156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8" t="s">
        <v>80</v>
      </c>
      <c r="BK163" s="206">
        <f>ROUND(I163*H163,2)</f>
        <v>0</v>
      </c>
      <c r="BL163" s="18" t="s">
        <v>164</v>
      </c>
      <c r="BM163" s="205" t="s">
        <v>766</v>
      </c>
    </row>
    <row r="164" spans="1:65" s="2" customFormat="1" ht="16.5" customHeight="1">
      <c r="A164" s="35"/>
      <c r="B164" s="36"/>
      <c r="C164" s="251" t="s">
        <v>315</v>
      </c>
      <c r="D164" s="251" t="s">
        <v>267</v>
      </c>
      <c r="E164" s="252" t="s">
        <v>767</v>
      </c>
      <c r="F164" s="253" t="s">
        <v>768</v>
      </c>
      <c r="G164" s="254" t="s">
        <v>769</v>
      </c>
      <c r="H164" s="255">
        <v>1</v>
      </c>
      <c r="I164" s="256"/>
      <c r="J164" s="257">
        <f>ROUND(I164*H164,2)</f>
        <v>0</v>
      </c>
      <c r="K164" s="258"/>
      <c r="L164" s="259"/>
      <c r="M164" s="260" t="s">
        <v>1</v>
      </c>
      <c r="N164" s="261" t="s">
        <v>38</v>
      </c>
      <c r="O164" s="7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5" t="s">
        <v>203</v>
      </c>
      <c r="AT164" s="205" t="s">
        <v>267</v>
      </c>
      <c r="AU164" s="205" t="s">
        <v>94</v>
      </c>
      <c r="AY164" s="18" t="s">
        <v>156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8" t="s">
        <v>80</v>
      </c>
      <c r="BK164" s="206">
        <f>ROUND(I164*H164,2)</f>
        <v>0</v>
      </c>
      <c r="BL164" s="18" t="s">
        <v>164</v>
      </c>
      <c r="BM164" s="205" t="s">
        <v>770</v>
      </c>
    </row>
    <row r="165" spans="1:65" s="2" customFormat="1" ht="16.5" customHeight="1">
      <c r="A165" s="35"/>
      <c r="B165" s="36"/>
      <c r="C165" s="251" t="s">
        <v>325</v>
      </c>
      <c r="D165" s="251" t="s">
        <v>267</v>
      </c>
      <c r="E165" s="252" t="s">
        <v>771</v>
      </c>
      <c r="F165" s="253" t="s">
        <v>772</v>
      </c>
      <c r="G165" s="254" t="s">
        <v>769</v>
      </c>
      <c r="H165" s="255">
        <v>1</v>
      </c>
      <c r="I165" s="256"/>
      <c r="J165" s="257">
        <f>ROUND(I165*H165,2)</f>
        <v>0</v>
      </c>
      <c r="K165" s="258"/>
      <c r="L165" s="259"/>
      <c r="M165" s="260" t="s">
        <v>1</v>
      </c>
      <c r="N165" s="261" t="s">
        <v>38</v>
      </c>
      <c r="O165" s="7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203</v>
      </c>
      <c r="AT165" s="205" t="s">
        <v>267</v>
      </c>
      <c r="AU165" s="205" t="s">
        <v>94</v>
      </c>
      <c r="AY165" s="18" t="s">
        <v>156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80</v>
      </c>
      <c r="BK165" s="206">
        <f>ROUND(I165*H165,2)</f>
        <v>0</v>
      </c>
      <c r="BL165" s="18" t="s">
        <v>164</v>
      </c>
      <c r="BM165" s="205" t="s">
        <v>773</v>
      </c>
    </row>
    <row r="166" spans="1:65" s="2" customFormat="1" ht="16.5" customHeight="1">
      <c r="A166" s="35"/>
      <c r="B166" s="36"/>
      <c r="C166" s="251" t="s">
        <v>329</v>
      </c>
      <c r="D166" s="251" t="s">
        <v>267</v>
      </c>
      <c r="E166" s="252" t="s">
        <v>774</v>
      </c>
      <c r="F166" s="253" t="s">
        <v>775</v>
      </c>
      <c r="G166" s="254" t="s">
        <v>177</v>
      </c>
      <c r="H166" s="255">
        <v>1</v>
      </c>
      <c r="I166" s="256"/>
      <c r="J166" s="257">
        <f>ROUND(I166*H166,2)</f>
        <v>0</v>
      </c>
      <c r="K166" s="258"/>
      <c r="L166" s="259"/>
      <c r="M166" s="260" t="s">
        <v>1</v>
      </c>
      <c r="N166" s="261" t="s">
        <v>38</v>
      </c>
      <c r="O166" s="7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5" t="s">
        <v>203</v>
      </c>
      <c r="AT166" s="205" t="s">
        <v>267</v>
      </c>
      <c r="AU166" s="205" t="s">
        <v>94</v>
      </c>
      <c r="AY166" s="18" t="s">
        <v>156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8" t="s">
        <v>80</v>
      </c>
      <c r="BK166" s="206">
        <f>ROUND(I166*H166,2)</f>
        <v>0</v>
      </c>
      <c r="BL166" s="18" t="s">
        <v>164</v>
      </c>
      <c r="BM166" s="205" t="s">
        <v>776</v>
      </c>
    </row>
    <row r="167" spans="1:65" s="12" customFormat="1" ht="20.85" customHeight="1">
      <c r="B167" s="177"/>
      <c r="C167" s="178"/>
      <c r="D167" s="179" t="s">
        <v>72</v>
      </c>
      <c r="E167" s="191" t="s">
        <v>777</v>
      </c>
      <c r="F167" s="191" t="s">
        <v>778</v>
      </c>
      <c r="G167" s="178"/>
      <c r="H167" s="178"/>
      <c r="I167" s="181"/>
      <c r="J167" s="192">
        <f>BK167</f>
        <v>0</v>
      </c>
      <c r="K167" s="178"/>
      <c r="L167" s="183"/>
      <c r="M167" s="184"/>
      <c r="N167" s="185"/>
      <c r="O167" s="185"/>
      <c r="P167" s="186">
        <f>SUM(P168:P173)</f>
        <v>0</v>
      </c>
      <c r="Q167" s="185"/>
      <c r="R167" s="186">
        <f>SUM(R168:R173)</f>
        <v>0</v>
      </c>
      <c r="S167" s="185"/>
      <c r="T167" s="187">
        <f>SUM(T168:T173)</f>
        <v>0</v>
      </c>
      <c r="AR167" s="188" t="s">
        <v>80</v>
      </c>
      <c r="AT167" s="189" t="s">
        <v>72</v>
      </c>
      <c r="AU167" s="189" t="s">
        <v>82</v>
      </c>
      <c r="AY167" s="188" t="s">
        <v>156</v>
      </c>
      <c r="BK167" s="190">
        <f>SUM(BK168:BK173)</f>
        <v>0</v>
      </c>
    </row>
    <row r="168" spans="1:65" s="2" customFormat="1" ht="16.5" customHeight="1">
      <c r="A168" s="35"/>
      <c r="B168" s="36"/>
      <c r="C168" s="251" t="s">
        <v>339</v>
      </c>
      <c r="D168" s="251" t="s">
        <v>267</v>
      </c>
      <c r="E168" s="252" t="s">
        <v>779</v>
      </c>
      <c r="F168" s="253" t="s">
        <v>780</v>
      </c>
      <c r="G168" s="254" t="s">
        <v>691</v>
      </c>
      <c r="H168" s="255">
        <v>5</v>
      </c>
      <c r="I168" s="256"/>
      <c r="J168" s="257">
        <f t="shared" ref="J168:J173" si="10">ROUND(I168*H168,2)</f>
        <v>0</v>
      </c>
      <c r="K168" s="258"/>
      <c r="L168" s="259"/>
      <c r="M168" s="260" t="s">
        <v>1</v>
      </c>
      <c r="N168" s="261" t="s">
        <v>38</v>
      </c>
      <c r="O168" s="72"/>
      <c r="P168" s="203">
        <f t="shared" ref="P168:P173" si="11">O168*H168</f>
        <v>0</v>
      </c>
      <c r="Q168" s="203">
        <v>0</v>
      </c>
      <c r="R168" s="203">
        <f t="shared" ref="R168:R173" si="12">Q168*H168</f>
        <v>0</v>
      </c>
      <c r="S168" s="203">
        <v>0</v>
      </c>
      <c r="T168" s="204">
        <f t="shared" ref="T168:T173" si="13"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203</v>
      </c>
      <c r="AT168" s="205" t="s">
        <v>267</v>
      </c>
      <c r="AU168" s="205" t="s">
        <v>94</v>
      </c>
      <c r="AY168" s="18" t="s">
        <v>156</v>
      </c>
      <c r="BE168" s="206">
        <f t="shared" ref="BE168:BE173" si="14">IF(N168="základní",J168,0)</f>
        <v>0</v>
      </c>
      <c r="BF168" s="206">
        <f t="shared" ref="BF168:BF173" si="15">IF(N168="snížená",J168,0)</f>
        <v>0</v>
      </c>
      <c r="BG168" s="206">
        <f t="shared" ref="BG168:BG173" si="16">IF(N168="zákl. přenesená",J168,0)</f>
        <v>0</v>
      </c>
      <c r="BH168" s="206">
        <f t="shared" ref="BH168:BH173" si="17">IF(N168="sníž. přenesená",J168,0)</f>
        <v>0</v>
      </c>
      <c r="BI168" s="206">
        <f t="shared" ref="BI168:BI173" si="18">IF(N168="nulová",J168,0)</f>
        <v>0</v>
      </c>
      <c r="BJ168" s="18" t="s">
        <v>80</v>
      </c>
      <c r="BK168" s="206">
        <f t="shared" ref="BK168:BK173" si="19">ROUND(I168*H168,2)</f>
        <v>0</v>
      </c>
      <c r="BL168" s="18" t="s">
        <v>164</v>
      </c>
      <c r="BM168" s="205" t="s">
        <v>781</v>
      </c>
    </row>
    <row r="169" spans="1:65" s="2" customFormat="1" ht="16.5" customHeight="1">
      <c r="A169" s="35"/>
      <c r="B169" s="36"/>
      <c r="C169" s="251" t="s">
        <v>158</v>
      </c>
      <c r="D169" s="251" t="s">
        <v>267</v>
      </c>
      <c r="E169" s="252" t="s">
        <v>782</v>
      </c>
      <c r="F169" s="253" t="s">
        <v>783</v>
      </c>
      <c r="G169" s="254" t="s">
        <v>691</v>
      </c>
      <c r="H169" s="255">
        <v>5</v>
      </c>
      <c r="I169" s="256"/>
      <c r="J169" s="257">
        <f t="shared" si="10"/>
        <v>0</v>
      </c>
      <c r="K169" s="258"/>
      <c r="L169" s="259"/>
      <c r="M169" s="260" t="s">
        <v>1</v>
      </c>
      <c r="N169" s="261" t="s">
        <v>38</v>
      </c>
      <c r="O169" s="72"/>
      <c r="P169" s="203">
        <f t="shared" si="11"/>
        <v>0</v>
      </c>
      <c r="Q169" s="203">
        <v>0</v>
      </c>
      <c r="R169" s="203">
        <f t="shared" si="12"/>
        <v>0</v>
      </c>
      <c r="S169" s="203">
        <v>0</v>
      </c>
      <c r="T169" s="204">
        <f t="shared" si="1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5" t="s">
        <v>203</v>
      </c>
      <c r="AT169" s="205" t="s">
        <v>267</v>
      </c>
      <c r="AU169" s="205" t="s">
        <v>94</v>
      </c>
      <c r="AY169" s="18" t="s">
        <v>156</v>
      </c>
      <c r="BE169" s="206">
        <f t="shared" si="14"/>
        <v>0</v>
      </c>
      <c r="BF169" s="206">
        <f t="shared" si="15"/>
        <v>0</v>
      </c>
      <c r="BG169" s="206">
        <f t="shared" si="16"/>
        <v>0</v>
      </c>
      <c r="BH169" s="206">
        <f t="shared" si="17"/>
        <v>0</v>
      </c>
      <c r="BI169" s="206">
        <f t="shared" si="18"/>
        <v>0</v>
      </c>
      <c r="BJ169" s="18" t="s">
        <v>80</v>
      </c>
      <c r="BK169" s="206">
        <f t="shared" si="19"/>
        <v>0</v>
      </c>
      <c r="BL169" s="18" t="s">
        <v>164</v>
      </c>
      <c r="BM169" s="205" t="s">
        <v>784</v>
      </c>
    </row>
    <row r="170" spans="1:65" s="2" customFormat="1" ht="16.5" customHeight="1">
      <c r="A170" s="35"/>
      <c r="B170" s="36"/>
      <c r="C170" s="251" t="s">
        <v>349</v>
      </c>
      <c r="D170" s="251" t="s">
        <v>267</v>
      </c>
      <c r="E170" s="252" t="s">
        <v>785</v>
      </c>
      <c r="F170" s="253" t="s">
        <v>786</v>
      </c>
      <c r="G170" s="254" t="s">
        <v>691</v>
      </c>
      <c r="H170" s="255">
        <v>5</v>
      </c>
      <c r="I170" s="256"/>
      <c r="J170" s="257">
        <f t="shared" si="10"/>
        <v>0</v>
      </c>
      <c r="K170" s="258"/>
      <c r="L170" s="259"/>
      <c r="M170" s="260" t="s">
        <v>1</v>
      </c>
      <c r="N170" s="261" t="s">
        <v>38</v>
      </c>
      <c r="O170" s="72"/>
      <c r="P170" s="203">
        <f t="shared" si="11"/>
        <v>0</v>
      </c>
      <c r="Q170" s="203">
        <v>0</v>
      </c>
      <c r="R170" s="203">
        <f t="shared" si="12"/>
        <v>0</v>
      </c>
      <c r="S170" s="203">
        <v>0</v>
      </c>
      <c r="T170" s="204">
        <f t="shared" si="1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5" t="s">
        <v>203</v>
      </c>
      <c r="AT170" s="205" t="s">
        <v>267</v>
      </c>
      <c r="AU170" s="205" t="s">
        <v>94</v>
      </c>
      <c r="AY170" s="18" t="s">
        <v>156</v>
      </c>
      <c r="BE170" s="206">
        <f t="shared" si="14"/>
        <v>0</v>
      </c>
      <c r="BF170" s="206">
        <f t="shared" si="15"/>
        <v>0</v>
      </c>
      <c r="BG170" s="206">
        <f t="shared" si="16"/>
        <v>0</v>
      </c>
      <c r="BH170" s="206">
        <f t="shared" si="17"/>
        <v>0</v>
      </c>
      <c r="BI170" s="206">
        <f t="shared" si="18"/>
        <v>0</v>
      </c>
      <c r="BJ170" s="18" t="s">
        <v>80</v>
      </c>
      <c r="BK170" s="206">
        <f t="shared" si="19"/>
        <v>0</v>
      </c>
      <c r="BL170" s="18" t="s">
        <v>164</v>
      </c>
      <c r="BM170" s="205" t="s">
        <v>787</v>
      </c>
    </row>
    <row r="171" spans="1:65" s="2" customFormat="1" ht="16.5" customHeight="1">
      <c r="A171" s="35"/>
      <c r="B171" s="36"/>
      <c r="C171" s="251" t="s">
        <v>354</v>
      </c>
      <c r="D171" s="251" t="s">
        <v>267</v>
      </c>
      <c r="E171" s="252" t="s">
        <v>788</v>
      </c>
      <c r="F171" s="253" t="s">
        <v>789</v>
      </c>
      <c r="G171" s="254" t="s">
        <v>691</v>
      </c>
      <c r="H171" s="255">
        <v>6</v>
      </c>
      <c r="I171" s="256"/>
      <c r="J171" s="257">
        <f t="shared" si="10"/>
        <v>0</v>
      </c>
      <c r="K171" s="258"/>
      <c r="L171" s="259"/>
      <c r="M171" s="260" t="s">
        <v>1</v>
      </c>
      <c r="N171" s="261" t="s">
        <v>38</v>
      </c>
      <c r="O171" s="72"/>
      <c r="P171" s="203">
        <f t="shared" si="11"/>
        <v>0</v>
      </c>
      <c r="Q171" s="203">
        <v>0</v>
      </c>
      <c r="R171" s="203">
        <f t="shared" si="12"/>
        <v>0</v>
      </c>
      <c r="S171" s="203">
        <v>0</v>
      </c>
      <c r="T171" s="204">
        <f t="shared" si="1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203</v>
      </c>
      <c r="AT171" s="205" t="s">
        <v>267</v>
      </c>
      <c r="AU171" s="205" t="s">
        <v>94</v>
      </c>
      <c r="AY171" s="18" t="s">
        <v>156</v>
      </c>
      <c r="BE171" s="206">
        <f t="shared" si="14"/>
        <v>0</v>
      </c>
      <c r="BF171" s="206">
        <f t="shared" si="15"/>
        <v>0</v>
      </c>
      <c r="BG171" s="206">
        <f t="shared" si="16"/>
        <v>0</v>
      </c>
      <c r="BH171" s="206">
        <f t="shared" si="17"/>
        <v>0</v>
      </c>
      <c r="BI171" s="206">
        <f t="shared" si="18"/>
        <v>0</v>
      </c>
      <c r="BJ171" s="18" t="s">
        <v>80</v>
      </c>
      <c r="BK171" s="206">
        <f t="shared" si="19"/>
        <v>0</v>
      </c>
      <c r="BL171" s="18" t="s">
        <v>164</v>
      </c>
      <c r="BM171" s="205" t="s">
        <v>790</v>
      </c>
    </row>
    <row r="172" spans="1:65" s="2" customFormat="1" ht="24.2" customHeight="1">
      <c r="A172" s="35"/>
      <c r="B172" s="36"/>
      <c r="C172" s="251" t="s">
        <v>173</v>
      </c>
      <c r="D172" s="251" t="s">
        <v>267</v>
      </c>
      <c r="E172" s="252" t="s">
        <v>791</v>
      </c>
      <c r="F172" s="253" t="s">
        <v>792</v>
      </c>
      <c r="G172" s="254" t="s">
        <v>691</v>
      </c>
      <c r="H172" s="255">
        <v>1</v>
      </c>
      <c r="I172" s="256"/>
      <c r="J172" s="257">
        <f t="shared" si="10"/>
        <v>0</v>
      </c>
      <c r="K172" s="258"/>
      <c r="L172" s="259"/>
      <c r="M172" s="260" t="s">
        <v>1</v>
      </c>
      <c r="N172" s="261" t="s">
        <v>38</v>
      </c>
      <c r="O172" s="72"/>
      <c r="P172" s="203">
        <f t="shared" si="11"/>
        <v>0</v>
      </c>
      <c r="Q172" s="203">
        <v>0</v>
      </c>
      <c r="R172" s="203">
        <f t="shared" si="12"/>
        <v>0</v>
      </c>
      <c r="S172" s="203">
        <v>0</v>
      </c>
      <c r="T172" s="204">
        <f t="shared" si="1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5" t="s">
        <v>203</v>
      </c>
      <c r="AT172" s="205" t="s">
        <v>267</v>
      </c>
      <c r="AU172" s="205" t="s">
        <v>94</v>
      </c>
      <c r="AY172" s="18" t="s">
        <v>156</v>
      </c>
      <c r="BE172" s="206">
        <f t="shared" si="14"/>
        <v>0</v>
      </c>
      <c r="BF172" s="206">
        <f t="shared" si="15"/>
        <v>0</v>
      </c>
      <c r="BG172" s="206">
        <f t="shared" si="16"/>
        <v>0</v>
      </c>
      <c r="BH172" s="206">
        <f t="shared" si="17"/>
        <v>0</v>
      </c>
      <c r="BI172" s="206">
        <f t="shared" si="18"/>
        <v>0</v>
      </c>
      <c r="BJ172" s="18" t="s">
        <v>80</v>
      </c>
      <c r="BK172" s="206">
        <f t="shared" si="19"/>
        <v>0</v>
      </c>
      <c r="BL172" s="18" t="s">
        <v>164</v>
      </c>
      <c r="BM172" s="205" t="s">
        <v>793</v>
      </c>
    </row>
    <row r="173" spans="1:65" s="2" customFormat="1" ht="16.5" customHeight="1">
      <c r="A173" s="35"/>
      <c r="B173" s="36"/>
      <c r="C173" s="251" t="s">
        <v>362</v>
      </c>
      <c r="D173" s="251" t="s">
        <v>267</v>
      </c>
      <c r="E173" s="252" t="s">
        <v>794</v>
      </c>
      <c r="F173" s="253" t="s">
        <v>795</v>
      </c>
      <c r="G173" s="254" t="s">
        <v>659</v>
      </c>
      <c r="H173" s="255">
        <v>2</v>
      </c>
      <c r="I173" s="256"/>
      <c r="J173" s="257">
        <f t="shared" si="10"/>
        <v>0</v>
      </c>
      <c r="K173" s="258"/>
      <c r="L173" s="259"/>
      <c r="M173" s="260" t="s">
        <v>1</v>
      </c>
      <c r="N173" s="261" t="s">
        <v>38</v>
      </c>
      <c r="O173" s="72"/>
      <c r="P173" s="203">
        <f t="shared" si="11"/>
        <v>0</v>
      </c>
      <c r="Q173" s="203">
        <v>0</v>
      </c>
      <c r="R173" s="203">
        <f t="shared" si="12"/>
        <v>0</v>
      </c>
      <c r="S173" s="203">
        <v>0</v>
      </c>
      <c r="T173" s="204">
        <f t="shared" si="1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5" t="s">
        <v>203</v>
      </c>
      <c r="AT173" s="205" t="s">
        <v>267</v>
      </c>
      <c r="AU173" s="205" t="s">
        <v>94</v>
      </c>
      <c r="AY173" s="18" t="s">
        <v>156</v>
      </c>
      <c r="BE173" s="206">
        <f t="shared" si="14"/>
        <v>0</v>
      </c>
      <c r="BF173" s="206">
        <f t="shared" si="15"/>
        <v>0</v>
      </c>
      <c r="BG173" s="206">
        <f t="shared" si="16"/>
        <v>0</v>
      </c>
      <c r="BH173" s="206">
        <f t="shared" si="17"/>
        <v>0</v>
      </c>
      <c r="BI173" s="206">
        <f t="shared" si="18"/>
        <v>0</v>
      </c>
      <c r="BJ173" s="18" t="s">
        <v>80</v>
      </c>
      <c r="BK173" s="206">
        <f t="shared" si="19"/>
        <v>0</v>
      </c>
      <c r="BL173" s="18" t="s">
        <v>164</v>
      </c>
      <c r="BM173" s="205" t="s">
        <v>796</v>
      </c>
    </row>
    <row r="174" spans="1:65" s="12" customFormat="1" ht="20.85" customHeight="1">
      <c r="B174" s="177"/>
      <c r="C174" s="178"/>
      <c r="D174" s="179" t="s">
        <v>72</v>
      </c>
      <c r="E174" s="191" t="s">
        <v>797</v>
      </c>
      <c r="F174" s="191" t="s">
        <v>798</v>
      </c>
      <c r="G174" s="178"/>
      <c r="H174" s="178"/>
      <c r="I174" s="181"/>
      <c r="J174" s="192">
        <f>BK174</f>
        <v>0</v>
      </c>
      <c r="K174" s="178"/>
      <c r="L174" s="183"/>
      <c r="M174" s="184"/>
      <c r="N174" s="185"/>
      <c r="O174" s="185"/>
      <c r="P174" s="186">
        <f>P175</f>
        <v>0</v>
      </c>
      <c r="Q174" s="185"/>
      <c r="R174" s="186">
        <f>R175</f>
        <v>0</v>
      </c>
      <c r="S174" s="185"/>
      <c r="T174" s="187">
        <f>T175</f>
        <v>0</v>
      </c>
      <c r="AR174" s="188" t="s">
        <v>80</v>
      </c>
      <c r="AT174" s="189" t="s">
        <v>72</v>
      </c>
      <c r="AU174" s="189" t="s">
        <v>82</v>
      </c>
      <c r="AY174" s="188" t="s">
        <v>156</v>
      </c>
      <c r="BK174" s="190">
        <f>BK175</f>
        <v>0</v>
      </c>
    </row>
    <row r="175" spans="1:65" s="2" customFormat="1" ht="16.5" customHeight="1">
      <c r="A175" s="35"/>
      <c r="B175" s="36"/>
      <c r="C175" s="251" t="s">
        <v>371</v>
      </c>
      <c r="D175" s="251" t="s">
        <v>267</v>
      </c>
      <c r="E175" s="252" t="s">
        <v>799</v>
      </c>
      <c r="F175" s="253" t="s">
        <v>800</v>
      </c>
      <c r="G175" s="254" t="s">
        <v>691</v>
      </c>
      <c r="H175" s="255">
        <v>7</v>
      </c>
      <c r="I175" s="256"/>
      <c r="J175" s="257">
        <f>ROUND(I175*H175,2)</f>
        <v>0</v>
      </c>
      <c r="K175" s="258"/>
      <c r="L175" s="259"/>
      <c r="M175" s="260" t="s">
        <v>1</v>
      </c>
      <c r="N175" s="261" t="s">
        <v>38</v>
      </c>
      <c r="O175" s="7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5" t="s">
        <v>203</v>
      </c>
      <c r="AT175" s="205" t="s">
        <v>267</v>
      </c>
      <c r="AU175" s="205" t="s">
        <v>94</v>
      </c>
      <c r="AY175" s="18" t="s">
        <v>156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8" t="s">
        <v>80</v>
      </c>
      <c r="BK175" s="206">
        <f>ROUND(I175*H175,2)</f>
        <v>0</v>
      </c>
      <c r="BL175" s="18" t="s">
        <v>164</v>
      </c>
      <c r="BM175" s="205" t="s">
        <v>801</v>
      </c>
    </row>
    <row r="176" spans="1:65" s="12" customFormat="1" ht="20.85" customHeight="1">
      <c r="B176" s="177"/>
      <c r="C176" s="178"/>
      <c r="D176" s="179" t="s">
        <v>72</v>
      </c>
      <c r="E176" s="191" t="s">
        <v>802</v>
      </c>
      <c r="F176" s="191" t="s">
        <v>803</v>
      </c>
      <c r="G176" s="178"/>
      <c r="H176" s="178"/>
      <c r="I176" s="181"/>
      <c r="J176" s="192">
        <f>BK176</f>
        <v>0</v>
      </c>
      <c r="K176" s="178"/>
      <c r="L176" s="183"/>
      <c r="M176" s="184"/>
      <c r="N176" s="185"/>
      <c r="O176" s="185"/>
      <c r="P176" s="186">
        <f>P177</f>
        <v>0</v>
      </c>
      <c r="Q176" s="185"/>
      <c r="R176" s="186">
        <f>R177</f>
        <v>0</v>
      </c>
      <c r="S176" s="185"/>
      <c r="T176" s="187">
        <f>T177</f>
        <v>0</v>
      </c>
      <c r="AR176" s="188" t="s">
        <v>80</v>
      </c>
      <c r="AT176" s="189" t="s">
        <v>72</v>
      </c>
      <c r="AU176" s="189" t="s">
        <v>82</v>
      </c>
      <c r="AY176" s="188" t="s">
        <v>156</v>
      </c>
      <c r="BK176" s="190">
        <f>BK177</f>
        <v>0</v>
      </c>
    </row>
    <row r="177" spans="1:65" s="2" customFormat="1" ht="24.2" customHeight="1">
      <c r="A177" s="35"/>
      <c r="B177" s="36"/>
      <c r="C177" s="251" t="s">
        <v>375</v>
      </c>
      <c r="D177" s="251" t="s">
        <v>267</v>
      </c>
      <c r="E177" s="252" t="s">
        <v>804</v>
      </c>
      <c r="F177" s="253" t="s">
        <v>805</v>
      </c>
      <c r="G177" s="254" t="s">
        <v>691</v>
      </c>
      <c r="H177" s="255">
        <v>1</v>
      </c>
      <c r="I177" s="256"/>
      <c r="J177" s="257">
        <f>ROUND(I177*H177,2)</f>
        <v>0</v>
      </c>
      <c r="K177" s="258"/>
      <c r="L177" s="259"/>
      <c r="M177" s="266" t="s">
        <v>1</v>
      </c>
      <c r="N177" s="267" t="s">
        <v>38</v>
      </c>
      <c r="O177" s="268"/>
      <c r="P177" s="269">
        <f>O177*H177</f>
        <v>0</v>
      </c>
      <c r="Q177" s="269">
        <v>0</v>
      </c>
      <c r="R177" s="269">
        <f>Q177*H177</f>
        <v>0</v>
      </c>
      <c r="S177" s="269">
        <v>0</v>
      </c>
      <c r="T177" s="27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203</v>
      </c>
      <c r="AT177" s="205" t="s">
        <v>267</v>
      </c>
      <c r="AU177" s="205" t="s">
        <v>94</v>
      </c>
      <c r="AY177" s="18" t="s">
        <v>156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80</v>
      </c>
      <c r="BK177" s="206">
        <f>ROUND(I177*H177,2)</f>
        <v>0</v>
      </c>
      <c r="BL177" s="18" t="s">
        <v>164</v>
      </c>
      <c r="BM177" s="205" t="s">
        <v>806</v>
      </c>
    </row>
    <row r="178" spans="1:65" s="2" customFormat="1" ht="6.95" customHeight="1">
      <c r="A178" s="35"/>
      <c r="B178" s="55"/>
      <c r="C178" s="56"/>
      <c r="D178" s="56"/>
      <c r="E178" s="56"/>
      <c r="F178" s="56"/>
      <c r="G178" s="56"/>
      <c r="H178" s="56"/>
      <c r="I178" s="56"/>
      <c r="J178" s="56"/>
      <c r="K178" s="56"/>
      <c r="L178" s="40"/>
      <c r="M178" s="35"/>
      <c r="O178" s="35"/>
      <c r="P178" s="35"/>
      <c r="Q178" s="35"/>
      <c r="R178" s="35"/>
      <c r="S178" s="35"/>
      <c r="T178" s="35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</row>
  </sheetData>
  <sheetProtection algorithmName="SHA-512" hashValue="3TQ4pNsl0kOkJRsnJP2LxzUdFSq4JYbKptF+5hsESBlheTzrXxdZiDnkERKbd1Ulq40IYElPtcBmiI9AhT48zg==" saltValue="kGXGDb8gQEwStcuGPDw0e5DLr6oPZ5NF7lgykAgxgE+jwIkccroleNTCqUj5BqfbUnZt6VbVj8Dv8YbUwn9WJw==" spinCount="100000" sheet="1" objects="1" scenarios="1" formatColumns="0" formatRows="0" autoFilter="0"/>
  <autoFilter ref="C131:K177"/>
  <mergeCells count="15">
    <mergeCell ref="E118:H118"/>
    <mergeCell ref="E122:H122"/>
    <mergeCell ref="E120:H120"/>
    <mergeCell ref="E124:H124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99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ZŠ a MŠ Frýdek Místek-Skalice 192</v>
      </c>
      <c r="F7" s="321"/>
      <c r="G7" s="321"/>
      <c r="H7" s="321"/>
      <c r="L7" s="21"/>
    </row>
    <row r="8" spans="1:46" ht="12.75">
      <c r="B8" s="21"/>
      <c r="D8" s="120" t="s">
        <v>104</v>
      </c>
      <c r="L8" s="21"/>
    </row>
    <row r="9" spans="1:46" s="1" customFormat="1" ht="16.5" customHeight="1">
      <c r="B9" s="21"/>
      <c r="E9" s="320" t="s">
        <v>666</v>
      </c>
      <c r="F9" s="319"/>
      <c r="G9" s="319"/>
      <c r="H9" s="319"/>
      <c r="L9" s="21"/>
    </row>
    <row r="10" spans="1:46" s="1" customFormat="1" ht="12" customHeight="1">
      <c r="B10" s="21"/>
      <c r="D10" s="120" t="s">
        <v>106</v>
      </c>
      <c r="L10" s="21"/>
    </row>
    <row r="11" spans="1:46" s="2" customFormat="1" ht="16.5" customHeight="1">
      <c r="A11" s="35"/>
      <c r="B11" s="40"/>
      <c r="C11" s="35"/>
      <c r="D11" s="35"/>
      <c r="E11" s="330" t="s">
        <v>807</v>
      </c>
      <c r="F11" s="322"/>
      <c r="G11" s="322"/>
      <c r="H11" s="322"/>
      <c r="I11" s="35"/>
      <c r="J11" s="35"/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668</v>
      </c>
      <c r="E12" s="35"/>
      <c r="F12" s="35"/>
      <c r="G12" s="35"/>
      <c r="H12" s="35"/>
      <c r="I12" s="35"/>
      <c r="J12" s="35"/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6.5" customHeight="1">
      <c r="A13" s="35"/>
      <c r="B13" s="40"/>
      <c r="C13" s="35"/>
      <c r="D13" s="35"/>
      <c r="E13" s="323" t="s">
        <v>107</v>
      </c>
      <c r="F13" s="322"/>
      <c r="G13" s="322"/>
      <c r="H13" s="322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1.25">
      <c r="A14" s="35"/>
      <c r="B14" s="40"/>
      <c r="C14" s="35"/>
      <c r="D14" s="35"/>
      <c r="E14" s="35"/>
      <c r="F14" s="35"/>
      <c r="G14" s="35"/>
      <c r="H14" s="35"/>
      <c r="I14" s="35"/>
      <c r="J14" s="35"/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" customHeight="1">
      <c r="A15" s="35"/>
      <c r="B15" s="40"/>
      <c r="C15" s="35"/>
      <c r="D15" s="120" t="s">
        <v>18</v>
      </c>
      <c r="E15" s="35"/>
      <c r="F15" s="111" t="s">
        <v>1</v>
      </c>
      <c r="G15" s="35"/>
      <c r="H15" s="35"/>
      <c r="I15" s="120" t="s">
        <v>19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20" t="s">
        <v>20</v>
      </c>
      <c r="E16" s="35"/>
      <c r="F16" s="111" t="s">
        <v>21</v>
      </c>
      <c r="G16" s="35"/>
      <c r="H16" s="35"/>
      <c r="I16" s="120" t="s">
        <v>22</v>
      </c>
      <c r="J16" s="121" t="str">
        <f>'Rekapitulace stavby'!AN8</f>
        <v>13. 7. 2022</v>
      </c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0.9" customHeight="1">
      <c r="A17" s="35"/>
      <c r="B17" s="40"/>
      <c r="C17" s="35"/>
      <c r="D17" s="35"/>
      <c r="E17" s="35"/>
      <c r="F17" s="35"/>
      <c r="G17" s="35"/>
      <c r="H17" s="35"/>
      <c r="I17" s="35"/>
      <c r="J17" s="35"/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" customHeight="1">
      <c r="A18" s="35"/>
      <c r="B18" s="40"/>
      <c r="C18" s="35"/>
      <c r="D18" s="120" t="s">
        <v>24</v>
      </c>
      <c r="E18" s="35"/>
      <c r="F18" s="35"/>
      <c r="G18" s="35"/>
      <c r="H18" s="35"/>
      <c r="I18" s="120" t="s">
        <v>25</v>
      </c>
      <c r="J18" s="111" t="s">
        <v>1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8" customHeight="1">
      <c r="A19" s="35"/>
      <c r="B19" s="40"/>
      <c r="C19" s="35"/>
      <c r="D19" s="35"/>
      <c r="E19" s="111" t="s">
        <v>21</v>
      </c>
      <c r="F19" s="35"/>
      <c r="G19" s="35"/>
      <c r="H19" s="35"/>
      <c r="I19" s="120" t="s">
        <v>26</v>
      </c>
      <c r="J19" s="111" t="s">
        <v>1</v>
      </c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6.95" customHeight="1">
      <c r="A20" s="35"/>
      <c r="B20" s="40"/>
      <c r="C20" s="35"/>
      <c r="D20" s="35"/>
      <c r="E20" s="35"/>
      <c r="F20" s="35"/>
      <c r="G20" s="35"/>
      <c r="H20" s="35"/>
      <c r="I20" s="35"/>
      <c r="J20" s="35"/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" customHeight="1">
      <c r="A21" s="35"/>
      <c r="B21" s="40"/>
      <c r="C21" s="35"/>
      <c r="D21" s="120" t="s">
        <v>27</v>
      </c>
      <c r="E21" s="35"/>
      <c r="F21" s="35"/>
      <c r="G21" s="35"/>
      <c r="H21" s="35"/>
      <c r="I21" s="120" t="s">
        <v>25</v>
      </c>
      <c r="J21" s="31" t="str">
        <f>'Rekapitulace stavby'!AN13</f>
        <v>Vyplň údaj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8" customHeight="1">
      <c r="A22" s="35"/>
      <c r="B22" s="40"/>
      <c r="C22" s="35"/>
      <c r="D22" s="35"/>
      <c r="E22" s="324" t="str">
        <f>'Rekapitulace stavby'!E14</f>
        <v>Vyplň údaj</v>
      </c>
      <c r="F22" s="325"/>
      <c r="G22" s="325"/>
      <c r="H22" s="325"/>
      <c r="I22" s="120" t="s">
        <v>26</v>
      </c>
      <c r="J22" s="31" t="str">
        <f>'Rekapitulace stavby'!AN14</f>
        <v>Vyplň údaj</v>
      </c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6.95" customHeight="1">
      <c r="A23" s="35"/>
      <c r="B23" s="40"/>
      <c r="C23" s="35"/>
      <c r="D23" s="35"/>
      <c r="E23" s="35"/>
      <c r="F23" s="35"/>
      <c r="G23" s="35"/>
      <c r="H23" s="35"/>
      <c r="I23" s="35"/>
      <c r="J23" s="35"/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" customHeight="1">
      <c r="A24" s="35"/>
      <c r="B24" s="40"/>
      <c r="C24" s="35"/>
      <c r="D24" s="120" t="s">
        <v>29</v>
      </c>
      <c r="E24" s="35"/>
      <c r="F24" s="35"/>
      <c r="G24" s="35"/>
      <c r="H24" s="35"/>
      <c r="I24" s="120" t="s">
        <v>25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8" customHeight="1">
      <c r="A25" s="35"/>
      <c r="B25" s="40"/>
      <c r="C25" s="35"/>
      <c r="D25" s="35"/>
      <c r="E25" s="111" t="s">
        <v>21</v>
      </c>
      <c r="F25" s="35"/>
      <c r="G25" s="35"/>
      <c r="H25" s="35"/>
      <c r="I25" s="120" t="s">
        <v>26</v>
      </c>
      <c r="J25" s="111" t="s">
        <v>1</v>
      </c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6.95" customHeight="1">
      <c r="A26" s="35"/>
      <c r="B26" s="40"/>
      <c r="C26" s="35"/>
      <c r="D26" s="35"/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12" customHeight="1">
      <c r="A27" s="35"/>
      <c r="B27" s="40"/>
      <c r="C27" s="35"/>
      <c r="D27" s="120" t="s">
        <v>31</v>
      </c>
      <c r="E27" s="35"/>
      <c r="F27" s="35"/>
      <c r="G27" s="35"/>
      <c r="H27" s="35"/>
      <c r="I27" s="120" t="s">
        <v>25</v>
      </c>
      <c r="J27" s="111" t="s">
        <v>1</v>
      </c>
      <c r="K27" s="35"/>
      <c r="L27" s="52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8" customHeight="1">
      <c r="A28" s="35"/>
      <c r="B28" s="40"/>
      <c r="C28" s="35"/>
      <c r="D28" s="35"/>
      <c r="E28" s="111" t="s">
        <v>21</v>
      </c>
      <c r="F28" s="35"/>
      <c r="G28" s="35"/>
      <c r="H28" s="35"/>
      <c r="I28" s="120" t="s">
        <v>26</v>
      </c>
      <c r="J28" s="111" t="s">
        <v>1</v>
      </c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35"/>
      <c r="E29" s="35"/>
      <c r="F29" s="35"/>
      <c r="G29" s="35"/>
      <c r="H29" s="35"/>
      <c r="I29" s="35"/>
      <c r="J29" s="35"/>
      <c r="K29" s="3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2" customHeight="1">
      <c r="A30" s="35"/>
      <c r="B30" s="40"/>
      <c r="C30" s="35"/>
      <c r="D30" s="120" t="s">
        <v>32</v>
      </c>
      <c r="E30" s="35"/>
      <c r="F30" s="35"/>
      <c r="G30" s="35"/>
      <c r="H30" s="35"/>
      <c r="I30" s="35"/>
      <c r="J30" s="35"/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8" customFormat="1" ht="16.5" customHeight="1">
      <c r="A31" s="122"/>
      <c r="B31" s="123"/>
      <c r="C31" s="122"/>
      <c r="D31" s="122"/>
      <c r="E31" s="326" t="s">
        <v>1</v>
      </c>
      <c r="F31" s="326"/>
      <c r="G31" s="326"/>
      <c r="H31" s="326"/>
      <c r="I31" s="122"/>
      <c r="J31" s="122"/>
      <c r="K31" s="122"/>
      <c r="L31" s="124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</row>
    <row r="32" spans="1:31" s="2" customFormat="1" ht="6.95" customHeight="1">
      <c r="A32" s="35"/>
      <c r="B32" s="40"/>
      <c r="C32" s="35"/>
      <c r="D32" s="35"/>
      <c r="E32" s="35"/>
      <c r="F32" s="35"/>
      <c r="G32" s="35"/>
      <c r="H32" s="35"/>
      <c r="I32" s="35"/>
      <c r="J32" s="35"/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25"/>
      <c r="E33" s="125"/>
      <c r="F33" s="125"/>
      <c r="G33" s="125"/>
      <c r="H33" s="125"/>
      <c r="I33" s="125"/>
      <c r="J33" s="125"/>
      <c r="K33" s="12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25.35" customHeight="1">
      <c r="A34" s="35"/>
      <c r="B34" s="40"/>
      <c r="C34" s="35"/>
      <c r="D34" s="126" t="s">
        <v>33</v>
      </c>
      <c r="E34" s="35"/>
      <c r="F34" s="35"/>
      <c r="G34" s="35"/>
      <c r="H34" s="35"/>
      <c r="I34" s="35"/>
      <c r="J34" s="127">
        <f>ROUND(J130,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6.95" customHeight="1">
      <c r="A35" s="35"/>
      <c r="B35" s="40"/>
      <c r="C35" s="35"/>
      <c r="D35" s="125"/>
      <c r="E35" s="125"/>
      <c r="F35" s="125"/>
      <c r="G35" s="125"/>
      <c r="H35" s="125"/>
      <c r="I35" s="125"/>
      <c r="J35" s="125"/>
      <c r="K35" s="12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35"/>
      <c r="F36" s="128" t="s">
        <v>35</v>
      </c>
      <c r="G36" s="35"/>
      <c r="H36" s="35"/>
      <c r="I36" s="128" t="s">
        <v>34</v>
      </c>
      <c r="J36" s="128" t="s">
        <v>36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customHeight="1">
      <c r="A37" s="35"/>
      <c r="B37" s="40"/>
      <c r="C37" s="35"/>
      <c r="D37" s="129" t="s">
        <v>37</v>
      </c>
      <c r="E37" s="120" t="s">
        <v>38</v>
      </c>
      <c r="F37" s="130">
        <f>ROUND((SUM(BE130:BE281)),  2)</f>
        <v>0</v>
      </c>
      <c r="G37" s="35"/>
      <c r="H37" s="35"/>
      <c r="I37" s="131">
        <v>0.21</v>
      </c>
      <c r="J37" s="130">
        <f>ROUND(((SUM(BE130:BE281))*I37),  2)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customHeight="1">
      <c r="A38" s="35"/>
      <c r="B38" s="40"/>
      <c r="C38" s="35"/>
      <c r="D38" s="35"/>
      <c r="E38" s="120" t="s">
        <v>39</v>
      </c>
      <c r="F38" s="130">
        <f>ROUND((SUM(BF130:BF281)),  2)</f>
        <v>0</v>
      </c>
      <c r="G38" s="35"/>
      <c r="H38" s="35"/>
      <c r="I38" s="131">
        <v>0.15</v>
      </c>
      <c r="J38" s="130">
        <f>ROUND(((SUM(BF130:BF281))*I38),  2)</f>
        <v>0</v>
      </c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20" t="s">
        <v>40</v>
      </c>
      <c r="F39" s="130">
        <f>ROUND((SUM(BG130:BG281)),  2)</f>
        <v>0</v>
      </c>
      <c r="G39" s="35"/>
      <c r="H39" s="35"/>
      <c r="I39" s="131">
        <v>0.21</v>
      </c>
      <c r="J39" s="130">
        <f>0</f>
        <v>0</v>
      </c>
      <c r="K39" s="35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hidden="1" customHeight="1">
      <c r="A40" s="35"/>
      <c r="B40" s="40"/>
      <c r="C40" s="35"/>
      <c r="D40" s="35"/>
      <c r="E40" s="120" t="s">
        <v>41</v>
      </c>
      <c r="F40" s="130">
        <f>ROUND((SUM(BH130:BH281)),  2)</f>
        <v>0</v>
      </c>
      <c r="G40" s="35"/>
      <c r="H40" s="35"/>
      <c r="I40" s="131">
        <v>0.15</v>
      </c>
      <c r="J40" s="130">
        <f>0</f>
        <v>0</v>
      </c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14.45" hidden="1" customHeight="1">
      <c r="A41" s="35"/>
      <c r="B41" s="40"/>
      <c r="C41" s="35"/>
      <c r="D41" s="35"/>
      <c r="E41" s="120" t="s">
        <v>42</v>
      </c>
      <c r="F41" s="130">
        <f>ROUND((SUM(BI130:BI281)),  2)</f>
        <v>0</v>
      </c>
      <c r="G41" s="35"/>
      <c r="H41" s="35"/>
      <c r="I41" s="131">
        <v>0</v>
      </c>
      <c r="J41" s="130">
        <f>0</f>
        <v>0</v>
      </c>
      <c r="K41" s="35"/>
      <c r="L41" s="52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6.95" customHeight="1">
      <c r="A42" s="35"/>
      <c r="B42" s="40"/>
      <c r="C42" s="35"/>
      <c r="D42" s="35"/>
      <c r="E42" s="35"/>
      <c r="F42" s="35"/>
      <c r="G42" s="35"/>
      <c r="H42" s="35"/>
      <c r="I42" s="35"/>
      <c r="J42" s="35"/>
      <c r="K42" s="35"/>
      <c r="L42" s="52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pans="1:31" s="2" customFormat="1" ht="25.35" customHeight="1">
      <c r="A43" s="35"/>
      <c r="B43" s="40"/>
      <c r="C43" s="132"/>
      <c r="D43" s="133" t="s">
        <v>43</v>
      </c>
      <c r="E43" s="134"/>
      <c r="F43" s="134"/>
      <c r="G43" s="135" t="s">
        <v>44</v>
      </c>
      <c r="H43" s="136" t="s">
        <v>45</v>
      </c>
      <c r="I43" s="134"/>
      <c r="J43" s="137">
        <f>SUM(J34:J41)</f>
        <v>0</v>
      </c>
      <c r="K43" s="138"/>
      <c r="L43" s="52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</row>
    <row r="44" spans="1:31" s="2" customFormat="1" ht="14.45" customHeight="1">
      <c r="A44" s="35"/>
      <c r="B44" s="40"/>
      <c r="C44" s="35"/>
      <c r="D44" s="35"/>
      <c r="E44" s="35"/>
      <c r="F44" s="35"/>
      <c r="G44" s="35"/>
      <c r="H44" s="35"/>
      <c r="I44" s="35"/>
      <c r="J44" s="35"/>
      <c r="K44" s="35"/>
      <c r="L44" s="52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31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31" s="2" customFormat="1" ht="24.9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3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31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31" s="2" customFormat="1" ht="16.5" customHeight="1">
      <c r="A85" s="35"/>
      <c r="B85" s="36"/>
      <c r="C85" s="37"/>
      <c r="D85" s="37"/>
      <c r="E85" s="327" t="str">
        <f>E7</f>
        <v>ZŠ a MŠ Frýdek Místek-Skalice 192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31" s="1" customFormat="1" ht="12" customHeight="1">
      <c r="B86" s="22"/>
      <c r="C86" s="30" t="s">
        <v>104</v>
      </c>
      <c r="D86" s="23"/>
      <c r="E86" s="23"/>
      <c r="F86" s="23"/>
      <c r="G86" s="23"/>
      <c r="H86" s="23"/>
      <c r="I86" s="23"/>
      <c r="J86" s="23"/>
      <c r="K86" s="23"/>
      <c r="L86" s="21"/>
    </row>
    <row r="87" spans="1:31" s="1" customFormat="1" ht="16.5" customHeight="1">
      <c r="B87" s="22"/>
      <c r="C87" s="23"/>
      <c r="D87" s="23"/>
      <c r="E87" s="327" t="s">
        <v>666</v>
      </c>
      <c r="F87" s="304"/>
      <c r="G87" s="304"/>
      <c r="H87" s="304"/>
      <c r="I87" s="23"/>
      <c r="J87" s="23"/>
      <c r="K87" s="23"/>
      <c r="L87" s="21"/>
    </row>
    <row r="88" spans="1:31" s="1" customFormat="1" ht="12" customHeight="1">
      <c r="B88" s="22"/>
      <c r="C88" s="30" t="s">
        <v>106</v>
      </c>
      <c r="D88" s="23"/>
      <c r="E88" s="23"/>
      <c r="F88" s="23"/>
      <c r="G88" s="23"/>
      <c r="H88" s="23"/>
      <c r="I88" s="23"/>
      <c r="J88" s="23"/>
      <c r="K88" s="23"/>
      <c r="L88" s="21"/>
    </row>
    <row r="89" spans="1:31" s="2" customFormat="1" ht="16.5" customHeight="1">
      <c r="A89" s="35"/>
      <c r="B89" s="36"/>
      <c r="C89" s="37"/>
      <c r="D89" s="37"/>
      <c r="E89" s="331" t="s">
        <v>807</v>
      </c>
      <c r="F89" s="329"/>
      <c r="G89" s="329"/>
      <c r="H89" s="329"/>
      <c r="I89" s="37"/>
      <c r="J89" s="37"/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31" s="2" customFormat="1" ht="12" customHeight="1">
      <c r="A90" s="35"/>
      <c r="B90" s="36"/>
      <c r="C90" s="30" t="s">
        <v>668</v>
      </c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31" s="2" customFormat="1" ht="16.5" customHeight="1">
      <c r="A91" s="35"/>
      <c r="B91" s="36"/>
      <c r="C91" s="37"/>
      <c r="D91" s="37"/>
      <c r="E91" s="274" t="str">
        <f>E13</f>
        <v>SO 01 - Stavební úpravy sociálního zázemí v 1.NP</v>
      </c>
      <c r="F91" s="329"/>
      <c r="G91" s="329"/>
      <c r="H91" s="329"/>
      <c r="I91" s="37"/>
      <c r="J91" s="37"/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31" s="2" customFormat="1" ht="6.9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12" customHeight="1">
      <c r="A93" s="35"/>
      <c r="B93" s="36"/>
      <c r="C93" s="30" t="s">
        <v>20</v>
      </c>
      <c r="D93" s="37"/>
      <c r="E93" s="37"/>
      <c r="F93" s="28" t="str">
        <f>F16</f>
        <v xml:space="preserve"> </v>
      </c>
      <c r="G93" s="37"/>
      <c r="H93" s="37"/>
      <c r="I93" s="30" t="s">
        <v>22</v>
      </c>
      <c r="J93" s="67" t="str">
        <f>IF(J16="","",J16)</f>
        <v>13. 7. 2022</v>
      </c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37"/>
      <c r="J94" s="37"/>
      <c r="K94" s="37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5.2" customHeight="1">
      <c r="A95" s="35"/>
      <c r="B95" s="36"/>
      <c r="C95" s="30" t="s">
        <v>24</v>
      </c>
      <c r="D95" s="37"/>
      <c r="E95" s="37"/>
      <c r="F95" s="28" t="str">
        <f>E19</f>
        <v xml:space="preserve"> </v>
      </c>
      <c r="G95" s="37"/>
      <c r="H95" s="37"/>
      <c r="I95" s="30" t="s">
        <v>29</v>
      </c>
      <c r="J95" s="33" t="str">
        <f>E25</f>
        <v xml:space="preserve"> </v>
      </c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5.2" customHeight="1">
      <c r="A96" s="35"/>
      <c r="B96" s="36"/>
      <c r="C96" s="30" t="s">
        <v>27</v>
      </c>
      <c r="D96" s="37"/>
      <c r="E96" s="37"/>
      <c r="F96" s="28" t="str">
        <f>IF(E22="","",E22)</f>
        <v>Vyplň údaj</v>
      </c>
      <c r="G96" s="37"/>
      <c r="H96" s="37"/>
      <c r="I96" s="30" t="s">
        <v>31</v>
      </c>
      <c r="J96" s="33" t="str">
        <f>E28</f>
        <v xml:space="preserve"> 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47" s="2" customFormat="1" ht="10.35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52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47" s="2" customFormat="1" ht="29.25" customHeight="1">
      <c r="A98" s="35"/>
      <c r="B98" s="36"/>
      <c r="C98" s="150" t="s">
        <v>109</v>
      </c>
      <c r="D98" s="151"/>
      <c r="E98" s="151"/>
      <c r="F98" s="151"/>
      <c r="G98" s="151"/>
      <c r="H98" s="151"/>
      <c r="I98" s="151"/>
      <c r="J98" s="152" t="s">
        <v>110</v>
      </c>
      <c r="K98" s="151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47" s="2" customFormat="1" ht="10.3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47" s="2" customFormat="1" ht="22.9" customHeight="1">
      <c r="A100" s="35"/>
      <c r="B100" s="36"/>
      <c r="C100" s="153" t="s">
        <v>111</v>
      </c>
      <c r="D100" s="37"/>
      <c r="E100" s="37"/>
      <c r="F100" s="37"/>
      <c r="G100" s="37"/>
      <c r="H100" s="37"/>
      <c r="I100" s="37"/>
      <c r="J100" s="85">
        <f>J130</f>
        <v>0</v>
      </c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U100" s="18" t="s">
        <v>112</v>
      </c>
    </row>
    <row r="101" spans="1:47" s="9" customFormat="1" ht="24.95" customHeight="1">
      <c r="B101" s="154"/>
      <c r="C101" s="155"/>
      <c r="D101" s="156" t="s">
        <v>808</v>
      </c>
      <c r="E101" s="157"/>
      <c r="F101" s="157"/>
      <c r="G101" s="157"/>
      <c r="H101" s="157"/>
      <c r="I101" s="157"/>
      <c r="J101" s="158">
        <f>J131</f>
        <v>0</v>
      </c>
      <c r="K101" s="155"/>
      <c r="L101" s="159"/>
    </row>
    <row r="102" spans="1:47" s="9" customFormat="1" ht="24.95" customHeight="1">
      <c r="B102" s="154"/>
      <c r="C102" s="155"/>
      <c r="D102" s="156" t="s">
        <v>809</v>
      </c>
      <c r="E102" s="157"/>
      <c r="F102" s="157"/>
      <c r="G102" s="157"/>
      <c r="H102" s="157"/>
      <c r="I102" s="157"/>
      <c r="J102" s="158">
        <f>J159</f>
        <v>0</v>
      </c>
      <c r="K102" s="155"/>
      <c r="L102" s="159"/>
    </row>
    <row r="103" spans="1:47" s="9" customFormat="1" ht="24.95" customHeight="1">
      <c r="B103" s="154"/>
      <c r="C103" s="155"/>
      <c r="D103" s="156" t="s">
        <v>128</v>
      </c>
      <c r="E103" s="157"/>
      <c r="F103" s="157"/>
      <c r="G103" s="157"/>
      <c r="H103" s="157"/>
      <c r="I103" s="157"/>
      <c r="J103" s="158">
        <f>J211</f>
        <v>0</v>
      </c>
      <c r="K103" s="155"/>
      <c r="L103" s="159"/>
    </row>
    <row r="104" spans="1:47" s="10" customFormat="1" ht="19.899999999999999" customHeight="1">
      <c r="B104" s="160"/>
      <c r="C104" s="105"/>
      <c r="D104" s="161" t="s">
        <v>132</v>
      </c>
      <c r="E104" s="162"/>
      <c r="F104" s="162"/>
      <c r="G104" s="162"/>
      <c r="H104" s="162"/>
      <c r="I104" s="162"/>
      <c r="J104" s="163">
        <f>J212</f>
        <v>0</v>
      </c>
      <c r="K104" s="105"/>
      <c r="L104" s="164"/>
    </row>
    <row r="105" spans="1:47" s="9" customFormat="1" ht="24.95" customHeight="1">
      <c r="B105" s="154"/>
      <c r="C105" s="155"/>
      <c r="D105" s="156" t="s">
        <v>139</v>
      </c>
      <c r="E105" s="157"/>
      <c r="F105" s="157"/>
      <c r="G105" s="157"/>
      <c r="H105" s="157"/>
      <c r="I105" s="157"/>
      <c r="J105" s="158">
        <f>J271</f>
        <v>0</v>
      </c>
      <c r="K105" s="155"/>
      <c r="L105" s="159"/>
    </row>
    <row r="106" spans="1:47" s="9" customFormat="1" ht="24.95" customHeight="1">
      <c r="B106" s="154"/>
      <c r="C106" s="155"/>
      <c r="D106" s="156" t="s">
        <v>140</v>
      </c>
      <c r="E106" s="157"/>
      <c r="F106" s="157"/>
      <c r="G106" s="157"/>
      <c r="H106" s="157"/>
      <c r="I106" s="157"/>
      <c r="J106" s="158">
        <f>J278</f>
        <v>0</v>
      </c>
      <c r="K106" s="155"/>
      <c r="L106" s="159"/>
    </row>
    <row r="107" spans="1:47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47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47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24.95" customHeight="1">
      <c r="A113" s="35"/>
      <c r="B113" s="36"/>
      <c r="C113" s="24" t="s">
        <v>141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31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31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16.5" customHeight="1">
      <c r="A116" s="35"/>
      <c r="B116" s="36"/>
      <c r="C116" s="37"/>
      <c r="D116" s="37"/>
      <c r="E116" s="327" t="str">
        <f>E7</f>
        <v>ZŠ a MŠ Frýdek Místek-Skalice 192</v>
      </c>
      <c r="F116" s="328"/>
      <c r="G116" s="328"/>
      <c r="H116" s="328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31" s="1" customFormat="1" ht="12" customHeight="1">
      <c r="B117" s="22"/>
      <c r="C117" s="30" t="s">
        <v>104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pans="1:31" s="1" customFormat="1" ht="16.5" customHeight="1">
      <c r="B118" s="22"/>
      <c r="C118" s="23"/>
      <c r="D118" s="23"/>
      <c r="E118" s="327" t="s">
        <v>666</v>
      </c>
      <c r="F118" s="304"/>
      <c r="G118" s="304"/>
      <c r="H118" s="304"/>
      <c r="I118" s="23"/>
      <c r="J118" s="23"/>
      <c r="K118" s="23"/>
      <c r="L118" s="21"/>
    </row>
    <row r="119" spans="1:31" s="1" customFormat="1" ht="12" customHeight="1">
      <c r="B119" s="22"/>
      <c r="C119" s="30" t="s">
        <v>106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pans="1:31" s="2" customFormat="1" ht="16.5" customHeight="1">
      <c r="A120" s="35"/>
      <c r="B120" s="36"/>
      <c r="C120" s="37"/>
      <c r="D120" s="37"/>
      <c r="E120" s="331" t="s">
        <v>807</v>
      </c>
      <c r="F120" s="329"/>
      <c r="G120" s="329"/>
      <c r="H120" s="329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2" customHeight="1">
      <c r="A121" s="35"/>
      <c r="B121" s="36"/>
      <c r="C121" s="30" t="s">
        <v>668</v>
      </c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6.5" customHeight="1">
      <c r="A122" s="35"/>
      <c r="B122" s="36"/>
      <c r="C122" s="37"/>
      <c r="D122" s="37"/>
      <c r="E122" s="274" t="str">
        <f>E13</f>
        <v>SO 01 - Stavební úpravy sociálního zázemí v 1.NP</v>
      </c>
      <c r="F122" s="329"/>
      <c r="G122" s="329"/>
      <c r="H122" s="329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6.9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2" customHeight="1">
      <c r="A124" s="35"/>
      <c r="B124" s="36"/>
      <c r="C124" s="30" t="s">
        <v>20</v>
      </c>
      <c r="D124" s="37"/>
      <c r="E124" s="37"/>
      <c r="F124" s="28" t="str">
        <f>F16</f>
        <v xml:space="preserve"> </v>
      </c>
      <c r="G124" s="37"/>
      <c r="H124" s="37"/>
      <c r="I124" s="30" t="s">
        <v>22</v>
      </c>
      <c r="J124" s="67" t="str">
        <f>IF(J16="","",J16)</f>
        <v>13. 7. 2022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5.2" customHeight="1">
      <c r="A126" s="35"/>
      <c r="B126" s="36"/>
      <c r="C126" s="30" t="s">
        <v>24</v>
      </c>
      <c r="D126" s="37"/>
      <c r="E126" s="37"/>
      <c r="F126" s="28" t="str">
        <f>E19</f>
        <v xml:space="preserve"> </v>
      </c>
      <c r="G126" s="37"/>
      <c r="H126" s="37"/>
      <c r="I126" s="30" t="s">
        <v>29</v>
      </c>
      <c r="J126" s="33" t="str">
        <f>E25</f>
        <v xml:space="preserve"> </v>
      </c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2" customHeight="1">
      <c r="A127" s="35"/>
      <c r="B127" s="36"/>
      <c r="C127" s="30" t="s">
        <v>27</v>
      </c>
      <c r="D127" s="37"/>
      <c r="E127" s="37"/>
      <c r="F127" s="28" t="str">
        <f>IF(E22="","",E22)</f>
        <v>Vyplň údaj</v>
      </c>
      <c r="G127" s="37"/>
      <c r="H127" s="37"/>
      <c r="I127" s="30" t="s">
        <v>31</v>
      </c>
      <c r="J127" s="33" t="str">
        <f>E28</f>
        <v xml:space="preserve"> 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0.3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11" customFormat="1" ht="29.25" customHeight="1">
      <c r="A129" s="165"/>
      <c r="B129" s="166"/>
      <c r="C129" s="167" t="s">
        <v>142</v>
      </c>
      <c r="D129" s="168" t="s">
        <v>58</v>
      </c>
      <c r="E129" s="168" t="s">
        <v>54</v>
      </c>
      <c r="F129" s="168" t="s">
        <v>55</v>
      </c>
      <c r="G129" s="168" t="s">
        <v>143</v>
      </c>
      <c r="H129" s="168" t="s">
        <v>144</v>
      </c>
      <c r="I129" s="168" t="s">
        <v>145</v>
      </c>
      <c r="J129" s="169" t="s">
        <v>110</v>
      </c>
      <c r="K129" s="170" t="s">
        <v>146</v>
      </c>
      <c r="L129" s="171"/>
      <c r="M129" s="76" t="s">
        <v>1</v>
      </c>
      <c r="N129" s="77" t="s">
        <v>37</v>
      </c>
      <c r="O129" s="77" t="s">
        <v>147</v>
      </c>
      <c r="P129" s="77" t="s">
        <v>148</v>
      </c>
      <c r="Q129" s="77" t="s">
        <v>149</v>
      </c>
      <c r="R129" s="77" t="s">
        <v>150</v>
      </c>
      <c r="S129" s="77" t="s">
        <v>151</v>
      </c>
      <c r="T129" s="78" t="s">
        <v>152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</row>
    <row r="130" spans="1:65" s="2" customFormat="1" ht="22.9" customHeight="1">
      <c r="A130" s="35"/>
      <c r="B130" s="36"/>
      <c r="C130" s="83" t="s">
        <v>153</v>
      </c>
      <c r="D130" s="37"/>
      <c r="E130" s="37"/>
      <c r="F130" s="37"/>
      <c r="G130" s="37"/>
      <c r="H130" s="37"/>
      <c r="I130" s="37"/>
      <c r="J130" s="172">
        <f>BK130</f>
        <v>0</v>
      </c>
      <c r="K130" s="37"/>
      <c r="L130" s="40"/>
      <c r="M130" s="79"/>
      <c r="N130" s="173"/>
      <c r="O130" s="80"/>
      <c r="P130" s="174">
        <f>P131+P159+P211+P271+P278</f>
        <v>0</v>
      </c>
      <c r="Q130" s="80"/>
      <c r="R130" s="174">
        <f>R131+R159+R211+R271+R278</f>
        <v>0.40095000000000003</v>
      </c>
      <c r="S130" s="80"/>
      <c r="T130" s="175">
        <f>T131+T159+T211+T271+T278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72</v>
      </c>
      <c r="AU130" s="18" t="s">
        <v>112</v>
      </c>
      <c r="BK130" s="176">
        <f>BK131+BK159+BK211+BK271+BK278</f>
        <v>0</v>
      </c>
    </row>
    <row r="131" spans="1:65" s="12" customFormat="1" ht="25.9" customHeight="1">
      <c r="B131" s="177"/>
      <c r="C131" s="178"/>
      <c r="D131" s="179" t="s">
        <v>72</v>
      </c>
      <c r="E131" s="180" t="s">
        <v>430</v>
      </c>
      <c r="F131" s="180" t="s">
        <v>431</v>
      </c>
      <c r="G131" s="178"/>
      <c r="H131" s="178"/>
      <c r="I131" s="181"/>
      <c r="J131" s="182">
        <f>BK131</f>
        <v>0</v>
      </c>
      <c r="K131" s="178"/>
      <c r="L131" s="183"/>
      <c r="M131" s="184"/>
      <c r="N131" s="185"/>
      <c r="O131" s="185"/>
      <c r="P131" s="186">
        <f>SUM(P132:P158)</f>
        <v>0</v>
      </c>
      <c r="Q131" s="185"/>
      <c r="R131" s="186">
        <f>SUM(R132:R158)</f>
        <v>4.2939999999999999E-2</v>
      </c>
      <c r="S131" s="185"/>
      <c r="T131" s="187">
        <f>SUM(T132:T158)</f>
        <v>0</v>
      </c>
      <c r="AR131" s="188" t="s">
        <v>82</v>
      </c>
      <c r="AT131" s="189" t="s">
        <v>72</v>
      </c>
      <c r="AU131" s="189" t="s">
        <v>73</v>
      </c>
      <c r="AY131" s="188" t="s">
        <v>156</v>
      </c>
      <c r="BK131" s="190">
        <f>SUM(BK132:BK158)</f>
        <v>0</v>
      </c>
    </row>
    <row r="132" spans="1:65" s="2" customFormat="1" ht="16.5" customHeight="1">
      <c r="A132" s="35"/>
      <c r="B132" s="36"/>
      <c r="C132" s="193" t="s">
        <v>80</v>
      </c>
      <c r="D132" s="193" t="s">
        <v>160</v>
      </c>
      <c r="E132" s="194" t="s">
        <v>810</v>
      </c>
      <c r="F132" s="195" t="s">
        <v>811</v>
      </c>
      <c r="G132" s="196" t="s">
        <v>346</v>
      </c>
      <c r="H132" s="197">
        <v>6</v>
      </c>
      <c r="I132" s="198"/>
      <c r="J132" s="199">
        <f>ROUND(I132*H132,2)</f>
        <v>0</v>
      </c>
      <c r="K132" s="200"/>
      <c r="L132" s="40"/>
      <c r="M132" s="201" t="s">
        <v>1</v>
      </c>
      <c r="N132" s="202" t="s">
        <v>38</v>
      </c>
      <c r="O132" s="72"/>
      <c r="P132" s="203">
        <f>O132*H132</f>
        <v>0</v>
      </c>
      <c r="Q132" s="203">
        <v>4.0999999999999999E-4</v>
      </c>
      <c r="R132" s="203">
        <f>Q132*H132</f>
        <v>2.4599999999999999E-3</v>
      </c>
      <c r="S132" s="203">
        <v>0</v>
      </c>
      <c r="T132" s="20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5" t="s">
        <v>253</v>
      </c>
      <c r="AT132" s="205" t="s">
        <v>160</v>
      </c>
      <c r="AU132" s="205" t="s">
        <v>80</v>
      </c>
      <c r="AY132" s="18" t="s">
        <v>156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8" t="s">
        <v>80</v>
      </c>
      <c r="BK132" s="206">
        <f>ROUND(I132*H132,2)</f>
        <v>0</v>
      </c>
      <c r="BL132" s="18" t="s">
        <v>253</v>
      </c>
      <c r="BM132" s="205" t="s">
        <v>812</v>
      </c>
    </row>
    <row r="133" spans="1:65" s="13" customFormat="1" ht="11.25">
      <c r="B133" s="207"/>
      <c r="C133" s="208"/>
      <c r="D133" s="209" t="s">
        <v>166</v>
      </c>
      <c r="E133" s="210" t="s">
        <v>1</v>
      </c>
      <c r="F133" s="211" t="s">
        <v>182</v>
      </c>
      <c r="G133" s="208"/>
      <c r="H133" s="212">
        <v>6</v>
      </c>
      <c r="I133" s="213"/>
      <c r="J133" s="208"/>
      <c r="K133" s="208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166</v>
      </c>
      <c r="AU133" s="218" t="s">
        <v>80</v>
      </c>
      <c r="AV133" s="13" t="s">
        <v>82</v>
      </c>
      <c r="AW133" s="13" t="s">
        <v>30</v>
      </c>
      <c r="AX133" s="13" t="s">
        <v>80</v>
      </c>
      <c r="AY133" s="218" t="s">
        <v>156</v>
      </c>
    </row>
    <row r="134" spans="1:65" s="2" customFormat="1" ht="16.5" customHeight="1">
      <c r="A134" s="35"/>
      <c r="B134" s="36"/>
      <c r="C134" s="193" t="s">
        <v>82</v>
      </c>
      <c r="D134" s="193" t="s">
        <v>160</v>
      </c>
      <c r="E134" s="194" t="s">
        <v>813</v>
      </c>
      <c r="F134" s="195" t="s">
        <v>814</v>
      </c>
      <c r="G134" s="196" t="s">
        <v>346</v>
      </c>
      <c r="H134" s="197">
        <v>10</v>
      </c>
      <c r="I134" s="198"/>
      <c r="J134" s="199">
        <f>ROUND(I134*H134,2)</f>
        <v>0</v>
      </c>
      <c r="K134" s="200"/>
      <c r="L134" s="40"/>
      <c r="M134" s="201" t="s">
        <v>1</v>
      </c>
      <c r="N134" s="202" t="s">
        <v>38</v>
      </c>
      <c r="O134" s="72"/>
      <c r="P134" s="203">
        <f>O134*H134</f>
        <v>0</v>
      </c>
      <c r="Q134" s="203">
        <v>4.8000000000000001E-4</v>
      </c>
      <c r="R134" s="203">
        <f>Q134*H134</f>
        <v>4.8000000000000004E-3</v>
      </c>
      <c r="S134" s="203">
        <v>0</v>
      </c>
      <c r="T134" s="20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5" t="s">
        <v>253</v>
      </c>
      <c r="AT134" s="205" t="s">
        <v>160</v>
      </c>
      <c r="AU134" s="205" t="s">
        <v>80</v>
      </c>
      <c r="AY134" s="18" t="s">
        <v>156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8" t="s">
        <v>80</v>
      </c>
      <c r="BK134" s="206">
        <f>ROUND(I134*H134,2)</f>
        <v>0</v>
      </c>
      <c r="BL134" s="18" t="s">
        <v>253</v>
      </c>
      <c r="BM134" s="205" t="s">
        <v>815</v>
      </c>
    </row>
    <row r="135" spans="1:65" s="13" customFormat="1" ht="11.25">
      <c r="B135" s="207"/>
      <c r="C135" s="208"/>
      <c r="D135" s="209" t="s">
        <v>166</v>
      </c>
      <c r="E135" s="210" t="s">
        <v>1</v>
      </c>
      <c r="F135" s="211" t="s">
        <v>217</v>
      </c>
      <c r="G135" s="208"/>
      <c r="H135" s="212">
        <v>10</v>
      </c>
      <c r="I135" s="213"/>
      <c r="J135" s="208"/>
      <c r="K135" s="208"/>
      <c r="L135" s="214"/>
      <c r="M135" s="215"/>
      <c r="N135" s="216"/>
      <c r="O135" s="216"/>
      <c r="P135" s="216"/>
      <c r="Q135" s="216"/>
      <c r="R135" s="216"/>
      <c r="S135" s="216"/>
      <c r="T135" s="217"/>
      <c r="AT135" s="218" t="s">
        <v>166</v>
      </c>
      <c r="AU135" s="218" t="s">
        <v>80</v>
      </c>
      <c r="AV135" s="13" t="s">
        <v>82</v>
      </c>
      <c r="AW135" s="13" t="s">
        <v>30</v>
      </c>
      <c r="AX135" s="13" t="s">
        <v>80</v>
      </c>
      <c r="AY135" s="218" t="s">
        <v>156</v>
      </c>
    </row>
    <row r="136" spans="1:65" s="2" customFormat="1" ht="16.5" customHeight="1">
      <c r="A136" s="35"/>
      <c r="B136" s="36"/>
      <c r="C136" s="193" t="s">
        <v>94</v>
      </c>
      <c r="D136" s="193" t="s">
        <v>160</v>
      </c>
      <c r="E136" s="194" t="s">
        <v>816</v>
      </c>
      <c r="F136" s="195" t="s">
        <v>817</v>
      </c>
      <c r="G136" s="196" t="s">
        <v>346</v>
      </c>
      <c r="H136" s="197">
        <v>2</v>
      </c>
      <c r="I136" s="198"/>
      <c r="J136" s="199">
        <f>ROUND(I136*H136,2)</f>
        <v>0</v>
      </c>
      <c r="K136" s="200"/>
      <c r="L136" s="40"/>
      <c r="M136" s="201" t="s">
        <v>1</v>
      </c>
      <c r="N136" s="202" t="s">
        <v>38</v>
      </c>
      <c r="O136" s="72"/>
      <c r="P136" s="203">
        <f>O136*H136</f>
        <v>0</v>
      </c>
      <c r="Q136" s="203">
        <v>7.1000000000000002E-4</v>
      </c>
      <c r="R136" s="203">
        <f>Q136*H136</f>
        <v>1.42E-3</v>
      </c>
      <c r="S136" s="203">
        <v>0</v>
      </c>
      <c r="T136" s="20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5" t="s">
        <v>253</v>
      </c>
      <c r="AT136" s="205" t="s">
        <v>160</v>
      </c>
      <c r="AU136" s="205" t="s">
        <v>80</v>
      </c>
      <c r="AY136" s="18" t="s">
        <v>156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8" t="s">
        <v>80</v>
      </c>
      <c r="BK136" s="206">
        <f>ROUND(I136*H136,2)</f>
        <v>0</v>
      </c>
      <c r="BL136" s="18" t="s">
        <v>253</v>
      </c>
      <c r="BM136" s="205" t="s">
        <v>818</v>
      </c>
    </row>
    <row r="137" spans="1:65" s="13" customFormat="1" ht="11.25">
      <c r="B137" s="207"/>
      <c r="C137" s="208"/>
      <c r="D137" s="209" t="s">
        <v>166</v>
      </c>
      <c r="E137" s="210" t="s">
        <v>1</v>
      </c>
      <c r="F137" s="211" t="s">
        <v>82</v>
      </c>
      <c r="G137" s="208"/>
      <c r="H137" s="212">
        <v>2</v>
      </c>
      <c r="I137" s="213"/>
      <c r="J137" s="208"/>
      <c r="K137" s="208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166</v>
      </c>
      <c r="AU137" s="218" t="s">
        <v>80</v>
      </c>
      <c r="AV137" s="13" t="s">
        <v>82</v>
      </c>
      <c r="AW137" s="13" t="s">
        <v>30</v>
      </c>
      <c r="AX137" s="13" t="s">
        <v>80</v>
      </c>
      <c r="AY137" s="218" t="s">
        <v>156</v>
      </c>
    </row>
    <row r="138" spans="1:65" s="2" customFormat="1" ht="16.5" customHeight="1">
      <c r="A138" s="35"/>
      <c r="B138" s="36"/>
      <c r="C138" s="193" t="s">
        <v>164</v>
      </c>
      <c r="D138" s="193" t="s">
        <v>160</v>
      </c>
      <c r="E138" s="194" t="s">
        <v>819</v>
      </c>
      <c r="F138" s="195" t="s">
        <v>820</v>
      </c>
      <c r="G138" s="196" t="s">
        <v>346</v>
      </c>
      <c r="H138" s="197">
        <v>15</v>
      </c>
      <c r="I138" s="198"/>
      <c r="J138" s="199">
        <f>ROUND(I138*H138,2)</f>
        <v>0</v>
      </c>
      <c r="K138" s="200"/>
      <c r="L138" s="40"/>
      <c r="M138" s="201" t="s">
        <v>1</v>
      </c>
      <c r="N138" s="202" t="s">
        <v>38</v>
      </c>
      <c r="O138" s="72"/>
      <c r="P138" s="203">
        <f>O138*H138</f>
        <v>0</v>
      </c>
      <c r="Q138" s="203">
        <v>2.2399999999999998E-3</v>
      </c>
      <c r="R138" s="203">
        <f>Q138*H138</f>
        <v>3.3599999999999998E-2</v>
      </c>
      <c r="S138" s="203">
        <v>0</v>
      </c>
      <c r="T138" s="20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5" t="s">
        <v>253</v>
      </c>
      <c r="AT138" s="205" t="s">
        <v>160</v>
      </c>
      <c r="AU138" s="205" t="s">
        <v>80</v>
      </c>
      <c r="AY138" s="18" t="s">
        <v>156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8" t="s">
        <v>80</v>
      </c>
      <c r="BK138" s="206">
        <f>ROUND(I138*H138,2)</f>
        <v>0</v>
      </c>
      <c r="BL138" s="18" t="s">
        <v>253</v>
      </c>
      <c r="BM138" s="205" t="s">
        <v>821</v>
      </c>
    </row>
    <row r="139" spans="1:65" s="13" customFormat="1" ht="11.25">
      <c r="B139" s="207"/>
      <c r="C139" s="208"/>
      <c r="D139" s="209" t="s">
        <v>166</v>
      </c>
      <c r="E139" s="210" t="s">
        <v>1</v>
      </c>
      <c r="F139" s="211" t="s">
        <v>8</v>
      </c>
      <c r="G139" s="208"/>
      <c r="H139" s="212">
        <v>15</v>
      </c>
      <c r="I139" s="213"/>
      <c r="J139" s="208"/>
      <c r="K139" s="208"/>
      <c r="L139" s="214"/>
      <c r="M139" s="215"/>
      <c r="N139" s="216"/>
      <c r="O139" s="216"/>
      <c r="P139" s="216"/>
      <c r="Q139" s="216"/>
      <c r="R139" s="216"/>
      <c r="S139" s="216"/>
      <c r="T139" s="217"/>
      <c r="AT139" s="218" t="s">
        <v>166</v>
      </c>
      <c r="AU139" s="218" t="s">
        <v>80</v>
      </c>
      <c r="AV139" s="13" t="s">
        <v>82</v>
      </c>
      <c r="AW139" s="13" t="s">
        <v>30</v>
      </c>
      <c r="AX139" s="13" t="s">
        <v>80</v>
      </c>
      <c r="AY139" s="218" t="s">
        <v>156</v>
      </c>
    </row>
    <row r="140" spans="1:65" s="2" customFormat="1" ht="16.5" customHeight="1">
      <c r="A140" s="35"/>
      <c r="B140" s="36"/>
      <c r="C140" s="251" t="s">
        <v>191</v>
      </c>
      <c r="D140" s="251" t="s">
        <v>267</v>
      </c>
      <c r="E140" s="252" t="s">
        <v>822</v>
      </c>
      <c r="F140" s="253" t="s">
        <v>823</v>
      </c>
      <c r="G140" s="254" t="s">
        <v>163</v>
      </c>
      <c r="H140" s="255">
        <v>2</v>
      </c>
      <c r="I140" s="256"/>
      <c r="J140" s="257">
        <f>ROUND(I140*H140,2)</f>
        <v>0</v>
      </c>
      <c r="K140" s="258"/>
      <c r="L140" s="259"/>
      <c r="M140" s="260" t="s">
        <v>1</v>
      </c>
      <c r="N140" s="261" t="s">
        <v>38</v>
      </c>
      <c r="O140" s="72"/>
      <c r="P140" s="203">
        <f>O140*H140</f>
        <v>0</v>
      </c>
      <c r="Q140" s="203">
        <v>3.3E-4</v>
      </c>
      <c r="R140" s="203">
        <f>Q140*H140</f>
        <v>6.6E-4</v>
      </c>
      <c r="S140" s="203">
        <v>0</v>
      </c>
      <c r="T140" s="20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5" t="s">
        <v>349</v>
      </c>
      <c r="AT140" s="205" t="s">
        <v>267</v>
      </c>
      <c r="AU140" s="205" t="s">
        <v>80</v>
      </c>
      <c r="AY140" s="18" t="s">
        <v>156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8" t="s">
        <v>80</v>
      </c>
      <c r="BK140" s="206">
        <f>ROUND(I140*H140,2)</f>
        <v>0</v>
      </c>
      <c r="BL140" s="18" t="s">
        <v>253</v>
      </c>
      <c r="BM140" s="205" t="s">
        <v>824</v>
      </c>
    </row>
    <row r="141" spans="1:65" s="13" customFormat="1" ht="11.25">
      <c r="B141" s="207"/>
      <c r="C141" s="208"/>
      <c r="D141" s="209" t="s">
        <v>166</v>
      </c>
      <c r="E141" s="210" t="s">
        <v>1</v>
      </c>
      <c r="F141" s="211" t="s">
        <v>82</v>
      </c>
      <c r="G141" s="208"/>
      <c r="H141" s="212">
        <v>2</v>
      </c>
      <c r="I141" s="213"/>
      <c r="J141" s="208"/>
      <c r="K141" s="208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166</v>
      </c>
      <c r="AU141" s="218" t="s">
        <v>80</v>
      </c>
      <c r="AV141" s="13" t="s">
        <v>82</v>
      </c>
      <c r="AW141" s="13" t="s">
        <v>30</v>
      </c>
      <c r="AX141" s="13" t="s">
        <v>80</v>
      </c>
      <c r="AY141" s="218" t="s">
        <v>156</v>
      </c>
    </row>
    <row r="142" spans="1:65" s="2" customFormat="1" ht="16.5" customHeight="1">
      <c r="A142" s="35"/>
      <c r="B142" s="36"/>
      <c r="C142" s="193" t="s">
        <v>182</v>
      </c>
      <c r="D142" s="193" t="s">
        <v>160</v>
      </c>
      <c r="E142" s="194" t="s">
        <v>825</v>
      </c>
      <c r="F142" s="195" t="s">
        <v>826</v>
      </c>
      <c r="G142" s="196" t="s">
        <v>163</v>
      </c>
      <c r="H142" s="197">
        <v>2</v>
      </c>
      <c r="I142" s="198"/>
      <c r="J142" s="199">
        <f>ROUND(I142*H142,2)</f>
        <v>0</v>
      </c>
      <c r="K142" s="200"/>
      <c r="L142" s="40"/>
      <c r="M142" s="201" t="s">
        <v>1</v>
      </c>
      <c r="N142" s="202" t="s">
        <v>38</v>
      </c>
      <c r="O142" s="7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5" t="s">
        <v>253</v>
      </c>
      <c r="AT142" s="205" t="s">
        <v>160</v>
      </c>
      <c r="AU142" s="205" t="s">
        <v>80</v>
      </c>
      <c r="AY142" s="18" t="s">
        <v>156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8" t="s">
        <v>80</v>
      </c>
      <c r="BK142" s="206">
        <f>ROUND(I142*H142,2)</f>
        <v>0</v>
      </c>
      <c r="BL142" s="18" t="s">
        <v>253</v>
      </c>
      <c r="BM142" s="205" t="s">
        <v>827</v>
      </c>
    </row>
    <row r="143" spans="1:65" s="13" customFormat="1" ht="11.25">
      <c r="B143" s="207"/>
      <c r="C143" s="208"/>
      <c r="D143" s="209" t="s">
        <v>166</v>
      </c>
      <c r="E143" s="210" t="s">
        <v>1</v>
      </c>
      <c r="F143" s="211" t="s">
        <v>82</v>
      </c>
      <c r="G143" s="208"/>
      <c r="H143" s="212">
        <v>2</v>
      </c>
      <c r="I143" s="213"/>
      <c r="J143" s="208"/>
      <c r="K143" s="208"/>
      <c r="L143" s="214"/>
      <c r="M143" s="215"/>
      <c r="N143" s="216"/>
      <c r="O143" s="216"/>
      <c r="P143" s="216"/>
      <c r="Q143" s="216"/>
      <c r="R143" s="216"/>
      <c r="S143" s="216"/>
      <c r="T143" s="217"/>
      <c r="AT143" s="218" t="s">
        <v>166</v>
      </c>
      <c r="AU143" s="218" t="s">
        <v>80</v>
      </c>
      <c r="AV143" s="13" t="s">
        <v>82</v>
      </c>
      <c r="AW143" s="13" t="s">
        <v>30</v>
      </c>
      <c r="AX143" s="13" t="s">
        <v>80</v>
      </c>
      <c r="AY143" s="218" t="s">
        <v>156</v>
      </c>
    </row>
    <row r="144" spans="1:65" s="2" customFormat="1" ht="16.5" customHeight="1">
      <c r="A144" s="35"/>
      <c r="B144" s="36"/>
      <c r="C144" s="193" t="s">
        <v>199</v>
      </c>
      <c r="D144" s="193" t="s">
        <v>160</v>
      </c>
      <c r="E144" s="194" t="s">
        <v>828</v>
      </c>
      <c r="F144" s="195" t="s">
        <v>829</v>
      </c>
      <c r="G144" s="196" t="s">
        <v>163</v>
      </c>
      <c r="H144" s="197">
        <v>2</v>
      </c>
      <c r="I144" s="198"/>
      <c r="J144" s="199">
        <f>ROUND(I144*H144,2)</f>
        <v>0</v>
      </c>
      <c r="K144" s="200"/>
      <c r="L144" s="40"/>
      <c r="M144" s="201" t="s">
        <v>1</v>
      </c>
      <c r="N144" s="202" t="s">
        <v>38</v>
      </c>
      <c r="O144" s="7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5" t="s">
        <v>253</v>
      </c>
      <c r="AT144" s="205" t="s">
        <v>160</v>
      </c>
      <c r="AU144" s="205" t="s">
        <v>80</v>
      </c>
      <c r="AY144" s="18" t="s">
        <v>156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8" t="s">
        <v>80</v>
      </c>
      <c r="BK144" s="206">
        <f>ROUND(I144*H144,2)</f>
        <v>0</v>
      </c>
      <c r="BL144" s="18" t="s">
        <v>253</v>
      </c>
      <c r="BM144" s="205" t="s">
        <v>830</v>
      </c>
    </row>
    <row r="145" spans="1:65" s="13" customFormat="1" ht="11.25">
      <c r="B145" s="207"/>
      <c r="C145" s="208"/>
      <c r="D145" s="209" t="s">
        <v>166</v>
      </c>
      <c r="E145" s="210" t="s">
        <v>1</v>
      </c>
      <c r="F145" s="211" t="s">
        <v>82</v>
      </c>
      <c r="G145" s="208"/>
      <c r="H145" s="212">
        <v>2</v>
      </c>
      <c r="I145" s="213"/>
      <c r="J145" s="208"/>
      <c r="K145" s="208"/>
      <c r="L145" s="214"/>
      <c r="M145" s="215"/>
      <c r="N145" s="216"/>
      <c r="O145" s="216"/>
      <c r="P145" s="216"/>
      <c r="Q145" s="216"/>
      <c r="R145" s="216"/>
      <c r="S145" s="216"/>
      <c r="T145" s="217"/>
      <c r="AT145" s="218" t="s">
        <v>166</v>
      </c>
      <c r="AU145" s="218" t="s">
        <v>80</v>
      </c>
      <c r="AV145" s="13" t="s">
        <v>82</v>
      </c>
      <c r="AW145" s="13" t="s">
        <v>30</v>
      </c>
      <c r="AX145" s="13" t="s">
        <v>80</v>
      </c>
      <c r="AY145" s="218" t="s">
        <v>156</v>
      </c>
    </row>
    <row r="146" spans="1:65" s="2" customFormat="1" ht="16.5" customHeight="1">
      <c r="A146" s="35"/>
      <c r="B146" s="36"/>
      <c r="C146" s="193" t="s">
        <v>203</v>
      </c>
      <c r="D146" s="193" t="s">
        <v>160</v>
      </c>
      <c r="E146" s="194" t="s">
        <v>831</v>
      </c>
      <c r="F146" s="195" t="s">
        <v>832</v>
      </c>
      <c r="G146" s="196" t="s">
        <v>163</v>
      </c>
      <c r="H146" s="197">
        <v>1</v>
      </c>
      <c r="I146" s="198"/>
      <c r="J146" s="199">
        <f>ROUND(I146*H146,2)</f>
        <v>0</v>
      </c>
      <c r="K146" s="200"/>
      <c r="L146" s="40"/>
      <c r="M146" s="201" t="s">
        <v>1</v>
      </c>
      <c r="N146" s="202" t="s">
        <v>38</v>
      </c>
      <c r="O146" s="7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5" t="s">
        <v>253</v>
      </c>
      <c r="AT146" s="205" t="s">
        <v>160</v>
      </c>
      <c r="AU146" s="205" t="s">
        <v>80</v>
      </c>
      <c r="AY146" s="18" t="s">
        <v>156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8" t="s">
        <v>80</v>
      </c>
      <c r="BK146" s="206">
        <f>ROUND(I146*H146,2)</f>
        <v>0</v>
      </c>
      <c r="BL146" s="18" t="s">
        <v>253</v>
      </c>
      <c r="BM146" s="205" t="s">
        <v>833</v>
      </c>
    </row>
    <row r="147" spans="1:65" s="13" customFormat="1" ht="11.25">
      <c r="B147" s="207"/>
      <c r="C147" s="208"/>
      <c r="D147" s="209" t="s">
        <v>166</v>
      </c>
      <c r="E147" s="210" t="s">
        <v>1</v>
      </c>
      <c r="F147" s="211" t="s">
        <v>80</v>
      </c>
      <c r="G147" s="208"/>
      <c r="H147" s="212">
        <v>1</v>
      </c>
      <c r="I147" s="213"/>
      <c r="J147" s="208"/>
      <c r="K147" s="208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166</v>
      </c>
      <c r="AU147" s="218" t="s">
        <v>80</v>
      </c>
      <c r="AV147" s="13" t="s">
        <v>82</v>
      </c>
      <c r="AW147" s="13" t="s">
        <v>30</v>
      </c>
      <c r="AX147" s="13" t="s">
        <v>80</v>
      </c>
      <c r="AY147" s="218" t="s">
        <v>156</v>
      </c>
    </row>
    <row r="148" spans="1:65" s="2" customFormat="1" ht="21.75" customHeight="1">
      <c r="A148" s="35"/>
      <c r="B148" s="36"/>
      <c r="C148" s="193" t="s">
        <v>211</v>
      </c>
      <c r="D148" s="193" t="s">
        <v>160</v>
      </c>
      <c r="E148" s="194" t="s">
        <v>834</v>
      </c>
      <c r="F148" s="195" t="s">
        <v>835</v>
      </c>
      <c r="G148" s="196" t="s">
        <v>163</v>
      </c>
      <c r="H148" s="197">
        <v>5</v>
      </c>
      <c r="I148" s="198"/>
      <c r="J148" s="199">
        <f>ROUND(I148*H148,2)</f>
        <v>0</v>
      </c>
      <c r="K148" s="200"/>
      <c r="L148" s="40"/>
      <c r="M148" s="201" t="s">
        <v>1</v>
      </c>
      <c r="N148" s="202" t="s">
        <v>38</v>
      </c>
      <c r="O148" s="7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5" t="s">
        <v>253</v>
      </c>
      <c r="AT148" s="205" t="s">
        <v>160</v>
      </c>
      <c r="AU148" s="205" t="s">
        <v>80</v>
      </c>
      <c r="AY148" s="18" t="s">
        <v>156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8" t="s">
        <v>80</v>
      </c>
      <c r="BK148" s="206">
        <f>ROUND(I148*H148,2)</f>
        <v>0</v>
      </c>
      <c r="BL148" s="18" t="s">
        <v>253</v>
      </c>
      <c r="BM148" s="205" t="s">
        <v>836</v>
      </c>
    </row>
    <row r="149" spans="1:65" s="13" customFormat="1" ht="11.25">
      <c r="B149" s="207"/>
      <c r="C149" s="208"/>
      <c r="D149" s="209" t="s">
        <v>166</v>
      </c>
      <c r="E149" s="210" t="s">
        <v>1</v>
      </c>
      <c r="F149" s="211" t="s">
        <v>837</v>
      </c>
      <c r="G149" s="208"/>
      <c r="H149" s="212">
        <v>5</v>
      </c>
      <c r="I149" s="213"/>
      <c r="J149" s="208"/>
      <c r="K149" s="208"/>
      <c r="L149" s="214"/>
      <c r="M149" s="215"/>
      <c r="N149" s="216"/>
      <c r="O149" s="216"/>
      <c r="P149" s="216"/>
      <c r="Q149" s="216"/>
      <c r="R149" s="216"/>
      <c r="S149" s="216"/>
      <c r="T149" s="217"/>
      <c r="AT149" s="218" t="s">
        <v>166</v>
      </c>
      <c r="AU149" s="218" t="s">
        <v>80</v>
      </c>
      <c r="AV149" s="13" t="s">
        <v>82</v>
      </c>
      <c r="AW149" s="13" t="s">
        <v>30</v>
      </c>
      <c r="AX149" s="13" t="s">
        <v>73</v>
      </c>
      <c r="AY149" s="218" t="s">
        <v>156</v>
      </c>
    </row>
    <row r="150" spans="1:65" s="14" customFormat="1" ht="11.25">
      <c r="B150" s="219"/>
      <c r="C150" s="220"/>
      <c r="D150" s="209" t="s">
        <v>166</v>
      </c>
      <c r="E150" s="221" t="s">
        <v>1</v>
      </c>
      <c r="F150" s="222" t="s">
        <v>167</v>
      </c>
      <c r="G150" s="220"/>
      <c r="H150" s="223">
        <v>5</v>
      </c>
      <c r="I150" s="224"/>
      <c r="J150" s="220"/>
      <c r="K150" s="220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166</v>
      </c>
      <c r="AU150" s="229" t="s">
        <v>80</v>
      </c>
      <c r="AV150" s="14" t="s">
        <v>94</v>
      </c>
      <c r="AW150" s="14" t="s">
        <v>30</v>
      </c>
      <c r="AX150" s="14" t="s">
        <v>80</v>
      </c>
      <c r="AY150" s="229" t="s">
        <v>156</v>
      </c>
    </row>
    <row r="151" spans="1:65" s="2" customFormat="1" ht="21.75" customHeight="1">
      <c r="A151" s="35"/>
      <c r="B151" s="36"/>
      <c r="C151" s="193" t="s">
        <v>217</v>
      </c>
      <c r="D151" s="193" t="s">
        <v>160</v>
      </c>
      <c r="E151" s="194" t="s">
        <v>838</v>
      </c>
      <c r="F151" s="195" t="s">
        <v>839</v>
      </c>
      <c r="G151" s="196" t="s">
        <v>346</v>
      </c>
      <c r="H151" s="197">
        <v>33</v>
      </c>
      <c r="I151" s="198"/>
      <c r="J151" s="199">
        <f>ROUND(I151*H151,2)</f>
        <v>0</v>
      </c>
      <c r="K151" s="200"/>
      <c r="L151" s="40"/>
      <c r="M151" s="201" t="s">
        <v>1</v>
      </c>
      <c r="N151" s="202" t="s">
        <v>38</v>
      </c>
      <c r="O151" s="7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5" t="s">
        <v>253</v>
      </c>
      <c r="AT151" s="205" t="s">
        <v>160</v>
      </c>
      <c r="AU151" s="205" t="s">
        <v>80</v>
      </c>
      <c r="AY151" s="18" t="s">
        <v>156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8" t="s">
        <v>80</v>
      </c>
      <c r="BK151" s="206">
        <f>ROUND(I151*H151,2)</f>
        <v>0</v>
      </c>
      <c r="BL151" s="18" t="s">
        <v>253</v>
      </c>
      <c r="BM151" s="205" t="s">
        <v>840</v>
      </c>
    </row>
    <row r="152" spans="1:65" s="13" customFormat="1" ht="11.25">
      <c r="B152" s="207"/>
      <c r="C152" s="208"/>
      <c r="D152" s="209" t="s">
        <v>166</v>
      </c>
      <c r="E152" s="210" t="s">
        <v>1</v>
      </c>
      <c r="F152" s="211" t="s">
        <v>841</v>
      </c>
      <c r="G152" s="208"/>
      <c r="H152" s="212">
        <v>33</v>
      </c>
      <c r="I152" s="213"/>
      <c r="J152" s="208"/>
      <c r="K152" s="208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166</v>
      </c>
      <c r="AU152" s="218" t="s">
        <v>80</v>
      </c>
      <c r="AV152" s="13" t="s">
        <v>82</v>
      </c>
      <c r="AW152" s="13" t="s">
        <v>30</v>
      </c>
      <c r="AX152" s="13" t="s">
        <v>73</v>
      </c>
      <c r="AY152" s="218" t="s">
        <v>156</v>
      </c>
    </row>
    <row r="153" spans="1:65" s="14" customFormat="1" ht="11.25">
      <c r="B153" s="219"/>
      <c r="C153" s="220"/>
      <c r="D153" s="209" t="s">
        <v>166</v>
      </c>
      <c r="E153" s="221" t="s">
        <v>1</v>
      </c>
      <c r="F153" s="222" t="s">
        <v>167</v>
      </c>
      <c r="G153" s="220"/>
      <c r="H153" s="223">
        <v>33</v>
      </c>
      <c r="I153" s="224"/>
      <c r="J153" s="220"/>
      <c r="K153" s="220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166</v>
      </c>
      <c r="AU153" s="229" t="s">
        <v>80</v>
      </c>
      <c r="AV153" s="14" t="s">
        <v>94</v>
      </c>
      <c r="AW153" s="14" t="s">
        <v>30</v>
      </c>
      <c r="AX153" s="14" t="s">
        <v>80</v>
      </c>
      <c r="AY153" s="229" t="s">
        <v>156</v>
      </c>
    </row>
    <row r="154" spans="1:65" s="2" customFormat="1" ht="16.5" customHeight="1">
      <c r="A154" s="35"/>
      <c r="B154" s="36"/>
      <c r="C154" s="193" t="s">
        <v>223</v>
      </c>
      <c r="D154" s="193" t="s">
        <v>160</v>
      </c>
      <c r="E154" s="194" t="s">
        <v>842</v>
      </c>
      <c r="F154" s="195" t="s">
        <v>843</v>
      </c>
      <c r="G154" s="196" t="s">
        <v>163</v>
      </c>
      <c r="H154" s="197">
        <v>4</v>
      </c>
      <c r="I154" s="198"/>
      <c r="J154" s="199">
        <f>ROUND(I154*H154,2)</f>
        <v>0</v>
      </c>
      <c r="K154" s="200"/>
      <c r="L154" s="40"/>
      <c r="M154" s="201" t="s">
        <v>1</v>
      </c>
      <c r="N154" s="202" t="s">
        <v>38</v>
      </c>
      <c r="O154" s="7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5" t="s">
        <v>253</v>
      </c>
      <c r="AT154" s="205" t="s">
        <v>160</v>
      </c>
      <c r="AU154" s="205" t="s">
        <v>80</v>
      </c>
      <c r="AY154" s="18" t="s">
        <v>156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8" t="s">
        <v>80</v>
      </c>
      <c r="BK154" s="206">
        <f>ROUND(I154*H154,2)</f>
        <v>0</v>
      </c>
      <c r="BL154" s="18" t="s">
        <v>253</v>
      </c>
      <c r="BM154" s="205" t="s">
        <v>844</v>
      </c>
    </row>
    <row r="155" spans="1:65" s="13" customFormat="1" ht="11.25">
      <c r="B155" s="207"/>
      <c r="C155" s="208"/>
      <c r="D155" s="209" t="s">
        <v>166</v>
      </c>
      <c r="E155" s="210" t="s">
        <v>1</v>
      </c>
      <c r="F155" s="211" t="s">
        <v>164</v>
      </c>
      <c r="G155" s="208"/>
      <c r="H155" s="212">
        <v>4</v>
      </c>
      <c r="I155" s="213"/>
      <c r="J155" s="208"/>
      <c r="K155" s="208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166</v>
      </c>
      <c r="AU155" s="218" t="s">
        <v>80</v>
      </c>
      <c r="AV155" s="13" t="s">
        <v>82</v>
      </c>
      <c r="AW155" s="13" t="s">
        <v>30</v>
      </c>
      <c r="AX155" s="13" t="s">
        <v>73</v>
      </c>
      <c r="AY155" s="218" t="s">
        <v>156</v>
      </c>
    </row>
    <row r="156" spans="1:65" s="14" customFormat="1" ht="11.25">
      <c r="B156" s="219"/>
      <c r="C156" s="220"/>
      <c r="D156" s="209" t="s">
        <v>166</v>
      </c>
      <c r="E156" s="221" t="s">
        <v>1</v>
      </c>
      <c r="F156" s="222" t="s">
        <v>167</v>
      </c>
      <c r="G156" s="220"/>
      <c r="H156" s="223">
        <v>4</v>
      </c>
      <c r="I156" s="224"/>
      <c r="J156" s="220"/>
      <c r="K156" s="220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166</v>
      </c>
      <c r="AU156" s="229" t="s">
        <v>80</v>
      </c>
      <c r="AV156" s="14" t="s">
        <v>94</v>
      </c>
      <c r="AW156" s="14" t="s">
        <v>30</v>
      </c>
      <c r="AX156" s="14" t="s">
        <v>80</v>
      </c>
      <c r="AY156" s="229" t="s">
        <v>156</v>
      </c>
    </row>
    <row r="157" spans="1:65" s="2" customFormat="1" ht="24.2" customHeight="1">
      <c r="A157" s="35"/>
      <c r="B157" s="36"/>
      <c r="C157" s="193" t="s">
        <v>229</v>
      </c>
      <c r="D157" s="193" t="s">
        <v>160</v>
      </c>
      <c r="E157" s="194" t="s">
        <v>845</v>
      </c>
      <c r="F157" s="195" t="s">
        <v>846</v>
      </c>
      <c r="G157" s="196" t="s">
        <v>387</v>
      </c>
      <c r="H157" s="197">
        <v>4.2999999999999997E-2</v>
      </c>
      <c r="I157" s="198"/>
      <c r="J157" s="199">
        <f>ROUND(I157*H157,2)</f>
        <v>0</v>
      </c>
      <c r="K157" s="200"/>
      <c r="L157" s="40"/>
      <c r="M157" s="201" t="s">
        <v>1</v>
      </c>
      <c r="N157" s="202" t="s">
        <v>38</v>
      </c>
      <c r="O157" s="7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5" t="s">
        <v>253</v>
      </c>
      <c r="AT157" s="205" t="s">
        <v>160</v>
      </c>
      <c r="AU157" s="205" t="s">
        <v>80</v>
      </c>
      <c r="AY157" s="18" t="s">
        <v>156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8" t="s">
        <v>80</v>
      </c>
      <c r="BK157" s="206">
        <f>ROUND(I157*H157,2)</f>
        <v>0</v>
      </c>
      <c r="BL157" s="18" t="s">
        <v>253</v>
      </c>
      <c r="BM157" s="205" t="s">
        <v>847</v>
      </c>
    </row>
    <row r="158" spans="1:65" s="2" customFormat="1" ht="24.2" customHeight="1">
      <c r="A158" s="35"/>
      <c r="B158" s="36"/>
      <c r="C158" s="193" t="s">
        <v>235</v>
      </c>
      <c r="D158" s="193" t="s">
        <v>160</v>
      </c>
      <c r="E158" s="194" t="s">
        <v>848</v>
      </c>
      <c r="F158" s="195" t="s">
        <v>849</v>
      </c>
      <c r="G158" s="196" t="s">
        <v>387</v>
      </c>
      <c r="H158" s="197">
        <v>4.2999999999999997E-2</v>
      </c>
      <c r="I158" s="198"/>
      <c r="J158" s="199">
        <f>ROUND(I158*H158,2)</f>
        <v>0</v>
      </c>
      <c r="K158" s="200"/>
      <c r="L158" s="40"/>
      <c r="M158" s="201" t="s">
        <v>1</v>
      </c>
      <c r="N158" s="202" t="s">
        <v>38</v>
      </c>
      <c r="O158" s="7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5" t="s">
        <v>253</v>
      </c>
      <c r="AT158" s="205" t="s">
        <v>160</v>
      </c>
      <c r="AU158" s="205" t="s">
        <v>80</v>
      </c>
      <c r="AY158" s="18" t="s">
        <v>156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8" t="s">
        <v>80</v>
      </c>
      <c r="BK158" s="206">
        <f>ROUND(I158*H158,2)</f>
        <v>0</v>
      </c>
      <c r="BL158" s="18" t="s">
        <v>253</v>
      </c>
      <c r="BM158" s="205" t="s">
        <v>850</v>
      </c>
    </row>
    <row r="159" spans="1:65" s="12" customFormat="1" ht="25.9" customHeight="1">
      <c r="B159" s="177"/>
      <c r="C159" s="178"/>
      <c r="D159" s="179" t="s">
        <v>72</v>
      </c>
      <c r="E159" s="180" t="s">
        <v>440</v>
      </c>
      <c r="F159" s="180" t="s">
        <v>441</v>
      </c>
      <c r="G159" s="178"/>
      <c r="H159" s="178"/>
      <c r="I159" s="181"/>
      <c r="J159" s="182">
        <f>BK159</f>
        <v>0</v>
      </c>
      <c r="K159" s="178"/>
      <c r="L159" s="183"/>
      <c r="M159" s="184"/>
      <c r="N159" s="185"/>
      <c r="O159" s="185"/>
      <c r="P159" s="186">
        <f>SUM(P160:P210)</f>
        <v>0</v>
      </c>
      <c r="Q159" s="185"/>
      <c r="R159" s="186">
        <f>SUM(R160:R210)</f>
        <v>6.6419999999999993E-2</v>
      </c>
      <c r="S159" s="185"/>
      <c r="T159" s="187">
        <f>SUM(T160:T210)</f>
        <v>0</v>
      </c>
      <c r="AR159" s="188" t="s">
        <v>82</v>
      </c>
      <c r="AT159" s="189" t="s">
        <v>72</v>
      </c>
      <c r="AU159" s="189" t="s">
        <v>73</v>
      </c>
      <c r="AY159" s="188" t="s">
        <v>156</v>
      </c>
      <c r="BK159" s="190">
        <f>SUM(BK160:BK210)</f>
        <v>0</v>
      </c>
    </row>
    <row r="160" spans="1:65" s="2" customFormat="1" ht="24.2" customHeight="1">
      <c r="A160" s="35"/>
      <c r="B160" s="36"/>
      <c r="C160" s="193" t="s">
        <v>244</v>
      </c>
      <c r="D160" s="193" t="s">
        <v>160</v>
      </c>
      <c r="E160" s="194" t="s">
        <v>851</v>
      </c>
      <c r="F160" s="195" t="s">
        <v>852</v>
      </c>
      <c r="G160" s="196" t="s">
        <v>659</v>
      </c>
      <c r="H160" s="197">
        <v>3</v>
      </c>
      <c r="I160" s="198"/>
      <c r="J160" s="199">
        <f>ROUND(I160*H160,2)</f>
        <v>0</v>
      </c>
      <c r="K160" s="200"/>
      <c r="L160" s="40"/>
      <c r="M160" s="201" t="s">
        <v>1</v>
      </c>
      <c r="N160" s="202" t="s">
        <v>38</v>
      </c>
      <c r="O160" s="7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5" t="s">
        <v>253</v>
      </c>
      <c r="AT160" s="205" t="s">
        <v>160</v>
      </c>
      <c r="AU160" s="205" t="s">
        <v>80</v>
      </c>
      <c r="AY160" s="18" t="s">
        <v>156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8" t="s">
        <v>80</v>
      </c>
      <c r="BK160" s="206">
        <f>ROUND(I160*H160,2)</f>
        <v>0</v>
      </c>
      <c r="BL160" s="18" t="s">
        <v>253</v>
      </c>
      <c r="BM160" s="205" t="s">
        <v>853</v>
      </c>
    </row>
    <row r="161" spans="1:65" s="13" customFormat="1" ht="11.25">
      <c r="B161" s="207"/>
      <c r="C161" s="208"/>
      <c r="D161" s="209" t="s">
        <v>166</v>
      </c>
      <c r="E161" s="210" t="s">
        <v>1</v>
      </c>
      <c r="F161" s="211" t="s">
        <v>94</v>
      </c>
      <c r="G161" s="208"/>
      <c r="H161" s="212">
        <v>3</v>
      </c>
      <c r="I161" s="213"/>
      <c r="J161" s="208"/>
      <c r="K161" s="208"/>
      <c r="L161" s="214"/>
      <c r="M161" s="215"/>
      <c r="N161" s="216"/>
      <c r="O161" s="216"/>
      <c r="P161" s="216"/>
      <c r="Q161" s="216"/>
      <c r="R161" s="216"/>
      <c r="S161" s="216"/>
      <c r="T161" s="217"/>
      <c r="AT161" s="218" t="s">
        <v>166</v>
      </c>
      <c r="AU161" s="218" t="s">
        <v>80</v>
      </c>
      <c r="AV161" s="13" t="s">
        <v>82</v>
      </c>
      <c r="AW161" s="13" t="s">
        <v>30</v>
      </c>
      <c r="AX161" s="13" t="s">
        <v>80</v>
      </c>
      <c r="AY161" s="218" t="s">
        <v>156</v>
      </c>
    </row>
    <row r="162" spans="1:65" s="2" customFormat="1" ht="24.2" customHeight="1">
      <c r="A162" s="35"/>
      <c r="B162" s="36"/>
      <c r="C162" s="193" t="s">
        <v>8</v>
      </c>
      <c r="D162" s="193" t="s">
        <v>160</v>
      </c>
      <c r="E162" s="194" t="s">
        <v>854</v>
      </c>
      <c r="F162" s="195" t="s">
        <v>855</v>
      </c>
      <c r="G162" s="196" t="s">
        <v>346</v>
      </c>
      <c r="H162" s="197">
        <v>28</v>
      </c>
      <c r="I162" s="198"/>
      <c r="J162" s="199">
        <f>ROUND(I162*H162,2)</f>
        <v>0</v>
      </c>
      <c r="K162" s="200"/>
      <c r="L162" s="40"/>
      <c r="M162" s="201" t="s">
        <v>1</v>
      </c>
      <c r="N162" s="202" t="s">
        <v>38</v>
      </c>
      <c r="O162" s="72"/>
      <c r="P162" s="203">
        <f>O162*H162</f>
        <v>0</v>
      </c>
      <c r="Q162" s="203">
        <v>8.4000000000000003E-4</v>
      </c>
      <c r="R162" s="203">
        <f>Q162*H162</f>
        <v>2.3519999999999999E-2</v>
      </c>
      <c r="S162" s="203">
        <v>0</v>
      </c>
      <c r="T162" s="20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5" t="s">
        <v>253</v>
      </c>
      <c r="AT162" s="205" t="s">
        <v>160</v>
      </c>
      <c r="AU162" s="205" t="s">
        <v>80</v>
      </c>
      <c r="AY162" s="18" t="s">
        <v>156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8" t="s">
        <v>80</v>
      </c>
      <c r="BK162" s="206">
        <f>ROUND(I162*H162,2)</f>
        <v>0</v>
      </c>
      <c r="BL162" s="18" t="s">
        <v>253</v>
      </c>
      <c r="BM162" s="205" t="s">
        <v>856</v>
      </c>
    </row>
    <row r="163" spans="1:65" s="13" customFormat="1" ht="11.25">
      <c r="B163" s="207"/>
      <c r="C163" s="208"/>
      <c r="D163" s="209" t="s">
        <v>166</v>
      </c>
      <c r="E163" s="210" t="s">
        <v>1</v>
      </c>
      <c r="F163" s="211" t="s">
        <v>325</v>
      </c>
      <c r="G163" s="208"/>
      <c r="H163" s="212">
        <v>28</v>
      </c>
      <c r="I163" s="213"/>
      <c r="J163" s="208"/>
      <c r="K163" s="208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166</v>
      </c>
      <c r="AU163" s="218" t="s">
        <v>80</v>
      </c>
      <c r="AV163" s="13" t="s">
        <v>82</v>
      </c>
      <c r="AW163" s="13" t="s">
        <v>30</v>
      </c>
      <c r="AX163" s="13" t="s">
        <v>73</v>
      </c>
      <c r="AY163" s="218" t="s">
        <v>156</v>
      </c>
    </row>
    <row r="164" spans="1:65" s="14" customFormat="1" ht="11.25">
      <c r="B164" s="219"/>
      <c r="C164" s="220"/>
      <c r="D164" s="209" t="s">
        <v>166</v>
      </c>
      <c r="E164" s="221" t="s">
        <v>1</v>
      </c>
      <c r="F164" s="222" t="s">
        <v>167</v>
      </c>
      <c r="G164" s="220"/>
      <c r="H164" s="223">
        <v>28</v>
      </c>
      <c r="I164" s="224"/>
      <c r="J164" s="220"/>
      <c r="K164" s="220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166</v>
      </c>
      <c r="AU164" s="229" t="s">
        <v>80</v>
      </c>
      <c r="AV164" s="14" t="s">
        <v>94</v>
      </c>
      <c r="AW164" s="14" t="s">
        <v>30</v>
      </c>
      <c r="AX164" s="14" t="s">
        <v>80</v>
      </c>
      <c r="AY164" s="229" t="s">
        <v>156</v>
      </c>
    </row>
    <row r="165" spans="1:65" s="2" customFormat="1" ht="24.2" customHeight="1">
      <c r="A165" s="35"/>
      <c r="B165" s="36"/>
      <c r="C165" s="193" t="s">
        <v>253</v>
      </c>
      <c r="D165" s="193" t="s">
        <v>160</v>
      </c>
      <c r="E165" s="194" t="s">
        <v>857</v>
      </c>
      <c r="F165" s="195" t="s">
        <v>858</v>
      </c>
      <c r="G165" s="196" t="s">
        <v>346</v>
      </c>
      <c r="H165" s="197">
        <v>26</v>
      </c>
      <c r="I165" s="198"/>
      <c r="J165" s="199">
        <f>ROUND(I165*H165,2)</f>
        <v>0</v>
      </c>
      <c r="K165" s="200"/>
      <c r="L165" s="40"/>
      <c r="M165" s="201" t="s">
        <v>1</v>
      </c>
      <c r="N165" s="202" t="s">
        <v>38</v>
      </c>
      <c r="O165" s="72"/>
      <c r="P165" s="203">
        <f>O165*H165</f>
        <v>0</v>
      </c>
      <c r="Q165" s="203">
        <v>1.16E-3</v>
      </c>
      <c r="R165" s="203">
        <f>Q165*H165</f>
        <v>3.0159999999999999E-2</v>
      </c>
      <c r="S165" s="203">
        <v>0</v>
      </c>
      <c r="T165" s="20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5" t="s">
        <v>253</v>
      </c>
      <c r="AT165" s="205" t="s">
        <v>160</v>
      </c>
      <c r="AU165" s="205" t="s">
        <v>80</v>
      </c>
      <c r="AY165" s="18" t="s">
        <v>156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8" t="s">
        <v>80</v>
      </c>
      <c r="BK165" s="206">
        <f>ROUND(I165*H165,2)</f>
        <v>0</v>
      </c>
      <c r="BL165" s="18" t="s">
        <v>253</v>
      </c>
      <c r="BM165" s="205" t="s">
        <v>859</v>
      </c>
    </row>
    <row r="166" spans="1:65" s="13" customFormat="1" ht="11.25">
      <c r="B166" s="207"/>
      <c r="C166" s="208"/>
      <c r="D166" s="209" t="s">
        <v>166</v>
      </c>
      <c r="E166" s="210" t="s">
        <v>1</v>
      </c>
      <c r="F166" s="211" t="s">
        <v>310</v>
      </c>
      <c r="G166" s="208"/>
      <c r="H166" s="212">
        <v>26</v>
      </c>
      <c r="I166" s="213"/>
      <c r="J166" s="208"/>
      <c r="K166" s="208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166</v>
      </c>
      <c r="AU166" s="218" t="s">
        <v>80</v>
      </c>
      <c r="AV166" s="13" t="s">
        <v>82</v>
      </c>
      <c r="AW166" s="13" t="s">
        <v>30</v>
      </c>
      <c r="AX166" s="13" t="s">
        <v>73</v>
      </c>
      <c r="AY166" s="218" t="s">
        <v>156</v>
      </c>
    </row>
    <row r="167" spans="1:65" s="14" customFormat="1" ht="11.25">
      <c r="B167" s="219"/>
      <c r="C167" s="220"/>
      <c r="D167" s="209" t="s">
        <v>166</v>
      </c>
      <c r="E167" s="221" t="s">
        <v>1</v>
      </c>
      <c r="F167" s="222" t="s">
        <v>167</v>
      </c>
      <c r="G167" s="220"/>
      <c r="H167" s="223">
        <v>26</v>
      </c>
      <c r="I167" s="224"/>
      <c r="J167" s="220"/>
      <c r="K167" s="220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166</v>
      </c>
      <c r="AU167" s="229" t="s">
        <v>80</v>
      </c>
      <c r="AV167" s="14" t="s">
        <v>94</v>
      </c>
      <c r="AW167" s="14" t="s">
        <v>30</v>
      </c>
      <c r="AX167" s="14" t="s">
        <v>80</v>
      </c>
      <c r="AY167" s="229" t="s">
        <v>156</v>
      </c>
    </row>
    <row r="168" spans="1:65" s="2" customFormat="1" ht="37.9" customHeight="1">
      <c r="A168" s="35"/>
      <c r="B168" s="36"/>
      <c r="C168" s="193" t="s">
        <v>261</v>
      </c>
      <c r="D168" s="193" t="s">
        <v>160</v>
      </c>
      <c r="E168" s="194" t="s">
        <v>860</v>
      </c>
      <c r="F168" s="195" t="s">
        <v>861</v>
      </c>
      <c r="G168" s="196" t="s">
        <v>346</v>
      </c>
      <c r="H168" s="197">
        <v>15</v>
      </c>
      <c r="I168" s="198"/>
      <c r="J168" s="199">
        <f>ROUND(I168*H168,2)</f>
        <v>0</v>
      </c>
      <c r="K168" s="200"/>
      <c r="L168" s="40"/>
      <c r="M168" s="201" t="s">
        <v>1</v>
      </c>
      <c r="N168" s="202" t="s">
        <v>38</v>
      </c>
      <c r="O168" s="72"/>
      <c r="P168" s="203">
        <f>O168*H168</f>
        <v>0</v>
      </c>
      <c r="Q168" s="203">
        <v>5.0000000000000002E-5</v>
      </c>
      <c r="R168" s="203">
        <f>Q168*H168</f>
        <v>7.5000000000000002E-4</v>
      </c>
      <c r="S168" s="203">
        <v>0</v>
      </c>
      <c r="T168" s="20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5" t="s">
        <v>253</v>
      </c>
      <c r="AT168" s="205" t="s">
        <v>160</v>
      </c>
      <c r="AU168" s="205" t="s">
        <v>80</v>
      </c>
      <c r="AY168" s="18" t="s">
        <v>156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8" t="s">
        <v>80</v>
      </c>
      <c r="BK168" s="206">
        <f>ROUND(I168*H168,2)</f>
        <v>0</v>
      </c>
      <c r="BL168" s="18" t="s">
        <v>253</v>
      </c>
      <c r="BM168" s="205" t="s">
        <v>862</v>
      </c>
    </row>
    <row r="169" spans="1:65" s="13" customFormat="1" ht="11.25">
      <c r="B169" s="207"/>
      <c r="C169" s="208"/>
      <c r="D169" s="209" t="s">
        <v>166</v>
      </c>
      <c r="E169" s="210" t="s">
        <v>1</v>
      </c>
      <c r="F169" s="211" t="s">
        <v>863</v>
      </c>
      <c r="G169" s="208"/>
      <c r="H169" s="212">
        <v>15</v>
      </c>
      <c r="I169" s="213"/>
      <c r="J169" s="208"/>
      <c r="K169" s="208"/>
      <c r="L169" s="214"/>
      <c r="M169" s="215"/>
      <c r="N169" s="216"/>
      <c r="O169" s="216"/>
      <c r="P169" s="216"/>
      <c r="Q169" s="216"/>
      <c r="R169" s="216"/>
      <c r="S169" s="216"/>
      <c r="T169" s="217"/>
      <c r="AT169" s="218" t="s">
        <v>166</v>
      </c>
      <c r="AU169" s="218" t="s">
        <v>80</v>
      </c>
      <c r="AV169" s="13" t="s">
        <v>82</v>
      </c>
      <c r="AW169" s="13" t="s">
        <v>30</v>
      </c>
      <c r="AX169" s="13" t="s">
        <v>73</v>
      </c>
      <c r="AY169" s="218" t="s">
        <v>156</v>
      </c>
    </row>
    <row r="170" spans="1:65" s="14" customFormat="1" ht="11.25">
      <c r="B170" s="219"/>
      <c r="C170" s="220"/>
      <c r="D170" s="209" t="s">
        <v>166</v>
      </c>
      <c r="E170" s="221" t="s">
        <v>1</v>
      </c>
      <c r="F170" s="222" t="s">
        <v>167</v>
      </c>
      <c r="G170" s="220"/>
      <c r="H170" s="223">
        <v>15</v>
      </c>
      <c r="I170" s="224"/>
      <c r="J170" s="220"/>
      <c r="K170" s="220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166</v>
      </c>
      <c r="AU170" s="229" t="s">
        <v>80</v>
      </c>
      <c r="AV170" s="14" t="s">
        <v>94</v>
      </c>
      <c r="AW170" s="14" t="s">
        <v>30</v>
      </c>
      <c r="AX170" s="14" t="s">
        <v>80</v>
      </c>
      <c r="AY170" s="229" t="s">
        <v>156</v>
      </c>
    </row>
    <row r="171" spans="1:65" s="2" customFormat="1" ht="37.9" customHeight="1">
      <c r="A171" s="35"/>
      <c r="B171" s="36"/>
      <c r="C171" s="193" t="s">
        <v>266</v>
      </c>
      <c r="D171" s="193" t="s">
        <v>160</v>
      </c>
      <c r="E171" s="194" t="s">
        <v>864</v>
      </c>
      <c r="F171" s="195" t="s">
        <v>865</v>
      </c>
      <c r="G171" s="196" t="s">
        <v>346</v>
      </c>
      <c r="H171" s="197">
        <v>24</v>
      </c>
      <c r="I171" s="198"/>
      <c r="J171" s="199">
        <f>ROUND(I171*H171,2)</f>
        <v>0</v>
      </c>
      <c r="K171" s="200"/>
      <c r="L171" s="40"/>
      <c r="M171" s="201" t="s">
        <v>1</v>
      </c>
      <c r="N171" s="202" t="s">
        <v>38</v>
      </c>
      <c r="O171" s="72"/>
      <c r="P171" s="203">
        <f>O171*H171</f>
        <v>0</v>
      </c>
      <c r="Q171" s="203">
        <v>6.9999999999999994E-5</v>
      </c>
      <c r="R171" s="203">
        <f>Q171*H171</f>
        <v>1.6799999999999999E-3</v>
      </c>
      <c r="S171" s="203">
        <v>0</v>
      </c>
      <c r="T171" s="20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5" t="s">
        <v>253</v>
      </c>
      <c r="AT171" s="205" t="s">
        <v>160</v>
      </c>
      <c r="AU171" s="205" t="s">
        <v>80</v>
      </c>
      <c r="AY171" s="18" t="s">
        <v>156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8" t="s">
        <v>80</v>
      </c>
      <c r="BK171" s="206">
        <f>ROUND(I171*H171,2)</f>
        <v>0</v>
      </c>
      <c r="BL171" s="18" t="s">
        <v>253</v>
      </c>
      <c r="BM171" s="205" t="s">
        <v>866</v>
      </c>
    </row>
    <row r="172" spans="1:65" s="13" customFormat="1" ht="11.25">
      <c r="B172" s="207"/>
      <c r="C172" s="208"/>
      <c r="D172" s="209" t="s">
        <v>166</v>
      </c>
      <c r="E172" s="210" t="s">
        <v>1</v>
      </c>
      <c r="F172" s="211" t="s">
        <v>867</v>
      </c>
      <c r="G172" s="208"/>
      <c r="H172" s="212">
        <v>11</v>
      </c>
      <c r="I172" s="213"/>
      <c r="J172" s="208"/>
      <c r="K172" s="208"/>
      <c r="L172" s="214"/>
      <c r="M172" s="215"/>
      <c r="N172" s="216"/>
      <c r="O172" s="216"/>
      <c r="P172" s="216"/>
      <c r="Q172" s="216"/>
      <c r="R172" s="216"/>
      <c r="S172" s="216"/>
      <c r="T172" s="217"/>
      <c r="AT172" s="218" t="s">
        <v>166</v>
      </c>
      <c r="AU172" s="218" t="s">
        <v>80</v>
      </c>
      <c r="AV172" s="13" t="s">
        <v>82</v>
      </c>
      <c r="AW172" s="13" t="s">
        <v>30</v>
      </c>
      <c r="AX172" s="13" t="s">
        <v>73</v>
      </c>
      <c r="AY172" s="218" t="s">
        <v>156</v>
      </c>
    </row>
    <row r="173" spans="1:65" s="14" customFormat="1" ht="11.25">
      <c r="B173" s="219"/>
      <c r="C173" s="220"/>
      <c r="D173" s="209" t="s">
        <v>166</v>
      </c>
      <c r="E173" s="221" t="s">
        <v>1</v>
      </c>
      <c r="F173" s="222" t="s">
        <v>167</v>
      </c>
      <c r="G173" s="220"/>
      <c r="H173" s="223">
        <v>11</v>
      </c>
      <c r="I173" s="224"/>
      <c r="J173" s="220"/>
      <c r="K173" s="220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166</v>
      </c>
      <c r="AU173" s="229" t="s">
        <v>80</v>
      </c>
      <c r="AV173" s="14" t="s">
        <v>94</v>
      </c>
      <c r="AW173" s="14" t="s">
        <v>30</v>
      </c>
      <c r="AX173" s="14" t="s">
        <v>73</v>
      </c>
      <c r="AY173" s="229" t="s">
        <v>156</v>
      </c>
    </row>
    <row r="174" spans="1:65" s="13" customFormat="1" ht="11.25">
      <c r="B174" s="207"/>
      <c r="C174" s="208"/>
      <c r="D174" s="209" t="s">
        <v>166</v>
      </c>
      <c r="E174" s="210" t="s">
        <v>1</v>
      </c>
      <c r="F174" s="211" t="s">
        <v>868</v>
      </c>
      <c r="G174" s="208"/>
      <c r="H174" s="212">
        <v>13</v>
      </c>
      <c r="I174" s="213"/>
      <c r="J174" s="208"/>
      <c r="K174" s="208"/>
      <c r="L174" s="214"/>
      <c r="M174" s="215"/>
      <c r="N174" s="216"/>
      <c r="O174" s="216"/>
      <c r="P174" s="216"/>
      <c r="Q174" s="216"/>
      <c r="R174" s="216"/>
      <c r="S174" s="216"/>
      <c r="T174" s="217"/>
      <c r="AT174" s="218" t="s">
        <v>166</v>
      </c>
      <c r="AU174" s="218" t="s">
        <v>80</v>
      </c>
      <c r="AV174" s="13" t="s">
        <v>82</v>
      </c>
      <c r="AW174" s="13" t="s">
        <v>30</v>
      </c>
      <c r="AX174" s="13" t="s">
        <v>73</v>
      </c>
      <c r="AY174" s="218" t="s">
        <v>156</v>
      </c>
    </row>
    <row r="175" spans="1:65" s="14" customFormat="1" ht="11.25">
      <c r="B175" s="219"/>
      <c r="C175" s="220"/>
      <c r="D175" s="209" t="s">
        <v>166</v>
      </c>
      <c r="E175" s="221" t="s">
        <v>1</v>
      </c>
      <c r="F175" s="222" t="s">
        <v>167</v>
      </c>
      <c r="G175" s="220"/>
      <c r="H175" s="223">
        <v>13</v>
      </c>
      <c r="I175" s="224"/>
      <c r="J175" s="220"/>
      <c r="K175" s="220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166</v>
      </c>
      <c r="AU175" s="229" t="s">
        <v>80</v>
      </c>
      <c r="AV175" s="14" t="s">
        <v>94</v>
      </c>
      <c r="AW175" s="14" t="s">
        <v>30</v>
      </c>
      <c r="AX175" s="14" t="s">
        <v>73</v>
      </c>
      <c r="AY175" s="229" t="s">
        <v>156</v>
      </c>
    </row>
    <row r="176" spans="1:65" s="15" customFormat="1" ht="11.25">
      <c r="B176" s="230"/>
      <c r="C176" s="231"/>
      <c r="D176" s="209" t="s">
        <v>166</v>
      </c>
      <c r="E176" s="232" t="s">
        <v>1</v>
      </c>
      <c r="F176" s="233" t="s">
        <v>181</v>
      </c>
      <c r="G176" s="231"/>
      <c r="H176" s="234">
        <v>24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166</v>
      </c>
      <c r="AU176" s="240" t="s">
        <v>80</v>
      </c>
      <c r="AV176" s="15" t="s">
        <v>164</v>
      </c>
      <c r="AW176" s="15" t="s">
        <v>30</v>
      </c>
      <c r="AX176" s="15" t="s">
        <v>80</v>
      </c>
      <c r="AY176" s="240" t="s">
        <v>156</v>
      </c>
    </row>
    <row r="177" spans="1:65" s="2" customFormat="1" ht="37.9" customHeight="1">
      <c r="A177" s="35"/>
      <c r="B177" s="36"/>
      <c r="C177" s="193" t="s">
        <v>274</v>
      </c>
      <c r="D177" s="193" t="s">
        <v>160</v>
      </c>
      <c r="E177" s="194" t="s">
        <v>869</v>
      </c>
      <c r="F177" s="195" t="s">
        <v>870</v>
      </c>
      <c r="G177" s="196" t="s">
        <v>346</v>
      </c>
      <c r="H177" s="197">
        <v>15</v>
      </c>
      <c r="I177" s="198"/>
      <c r="J177" s="199">
        <f>ROUND(I177*H177,2)</f>
        <v>0</v>
      </c>
      <c r="K177" s="200"/>
      <c r="L177" s="40"/>
      <c r="M177" s="201" t="s">
        <v>1</v>
      </c>
      <c r="N177" s="202" t="s">
        <v>38</v>
      </c>
      <c r="O177" s="72"/>
      <c r="P177" s="203">
        <f>O177*H177</f>
        <v>0</v>
      </c>
      <c r="Q177" s="203">
        <v>1.6000000000000001E-4</v>
      </c>
      <c r="R177" s="203">
        <f>Q177*H177</f>
        <v>2.4000000000000002E-3</v>
      </c>
      <c r="S177" s="203">
        <v>0</v>
      </c>
      <c r="T177" s="20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5" t="s">
        <v>253</v>
      </c>
      <c r="AT177" s="205" t="s">
        <v>160</v>
      </c>
      <c r="AU177" s="205" t="s">
        <v>80</v>
      </c>
      <c r="AY177" s="18" t="s">
        <v>156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8" t="s">
        <v>80</v>
      </c>
      <c r="BK177" s="206">
        <f>ROUND(I177*H177,2)</f>
        <v>0</v>
      </c>
      <c r="BL177" s="18" t="s">
        <v>253</v>
      </c>
      <c r="BM177" s="205" t="s">
        <v>871</v>
      </c>
    </row>
    <row r="178" spans="1:65" s="13" customFormat="1" ht="11.25">
      <c r="B178" s="207"/>
      <c r="C178" s="208"/>
      <c r="D178" s="209" t="s">
        <v>166</v>
      </c>
      <c r="E178" s="210" t="s">
        <v>1</v>
      </c>
      <c r="F178" s="211" t="s">
        <v>872</v>
      </c>
      <c r="G178" s="208"/>
      <c r="H178" s="212">
        <v>15</v>
      </c>
      <c r="I178" s="213"/>
      <c r="J178" s="208"/>
      <c r="K178" s="208"/>
      <c r="L178" s="214"/>
      <c r="M178" s="215"/>
      <c r="N178" s="216"/>
      <c r="O178" s="216"/>
      <c r="P178" s="216"/>
      <c r="Q178" s="216"/>
      <c r="R178" s="216"/>
      <c r="S178" s="216"/>
      <c r="T178" s="217"/>
      <c r="AT178" s="218" t="s">
        <v>166</v>
      </c>
      <c r="AU178" s="218" t="s">
        <v>80</v>
      </c>
      <c r="AV178" s="13" t="s">
        <v>82</v>
      </c>
      <c r="AW178" s="13" t="s">
        <v>30</v>
      </c>
      <c r="AX178" s="13" t="s">
        <v>73</v>
      </c>
      <c r="AY178" s="218" t="s">
        <v>156</v>
      </c>
    </row>
    <row r="179" spans="1:65" s="14" customFormat="1" ht="11.25">
      <c r="B179" s="219"/>
      <c r="C179" s="220"/>
      <c r="D179" s="209" t="s">
        <v>166</v>
      </c>
      <c r="E179" s="221" t="s">
        <v>1</v>
      </c>
      <c r="F179" s="222" t="s">
        <v>167</v>
      </c>
      <c r="G179" s="220"/>
      <c r="H179" s="223">
        <v>15</v>
      </c>
      <c r="I179" s="224"/>
      <c r="J179" s="220"/>
      <c r="K179" s="220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166</v>
      </c>
      <c r="AU179" s="229" t="s">
        <v>80</v>
      </c>
      <c r="AV179" s="14" t="s">
        <v>94</v>
      </c>
      <c r="AW179" s="14" t="s">
        <v>30</v>
      </c>
      <c r="AX179" s="14" t="s">
        <v>80</v>
      </c>
      <c r="AY179" s="229" t="s">
        <v>156</v>
      </c>
    </row>
    <row r="180" spans="1:65" s="2" customFormat="1" ht="16.5" customHeight="1">
      <c r="A180" s="35"/>
      <c r="B180" s="36"/>
      <c r="C180" s="193" t="s">
        <v>278</v>
      </c>
      <c r="D180" s="193" t="s">
        <v>160</v>
      </c>
      <c r="E180" s="194" t="s">
        <v>873</v>
      </c>
      <c r="F180" s="195" t="s">
        <v>874</v>
      </c>
      <c r="G180" s="196" t="s">
        <v>163</v>
      </c>
      <c r="H180" s="197">
        <v>15</v>
      </c>
      <c r="I180" s="198"/>
      <c r="J180" s="199">
        <f>ROUND(I180*H180,2)</f>
        <v>0</v>
      </c>
      <c r="K180" s="200"/>
      <c r="L180" s="40"/>
      <c r="M180" s="201" t="s">
        <v>1</v>
      </c>
      <c r="N180" s="202" t="s">
        <v>38</v>
      </c>
      <c r="O180" s="7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5" t="s">
        <v>253</v>
      </c>
      <c r="AT180" s="205" t="s">
        <v>160</v>
      </c>
      <c r="AU180" s="205" t="s">
        <v>80</v>
      </c>
      <c r="AY180" s="18" t="s">
        <v>156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8" t="s">
        <v>80</v>
      </c>
      <c r="BK180" s="206">
        <f>ROUND(I180*H180,2)</f>
        <v>0</v>
      </c>
      <c r="BL180" s="18" t="s">
        <v>253</v>
      </c>
      <c r="BM180" s="205" t="s">
        <v>875</v>
      </c>
    </row>
    <row r="181" spans="1:65" s="13" customFormat="1" ht="11.25">
      <c r="B181" s="207"/>
      <c r="C181" s="208"/>
      <c r="D181" s="209" t="s">
        <v>166</v>
      </c>
      <c r="E181" s="210" t="s">
        <v>1</v>
      </c>
      <c r="F181" s="211" t="s">
        <v>876</v>
      </c>
      <c r="G181" s="208"/>
      <c r="H181" s="212">
        <v>8</v>
      </c>
      <c r="I181" s="213"/>
      <c r="J181" s="208"/>
      <c r="K181" s="208"/>
      <c r="L181" s="214"/>
      <c r="M181" s="215"/>
      <c r="N181" s="216"/>
      <c r="O181" s="216"/>
      <c r="P181" s="216"/>
      <c r="Q181" s="216"/>
      <c r="R181" s="216"/>
      <c r="S181" s="216"/>
      <c r="T181" s="217"/>
      <c r="AT181" s="218" t="s">
        <v>166</v>
      </c>
      <c r="AU181" s="218" t="s">
        <v>80</v>
      </c>
      <c r="AV181" s="13" t="s">
        <v>82</v>
      </c>
      <c r="AW181" s="13" t="s">
        <v>30</v>
      </c>
      <c r="AX181" s="13" t="s">
        <v>73</v>
      </c>
      <c r="AY181" s="218" t="s">
        <v>156</v>
      </c>
    </row>
    <row r="182" spans="1:65" s="14" customFormat="1" ht="11.25">
      <c r="B182" s="219"/>
      <c r="C182" s="220"/>
      <c r="D182" s="209" t="s">
        <v>166</v>
      </c>
      <c r="E182" s="221" t="s">
        <v>1</v>
      </c>
      <c r="F182" s="222" t="s">
        <v>167</v>
      </c>
      <c r="G182" s="220"/>
      <c r="H182" s="223">
        <v>8</v>
      </c>
      <c r="I182" s="224"/>
      <c r="J182" s="220"/>
      <c r="K182" s="220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166</v>
      </c>
      <c r="AU182" s="229" t="s">
        <v>80</v>
      </c>
      <c r="AV182" s="14" t="s">
        <v>94</v>
      </c>
      <c r="AW182" s="14" t="s">
        <v>30</v>
      </c>
      <c r="AX182" s="14" t="s">
        <v>73</v>
      </c>
      <c r="AY182" s="229" t="s">
        <v>156</v>
      </c>
    </row>
    <row r="183" spans="1:65" s="13" customFormat="1" ht="11.25">
      <c r="B183" s="207"/>
      <c r="C183" s="208"/>
      <c r="D183" s="209" t="s">
        <v>166</v>
      </c>
      <c r="E183" s="210" t="s">
        <v>1</v>
      </c>
      <c r="F183" s="211" t="s">
        <v>877</v>
      </c>
      <c r="G183" s="208"/>
      <c r="H183" s="212">
        <v>4</v>
      </c>
      <c r="I183" s="213"/>
      <c r="J183" s="208"/>
      <c r="K183" s="208"/>
      <c r="L183" s="214"/>
      <c r="M183" s="215"/>
      <c r="N183" s="216"/>
      <c r="O183" s="216"/>
      <c r="P183" s="216"/>
      <c r="Q183" s="216"/>
      <c r="R183" s="216"/>
      <c r="S183" s="216"/>
      <c r="T183" s="217"/>
      <c r="AT183" s="218" t="s">
        <v>166</v>
      </c>
      <c r="AU183" s="218" t="s">
        <v>80</v>
      </c>
      <c r="AV183" s="13" t="s">
        <v>82</v>
      </c>
      <c r="AW183" s="13" t="s">
        <v>30</v>
      </c>
      <c r="AX183" s="13" t="s">
        <v>73</v>
      </c>
      <c r="AY183" s="218" t="s">
        <v>156</v>
      </c>
    </row>
    <row r="184" spans="1:65" s="14" customFormat="1" ht="11.25">
      <c r="B184" s="219"/>
      <c r="C184" s="220"/>
      <c r="D184" s="209" t="s">
        <v>166</v>
      </c>
      <c r="E184" s="221" t="s">
        <v>1</v>
      </c>
      <c r="F184" s="222" t="s">
        <v>167</v>
      </c>
      <c r="G184" s="220"/>
      <c r="H184" s="223">
        <v>4</v>
      </c>
      <c r="I184" s="224"/>
      <c r="J184" s="220"/>
      <c r="K184" s="220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166</v>
      </c>
      <c r="AU184" s="229" t="s">
        <v>80</v>
      </c>
      <c r="AV184" s="14" t="s">
        <v>94</v>
      </c>
      <c r="AW184" s="14" t="s">
        <v>30</v>
      </c>
      <c r="AX184" s="14" t="s">
        <v>73</v>
      </c>
      <c r="AY184" s="229" t="s">
        <v>156</v>
      </c>
    </row>
    <row r="185" spans="1:65" s="13" customFormat="1" ht="11.25">
      <c r="B185" s="207"/>
      <c r="C185" s="208"/>
      <c r="D185" s="209" t="s">
        <v>166</v>
      </c>
      <c r="E185" s="210" t="s">
        <v>1</v>
      </c>
      <c r="F185" s="211" t="s">
        <v>878</v>
      </c>
      <c r="G185" s="208"/>
      <c r="H185" s="212">
        <v>2</v>
      </c>
      <c r="I185" s="213"/>
      <c r="J185" s="208"/>
      <c r="K185" s="208"/>
      <c r="L185" s="214"/>
      <c r="M185" s="215"/>
      <c r="N185" s="216"/>
      <c r="O185" s="216"/>
      <c r="P185" s="216"/>
      <c r="Q185" s="216"/>
      <c r="R185" s="216"/>
      <c r="S185" s="216"/>
      <c r="T185" s="217"/>
      <c r="AT185" s="218" t="s">
        <v>166</v>
      </c>
      <c r="AU185" s="218" t="s">
        <v>80</v>
      </c>
      <c r="AV185" s="13" t="s">
        <v>82</v>
      </c>
      <c r="AW185" s="13" t="s">
        <v>30</v>
      </c>
      <c r="AX185" s="13" t="s">
        <v>73</v>
      </c>
      <c r="AY185" s="218" t="s">
        <v>156</v>
      </c>
    </row>
    <row r="186" spans="1:65" s="14" customFormat="1" ht="11.25">
      <c r="B186" s="219"/>
      <c r="C186" s="220"/>
      <c r="D186" s="209" t="s">
        <v>166</v>
      </c>
      <c r="E186" s="221" t="s">
        <v>1</v>
      </c>
      <c r="F186" s="222" t="s">
        <v>167</v>
      </c>
      <c r="G186" s="220"/>
      <c r="H186" s="223">
        <v>2</v>
      </c>
      <c r="I186" s="224"/>
      <c r="J186" s="220"/>
      <c r="K186" s="220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166</v>
      </c>
      <c r="AU186" s="229" t="s">
        <v>80</v>
      </c>
      <c r="AV186" s="14" t="s">
        <v>94</v>
      </c>
      <c r="AW186" s="14" t="s">
        <v>30</v>
      </c>
      <c r="AX186" s="14" t="s">
        <v>73</v>
      </c>
      <c r="AY186" s="229" t="s">
        <v>156</v>
      </c>
    </row>
    <row r="187" spans="1:65" s="13" customFormat="1" ht="11.25">
      <c r="B187" s="207"/>
      <c r="C187" s="208"/>
      <c r="D187" s="209" t="s">
        <v>166</v>
      </c>
      <c r="E187" s="210" t="s">
        <v>1</v>
      </c>
      <c r="F187" s="211" t="s">
        <v>879</v>
      </c>
      <c r="G187" s="208"/>
      <c r="H187" s="212">
        <v>1</v>
      </c>
      <c r="I187" s="213"/>
      <c r="J187" s="208"/>
      <c r="K187" s="208"/>
      <c r="L187" s="214"/>
      <c r="M187" s="215"/>
      <c r="N187" s="216"/>
      <c r="O187" s="216"/>
      <c r="P187" s="216"/>
      <c r="Q187" s="216"/>
      <c r="R187" s="216"/>
      <c r="S187" s="216"/>
      <c r="T187" s="217"/>
      <c r="AT187" s="218" t="s">
        <v>166</v>
      </c>
      <c r="AU187" s="218" t="s">
        <v>80</v>
      </c>
      <c r="AV187" s="13" t="s">
        <v>82</v>
      </c>
      <c r="AW187" s="13" t="s">
        <v>30</v>
      </c>
      <c r="AX187" s="13" t="s">
        <v>73</v>
      </c>
      <c r="AY187" s="218" t="s">
        <v>156</v>
      </c>
    </row>
    <row r="188" spans="1:65" s="14" customFormat="1" ht="11.25">
      <c r="B188" s="219"/>
      <c r="C188" s="220"/>
      <c r="D188" s="209" t="s">
        <v>166</v>
      </c>
      <c r="E188" s="221" t="s">
        <v>1</v>
      </c>
      <c r="F188" s="222" t="s">
        <v>167</v>
      </c>
      <c r="G188" s="220"/>
      <c r="H188" s="223">
        <v>1</v>
      </c>
      <c r="I188" s="224"/>
      <c r="J188" s="220"/>
      <c r="K188" s="220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166</v>
      </c>
      <c r="AU188" s="229" t="s">
        <v>80</v>
      </c>
      <c r="AV188" s="14" t="s">
        <v>94</v>
      </c>
      <c r="AW188" s="14" t="s">
        <v>30</v>
      </c>
      <c r="AX188" s="14" t="s">
        <v>73</v>
      </c>
      <c r="AY188" s="229" t="s">
        <v>156</v>
      </c>
    </row>
    <row r="189" spans="1:65" s="15" customFormat="1" ht="11.25">
      <c r="B189" s="230"/>
      <c r="C189" s="231"/>
      <c r="D189" s="209" t="s">
        <v>166</v>
      </c>
      <c r="E189" s="232" t="s">
        <v>1</v>
      </c>
      <c r="F189" s="233" t="s">
        <v>181</v>
      </c>
      <c r="G189" s="231"/>
      <c r="H189" s="234">
        <v>15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166</v>
      </c>
      <c r="AU189" s="240" t="s">
        <v>80</v>
      </c>
      <c r="AV189" s="15" t="s">
        <v>164</v>
      </c>
      <c r="AW189" s="15" t="s">
        <v>30</v>
      </c>
      <c r="AX189" s="15" t="s">
        <v>80</v>
      </c>
      <c r="AY189" s="240" t="s">
        <v>156</v>
      </c>
    </row>
    <row r="190" spans="1:65" s="2" customFormat="1" ht="24.2" customHeight="1">
      <c r="A190" s="35"/>
      <c r="B190" s="36"/>
      <c r="C190" s="193" t="s">
        <v>7</v>
      </c>
      <c r="D190" s="193" t="s">
        <v>160</v>
      </c>
      <c r="E190" s="194" t="s">
        <v>880</v>
      </c>
      <c r="F190" s="195" t="s">
        <v>881</v>
      </c>
      <c r="G190" s="196" t="s">
        <v>163</v>
      </c>
      <c r="H190" s="197">
        <v>12</v>
      </c>
      <c r="I190" s="198"/>
      <c r="J190" s="199">
        <f>ROUND(I190*H190,2)</f>
        <v>0</v>
      </c>
      <c r="K190" s="200"/>
      <c r="L190" s="40"/>
      <c r="M190" s="201" t="s">
        <v>1</v>
      </c>
      <c r="N190" s="202" t="s">
        <v>38</v>
      </c>
      <c r="O190" s="72"/>
      <c r="P190" s="203">
        <f>O190*H190</f>
        <v>0</v>
      </c>
      <c r="Q190" s="203">
        <v>2.9E-4</v>
      </c>
      <c r="R190" s="203">
        <f>Q190*H190</f>
        <v>3.48E-3</v>
      </c>
      <c r="S190" s="203">
        <v>0</v>
      </c>
      <c r="T190" s="20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5" t="s">
        <v>253</v>
      </c>
      <c r="AT190" s="205" t="s">
        <v>160</v>
      </c>
      <c r="AU190" s="205" t="s">
        <v>80</v>
      </c>
      <c r="AY190" s="18" t="s">
        <v>156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8" t="s">
        <v>80</v>
      </c>
      <c r="BK190" s="206">
        <f>ROUND(I190*H190,2)</f>
        <v>0</v>
      </c>
      <c r="BL190" s="18" t="s">
        <v>253</v>
      </c>
      <c r="BM190" s="205" t="s">
        <v>882</v>
      </c>
    </row>
    <row r="191" spans="1:65" s="13" customFormat="1" ht="11.25">
      <c r="B191" s="207"/>
      <c r="C191" s="208"/>
      <c r="D191" s="209" t="s">
        <v>166</v>
      </c>
      <c r="E191" s="210" t="s">
        <v>1</v>
      </c>
      <c r="F191" s="211" t="s">
        <v>876</v>
      </c>
      <c r="G191" s="208"/>
      <c r="H191" s="212">
        <v>8</v>
      </c>
      <c r="I191" s="213"/>
      <c r="J191" s="208"/>
      <c r="K191" s="208"/>
      <c r="L191" s="214"/>
      <c r="M191" s="215"/>
      <c r="N191" s="216"/>
      <c r="O191" s="216"/>
      <c r="P191" s="216"/>
      <c r="Q191" s="216"/>
      <c r="R191" s="216"/>
      <c r="S191" s="216"/>
      <c r="T191" s="217"/>
      <c r="AT191" s="218" t="s">
        <v>166</v>
      </c>
      <c r="AU191" s="218" t="s">
        <v>80</v>
      </c>
      <c r="AV191" s="13" t="s">
        <v>82</v>
      </c>
      <c r="AW191" s="13" t="s">
        <v>30</v>
      </c>
      <c r="AX191" s="13" t="s">
        <v>73</v>
      </c>
      <c r="AY191" s="218" t="s">
        <v>156</v>
      </c>
    </row>
    <row r="192" spans="1:65" s="14" customFormat="1" ht="11.25">
      <c r="B192" s="219"/>
      <c r="C192" s="220"/>
      <c r="D192" s="209" t="s">
        <v>166</v>
      </c>
      <c r="E192" s="221" t="s">
        <v>1</v>
      </c>
      <c r="F192" s="222" t="s">
        <v>167</v>
      </c>
      <c r="G192" s="220"/>
      <c r="H192" s="223">
        <v>8</v>
      </c>
      <c r="I192" s="224"/>
      <c r="J192" s="220"/>
      <c r="K192" s="220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166</v>
      </c>
      <c r="AU192" s="229" t="s">
        <v>80</v>
      </c>
      <c r="AV192" s="14" t="s">
        <v>94</v>
      </c>
      <c r="AW192" s="14" t="s">
        <v>30</v>
      </c>
      <c r="AX192" s="14" t="s">
        <v>73</v>
      </c>
      <c r="AY192" s="229" t="s">
        <v>156</v>
      </c>
    </row>
    <row r="193" spans="1:65" s="13" customFormat="1" ht="11.25">
      <c r="B193" s="207"/>
      <c r="C193" s="208"/>
      <c r="D193" s="209" t="s">
        <v>166</v>
      </c>
      <c r="E193" s="210" t="s">
        <v>1</v>
      </c>
      <c r="F193" s="211" t="s">
        <v>877</v>
      </c>
      <c r="G193" s="208"/>
      <c r="H193" s="212">
        <v>4</v>
      </c>
      <c r="I193" s="213"/>
      <c r="J193" s="208"/>
      <c r="K193" s="208"/>
      <c r="L193" s="214"/>
      <c r="M193" s="215"/>
      <c r="N193" s="216"/>
      <c r="O193" s="216"/>
      <c r="P193" s="216"/>
      <c r="Q193" s="216"/>
      <c r="R193" s="216"/>
      <c r="S193" s="216"/>
      <c r="T193" s="217"/>
      <c r="AT193" s="218" t="s">
        <v>166</v>
      </c>
      <c r="AU193" s="218" t="s">
        <v>80</v>
      </c>
      <c r="AV193" s="13" t="s">
        <v>82</v>
      </c>
      <c r="AW193" s="13" t="s">
        <v>30</v>
      </c>
      <c r="AX193" s="13" t="s">
        <v>73</v>
      </c>
      <c r="AY193" s="218" t="s">
        <v>156</v>
      </c>
    </row>
    <row r="194" spans="1:65" s="14" customFormat="1" ht="11.25">
      <c r="B194" s="219"/>
      <c r="C194" s="220"/>
      <c r="D194" s="209" t="s">
        <v>166</v>
      </c>
      <c r="E194" s="221" t="s">
        <v>1</v>
      </c>
      <c r="F194" s="222" t="s">
        <v>167</v>
      </c>
      <c r="G194" s="220"/>
      <c r="H194" s="223">
        <v>4</v>
      </c>
      <c r="I194" s="224"/>
      <c r="J194" s="220"/>
      <c r="K194" s="220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166</v>
      </c>
      <c r="AU194" s="229" t="s">
        <v>80</v>
      </c>
      <c r="AV194" s="14" t="s">
        <v>94</v>
      </c>
      <c r="AW194" s="14" t="s">
        <v>30</v>
      </c>
      <c r="AX194" s="14" t="s">
        <v>73</v>
      </c>
      <c r="AY194" s="229" t="s">
        <v>156</v>
      </c>
    </row>
    <row r="195" spans="1:65" s="15" customFormat="1" ht="11.25">
      <c r="B195" s="230"/>
      <c r="C195" s="231"/>
      <c r="D195" s="209" t="s">
        <v>166</v>
      </c>
      <c r="E195" s="232" t="s">
        <v>1</v>
      </c>
      <c r="F195" s="233" t="s">
        <v>181</v>
      </c>
      <c r="G195" s="231"/>
      <c r="H195" s="234">
        <v>12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166</v>
      </c>
      <c r="AU195" s="240" t="s">
        <v>80</v>
      </c>
      <c r="AV195" s="15" t="s">
        <v>164</v>
      </c>
      <c r="AW195" s="15" t="s">
        <v>30</v>
      </c>
      <c r="AX195" s="15" t="s">
        <v>80</v>
      </c>
      <c r="AY195" s="240" t="s">
        <v>156</v>
      </c>
    </row>
    <row r="196" spans="1:65" s="2" customFormat="1" ht="16.5" customHeight="1">
      <c r="A196" s="35"/>
      <c r="B196" s="36"/>
      <c r="C196" s="251" t="s">
        <v>286</v>
      </c>
      <c r="D196" s="251" t="s">
        <v>267</v>
      </c>
      <c r="E196" s="252" t="s">
        <v>883</v>
      </c>
      <c r="F196" s="253" t="s">
        <v>884</v>
      </c>
      <c r="G196" s="254" t="s">
        <v>885</v>
      </c>
      <c r="H196" s="255">
        <v>6</v>
      </c>
      <c r="I196" s="256"/>
      <c r="J196" s="257">
        <f>ROUND(I196*H196,2)</f>
        <v>0</v>
      </c>
      <c r="K196" s="258"/>
      <c r="L196" s="259"/>
      <c r="M196" s="260" t="s">
        <v>1</v>
      </c>
      <c r="N196" s="261" t="s">
        <v>38</v>
      </c>
      <c r="O196" s="7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5" t="s">
        <v>349</v>
      </c>
      <c r="AT196" s="205" t="s">
        <v>267</v>
      </c>
      <c r="AU196" s="205" t="s">
        <v>80</v>
      </c>
      <c r="AY196" s="18" t="s">
        <v>156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8" t="s">
        <v>80</v>
      </c>
      <c r="BK196" s="206">
        <f>ROUND(I196*H196,2)</f>
        <v>0</v>
      </c>
      <c r="BL196" s="18" t="s">
        <v>253</v>
      </c>
      <c r="BM196" s="205" t="s">
        <v>886</v>
      </c>
    </row>
    <row r="197" spans="1:65" s="13" customFormat="1" ht="11.25">
      <c r="B197" s="207"/>
      <c r="C197" s="208"/>
      <c r="D197" s="209" t="s">
        <v>166</v>
      </c>
      <c r="E197" s="210" t="s">
        <v>1</v>
      </c>
      <c r="F197" s="211" t="s">
        <v>182</v>
      </c>
      <c r="G197" s="208"/>
      <c r="H197" s="212">
        <v>6</v>
      </c>
      <c r="I197" s="213"/>
      <c r="J197" s="208"/>
      <c r="K197" s="208"/>
      <c r="L197" s="214"/>
      <c r="M197" s="215"/>
      <c r="N197" s="216"/>
      <c r="O197" s="216"/>
      <c r="P197" s="216"/>
      <c r="Q197" s="216"/>
      <c r="R197" s="216"/>
      <c r="S197" s="216"/>
      <c r="T197" s="217"/>
      <c r="AT197" s="218" t="s">
        <v>166</v>
      </c>
      <c r="AU197" s="218" t="s">
        <v>80</v>
      </c>
      <c r="AV197" s="13" t="s">
        <v>82</v>
      </c>
      <c r="AW197" s="13" t="s">
        <v>30</v>
      </c>
      <c r="AX197" s="13" t="s">
        <v>73</v>
      </c>
      <c r="AY197" s="218" t="s">
        <v>156</v>
      </c>
    </row>
    <row r="198" spans="1:65" s="14" customFormat="1" ht="11.25">
      <c r="B198" s="219"/>
      <c r="C198" s="220"/>
      <c r="D198" s="209" t="s">
        <v>166</v>
      </c>
      <c r="E198" s="221" t="s">
        <v>1</v>
      </c>
      <c r="F198" s="222" t="s">
        <v>167</v>
      </c>
      <c r="G198" s="220"/>
      <c r="H198" s="223">
        <v>6</v>
      </c>
      <c r="I198" s="224"/>
      <c r="J198" s="220"/>
      <c r="K198" s="220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166</v>
      </c>
      <c r="AU198" s="229" t="s">
        <v>80</v>
      </c>
      <c r="AV198" s="14" t="s">
        <v>94</v>
      </c>
      <c r="AW198" s="14" t="s">
        <v>30</v>
      </c>
      <c r="AX198" s="14" t="s">
        <v>80</v>
      </c>
      <c r="AY198" s="229" t="s">
        <v>156</v>
      </c>
    </row>
    <row r="199" spans="1:65" s="2" customFormat="1" ht="16.5" customHeight="1">
      <c r="A199" s="35"/>
      <c r="B199" s="36"/>
      <c r="C199" s="193" t="s">
        <v>293</v>
      </c>
      <c r="D199" s="193" t="s">
        <v>160</v>
      </c>
      <c r="E199" s="194" t="s">
        <v>887</v>
      </c>
      <c r="F199" s="195" t="s">
        <v>888</v>
      </c>
      <c r="G199" s="196" t="s">
        <v>163</v>
      </c>
      <c r="H199" s="197">
        <v>2</v>
      </c>
      <c r="I199" s="198"/>
      <c r="J199" s="199">
        <f>ROUND(I199*H199,2)</f>
        <v>0</v>
      </c>
      <c r="K199" s="200"/>
      <c r="L199" s="40"/>
      <c r="M199" s="201" t="s">
        <v>1</v>
      </c>
      <c r="N199" s="202" t="s">
        <v>38</v>
      </c>
      <c r="O199" s="72"/>
      <c r="P199" s="203">
        <f>O199*H199</f>
        <v>0</v>
      </c>
      <c r="Q199" s="203">
        <v>5.9999999999999995E-4</v>
      </c>
      <c r="R199" s="203">
        <f>Q199*H199</f>
        <v>1.1999999999999999E-3</v>
      </c>
      <c r="S199" s="203">
        <v>0</v>
      </c>
      <c r="T199" s="20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5" t="s">
        <v>253</v>
      </c>
      <c r="AT199" s="205" t="s">
        <v>160</v>
      </c>
      <c r="AU199" s="205" t="s">
        <v>80</v>
      </c>
      <c r="AY199" s="18" t="s">
        <v>156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8" t="s">
        <v>80</v>
      </c>
      <c r="BK199" s="206">
        <f>ROUND(I199*H199,2)</f>
        <v>0</v>
      </c>
      <c r="BL199" s="18" t="s">
        <v>253</v>
      </c>
      <c r="BM199" s="205" t="s">
        <v>889</v>
      </c>
    </row>
    <row r="200" spans="1:65" s="13" customFormat="1" ht="11.25">
      <c r="B200" s="207"/>
      <c r="C200" s="208"/>
      <c r="D200" s="209" t="s">
        <v>166</v>
      </c>
      <c r="E200" s="210" t="s">
        <v>1</v>
      </c>
      <c r="F200" s="211" t="s">
        <v>82</v>
      </c>
      <c r="G200" s="208"/>
      <c r="H200" s="212">
        <v>2</v>
      </c>
      <c r="I200" s="213"/>
      <c r="J200" s="208"/>
      <c r="K200" s="208"/>
      <c r="L200" s="214"/>
      <c r="M200" s="215"/>
      <c r="N200" s="216"/>
      <c r="O200" s="216"/>
      <c r="P200" s="216"/>
      <c r="Q200" s="216"/>
      <c r="R200" s="216"/>
      <c r="S200" s="216"/>
      <c r="T200" s="217"/>
      <c r="AT200" s="218" t="s">
        <v>166</v>
      </c>
      <c r="AU200" s="218" t="s">
        <v>80</v>
      </c>
      <c r="AV200" s="13" t="s">
        <v>82</v>
      </c>
      <c r="AW200" s="13" t="s">
        <v>30</v>
      </c>
      <c r="AX200" s="13" t="s">
        <v>80</v>
      </c>
      <c r="AY200" s="218" t="s">
        <v>156</v>
      </c>
    </row>
    <row r="201" spans="1:65" s="2" customFormat="1" ht="16.5" customHeight="1">
      <c r="A201" s="35"/>
      <c r="B201" s="36"/>
      <c r="C201" s="193" t="s">
        <v>300</v>
      </c>
      <c r="D201" s="193" t="s">
        <v>160</v>
      </c>
      <c r="E201" s="194" t="s">
        <v>890</v>
      </c>
      <c r="F201" s="195" t="s">
        <v>891</v>
      </c>
      <c r="G201" s="196" t="s">
        <v>163</v>
      </c>
      <c r="H201" s="197">
        <v>1</v>
      </c>
      <c r="I201" s="198"/>
      <c r="J201" s="199">
        <f>ROUND(I201*H201,2)</f>
        <v>0</v>
      </c>
      <c r="K201" s="200"/>
      <c r="L201" s="40"/>
      <c r="M201" s="201" t="s">
        <v>1</v>
      </c>
      <c r="N201" s="202" t="s">
        <v>38</v>
      </c>
      <c r="O201" s="72"/>
      <c r="P201" s="203">
        <f>O201*H201</f>
        <v>0</v>
      </c>
      <c r="Q201" s="203">
        <v>7.5000000000000002E-4</v>
      </c>
      <c r="R201" s="203">
        <f>Q201*H201</f>
        <v>7.5000000000000002E-4</v>
      </c>
      <c r="S201" s="203">
        <v>0</v>
      </c>
      <c r="T201" s="20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5" t="s">
        <v>253</v>
      </c>
      <c r="AT201" s="205" t="s">
        <v>160</v>
      </c>
      <c r="AU201" s="205" t="s">
        <v>80</v>
      </c>
      <c r="AY201" s="18" t="s">
        <v>156</v>
      </c>
      <c r="BE201" s="206">
        <f>IF(N201="základní",J201,0)</f>
        <v>0</v>
      </c>
      <c r="BF201" s="206">
        <f>IF(N201="snížená",J201,0)</f>
        <v>0</v>
      </c>
      <c r="BG201" s="206">
        <f>IF(N201="zákl. přenesená",J201,0)</f>
        <v>0</v>
      </c>
      <c r="BH201" s="206">
        <f>IF(N201="sníž. přenesená",J201,0)</f>
        <v>0</v>
      </c>
      <c r="BI201" s="206">
        <f>IF(N201="nulová",J201,0)</f>
        <v>0</v>
      </c>
      <c r="BJ201" s="18" t="s">
        <v>80</v>
      </c>
      <c r="BK201" s="206">
        <f>ROUND(I201*H201,2)</f>
        <v>0</v>
      </c>
      <c r="BL201" s="18" t="s">
        <v>253</v>
      </c>
      <c r="BM201" s="205" t="s">
        <v>892</v>
      </c>
    </row>
    <row r="202" spans="1:65" s="13" customFormat="1" ht="11.25">
      <c r="B202" s="207"/>
      <c r="C202" s="208"/>
      <c r="D202" s="209" t="s">
        <v>166</v>
      </c>
      <c r="E202" s="210" t="s">
        <v>1</v>
      </c>
      <c r="F202" s="211" t="s">
        <v>80</v>
      </c>
      <c r="G202" s="208"/>
      <c r="H202" s="212">
        <v>1</v>
      </c>
      <c r="I202" s="213"/>
      <c r="J202" s="208"/>
      <c r="K202" s="208"/>
      <c r="L202" s="214"/>
      <c r="M202" s="215"/>
      <c r="N202" s="216"/>
      <c r="O202" s="216"/>
      <c r="P202" s="216"/>
      <c r="Q202" s="216"/>
      <c r="R202" s="216"/>
      <c r="S202" s="216"/>
      <c r="T202" s="217"/>
      <c r="AT202" s="218" t="s">
        <v>166</v>
      </c>
      <c r="AU202" s="218" t="s">
        <v>80</v>
      </c>
      <c r="AV202" s="13" t="s">
        <v>82</v>
      </c>
      <c r="AW202" s="13" t="s">
        <v>30</v>
      </c>
      <c r="AX202" s="13" t="s">
        <v>80</v>
      </c>
      <c r="AY202" s="218" t="s">
        <v>156</v>
      </c>
    </row>
    <row r="203" spans="1:65" s="2" customFormat="1" ht="16.5" customHeight="1">
      <c r="A203" s="35"/>
      <c r="B203" s="36"/>
      <c r="C203" s="193" t="s">
        <v>290</v>
      </c>
      <c r="D203" s="193" t="s">
        <v>160</v>
      </c>
      <c r="E203" s="194" t="s">
        <v>893</v>
      </c>
      <c r="F203" s="195" t="s">
        <v>894</v>
      </c>
      <c r="G203" s="196" t="s">
        <v>163</v>
      </c>
      <c r="H203" s="197">
        <v>2</v>
      </c>
      <c r="I203" s="198"/>
      <c r="J203" s="199">
        <f>ROUND(I203*H203,2)</f>
        <v>0</v>
      </c>
      <c r="K203" s="200"/>
      <c r="L203" s="40"/>
      <c r="M203" s="201" t="s">
        <v>1</v>
      </c>
      <c r="N203" s="202" t="s">
        <v>38</v>
      </c>
      <c r="O203" s="72"/>
      <c r="P203" s="203">
        <f>O203*H203</f>
        <v>0</v>
      </c>
      <c r="Q203" s="203">
        <v>9.7000000000000005E-4</v>
      </c>
      <c r="R203" s="203">
        <f>Q203*H203</f>
        <v>1.9400000000000001E-3</v>
      </c>
      <c r="S203" s="203">
        <v>0</v>
      </c>
      <c r="T203" s="20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5" t="s">
        <v>253</v>
      </c>
      <c r="AT203" s="205" t="s">
        <v>160</v>
      </c>
      <c r="AU203" s="205" t="s">
        <v>80</v>
      </c>
      <c r="AY203" s="18" t="s">
        <v>156</v>
      </c>
      <c r="BE203" s="206">
        <f>IF(N203="základní",J203,0)</f>
        <v>0</v>
      </c>
      <c r="BF203" s="206">
        <f>IF(N203="snížená",J203,0)</f>
        <v>0</v>
      </c>
      <c r="BG203" s="206">
        <f>IF(N203="zákl. přenesená",J203,0)</f>
        <v>0</v>
      </c>
      <c r="BH203" s="206">
        <f>IF(N203="sníž. přenesená",J203,0)</f>
        <v>0</v>
      </c>
      <c r="BI203" s="206">
        <f>IF(N203="nulová",J203,0)</f>
        <v>0</v>
      </c>
      <c r="BJ203" s="18" t="s">
        <v>80</v>
      </c>
      <c r="BK203" s="206">
        <f>ROUND(I203*H203,2)</f>
        <v>0</v>
      </c>
      <c r="BL203" s="18" t="s">
        <v>253</v>
      </c>
      <c r="BM203" s="205" t="s">
        <v>895</v>
      </c>
    </row>
    <row r="204" spans="1:65" s="13" customFormat="1" ht="11.25">
      <c r="B204" s="207"/>
      <c r="C204" s="208"/>
      <c r="D204" s="209" t="s">
        <v>166</v>
      </c>
      <c r="E204" s="210" t="s">
        <v>1</v>
      </c>
      <c r="F204" s="211" t="s">
        <v>896</v>
      </c>
      <c r="G204" s="208"/>
      <c r="H204" s="212">
        <v>2</v>
      </c>
      <c r="I204" s="213"/>
      <c r="J204" s="208"/>
      <c r="K204" s="208"/>
      <c r="L204" s="214"/>
      <c r="M204" s="215"/>
      <c r="N204" s="216"/>
      <c r="O204" s="216"/>
      <c r="P204" s="216"/>
      <c r="Q204" s="216"/>
      <c r="R204" s="216"/>
      <c r="S204" s="216"/>
      <c r="T204" s="217"/>
      <c r="AT204" s="218" t="s">
        <v>166</v>
      </c>
      <c r="AU204" s="218" t="s">
        <v>80</v>
      </c>
      <c r="AV204" s="13" t="s">
        <v>82</v>
      </c>
      <c r="AW204" s="13" t="s">
        <v>30</v>
      </c>
      <c r="AX204" s="13" t="s">
        <v>73</v>
      </c>
      <c r="AY204" s="218" t="s">
        <v>156</v>
      </c>
    </row>
    <row r="205" spans="1:65" s="14" customFormat="1" ht="11.25">
      <c r="B205" s="219"/>
      <c r="C205" s="220"/>
      <c r="D205" s="209" t="s">
        <v>166</v>
      </c>
      <c r="E205" s="221" t="s">
        <v>1</v>
      </c>
      <c r="F205" s="222" t="s">
        <v>167</v>
      </c>
      <c r="G205" s="220"/>
      <c r="H205" s="223">
        <v>2</v>
      </c>
      <c r="I205" s="224"/>
      <c r="J205" s="220"/>
      <c r="K205" s="220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166</v>
      </c>
      <c r="AU205" s="229" t="s">
        <v>80</v>
      </c>
      <c r="AV205" s="14" t="s">
        <v>94</v>
      </c>
      <c r="AW205" s="14" t="s">
        <v>30</v>
      </c>
      <c r="AX205" s="14" t="s">
        <v>80</v>
      </c>
      <c r="AY205" s="229" t="s">
        <v>156</v>
      </c>
    </row>
    <row r="206" spans="1:65" s="2" customFormat="1" ht="21.75" customHeight="1">
      <c r="A206" s="35"/>
      <c r="B206" s="36"/>
      <c r="C206" s="193" t="s">
        <v>310</v>
      </c>
      <c r="D206" s="193" t="s">
        <v>160</v>
      </c>
      <c r="E206" s="194" t="s">
        <v>897</v>
      </c>
      <c r="F206" s="195" t="s">
        <v>898</v>
      </c>
      <c r="G206" s="196" t="s">
        <v>346</v>
      </c>
      <c r="H206" s="197">
        <v>54</v>
      </c>
      <c r="I206" s="198"/>
      <c r="J206" s="199">
        <f>ROUND(I206*H206,2)</f>
        <v>0</v>
      </c>
      <c r="K206" s="200"/>
      <c r="L206" s="40"/>
      <c r="M206" s="201" t="s">
        <v>1</v>
      </c>
      <c r="N206" s="202" t="s">
        <v>38</v>
      </c>
      <c r="O206" s="72"/>
      <c r="P206" s="203">
        <f>O206*H206</f>
        <v>0</v>
      </c>
      <c r="Q206" s="203">
        <v>1.0000000000000001E-5</v>
      </c>
      <c r="R206" s="203">
        <f>Q206*H206</f>
        <v>5.4000000000000001E-4</v>
      </c>
      <c r="S206" s="203">
        <v>0</v>
      </c>
      <c r="T206" s="20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05" t="s">
        <v>253</v>
      </c>
      <c r="AT206" s="205" t="s">
        <v>160</v>
      </c>
      <c r="AU206" s="205" t="s">
        <v>80</v>
      </c>
      <c r="AY206" s="18" t="s">
        <v>156</v>
      </c>
      <c r="BE206" s="206">
        <f>IF(N206="základní",J206,0)</f>
        <v>0</v>
      </c>
      <c r="BF206" s="206">
        <f>IF(N206="snížená",J206,0)</f>
        <v>0</v>
      </c>
      <c r="BG206" s="206">
        <f>IF(N206="zákl. přenesená",J206,0)</f>
        <v>0</v>
      </c>
      <c r="BH206" s="206">
        <f>IF(N206="sníž. přenesená",J206,0)</f>
        <v>0</v>
      </c>
      <c r="BI206" s="206">
        <f>IF(N206="nulová",J206,0)</f>
        <v>0</v>
      </c>
      <c r="BJ206" s="18" t="s">
        <v>80</v>
      </c>
      <c r="BK206" s="206">
        <f>ROUND(I206*H206,2)</f>
        <v>0</v>
      </c>
      <c r="BL206" s="18" t="s">
        <v>253</v>
      </c>
      <c r="BM206" s="205" t="s">
        <v>899</v>
      </c>
    </row>
    <row r="207" spans="1:65" s="13" customFormat="1" ht="11.25">
      <c r="B207" s="207"/>
      <c r="C207" s="208"/>
      <c r="D207" s="209" t="s">
        <v>166</v>
      </c>
      <c r="E207" s="210" t="s">
        <v>1</v>
      </c>
      <c r="F207" s="211" t="s">
        <v>900</v>
      </c>
      <c r="G207" s="208"/>
      <c r="H207" s="212">
        <v>54</v>
      </c>
      <c r="I207" s="213"/>
      <c r="J207" s="208"/>
      <c r="K207" s="208"/>
      <c r="L207" s="214"/>
      <c r="M207" s="215"/>
      <c r="N207" s="216"/>
      <c r="O207" s="216"/>
      <c r="P207" s="216"/>
      <c r="Q207" s="216"/>
      <c r="R207" s="216"/>
      <c r="S207" s="216"/>
      <c r="T207" s="217"/>
      <c r="AT207" s="218" t="s">
        <v>166</v>
      </c>
      <c r="AU207" s="218" t="s">
        <v>80</v>
      </c>
      <c r="AV207" s="13" t="s">
        <v>82</v>
      </c>
      <c r="AW207" s="13" t="s">
        <v>30</v>
      </c>
      <c r="AX207" s="13" t="s">
        <v>73</v>
      </c>
      <c r="AY207" s="218" t="s">
        <v>156</v>
      </c>
    </row>
    <row r="208" spans="1:65" s="14" customFormat="1" ht="11.25">
      <c r="B208" s="219"/>
      <c r="C208" s="220"/>
      <c r="D208" s="209" t="s">
        <v>166</v>
      </c>
      <c r="E208" s="221" t="s">
        <v>1</v>
      </c>
      <c r="F208" s="222" t="s">
        <v>167</v>
      </c>
      <c r="G208" s="220"/>
      <c r="H208" s="223">
        <v>54</v>
      </c>
      <c r="I208" s="224"/>
      <c r="J208" s="220"/>
      <c r="K208" s="220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166</v>
      </c>
      <c r="AU208" s="229" t="s">
        <v>80</v>
      </c>
      <c r="AV208" s="14" t="s">
        <v>94</v>
      </c>
      <c r="AW208" s="14" t="s">
        <v>30</v>
      </c>
      <c r="AX208" s="14" t="s">
        <v>80</v>
      </c>
      <c r="AY208" s="229" t="s">
        <v>156</v>
      </c>
    </row>
    <row r="209" spans="1:65" s="2" customFormat="1" ht="24.2" customHeight="1">
      <c r="A209" s="35"/>
      <c r="B209" s="36"/>
      <c r="C209" s="193" t="s">
        <v>315</v>
      </c>
      <c r="D209" s="193" t="s">
        <v>160</v>
      </c>
      <c r="E209" s="194" t="s">
        <v>901</v>
      </c>
      <c r="F209" s="195" t="s">
        <v>902</v>
      </c>
      <c r="G209" s="196" t="s">
        <v>387</v>
      </c>
      <c r="H209" s="197">
        <v>6.6000000000000003E-2</v>
      </c>
      <c r="I209" s="198"/>
      <c r="J209" s="199">
        <f>ROUND(I209*H209,2)</f>
        <v>0</v>
      </c>
      <c r="K209" s="200"/>
      <c r="L209" s="40"/>
      <c r="M209" s="201" t="s">
        <v>1</v>
      </c>
      <c r="N209" s="202" t="s">
        <v>38</v>
      </c>
      <c r="O209" s="72"/>
      <c r="P209" s="203">
        <f>O209*H209</f>
        <v>0</v>
      </c>
      <c r="Q209" s="203">
        <v>0</v>
      </c>
      <c r="R209" s="203">
        <f>Q209*H209</f>
        <v>0</v>
      </c>
      <c r="S209" s="203">
        <v>0</v>
      </c>
      <c r="T209" s="20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5" t="s">
        <v>253</v>
      </c>
      <c r="AT209" s="205" t="s">
        <v>160</v>
      </c>
      <c r="AU209" s="205" t="s">
        <v>80</v>
      </c>
      <c r="AY209" s="18" t="s">
        <v>156</v>
      </c>
      <c r="BE209" s="206">
        <f>IF(N209="základní",J209,0)</f>
        <v>0</v>
      </c>
      <c r="BF209" s="206">
        <f>IF(N209="snížená",J209,0)</f>
        <v>0</v>
      </c>
      <c r="BG209" s="206">
        <f>IF(N209="zákl. přenesená",J209,0)</f>
        <v>0</v>
      </c>
      <c r="BH209" s="206">
        <f>IF(N209="sníž. přenesená",J209,0)</f>
        <v>0</v>
      </c>
      <c r="BI209" s="206">
        <f>IF(N209="nulová",J209,0)</f>
        <v>0</v>
      </c>
      <c r="BJ209" s="18" t="s">
        <v>80</v>
      </c>
      <c r="BK209" s="206">
        <f>ROUND(I209*H209,2)</f>
        <v>0</v>
      </c>
      <c r="BL209" s="18" t="s">
        <v>253</v>
      </c>
      <c r="BM209" s="205" t="s">
        <v>903</v>
      </c>
    </row>
    <row r="210" spans="1:65" s="2" customFormat="1" ht="24.2" customHeight="1">
      <c r="A210" s="35"/>
      <c r="B210" s="36"/>
      <c r="C210" s="193" t="s">
        <v>325</v>
      </c>
      <c r="D210" s="193" t="s">
        <v>160</v>
      </c>
      <c r="E210" s="194" t="s">
        <v>904</v>
      </c>
      <c r="F210" s="195" t="s">
        <v>905</v>
      </c>
      <c r="G210" s="196" t="s">
        <v>387</v>
      </c>
      <c r="H210" s="197">
        <v>6.6000000000000003E-2</v>
      </c>
      <c r="I210" s="198"/>
      <c r="J210" s="199">
        <f>ROUND(I210*H210,2)</f>
        <v>0</v>
      </c>
      <c r="K210" s="200"/>
      <c r="L210" s="40"/>
      <c r="M210" s="201" t="s">
        <v>1</v>
      </c>
      <c r="N210" s="202" t="s">
        <v>38</v>
      </c>
      <c r="O210" s="72"/>
      <c r="P210" s="203">
        <f>O210*H210</f>
        <v>0</v>
      </c>
      <c r="Q210" s="203">
        <v>0</v>
      </c>
      <c r="R210" s="203">
        <f>Q210*H210</f>
        <v>0</v>
      </c>
      <c r="S210" s="203">
        <v>0</v>
      </c>
      <c r="T210" s="20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5" t="s">
        <v>253</v>
      </c>
      <c r="AT210" s="205" t="s">
        <v>160</v>
      </c>
      <c r="AU210" s="205" t="s">
        <v>80</v>
      </c>
      <c r="AY210" s="18" t="s">
        <v>156</v>
      </c>
      <c r="BE210" s="206">
        <f>IF(N210="základní",J210,0)</f>
        <v>0</v>
      </c>
      <c r="BF210" s="206">
        <f>IF(N210="snížená",J210,0)</f>
        <v>0</v>
      </c>
      <c r="BG210" s="206">
        <f>IF(N210="zákl. přenesená",J210,0)</f>
        <v>0</v>
      </c>
      <c r="BH210" s="206">
        <f>IF(N210="sníž. přenesená",J210,0)</f>
        <v>0</v>
      </c>
      <c r="BI210" s="206">
        <f>IF(N210="nulová",J210,0)</f>
        <v>0</v>
      </c>
      <c r="BJ210" s="18" t="s">
        <v>80</v>
      </c>
      <c r="BK210" s="206">
        <f>ROUND(I210*H210,2)</f>
        <v>0</v>
      </c>
      <c r="BL210" s="18" t="s">
        <v>253</v>
      </c>
      <c r="BM210" s="205" t="s">
        <v>906</v>
      </c>
    </row>
    <row r="211" spans="1:65" s="12" customFormat="1" ht="25.9" customHeight="1">
      <c r="B211" s="177"/>
      <c r="C211" s="178"/>
      <c r="D211" s="179" t="s">
        <v>72</v>
      </c>
      <c r="E211" s="180" t="s">
        <v>408</v>
      </c>
      <c r="F211" s="180" t="s">
        <v>409</v>
      </c>
      <c r="G211" s="178"/>
      <c r="H211" s="178"/>
      <c r="I211" s="181"/>
      <c r="J211" s="182">
        <f>BK211</f>
        <v>0</v>
      </c>
      <c r="K211" s="178"/>
      <c r="L211" s="183"/>
      <c r="M211" s="184"/>
      <c r="N211" s="185"/>
      <c r="O211" s="185"/>
      <c r="P211" s="186">
        <f>P212</f>
        <v>0</v>
      </c>
      <c r="Q211" s="185"/>
      <c r="R211" s="186">
        <f>R212</f>
        <v>0.29159000000000002</v>
      </c>
      <c r="S211" s="185"/>
      <c r="T211" s="187">
        <f>T212</f>
        <v>0</v>
      </c>
      <c r="AR211" s="188" t="s">
        <v>82</v>
      </c>
      <c r="AT211" s="189" t="s">
        <v>72</v>
      </c>
      <c r="AU211" s="189" t="s">
        <v>73</v>
      </c>
      <c r="AY211" s="188" t="s">
        <v>156</v>
      </c>
      <c r="BK211" s="190">
        <f>BK212</f>
        <v>0</v>
      </c>
    </row>
    <row r="212" spans="1:65" s="12" customFormat="1" ht="22.9" customHeight="1">
      <c r="B212" s="177"/>
      <c r="C212" s="178"/>
      <c r="D212" s="179" t="s">
        <v>72</v>
      </c>
      <c r="E212" s="191" t="s">
        <v>446</v>
      </c>
      <c r="F212" s="191" t="s">
        <v>447</v>
      </c>
      <c r="G212" s="178"/>
      <c r="H212" s="178"/>
      <c r="I212" s="181"/>
      <c r="J212" s="192">
        <f>BK212</f>
        <v>0</v>
      </c>
      <c r="K212" s="178"/>
      <c r="L212" s="183"/>
      <c r="M212" s="184"/>
      <c r="N212" s="185"/>
      <c r="O212" s="185"/>
      <c r="P212" s="186">
        <f>SUM(P213:P270)</f>
        <v>0</v>
      </c>
      <c r="Q212" s="185"/>
      <c r="R212" s="186">
        <f>SUM(R213:R270)</f>
        <v>0.29159000000000002</v>
      </c>
      <c r="S212" s="185"/>
      <c r="T212" s="187">
        <f>SUM(T213:T270)</f>
        <v>0</v>
      </c>
      <c r="AR212" s="188" t="s">
        <v>82</v>
      </c>
      <c r="AT212" s="189" t="s">
        <v>72</v>
      </c>
      <c r="AU212" s="189" t="s">
        <v>80</v>
      </c>
      <c r="AY212" s="188" t="s">
        <v>156</v>
      </c>
      <c r="BK212" s="190">
        <f>SUM(BK213:BK270)</f>
        <v>0</v>
      </c>
    </row>
    <row r="213" spans="1:65" s="2" customFormat="1" ht="24.2" customHeight="1">
      <c r="A213" s="35"/>
      <c r="B213" s="36"/>
      <c r="C213" s="193" t="s">
        <v>329</v>
      </c>
      <c r="D213" s="193" t="s">
        <v>160</v>
      </c>
      <c r="E213" s="194" t="s">
        <v>907</v>
      </c>
      <c r="F213" s="195" t="s">
        <v>908</v>
      </c>
      <c r="G213" s="196" t="s">
        <v>451</v>
      </c>
      <c r="H213" s="197">
        <v>1</v>
      </c>
      <c r="I213" s="198"/>
      <c r="J213" s="199">
        <f>ROUND(I213*H213,2)</f>
        <v>0</v>
      </c>
      <c r="K213" s="200"/>
      <c r="L213" s="40"/>
      <c r="M213" s="201" t="s">
        <v>1</v>
      </c>
      <c r="N213" s="202" t="s">
        <v>38</v>
      </c>
      <c r="O213" s="72"/>
      <c r="P213" s="203">
        <f>O213*H213</f>
        <v>0</v>
      </c>
      <c r="Q213" s="203">
        <v>1.4760000000000001E-2</v>
      </c>
      <c r="R213" s="203">
        <f>Q213*H213</f>
        <v>1.4760000000000001E-2</v>
      </c>
      <c r="S213" s="203">
        <v>0</v>
      </c>
      <c r="T213" s="20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5" t="s">
        <v>253</v>
      </c>
      <c r="AT213" s="205" t="s">
        <v>160</v>
      </c>
      <c r="AU213" s="205" t="s">
        <v>82</v>
      </c>
      <c r="AY213" s="18" t="s">
        <v>156</v>
      </c>
      <c r="BE213" s="206">
        <f>IF(N213="základní",J213,0)</f>
        <v>0</v>
      </c>
      <c r="BF213" s="206">
        <f>IF(N213="snížená",J213,0)</f>
        <v>0</v>
      </c>
      <c r="BG213" s="206">
        <f>IF(N213="zákl. přenesená",J213,0)</f>
        <v>0</v>
      </c>
      <c r="BH213" s="206">
        <f>IF(N213="sníž. přenesená",J213,0)</f>
        <v>0</v>
      </c>
      <c r="BI213" s="206">
        <f>IF(N213="nulová",J213,0)</f>
        <v>0</v>
      </c>
      <c r="BJ213" s="18" t="s">
        <v>80</v>
      </c>
      <c r="BK213" s="206">
        <f>ROUND(I213*H213,2)</f>
        <v>0</v>
      </c>
      <c r="BL213" s="18" t="s">
        <v>253</v>
      </c>
      <c r="BM213" s="205" t="s">
        <v>909</v>
      </c>
    </row>
    <row r="214" spans="1:65" s="13" customFormat="1" ht="11.25">
      <c r="B214" s="207"/>
      <c r="C214" s="208"/>
      <c r="D214" s="209" t="s">
        <v>166</v>
      </c>
      <c r="E214" s="210" t="s">
        <v>1</v>
      </c>
      <c r="F214" s="211" t="s">
        <v>910</v>
      </c>
      <c r="G214" s="208"/>
      <c r="H214" s="212">
        <v>1</v>
      </c>
      <c r="I214" s="213"/>
      <c r="J214" s="208"/>
      <c r="K214" s="208"/>
      <c r="L214" s="214"/>
      <c r="M214" s="215"/>
      <c r="N214" s="216"/>
      <c r="O214" s="216"/>
      <c r="P214" s="216"/>
      <c r="Q214" s="216"/>
      <c r="R214" s="216"/>
      <c r="S214" s="216"/>
      <c r="T214" s="217"/>
      <c r="AT214" s="218" t="s">
        <v>166</v>
      </c>
      <c r="AU214" s="218" t="s">
        <v>82</v>
      </c>
      <c r="AV214" s="13" t="s">
        <v>82</v>
      </c>
      <c r="AW214" s="13" t="s">
        <v>30</v>
      </c>
      <c r="AX214" s="13" t="s">
        <v>73</v>
      </c>
      <c r="AY214" s="218" t="s">
        <v>156</v>
      </c>
    </row>
    <row r="215" spans="1:65" s="14" customFormat="1" ht="11.25">
      <c r="B215" s="219"/>
      <c r="C215" s="220"/>
      <c r="D215" s="209" t="s">
        <v>166</v>
      </c>
      <c r="E215" s="221" t="s">
        <v>1</v>
      </c>
      <c r="F215" s="222" t="s">
        <v>167</v>
      </c>
      <c r="G215" s="220"/>
      <c r="H215" s="223">
        <v>1</v>
      </c>
      <c r="I215" s="224"/>
      <c r="J215" s="220"/>
      <c r="K215" s="220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166</v>
      </c>
      <c r="AU215" s="229" t="s">
        <v>82</v>
      </c>
      <c r="AV215" s="14" t="s">
        <v>94</v>
      </c>
      <c r="AW215" s="14" t="s">
        <v>30</v>
      </c>
      <c r="AX215" s="14" t="s">
        <v>80</v>
      </c>
      <c r="AY215" s="229" t="s">
        <v>156</v>
      </c>
    </row>
    <row r="216" spans="1:65" s="2" customFormat="1" ht="24.2" customHeight="1">
      <c r="A216" s="35"/>
      <c r="B216" s="36"/>
      <c r="C216" s="193" t="s">
        <v>339</v>
      </c>
      <c r="D216" s="193" t="s">
        <v>160</v>
      </c>
      <c r="E216" s="194" t="s">
        <v>911</v>
      </c>
      <c r="F216" s="195" t="s">
        <v>912</v>
      </c>
      <c r="G216" s="196" t="s">
        <v>451</v>
      </c>
      <c r="H216" s="197">
        <v>3</v>
      </c>
      <c r="I216" s="198"/>
      <c r="J216" s="199">
        <f>ROUND(I216*H216,2)</f>
        <v>0</v>
      </c>
      <c r="K216" s="200"/>
      <c r="L216" s="40"/>
      <c r="M216" s="201" t="s">
        <v>1</v>
      </c>
      <c r="N216" s="202" t="s">
        <v>38</v>
      </c>
      <c r="O216" s="72"/>
      <c r="P216" s="203">
        <f>O216*H216</f>
        <v>0</v>
      </c>
      <c r="Q216" s="203">
        <v>1.374E-2</v>
      </c>
      <c r="R216" s="203">
        <f>Q216*H216</f>
        <v>4.122E-2</v>
      </c>
      <c r="S216" s="203">
        <v>0</v>
      </c>
      <c r="T216" s="20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5" t="s">
        <v>253</v>
      </c>
      <c r="AT216" s="205" t="s">
        <v>160</v>
      </c>
      <c r="AU216" s="205" t="s">
        <v>82</v>
      </c>
      <c r="AY216" s="18" t="s">
        <v>156</v>
      </c>
      <c r="BE216" s="206">
        <f>IF(N216="základní",J216,0)</f>
        <v>0</v>
      </c>
      <c r="BF216" s="206">
        <f>IF(N216="snížená",J216,0)</f>
        <v>0</v>
      </c>
      <c r="BG216" s="206">
        <f>IF(N216="zákl. přenesená",J216,0)</f>
        <v>0</v>
      </c>
      <c r="BH216" s="206">
        <f>IF(N216="sníž. přenesená",J216,0)</f>
        <v>0</v>
      </c>
      <c r="BI216" s="206">
        <f>IF(N216="nulová",J216,0)</f>
        <v>0</v>
      </c>
      <c r="BJ216" s="18" t="s">
        <v>80</v>
      </c>
      <c r="BK216" s="206">
        <f>ROUND(I216*H216,2)</f>
        <v>0</v>
      </c>
      <c r="BL216" s="18" t="s">
        <v>253</v>
      </c>
      <c r="BM216" s="205" t="s">
        <v>913</v>
      </c>
    </row>
    <row r="217" spans="1:65" s="13" customFormat="1" ht="11.25">
      <c r="B217" s="207"/>
      <c r="C217" s="208"/>
      <c r="D217" s="209" t="s">
        <v>166</v>
      </c>
      <c r="E217" s="210" t="s">
        <v>1</v>
      </c>
      <c r="F217" s="211" t="s">
        <v>914</v>
      </c>
      <c r="G217" s="208"/>
      <c r="H217" s="212">
        <v>3</v>
      </c>
      <c r="I217" s="213"/>
      <c r="J217" s="208"/>
      <c r="K217" s="208"/>
      <c r="L217" s="214"/>
      <c r="M217" s="215"/>
      <c r="N217" s="216"/>
      <c r="O217" s="216"/>
      <c r="P217" s="216"/>
      <c r="Q217" s="216"/>
      <c r="R217" s="216"/>
      <c r="S217" s="216"/>
      <c r="T217" s="217"/>
      <c r="AT217" s="218" t="s">
        <v>166</v>
      </c>
      <c r="AU217" s="218" t="s">
        <v>82</v>
      </c>
      <c r="AV217" s="13" t="s">
        <v>82</v>
      </c>
      <c r="AW217" s="13" t="s">
        <v>30</v>
      </c>
      <c r="AX217" s="13" t="s">
        <v>73</v>
      </c>
      <c r="AY217" s="218" t="s">
        <v>156</v>
      </c>
    </row>
    <row r="218" spans="1:65" s="14" customFormat="1" ht="11.25">
      <c r="B218" s="219"/>
      <c r="C218" s="220"/>
      <c r="D218" s="209" t="s">
        <v>166</v>
      </c>
      <c r="E218" s="221" t="s">
        <v>1</v>
      </c>
      <c r="F218" s="222" t="s">
        <v>167</v>
      </c>
      <c r="G218" s="220"/>
      <c r="H218" s="223">
        <v>3</v>
      </c>
      <c r="I218" s="224"/>
      <c r="J218" s="220"/>
      <c r="K218" s="220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166</v>
      </c>
      <c r="AU218" s="229" t="s">
        <v>82</v>
      </c>
      <c r="AV218" s="14" t="s">
        <v>94</v>
      </c>
      <c r="AW218" s="14" t="s">
        <v>30</v>
      </c>
      <c r="AX218" s="14" t="s">
        <v>80</v>
      </c>
      <c r="AY218" s="229" t="s">
        <v>156</v>
      </c>
    </row>
    <row r="219" spans="1:65" s="2" customFormat="1" ht="24.2" customHeight="1">
      <c r="A219" s="35"/>
      <c r="B219" s="36"/>
      <c r="C219" s="193" t="s">
        <v>158</v>
      </c>
      <c r="D219" s="193" t="s">
        <v>160</v>
      </c>
      <c r="E219" s="194" t="s">
        <v>915</v>
      </c>
      <c r="F219" s="195" t="s">
        <v>916</v>
      </c>
      <c r="G219" s="196" t="s">
        <v>451</v>
      </c>
      <c r="H219" s="197">
        <v>1</v>
      </c>
      <c r="I219" s="198"/>
      <c r="J219" s="199">
        <f>ROUND(I219*H219,2)</f>
        <v>0</v>
      </c>
      <c r="K219" s="200"/>
      <c r="L219" s="40"/>
      <c r="M219" s="201" t="s">
        <v>1</v>
      </c>
      <c r="N219" s="202" t="s">
        <v>38</v>
      </c>
      <c r="O219" s="72"/>
      <c r="P219" s="203">
        <f>O219*H219</f>
        <v>0</v>
      </c>
      <c r="Q219" s="203">
        <v>1.7729999999999999E-2</v>
      </c>
      <c r="R219" s="203">
        <f>Q219*H219</f>
        <v>1.7729999999999999E-2</v>
      </c>
      <c r="S219" s="203">
        <v>0</v>
      </c>
      <c r="T219" s="20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5" t="s">
        <v>253</v>
      </c>
      <c r="AT219" s="205" t="s">
        <v>160</v>
      </c>
      <c r="AU219" s="205" t="s">
        <v>82</v>
      </c>
      <c r="AY219" s="18" t="s">
        <v>156</v>
      </c>
      <c r="BE219" s="206">
        <f>IF(N219="základní",J219,0)</f>
        <v>0</v>
      </c>
      <c r="BF219" s="206">
        <f>IF(N219="snížená",J219,0)</f>
        <v>0</v>
      </c>
      <c r="BG219" s="206">
        <f>IF(N219="zákl. přenesená",J219,0)</f>
        <v>0</v>
      </c>
      <c r="BH219" s="206">
        <f>IF(N219="sníž. přenesená",J219,0)</f>
        <v>0</v>
      </c>
      <c r="BI219" s="206">
        <f>IF(N219="nulová",J219,0)</f>
        <v>0</v>
      </c>
      <c r="BJ219" s="18" t="s">
        <v>80</v>
      </c>
      <c r="BK219" s="206">
        <f>ROUND(I219*H219,2)</f>
        <v>0</v>
      </c>
      <c r="BL219" s="18" t="s">
        <v>253</v>
      </c>
      <c r="BM219" s="205" t="s">
        <v>917</v>
      </c>
    </row>
    <row r="220" spans="1:65" s="13" customFormat="1" ht="11.25">
      <c r="B220" s="207"/>
      <c r="C220" s="208"/>
      <c r="D220" s="209" t="s">
        <v>166</v>
      </c>
      <c r="E220" s="210" t="s">
        <v>1</v>
      </c>
      <c r="F220" s="211" t="s">
        <v>918</v>
      </c>
      <c r="G220" s="208"/>
      <c r="H220" s="212">
        <v>1</v>
      </c>
      <c r="I220" s="213"/>
      <c r="J220" s="208"/>
      <c r="K220" s="208"/>
      <c r="L220" s="214"/>
      <c r="M220" s="215"/>
      <c r="N220" s="216"/>
      <c r="O220" s="216"/>
      <c r="P220" s="216"/>
      <c r="Q220" s="216"/>
      <c r="R220" s="216"/>
      <c r="S220" s="216"/>
      <c r="T220" s="217"/>
      <c r="AT220" s="218" t="s">
        <v>166</v>
      </c>
      <c r="AU220" s="218" t="s">
        <v>82</v>
      </c>
      <c r="AV220" s="13" t="s">
        <v>82</v>
      </c>
      <c r="AW220" s="13" t="s">
        <v>30</v>
      </c>
      <c r="AX220" s="13" t="s">
        <v>73</v>
      </c>
      <c r="AY220" s="218" t="s">
        <v>156</v>
      </c>
    </row>
    <row r="221" spans="1:65" s="14" customFormat="1" ht="11.25">
      <c r="B221" s="219"/>
      <c r="C221" s="220"/>
      <c r="D221" s="209" t="s">
        <v>166</v>
      </c>
      <c r="E221" s="221" t="s">
        <v>1</v>
      </c>
      <c r="F221" s="222" t="s">
        <v>167</v>
      </c>
      <c r="G221" s="220"/>
      <c r="H221" s="223">
        <v>1</v>
      </c>
      <c r="I221" s="224"/>
      <c r="J221" s="220"/>
      <c r="K221" s="220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166</v>
      </c>
      <c r="AU221" s="229" t="s">
        <v>82</v>
      </c>
      <c r="AV221" s="14" t="s">
        <v>94</v>
      </c>
      <c r="AW221" s="14" t="s">
        <v>30</v>
      </c>
      <c r="AX221" s="14" t="s">
        <v>80</v>
      </c>
      <c r="AY221" s="229" t="s">
        <v>156</v>
      </c>
    </row>
    <row r="222" spans="1:65" s="2" customFormat="1" ht="24.2" customHeight="1">
      <c r="A222" s="35"/>
      <c r="B222" s="36"/>
      <c r="C222" s="193" t="s">
        <v>349</v>
      </c>
      <c r="D222" s="193" t="s">
        <v>160</v>
      </c>
      <c r="E222" s="194" t="s">
        <v>919</v>
      </c>
      <c r="F222" s="195" t="s">
        <v>920</v>
      </c>
      <c r="G222" s="196" t="s">
        <v>451</v>
      </c>
      <c r="H222" s="197">
        <v>3</v>
      </c>
      <c r="I222" s="198"/>
      <c r="J222" s="199">
        <f>ROUND(I222*H222,2)</f>
        <v>0</v>
      </c>
      <c r="K222" s="200"/>
      <c r="L222" s="40"/>
      <c r="M222" s="201" t="s">
        <v>1</v>
      </c>
      <c r="N222" s="202" t="s">
        <v>38</v>
      </c>
      <c r="O222" s="72"/>
      <c r="P222" s="203">
        <f>O222*H222</f>
        <v>0</v>
      </c>
      <c r="Q222" s="203">
        <v>2.0729999999999998E-2</v>
      </c>
      <c r="R222" s="203">
        <f>Q222*H222</f>
        <v>6.2189999999999995E-2</v>
      </c>
      <c r="S222" s="203">
        <v>0</v>
      </c>
      <c r="T222" s="20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5" t="s">
        <v>253</v>
      </c>
      <c r="AT222" s="205" t="s">
        <v>160</v>
      </c>
      <c r="AU222" s="205" t="s">
        <v>82</v>
      </c>
      <c r="AY222" s="18" t="s">
        <v>156</v>
      </c>
      <c r="BE222" s="206">
        <f>IF(N222="základní",J222,0)</f>
        <v>0</v>
      </c>
      <c r="BF222" s="206">
        <f>IF(N222="snížená",J222,0)</f>
        <v>0</v>
      </c>
      <c r="BG222" s="206">
        <f>IF(N222="zákl. přenesená",J222,0)</f>
        <v>0</v>
      </c>
      <c r="BH222" s="206">
        <f>IF(N222="sníž. přenesená",J222,0)</f>
        <v>0</v>
      </c>
      <c r="BI222" s="206">
        <f>IF(N222="nulová",J222,0)</f>
        <v>0</v>
      </c>
      <c r="BJ222" s="18" t="s">
        <v>80</v>
      </c>
      <c r="BK222" s="206">
        <f>ROUND(I222*H222,2)</f>
        <v>0</v>
      </c>
      <c r="BL222" s="18" t="s">
        <v>253</v>
      </c>
      <c r="BM222" s="205" t="s">
        <v>921</v>
      </c>
    </row>
    <row r="223" spans="1:65" s="13" customFormat="1" ht="11.25">
      <c r="B223" s="207"/>
      <c r="C223" s="208"/>
      <c r="D223" s="209" t="s">
        <v>166</v>
      </c>
      <c r="E223" s="210" t="s">
        <v>1</v>
      </c>
      <c r="F223" s="211" t="s">
        <v>922</v>
      </c>
      <c r="G223" s="208"/>
      <c r="H223" s="212">
        <v>3</v>
      </c>
      <c r="I223" s="213"/>
      <c r="J223" s="208"/>
      <c r="K223" s="208"/>
      <c r="L223" s="214"/>
      <c r="M223" s="215"/>
      <c r="N223" s="216"/>
      <c r="O223" s="216"/>
      <c r="P223" s="216"/>
      <c r="Q223" s="216"/>
      <c r="R223" s="216"/>
      <c r="S223" s="216"/>
      <c r="T223" s="217"/>
      <c r="AT223" s="218" t="s">
        <v>166</v>
      </c>
      <c r="AU223" s="218" t="s">
        <v>82</v>
      </c>
      <c r="AV223" s="13" t="s">
        <v>82</v>
      </c>
      <c r="AW223" s="13" t="s">
        <v>30</v>
      </c>
      <c r="AX223" s="13" t="s">
        <v>73</v>
      </c>
      <c r="AY223" s="218" t="s">
        <v>156</v>
      </c>
    </row>
    <row r="224" spans="1:65" s="14" customFormat="1" ht="11.25">
      <c r="B224" s="219"/>
      <c r="C224" s="220"/>
      <c r="D224" s="209" t="s">
        <v>166</v>
      </c>
      <c r="E224" s="221" t="s">
        <v>1</v>
      </c>
      <c r="F224" s="222" t="s">
        <v>167</v>
      </c>
      <c r="G224" s="220"/>
      <c r="H224" s="223">
        <v>3</v>
      </c>
      <c r="I224" s="224"/>
      <c r="J224" s="220"/>
      <c r="K224" s="220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166</v>
      </c>
      <c r="AU224" s="229" t="s">
        <v>82</v>
      </c>
      <c r="AV224" s="14" t="s">
        <v>94</v>
      </c>
      <c r="AW224" s="14" t="s">
        <v>30</v>
      </c>
      <c r="AX224" s="14" t="s">
        <v>80</v>
      </c>
      <c r="AY224" s="229" t="s">
        <v>156</v>
      </c>
    </row>
    <row r="225" spans="1:65" s="2" customFormat="1" ht="24.2" customHeight="1">
      <c r="A225" s="35"/>
      <c r="B225" s="36"/>
      <c r="C225" s="193" t="s">
        <v>354</v>
      </c>
      <c r="D225" s="193" t="s">
        <v>160</v>
      </c>
      <c r="E225" s="194" t="s">
        <v>923</v>
      </c>
      <c r="F225" s="195" t="s">
        <v>924</v>
      </c>
      <c r="G225" s="196" t="s">
        <v>451</v>
      </c>
      <c r="H225" s="197">
        <v>1</v>
      </c>
      <c r="I225" s="198"/>
      <c r="J225" s="199">
        <f>ROUND(I225*H225,2)</f>
        <v>0</v>
      </c>
      <c r="K225" s="200"/>
      <c r="L225" s="40"/>
      <c r="M225" s="201" t="s">
        <v>1</v>
      </c>
      <c r="N225" s="202" t="s">
        <v>38</v>
      </c>
      <c r="O225" s="72"/>
      <c r="P225" s="203">
        <f>O225*H225</f>
        <v>0</v>
      </c>
      <c r="Q225" s="203">
        <v>3.015E-2</v>
      </c>
      <c r="R225" s="203">
        <f>Q225*H225</f>
        <v>3.015E-2</v>
      </c>
      <c r="S225" s="203">
        <v>0</v>
      </c>
      <c r="T225" s="20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5" t="s">
        <v>253</v>
      </c>
      <c r="AT225" s="205" t="s">
        <v>160</v>
      </c>
      <c r="AU225" s="205" t="s">
        <v>82</v>
      </c>
      <c r="AY225" s="18" t="s">
        <v>156</v>
      </c>
      <c r="BE225" s="206">
        <f>IF(N225="základní",J225,0)</f>
        <v>0</v>
      </c>
      <c r="BF225" s="206">
        <f>IF(N225="snížená",J225,0)</f>
        <v>0</v>
      </c>
      <c r="BG225" s="206">
        <f>IF(N225="zákl. přenesená",J225,0)</f>
        <v>0</v>
      </c>
      <c r="BH225" s="206">
        <f>IF(N225="sníž. přenesená",J225,0)</f>
        <v>0</v>
      </c>
      <c r="BI225" s="206">
        <f>IF(N225="nulová",J225,0)</f>
        <v>0</v>
      </c>
      <c r="BJ225" s="18" t="s">
        <v>80</v>
      </c>
      <c r="BK225" s="206">
        <f>ROUND(I225*H225,2)</f>
        <v>0</v>
      </c>
      <c r="BL225" s="18" t="s">
        <v>253</v>
      </c>
      <c r="BM225" s="205" t="s">
        <v>925</v>
      </c>
    </row>
    <row r="226" spans="1:65" s="13" customFormat="1" ht="11.25">
      <c r="B226" s="207"/>
      <c r="C226" s="208"/>
      <c r="D226" s="209" t="s">
        <v>166</v>
      </c>
      <c r="E226" s="210" t="s">
        <v>1</v>
      </c>
      <c r="F226" s="211" t="s">
        <v>926</v>
      </c>
      <c r="G226" s="208"/>
      <c r="H226" s="212">
        <v>1</v>
      </c>
      <c r="I226" s="213"/>
      <c r="J226" s="208"/>
      <c r="K226" s="208"/>
      <c r="L226" s="214"/>
      <c r="M226" s="215"/>
      <c r="N226" s="216"/>
      <c r="O226" s="216"/>
      <c r="P226" s="216"/>
      <c r="Q226" s="216"/>
      <c r="R226" s="216"/>
      <c r="S226" s="216"/>
      <c r="T226" s="217"/>
      <c r="AT226" s="218" t="s">
        <v>166</v>
      </c>
      <c r="AU226" s="218" t="s">
        <v>82</v>
      </c>
      <c r="AV226" s="13" t="s">
        <v>82</v>
      </c>
      <c r="AW226" s="13" t="s">
        <v>30</v>
      </c>
      <c r="AX226" s="13" t="s">
        <v>73</v>
      </c>
      <c r="AY226" s="218" t="s">
        <v>156</v>
      </c>
    </row>
    <row r="227" spans="1:65" s="14" customFormat="1" ht="11.25">
      <c r="B227" s="219"/>
      <c r="C227" s="220"/>
      <c r="D227" s="209" t="s">
        <v>166</v>
      </c>
      <c r="E227" s="221" t="s">
        <v>1</v>
      </c>
      <c r="F227" s="222" t="s">
        <v>167</v>
      </c>
      <c r="G227" s="220"/>
      <c r="H227" s="223">
        <v>1</v>
      </c>
      <c r="I227" s="224"/>
      <c r="J227" s="220"/>
      <c r="K227" s="220"/>
      <c r="L227" s="225"/>
      <c r="M227" s="226"/>
      <c r="N227" s="227"/>
      <c r="O227" s="227"/>
      <c r="P227" s="227"/>
      <c r="Q227" s="227"/>
      <c r="R227" s="227"/>
      <c r="S227" s="227"/>
      <c r="T227" s="228"/>
      <c r="AT227" s="229" t="s">
        <v>166</v>
      </c>
      <c r="AU227" s="229" t="s">
        <v>82</v>
      </c>
      <c r="AV227" s="14" t="s">
        <v>94</v>
      </c>
      <c r="AW227" s="14" t="s">
        <v>30</v>
      </c>
      <c r="AX227" s="14" t="s">
        <v>80</v>
      </c>
      <c r="AY227" s="229" t="s">
        <v>156</v>
      </c>
    </row>
    <row r="228" spans="1:65" s="2" customFormat="1" ht="37.9" customHeight="1">
      <c r="A228" s="35"/>
      <c r="B228" s="36"/>
      <c r="C228" s="193" t="s">
        <v>173</v>
      </c>
      <c r="D228" s="193" t="s">
        <v>160</v>
      </c>
      <c r="E228" s="194" t="s">
        <v>927</v>
      </c>
      <c r="F228" s="195" t="s">
        <v>928</v>
      </c>
      <c r="G228" s="196" t="s">
        <v>451</v>
      </c>
      <c r="H228" s="197">
        <v>1</v>
      </c>
      <c r="I228" s="198"/>
      <c r="J228" s="199">
        <f>ROUND(I228*H228,2)</f>
        <v>0</v>
      </c>
      <c r="K228" s="200"/>
      <c r="L228" s="40"/>
      <c r="M228" s="201" t="s">
        <v>1</v>
      </c>
      <c r="N228" s="202" t="s">
        <v>38</v>
      </c>
      <c r="O228" s="72"/>
      <c r="P228" s="203">
        <f>O228*H228</f>
        <v>0</v>
      </c>
      <c r="Q228" s="203">
        <v>3.2469999999999999E-2</v>
      </c>
      <c r="R228" s="203">
        <f>Q228*H228</f>
        <v>3.2469999999999999E-2</v>
      </c>
      <c r="S228" s="203">
        <v>0</v>
      </c>
      <c r="T228" s="20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5" t="s">
        <v>253</v>
      </c>
      <c r="AT228" s="205" t="s">
        <v>160</v>
      </c>
      <c r="AU228" s="205" t="s">
        <v>82</v>
      </c>
      <c r="AY228" s="18" t="s">
        <v>156</v>
      </c>
      <c r="BE228" s="206">
        <f>IF(N228="základní",J228,0)</f>
        <v>0</v>
      </c>
      <c r="BF228" s="206">
        <f>IF(N228="snížená",J228,0)</f>
        <v>0</v>
      </c>
      <c r="BG228" s="206">
        <f>IF(N228="zákl. přenesená",J228,0)</f>
        <v>0</v>
      </c>
      <c r="BH228" s="206">
        <f>IF(N228="sníž. přenesená",J228,0)</f>
        <v>0</v>
      </c>
      <c r="BI228" s="206">
        <f>IF(N228="nulová",J228,0)</f>
        <v>0</v>
      </c>
      <c r="BJ228" s="18" t="s">
        <v>80</v>
      </c>
      <c r="BK228" s="206">
        <f>ROUND(I228*H228,2)</f>
        <v>0</v>
      </c>
      <c r="BL228" s="18" t="s">
        <v>253</v>
      </c>
      <c r="BM228" s="205" t="s">
        <v>929</v>
      </c>
    </row>
    <row r="229" spans="1:65" s="13" customFormat="1" ht="11.25">
      <c r="B229" s="207"/>
      <c r="C229" s="208"/>
      <c r="D229" s="209" t="s">
        <v>166</v>
      </c>
      <c r="E229" s="210" t="s">
        <v>1</v>
      </c>
      <c r="F229" s="211" t="s">
        <v>80</v>
      </c>
      <c r="G229" s="208"/>
      <c r="H229" s="212">
        <v>1</v>
      </c>
      <c r="I229" s="213"/>
      <c r="J229" s="208"/>
      <c r="K229" s="208"/>
      <c r="L229" s="214"/>
      <c r="M229" s="215"/>
      <c r="N229" s="216"/>
      <c r="O229" s="216"/>
      <c r="P229" s="216"/>
      <c r="Q229" s="216"/>
      <c r="R229" s="216"/>
      <c r="S229" s="216"/>
      <c r="T229" s="217"/>
      <c r="AT229" s="218" t="s">
        <v>166</v>
      </c>
      <c r="AU229" s="218" t="s">
        <v>82</v>
      </c>
      <c r="AV229" s="13" t="s">
        <v>82</v>
      </c>
      <c r="AW229" s="13" t="s">
        <v>30</v>
      </c>
      <c r="AX229" s="13" t="s">
        <v>73</v>
      </c>
      <c r="AY229" s="218" t="s">
        <v>156</v>
      </c>
    </row>
    <row r="230" spans="1:65" s="14" customFormat="1" ht="11.25">
      <c r="B230" s="219"/>
      <c r="C230" s="220"/>
      <c r="D230" s="209" t="s">
        <v>166</v>
      </c>
      <c r="E230" s="221" t="s">
        <v>1</v>
      </c>
      <c r="F230" s="222" t="s">
        <v>167</v>
      </c>
      <c r="G230" s="220"/>
      <c r="H230" s="223">
        <v>1</v>
      </c>
      <c r="I230" s="224"/>
      <c r="J230" s="220"/>
      <c r="K230" s="220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166</v>
      </c>
      <c r="AU230" s="229" t="s">
        <v>82</v>
      </c>
      <c r="AV230" s="14" t="s">
        <v>94</v>
      </c>
      <c r="AW230" s="14" t="s">
        <v>30</v>
      </c>
      <c r="AX230" s="14" t="s">
        <v>80</v>
      </c>
      <c r="AY230" s="229" t="s">
        <v>156</v>
      </c>
    </row>
    <row r="231" spans="1:65" s="2" customFormat="1" ht="24.2" customHeight="1">
      <c r="A231" s="35"/>
      <c r="B231" s="36"/>
      <c r="C231" s="193" t="s">
        <v>362</v>
      </c>
      <c r="D231" s="193" t="s">
        <v>160</v>
      </c>
      <c r="E231" s="194" t="s">
        <v>930</v>
      </c>
      <c r="F231" s="195" t="s">
        <v>931</v>
      </c>
      <c r="G231" s="196" t="s">
        <v>451</v>
      </c>
      <c r="H231" s="197">
        <v>1</v>
      </c>
      <c r="I231" s="198"/>
      <c r="J231" s="199">
        <f>ROUND(I231*H231,2)</f>
        <v>0</v>
      </c>
      <c r="K231" s="200"/>
      <c r="L231" s="40"/>
      <c r="M231" s="201" t="s">
        <v>1</v>
      </c>
      <c r="N231" s="202" t="s">
        <v>38</v>
      </c>
      <c r="O231" s="72"/>
      <c r="P231" s="203">
        <f>O231*H231</f>
        <v>0</v>
      </c>
      <c r="Q231" s="203">
        <v>1.1000000000000001E-3</v>
      </c>
      <c r="R231" s="203">
        <f>Q231*H231</f>
        <v>1.1000000000000001E-3</v>
      </c>
      <c r="S231" s="203">
        <v>0</v>
      </c>
      <c r="T231" s="20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5" t="s">
        <v>253</v>
      </c>
      <c r="AT231" s="205" t="s">
        <v>160</v>
      </c>
      <c r="AU231" s="205" t="s">
        <v>82</v>
      </c>
      <c r="AY231" s="18" t="s">
        <v>156</v>
      </c>
      <c r="BE231" s="206">
        <f>IF(N231="základní",J231,0)</f>
        <v>0</v>
      </c>
      <c r="BF231" s="206">
        <f>IF(N231="snížená",J231,0)</f>
        <v>0</v>
      </c>
      <c r="BG231" s="206">
        <f>IF(N231="zákl. přenesená",J231,0)</f>
        <v>0</v>
      </c>
      <c r="BH231" s="206">
        <f>IF(N231="sníž. přenesená",J231,0)</f>
        <v>0</v>
      </c>
      <c r="BI231" s="206">
        <f>IF(N231="nulová",J231,0)</f>
        <v>0</v>
      </c>
      <c r="BJ231" s="18" t="s">
        <v>80</v>
      </c>
      <c r="BK231" s="206">
        <f>ROUND(I231*H231,2)</f>
        <v>0</v>
      </c>
      <c r="BL231" s="18" t="s">
        <v>253</v>
      </c>
      <c r="BM231" s="205" t="s">
        <v>932</v>
      </c>
    </row>
    <row r="232" spans="1:65" s="13" customFormat="1" ht="11.25">
      <c r="B232" s="207"/>
      <c r="C232" s="208"/>
      <c r="D232" s="209" t="s">
        <v>166</v>
      </c>
      <c r="E232" s="210" t="s">
        <v>1</v>
      </c>
      <c r="F232" s="211" t="s">
        <v>80</v>
      </c>
      <c r="G232" s="208"/>
      <c r="H232" s="212">
        <v>1</v>
      </c>
      <c r="I232" s="213"/>
      <c r="J232" s="208"/>
      <c r="K232" s="208"/>
      <c r="L232" s="214"/>
      <c r="M232" s="215"/>
      <c r="N232" s="216"/>
      <c r="O232" s="216"/>
      <c r="P232" s="216"/>
      <c r="Q232" s="216"/>
      <c r="R232" s="216"/>
      <c r="S232" s="216"/>
      <c r="T232" s="217"/>
      <c r="AT232" s="218" t="s">
        <v>166</v>
      </c>
      <c r="AU232" s="218" t="s">
        <v>82</v>
      </c>
      <c r="AV232" s="13" t="s">
        <v>82</v>
      </c>
      <c r="AW232" s="13" t="s">
        <v>30</v>
      </c>
      <c r="AX232" s="13" t="s">
        <v>80</v>
      </c>
      <c r="AY232" s="218" t="s">
        <v>156</v>
      </c>
    </row>
    <row r="233" spans="1:65" s="2" customFormat="1" ht="24.2" customHeight="1">
      <c r="A233" s="35"/>
      <c r="B233" s="36"/>
      <c r="C233" s="193" t="s">
        <v>371</v>
      </c>
      <c r="D233" s="193" t="s">
        <v>160</v>
      </c>
      <c r="E233" s="194" t="s">
        <v>933</v>
      </c>
      <c r="F233" s="195" t="s">
        <v>934</v>
      </c>
      <c r="G233" s="196" t="s">
        <v>451</v>
      </c>
      <c r="H233" s="197">
        <v>1</v>
      </c>
      <c r="I233" s="198"/>
      <c r="J233" s="199">
        <f>ROUND(I233*H233,2)</f>
        <v>0</v>
      </c>
      <c r="K233" s="200"/>
      <c r="L233" s="40"/>
      <c r="M233" s="201" t="s">
        <v>1</v>
      </c>
      <c r="N233" s="202" t="s">
        <v>38</v>
      </c>
      <c r="O233" s="72"/>
      <c r="P233" s="203">
        <f>O233*H233</f>
        <v>0</v>
      </c>
      <c r="Q233" s="203">
        <v>1.4749999999999999E-2</v>
      </c>
      <c r="R233" s="203">
        <f>Q233*H233</f>
        <v>1.4749999999999999E-2</v>
      </c>
      <c r="S233" s="203">
        <v>0</v>
      </c>
      <c r="T233" s="204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5" t="s">
        <v>253</v>
      </c>
      <c r="AT233" s="205" t="s">
        <v>160</v>
      </c>
      <c r="AU233" s="205" t="s">
        <v>82</v>
      </c>
      <c r="AY233" s="18" t="s">
        <v>156</v>
      </c>
      <c r="BE233" s="206">
        <f>IF(N233="základní",J233,0)</f>
        <v>0</v>
      </c>
      <c r="BF233" s="206">
        <f>IF(N233="snížená",J233,0)</f>
        <v>0</v>
      </c>
      <c r="BG233" s="206">
        <f>IF(N233="zákl. přenesená",J233,0)</f>
        <v>0</v>
      </c>
      <c r="BH233" s="206">
        <f>IF(N233="sníž. přenesená",J233,0)</f>
        <v>0</v>
      </c>
      <c r="BI233" s="206">
        <f>IF(N233="nulová",J233,0)</f>
        <v>0</v>
      </c>
      <c r="BJ233" s="18" t="s">
        <v>80</v>
      </c>
      <c r="BK233" s="206">
        <f>ROUND(I233*H233,2)</f>
        <v>0</v>
      </c>
      <c r="BL233" s="18" t="s">
        <v>253</v>
      </c>
      <c r="BM233" s="205" t="s">
        <v>935</v>
      </c>
    </row>
    <row r="234" spans="1:65" s="13" customFormat="1" ht="11.25">
      <c r="B234" s="207"/>
      <c r="C234" s="208"/>
      <c r="D234" s="209" t="s">
        <v>166</v>
      </c>
      <c r="E234" s="210" t="s">
        <v>1</v>
      </c>
      <c r="F234" s="211" t="s">
        <v>879</v>
      </c>
      <c r="G234" s="208"/>
      <c r="H234" s="212">
        <v>1</v>
      </c>
      <c r="I234" s="213"/>
      <c r="J234" s="208"/>
      <c r="K234" s="208"/>
      <c r="L234" s="214"/>
      <c r="M234" s="215"/>
      <c r="N234" s="216"/>
      <c r="O234" s="216"/>
      <c r="P234" s="216"/>
      <c r="Q234" s="216"/>
      <c r="R234" s="216"/>
      <c r="S234" s="216"/>
      <c r="T234" s="217"/>
      <c r="AT234" s="218" t="s">
        <v>166</v>
      </c>
      <c r="AU234" s="218" t="s">
        <v>82</v>
      </c>
      <c r="AV234" s="13" t="s">
        <v>82</v>
      </c>
      <c r="AW234" s="13" t="s">
        <v>30</v>
      </c>
      <c r="AX234" s="13" t="s">
        <v>73</v>
      </c>
      <c r="AY234" s="218" t="s">
        <v>156</v>
      </c>
    </row>
    <row r="235" spans="1:65" s="14" customFormat="1" ht="11.25">
      <c r="B235" s="219"/>
      <c r="C235" s="220"/>
      <c r="D235" s="209" t="s">
        <v>166</v>
      </c>
      <c r="E235" s="221" t="s">
        <v>1</v>
      </c>
      <c r="F235" s="222" t="s">
        <v>167</v>
      </c>
      <c r="G235" s="220"/>
      <c r="H235" s="223">
        <v>1</v>
      </c>
      <c r="I235" s="224"/>
      <c r="J235" s="220"/>
      <c r="K235" s="220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166</v>
      </c>
      <c r="AU235" s="229" t="s">
        <v>82</v>
      </c>
      <c r="AV235" s="14" t="s">
        <v>94</v>
      </c>
      <c r="AW235" s="14" t="s">
        <v>30</v>
      </c>
      <c r="AX235" s="14" t="s">
        <v>80</v>
      </c>
      <c r="AY235" s="229" t="s">
        <v>156</v>
      </c>
    </row>
    <row r="236" spans="1:65" s="2" customFormat="1" ht="24.2" customHeight="1">
      <c r="A236" s="35"/>
      <c r="B236" s="36"/>
      <c r="C236" s="193" t="s">
        <v>375</v>
      </c>
      <c r="D236" s="193" t="s">
        <v>160</v>
      </c>
      <c r="E236" s="194" t="s">
        <v>936</v>
      </c>
      <c r="F236" s="195" t="s">
        <v>937</v>
      </c>
      <c r="G236" s="196" t="s">
        <v>451</v>
      </c>
      <c r="H236" s="197">
        <v>1</v>
      </c>
      <c r="I236" s="198"/>
      <c r="J236" s="199">
        <f>ROUND(I236*H236,2)</f>
        <v>0</v>
      </c>
      <c r="K236" s="200"/>
      <c r="L236" s="40"/>
      <c r="M236" s="201" t="s">
        <v>1</v>
      </c>
      <c r="N236" s="202" t="s">
        <v>38</v>
      </c>
      <c r="O236" s="72"/>
      <c r="P236" s="203">
        <f>O236*H236</f>
        <v>0</v>
      </c>
      <c r="Q236" s="203">
        <v>5.4339999999999999E-2</v>
      </c>
      <c r="R236" s="203">
        <f>Q236*H236</f>
        <v>5.4339999999999999E-2</v>
      </c>
      <c r="S236" s="203">
        <v>0</v>
      </c>
      <c r="T236" s="204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5" t="s">
        <v>253</v>
      </c>
      <c r="AT236" s="205" t="s">
        <v>160</v>
      </c>
      <c r="AU236" s="205" t="s">
        <v>82</v>
      </c>
      <c r="AY236" s="18" t="s">
        <v>156</v>
      </c>
      <c r="BE236" s="206">
        <f>IF(N236="základní",J236,0)</f>
        <v>0</v>
      </c>
      <c r="BF236" s="206">
        <f>IF(N236="snížená",J236,0)</f>
        <v>0</v>
      </c>
      <c r="BG236" s="206">
        <f>IF(N236="zákl. přenesená",J236,0)</f>
        <v>0</v>
      </c>
      <c r="BH236" s="206">
        <f>IF(N236="sníž. přenesená",J236,0)</f>
        <v>0</v>
      </c>
      <c r="BI236" s="206">
        <f>IF(N236="nulová",J236,0)</f>
        <v>0</v>
      </c>
      <c r="BJ236" s="18" t="s">
        <v>80</v>
      </c>
      <c r="BK236" s="206">
        <f>ROUND(I236*H236,2)</f>
        <v>0</v>
      </c>
      <c r="BL236" s="18" t="s">
        <v>253</v>
      </c>
      <c r="BM236" s="205" t="s">
        <v>938</v>
      </c>
    </row>
    <row r="237" spans="1:65" s="13" customFormat="1" ht="11.25">
      <c r="B237" s="207"/>
      <c r="C237" s="208"/>
      <c r="D237" s="209" t="s">
        <v>166</v>
      </c>
      <c r="E237" s="210" t="s">
        <v>1</v>
      </c>
      <c r="F237" s="211" t="s">
        <v>939</v>
      </c>
      <c r="G237" s="208"/>
      <c r="H237" s="212">
        <v>1</v>
      </c>
      <c r="I237" s="213"/>
      <c r="J237" s="208"/>
      <c r="K237" s="208"/>
      <c r="L237" s="214"/>
      <c r="M237" s="215"/>
      <c r="N237" s="216"/>
      <c r="O237" s="216"/>
      <c r="P237" s="216"/>
      <c r="Q237" s="216"/>
      <c r="R237" s="216"/>
      <c r="S237" s="216"/>
      <c r="T237" s="217"/>
      <c r="AT237" s="218" t="s">
        <v>166</v>
      </c>
      <c r="AU237" s="218" t="s">
        <v>82</v>
      </c>
      <c r="AV237" s="13" t="s">
        <v>82</v>
      </c>
      <c r="AW237" s="13" t="s">
        <v>30</v>
      </c>
      <c r="AX237" s="13" t="s">
        <v>73</v>
      </c>
      <c r="AY237" s="218" t="s">
        <v>156</v>
      </c>
    </row>
    <row r="238" spans="1:65" s="14" customFormat="1" ht="11.25">
      <c r="B238" s="219"/>
      <c r="C238" s="220"/>
      <c r="D238" s="209" t="s">
        <v>166</v>
      </c>
      <c r="E238" s="221" t="s">
        <v>1</v>
      </c>
      <c r="F238" s="222" t="s">
        <v>167</v>
      </c>
      <c r="G238" s="220"/>
      <c r="H238" s="223">
        <v>1</v>
      </c>
      <c r="I238" s="224"/>
      <c r="J238" s="220"/>
      <c r="K238" s="220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166</v>
      </c>
      <c r="AU238" s="229" t="s">
        <v>82</v>
      </c>
      <c r="AV238" s="14" t="s">
        <v>94</v>
      </c>
      <c r="AW238" s="14" t="s">
        <v>30</v>
      </c>
      <c r="AX238" s="14" t="s">
        <v>80</v>
      </c>
      <c r="AY238" s="229" t="s">
        <v>156</v>
      </c>
    </row>
    <row r="239" spans="1:65" s="2" customFormat="1" ht="24.2" customHeight="1">
      <c r="A239" s="35"/>
      <c r="B239" s="36"/>
      <c r="C239" s="193" t="s">
        <v>384</v>
      </c>
      <c r="D239" s="193" t="s">
        <v>160</v>
      </c>
      <c r="E239" s="194" t="s">
        <v>940</v>
      </c>
      <c r="F239" s="195" t="s">
        <v>941</v>
      </c>
      <c r="G239" s="196" t="s">
        <v>451</v>
      </c>
      <c r="H239" s="197">
        <v>1</v>
      </c>
      <c r="I239" s="198"/>
      <c r="J239" s="199">
        <f>ROUND(I239*H239,2)</f>
        <v>0</v>
      </c>
      <c r="K239" s="200"/>
      <c r="L239" s="40"/>
      <c r="M239" s="201" t="s">
        <v>1</v>
      </c>
      <c r="N239" s="202" t="s">
        <v>38</v>
      </c>
      <c r="O239" s="72"/>
      <c r="P239" s="203">
        <f>O239*H239</f>
        <v>0</v>
      </c>
      <c r="Q239" s="203">
        <v>1.9599999999999999E-3</v>
      </c>
      <c r="R239" s="203">
        <f>Q239*H239</f>
        <v>1.9599999999999999E-3</v>
      </c>
      <c r="S239" s="203">
        <v>0</v>
      </c>
      <c r="T239" s="204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5" t="s">
        <v>253</v>
      </c>
      <c r="AT239" s="205" t="s">
        <v>160</v>
      </c>
      <c r="AU239" s="205" t="s">
        <v>82</v>
      </c>
      <c r="AY239" s="18" t="s">
        <v>156</v>
      </c>
      <c r="BE239" s="206">
        <f>IF(N239="základní",J239,0)</f>
        <v>0</v>
      </c>
      <c r="BF239" s="206">
        <f>IF(N239="snížená",J239,0)</f>
        <v>0</v>
      </c>
      <c r="BG239" s="206">
        <f>IF(N239="zákl. přenesená",J239,0)</f>
        <v>0</v>
      </c>
      <c r="BH239" s="206">
        <f>IF(N239="sníž. přenesená",J239,0)</f>
        <v>0</v>
      </c>
      <c r="BI239" s="206">
        <f>IF(N239="nulová",J239,0)</f>
        <v>0</v>
      </c>
      <c r="BJ239" s="18" t="s">
        <v>80</v>
      </c>
      <c r="BK239" s="206">
        <f>ROUND(I239*H239,2)</f>
        <v>0</v>
      </c>
      <c r="BL239" s="18" t="s">
        <v>253</v>
      </c>
      <c r="BM239" s="205" t="s">
        <v>942</v>
      </c>
    </row>
    <row r="240" spans="1:65" s="13" customFormat="1" ht="11.25">
      <c r="B240" s="207"/>
      <c r="C240" s="208"/>
      <c r="D240" s="209" t="s">
        <v>166</v>
      </c>
      <c r="E240" s="210" t="s">
        <v>1</v>
      </c>
      <c r="F240" s="211" t="s">
        <v>879</v>
      </c>
      <c r="G240" s="208"/>
      <c r="H240" s="212">
        <v>1</v>
      </c>
      <c r="I240" s="213"/>
      <c r="J240" s="208"/>
      <c r="K240" s="208"/>
      <c r="L240" s="214"/>
      <c r="M240" s="215"/>
      <c r="N240" s="216"/>
      <c r="O240" s="216"/>
      <c r="P240" s="216"/>
      <c r="Q240" s="216"/>
      <c r="R240" s="216"/>
      <c r="S240" s="216"/>
      <c r="T240" s="217"/>
      <c r="AT240" s="218" t="s">
        <v>166</v>
      </c>
      <c r="AU240" s="218" t="s">
        <v>82</v>
      </c>
      <c r="AV240" s="13" t="s">
        <v>82</v>
      </c>
      <c r="AW240" s="13" t="s">
        <v>30</v>
      </c>
      <c r="AX240" s="13" t="s">
        <v>73</v>
      </c>
      <c r="AY240" s="218" t="s">
        <v>156</v>
      </c>
    </row>
    <row r="241" spans="1:65" s="14" customFormat="1" ht="11.25">
      <c r="B241" s="219"/>
      <c r="C241" s="220"/>
      <c r="D241" s="209" t="s">
        <v>166</v>
      </c>
      <c r="E241" s="221" t="s">
        <v>1</v>
      </c>
      <c r="F241" s="222" t="s">
        <v>167</v>
      </c>
      <c r="G241" s="220"/>
      <c r="H241" s="223">
        <v>1</v>
      </c>
      <c r="I241" s="224"/>
      <c r="J241" s="220"/>
      <c r="K241" s="220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166</v>
      </c>
      <c r="AU241" s="229" t="s">
        <v>82</v>
      </c>
      <c r="AV241" s="14" t="s">
        <v>94</v>
      </c>
      <c r="AW241" s="14" t="s">
        <v>30</v>
      </c>
      <c r="AX241" s="14" t="s">
        <v>80</v>
      </c>
      <c r="AY241" s="229" t="s">
        <v>156</v>
      </c>
    </row>
    <row r="242" spans="1:65" s="2" customFormat="1" ht="21.75" customHeight="1">
      <c r="A242" s="35"/>
      <c r="B242" s="36"/>
      <c r="C242" s="193" t="s">
        <v>389</v>
      </c>
      <c r="D242" s="193" t="s">
        <v>160</v>
      </c>
      <c r="E242" s="194" t="s">
        <v>943</v>
      </c>
      <c r="F242" s="195" t="s">
        <v>944</v>
      </c>
      <c r="G242" s="196" t="s">
        <v>451</v>
      </c>
      <c r="H242" s="197">
        <v>4</v>
      </c>
      <c r="I242" s="198"/>
      <c r="J242" s="199">
        <f>ROUND(I242*H242,2)</f>
        <v>0</v>
      </c>
      <c r="K242" s="200"/>
      <c r="L242" s="40"/>
      <c r="M242" s="201" t="s">
        <v>1</v>
      </c>
      <c r="N242" s="202" t="s">
        <v>38</v>
      </c>
      <c r="O242" s="72"/>
      <c r="P242" s="203">
        <f>O242*H242</f>
        <v>0</v>
      </c>
      <c r="Q242" s="203">
        <v>1.8E-3</v>
      </c>
      <c r="R242" s="203">
        <f>Q242*H242</f>
        <v>7.1999999999999998E-3</v>
      </c>
      <c r="S242" s="203">
        <v>0</v>
      </c>
      <c r="T242" s="204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5" t="s">
        <v>253</v>
      </c>
      <c r="AT242" s="205" t="s">
        <v>160</v>
      </c>
      <c r="AU242" s="205" t="s">
        <v>82</v>
      </c>
      <c r="AY242" s="18" t="s">
        <v>156</v>
      </c>
      <c r="BE242" s="206">
        <f>IF(N242="základní",J242,0)</f>
        <v>0</v>
      </c>
      <c r="BF242" s="206">
        <f>IF(N242="snížená",J242,0)</f>
        <v>0</v>
      </c>
      <c r="BG242" s="206">
        <f>IF(N242="zákl. přenesená",J242,0)</f>
        <v>0</v>
      </c>
      <c r="BH242" s="206">
        <f>IF(N242="sníž. přenesená",J242,0)</f>
        <v>0</v>
      </c>
      <c r="BI242" s="206">
        <f>IF(N242="nulová",J242,0)</f>
        <v>0</v>
      </c>
      <c r="BJ242" s="18" t="s">
        <v>80</v>
      </c>
      <c r="BK242" s="206">
        <f>ROUND(I242*H242,2)</f>
        <v>0</v>
      </c>
      <c r="BL242" s="18" t="s">
        <v>253</v>
      </c>
      <c r="BM242" s="205" t="s">
        <v>945</v>
      </c>
    </row>
    <row r="243" spans="1:65" s="13" customFormat="1" ht="11.25">
      <c r="B243" s="207"/>
      <c r="C243" s="208"/>
      <c r="D243" s="209" t="s">
        <v>166</v>
      </c>
      <c r="E243" s="210" t="s">
        <v>1</v>
      </c>
      <c r="F243" s="211" t="s">
        <v>918</v>
      </c>
      <c r="G243" s="208"/>
      <c r="H243" s="212">
        <v>1</v>
      </c>
      <c r="I243" s="213"/>
      <c r="J243" s="208"/>
      <c r="K243" s="208"/>
      <c r="L243" s="214"/>
      <c r="M243" s="215"/>
      <c r="N243" s="216"/>
      <c r="O243" s="216"/>
      <c r="P243" s="216"/>
      <c r="Q243" s="216"/>
      <c r="R243" s="216"/>
      <c r="S243" s="216"/>
      <c r="T243" s="217"/>
      <c r="AT243" s="218" t="s">
        <v>166</v>
      </c>
      <c r="AU243" s="218" t="s">
        <v>82</v>
      </c>
      <c r="AV243" s="13" t="s">
        <v>82</v>
      </c>
      <c r="AW243" s="13" t="s">
        <v>30</v>
      </c>
      <c r="AX243" s="13" t="s">
        <v>73</v>
      </c>
      <c r="AY243" s="218" t="s">
        <v>156</v>
      </c>
    </row>
    <row r="244" spans="1:65" s="14" customFormat="1" ht="11.25">
      <c r="B244" s="219"/>
      <c r="C244" s="220"/>
      <c r="D244" s="209" t="s">
        <v>166</v>
      </c>
      <c r="E244" s="221" t="s">
        <v>1</v>
      </c>
      <c r="F244" s="222" t="s">
        <v>167</v>
      </c>
      <c r="G244" s="220"/>
      <c r="H244" s="223">
        <v>1</v>
      </c>
      <c r="I244" s="224"/>
      <c r="J244" s="220"/>
      <c r="K244" s="220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166</v>
      </c>
      <c r="AU244" s="229" t="s">
        <v>82</v>
      </c>
      <c r="AV244" s="14" t="s">
        <v>94</v>
      </c>
      <c r="AW244" s="14" t="s">
        <v>30</v>
      </c>
      <c r="AX244" s="14" t="s">
        <v>73</v>
      </c>
      <c r="AY244" s="229" t="s">
        <v>156</v>
      </c>
    </row>
    <row r="245" spans="1:65" s="13" customFormat="1" ht="11.25">
      <c r="B245" s="207"/>
      <c r="C245" s="208"/>
      <c r="D245" s="209" t="s">
        <v>166</v>
      </c>
      <c r="E245" s="210" t="s">
        <v>1</v>
      </c>
      <c r="F245" s="211" t="s">
        <v>922</v>
      </c>
      <c r="G245" s="208"/>
      <c r="H245" s="212">
        <v>3</v>
      </c>
      <c r="I245" s="213"/>
      <c r="J245" s="208"/>
      <c r="K245" s="208"/>
      <c r="L245" s="214"/>
      <c r="M245" s="215"/>
      <c r="N245" s="216"/>
      <c r="O245" s="216"/>
      <c r="P245" s="216"/>
      <c r="Q245" s="216"/>
      <c r="R245" s="216"/>
      <c r="S245" s="216"/>
      <c r="T245" s="217"/>
      <c r="AT245" s="218" t="s">
        <v>166</v>
      </c>
      <c r="AU245" s="218" t="s">
        <v>82</v>
      </c>
      <c r="AV245" s="13" t="s">
        <v>82</v>
      </c>
      <c r="AW245" s="13" t="s">
        <v>30</v>
      </c>
      <c r="AX245" s="13" t="s">
        <v>73</v>
      </c>
      <c r="AY245" s="218" t="s">
        <v>156</v>
      </c>
    </row>
    <row r="246" spans="1:65" s="14" customFormat="1" ht="11.25">
      <c r="B246" s="219"/>
      <c r="C246" s="220"/>
      <c r="D246" s="209" t="s">
        <v>166</v>
      </c>
      <c r="E246" s="221" t="s">
        <v>1</v>
      </c>
      <c r="F246" s="222" t="s">
        <v>167</v>
      </c>
      <c r="G246" s="220"/>
      <c r="H246" s="223">
        <v>3</v>
      </c>
      <c r="I246" s="224"/>
      <c r="J246" s="220"/>
      <c r="K246" s="220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166</v>
      </c>
      <c r="AU246" s="229" t="s">
        <v>82</v>
      </c>
      <c r="AV246" s="14" t="s">
        <v>94</v>
      </c>
      <c r="AW246" s="14" t="s">
        <v>30</v>
      </c>
      <c r="AX246" s="14" t="s">
        <v>73</v>
      </c>
      <c r="AY246" s="229" t="s">
        <v>156</v>
      </c>
    </row>
    <row r="247" spans="1:65" s="15" customFormat="1" ht="11.25">
      <c r="B247" s="230"/>
      <c r="C247" s="231"/>
      <c r="D247" s="209" t="s">
        <v>166</v>
      </c>
      <c r="E247" s="232" t="s">
        <v>1</v>
      </c>
      <c r="F247" s="233" t="s">
        <v>181</v>
      </c>
      <c r="G247" s="231"/>
      <c r="H247" s="234">
        <v>4</v>
      </c>
      <c r="I247" s="235"/>
      <c r="J247" s="231"/>
      <c r="K247" s="231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166</v>
      </c>
      <c r="AU247" s="240" t="s">
        <v>82</v>
      </c>
      <c r="AV247" s="15" t="s">
        <v>164</v>
      </c>
      <c r="AW247" s="15" t="s">
        <v>30</v>
      </c>
      <c r="AX247" s="15" t="s">
        <v>80</v>
      </c>
      <c r="AY247" s="240" t="s">
        <v>156</v>
      </c>
    </row>
    <row r="248" spans="1:65" s="2" customFormat="1" ht="24.2" customHeight="1">
      <c r="A248" s="35"/>
      <c r="B248" s="36"/>
      <c r="C248" s="193" t="s">
        <v>394</v>
      </c>
      <c r="D248" s="193" t="s">
        <v>160</v>
      </c>
      <c r="E248" s="194" t="s">
        <v>946</v>
      </c>
      <c r="F248" s="195" t="s">
        <v>947</v>
      </c>
      <c r="G248" s="196" t="s">
        <v>163</v>
      </c>
      <c r="H248" s="197">
        <v>1</v>
      </c>
      <c r="I248" s="198"/>
      <c r="J248" s="199">
        <f>ROUND(I248*H248,2)</f>
        <v>0</v>
      </c>
      <c r="K248" s="200"/>
      <c r="L248" s="40"/>
      <c r="M248" s="201" t="s">
        <v>1</v>
      </c>
      <c r="N248" s="202" t="s">
        <v>38</v>
      </c>
      <c r="O248" s="72"/>
      <c r="P248" s="203">
        <f>O248*H248</f>
        <v>0</v>
      </c>
      <c r="Q248" s="203">
        <v>1.2E-4</v>
      </c>
      <c r="R248" s="203">
        <f>Q248*H248</f>
        <v>1.2E-4</v>
      </c>
      <c r="S248" s="203">
        <v>0</v>
      </c>
      <c r="T248" s="204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5" t="s">
        <v>253</v>
      </c>
      <c r="AT248" s="205" t="s">
        <v>160</v>
      </c>
      <c r="AU248" s="205" t="s">
        <v>82</v>
      </c>
      <c r="AY248" s="18" t="s">
        <v>156</v>
      </c>
      <c r="BE248" s="206">
        <f>IF(N248="základní",J248,0)</f>
        <v>0</v>
      </c>
      <c r="BF248" s="206">
        <f>IF(N248="snížená",J248,0)</f>
        <v>0</v>
      </c>
      <c r="BG248" s="206">
        <f>IF(N248="zákl. přenesená",J248,0)</f>
        <v>0</v>
      </c>
      <c r="BH248" s="206">
        <f>IF(N248="sníž. přenesená",J248,0)</f>
        <v>0</v>
      </c>
      <c r="BI248" s="206">
        <f>IF(N248="nulová",J248,0)</f>
        <v>0</v>
      </c>
      <c r="BJ248" s="18" t="s">
        <v>80</v>
      </c>
      <c r="BK248" s="206">
        <f>ROUND(I248*H248,2)</f>
        <v>0</v>
      </c>
      <c r="BL248" s="18" t="s">
        <v>253</v>
      </c>
      <c r="BM248" s="205" t="s">
        <v>948</v>
      </c>
    </row>
    <row r="249" spans="1:65" s="13" customFormat="1" ht="11.25">
      <c r="B249" s="207"/>
      <c r="C249" s="208"/>
      <c r="D249" s="209" t="s">
        <v>166</v>
      </c>
      <c r="E249" s="210" t="s">
        <v>1</v>
      </c>
      <c r="F249" s="211" t="s">
        <v>926</v>
      </c>
      <c r="G249" s="208"/>
      <c r="H249" s="212">
        <v>1</v>
      </c>
      <c r="I249" s="213"/>
      <c r="J249" s="208"/>
      <c r="K249" s="208"/>
      <c r="L249" s="214"/>
      <c r="M249" s="215"/>
      <c r="N249" s="216"/>
      <c r="O249" s="216"/>
      <c r="P249" s="216"/>
      <c r="Q249" s="216"/>
      <c r="R249" s="216"/>
      <c r="S249" s="216"/>
      <c r="T249" s="217"/>
      <c r="AT249" s="218" t="s">
        <v>166</v>
      </c>
      <c r="AU249" s="218" t="s">
        <v>82</v>
      </c>
      <c r="AV249" s="13" t="s">
        <v>82</v>
      </c>
      <c r="AW249" s="13" t="s">
        <v>30</v>
      </c>
      <c r="AX249" s="13" t="s">
        <v>80</v>
      </c>
      <c r="AY249" s="218" t="s">
        <v>156</v>
      </c>
    </row>
    <row r="250" spans="1:65" s="2" customFormat="1" ht="21.75" customHeight="1">
      <c r="A250" s="35"/>
      <c r="B250" s="36"/>
      <c r="C250" s="251" t="s">
        <v>398</v>
      </c>
      <c r="D250" s="251" t="s">
        <v>267</v>
      </c>
      <c r="E250" s="252" t="s">
        <v>949</v>
      </c>
      <c r="F250" s="253" t="s">
        <v>950</v>
      </c>
      <c r="G250" s="254" t="s">
        <v>163</v>
      </c>
      <c r="H250" s="255">
        <v>1</v>
      </c>
      <c r="I250" s="256"/>
      <c r="J250" s="257">
        <f>ROUND(I250*H250,2)</f>
        <v>0</v>
      </c>
      <c r="K250" s="258"/>
      <c r="L250" s="259"/>
      <c r="M250" s="260" t="s">
        <v>1</v>
      </c>
      <c r="N250" s="261" t="s">
        <v>38</v>
      </c>
      <c r="O250" s="72"/>
      <c r="P250" s="203">
        <f>O250*H250</f>
        <v>0</v>
      </c>
      <c r="Q250" s="203">
        <v>1.8E-3</v>
      </c>
      <c r="R250" s="203">
        <f>Q250*H250</f>
        <v>1.8E-3</v>
      </c>
      <c r="S250" s="203">
        <v>0</v>
      </c>
      <c r="T250" s="204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5" t="s">
        <v>349</v>
      </c>
      <c r="AT250" s="205" t="s">
        <v>267</v>
      </c>
      <c r="AU250" s="205" t="s">
        <v>82</v>
      </c>
      <c r="AY250" s="18" t="s">
        <v>156</v>
      </c>
      <c r="BE250" s="206">
        <f>IF(N250="základní",J250,0)</f>
        <v>0</v>
      </c>
      <c r="BF250" s="206">
        <f>IF(N250="snížená",J250,0)</f>
        <v>0</v>
      </c>
      <c r="BG250" s="206">
        <f>IF(N250="zákl. přenesená",J250,0)</f>
        <v>0</v>
      </c>
      <c r="BH250" s="206">
        <f>IF(N250="sníž. přenesená",J250,0)</f>
        <v>0</v>
      </c>
      <c r="BI250" s="206">
        <f>IF(N250="nulová",J250,0)</f>
        <v>0</v>
      </c>
      <c r="BJ250" s="18" t="s">
        <v>80</v>
      </c>
      <c r="BK250" s="206">
        <f>ROUND(I250*H250,2)</f>
        <v>0</v>
      </c>
      <c r="BL250" s="18" t="s">
        <v>253</v>
      </c>
      <c r="BM250" s="205" t="s">
        <v>951</v>
      </c>
    </row>
    <row r="251" spans="1:65" s="13" customFormat="1" ht="11.25">
      <c r="B251" s="207"/>
      <c r="C251" s="208"/>
      <c r="D251" s="209" t="s">
        <v>166</v>
      </c>
      <c r="E251" s="210" t="s">
        <v>1</v>
      </c>
      <c r="F251" s="211" t="s">
        <v>80</v>
      </c>
      <c r="G251" s="208"/>
      <c r="H251" s="212">
        <v>1</v>
      </c>
      <c r="I251" s="213"/>
      <c r="J251" s="208"/>
      <c r="K251" s="208"/>
      <c r="L251" s="214"/>
      <c r="M251" s="215"/>
      <c r="N251" s="216"/>
      <c r="O251" s="216"/>
      <c r="P251" s="216"/>
      <c r="Q251" s="216"/>
      <c r="R251" s="216"/>
      <c r="S251" s="216"/>
      <c r="T251" s="217"/>
      <c r="AT251" s="218" t="s">
        <v>166</v>
      </c>
      <c r="AU251" s="218" t="s">
        <v>82</v>
      </c>
      <c r="AV251" s="13" t="s">
        <v>82</v>
      </c>
      <c r="AW251" s="13" t="s">
        <v>30</v>
      </c>
      <c r="AX251" s="13" t="s">
        <v>80</v>
      </c>
      <c r="AY251" s="218" t="s">
        <v>156</v>
      </c>
    </row>
    <row r="252" spans="1:65" s="2" customFormat="1" ht="16.5" customHeight="1">
      <c r="A252" s="35"/>
      <c r="B252" s="36"/>
      <c r="C252" s="193" t="s">
        <v>404</v>
      </c>
      <c r="D252" s="193" t="s">
        <v>160</v>
      </c>
      <c r="E252" s="194" t="s">
        <v>952</v>
      </c>
      <c r="F252" s="195" t="s">
        <v>953</v>
      </c>
      <c r="G252" s="196" t="s">
        <v>163</v>
      </c>
      <c r="H252" s="197">
        <v>20</v>
      </c>
      <c r="I252" s="198"/>
      <c r="J252" s="199">
        <f>ROUND(I252*H252,2)</f>
        <v>0</v>
      </c>
      <c r="K252" s="200"/>
      <c r="L252" s="40"/>
      <c r="M252" s="201" t="s">
        <v>1</v>
      </c>
      <c r="N252" s="202" t="s">
        <v>38</v>
      </c>
      <c r="O252" s="72"/>
      <c r="P252" s="203">
        <f>O252*H252</f>
        <v>0</v>
      </c>
      <c r="Q252" s="203">
        <v>0</v>
      </c>
      <c r="R252" s="203">
        <f>Q252*H252</f>
        <v>0</v>
      </c>
      <c r="S252" s="203">
        <v>0</v>
      </c>
      <c r="T252" s="204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5" t="s">
        <v>253</v>
      </c>
      <c r="AT252" s="205" t="s">
        <v>160</v>
      </c>
      <c r="AU252" s="205" t="s">
        <v>82</v>
      </c>
      <c r="AY252" s="18" t="s">
        <v>156</v>
      </c>
      <c r="BE252" s="206">
        <f>IF(N252="základní",J252,0)</f>
        <v>0</v>
      </c>
      <c r="BF252" s="206">
        <f>IF(N252="snížená",J252,0)</f>
        <v>0</v>
      </c>
      <c r="BG252" s="206">
        <f>IF(N252="zákl. přenesená",J252,0)</f>
        <v>0</v>
      </c>
      <c r="BH252" s="206">
        <f>IF(N252="sníž. přenesená",J252,0)</f>
        <v>0</v>
      </c>
      <c r="BI252" s="206">
        <f>IF(N252="nulová",J252,0)</f>
        <v>0</v>
      </c>
      <c r="BJ252" s="18" t="s">
        <v>80</v>
      </c>
      <c r="BK252" s="206">
        <f>ROUND(I252*H252,2)</f>
        <v>0</v>
      </c>
      <c r="BL252" s="18" t="s">
        <v>253</v>
      </c>
      <c r="BM252" s="205" t="s">
        <v>954</v>
      </c>
    </row>
    <row r="253" spans="1:65" s="13" customFormat="1" ht="11.25">
      <c r="B253" s="207"/>
      <c r="C253" s="208"/>
      <c r="D253" s="209" t="s">
        <v>166</v>
      </c>
      <c r="E253" s="210" t="s">
        <v>1</v>
      </c>
      <c r="F253" s="211" t="s">
        <v>955</v>
      </c>
      <c r="G253" s="208"/>
      <c r="H253" s="212">
        <v>20</v>
      </c>
      <c r="I253" s="213"/>
      <c r="J253" s="208"/>
      <c r="K253" s="208"/>
      <c r="L253" s="214"/>
      <c r="M253" s="215"/>
      <c r="N253" s="216"/>
      <c r="O253" s="216"/>
      <c r="P253" s="216"/>
      <c r="Q253" s="216"/>
      <c r="R253" s="216"/>
      <c r="S253" s="216"/>
      <c r="T253" s="217"/>
      <c r="AT253" s="218" t="s">
        <v>166</v>
      </c>
      <c r="AU253" s="218" t="s">
        <v>82</v>
      </c>
      <c r="AV253" s="13" t="s">
        <v>82</v>
      </c>
      <c r="AW253" s="13" t="s">
        <v>30</v>
      </c>
      <c r="AX253" s="13" t="s">
        <v>73</v>
      </c>
      <c r="AY253" s="218" t="s">
        <v>156</v>
      </c>
    </row>
    <row r="254" spans="1:65" s="14" customFormat="1" ht="11.25">
      <c r="B254" s="219"/>
      <c r="C254" s="220"/>
      <c r="D254" s="209" t="s">
        <v>166</v>
      </c>
      <c r="E254" s="221" t="s">
        <v>1</v>
      </c>
      <c r="F254" s="222" t="s">
        <v>167</v>
      </c>
      <c r="G254" s="220"/>
      <c r="H254" s="223">
        <v>20</v>
      </c>
      <c r="I254" s="224"/>
      <c r="J254" s="220"/>
      <c r="K254" s="220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166</v>
      </c>
      <c r="AU254" s="229" t="s">
        <v>82</v>
      </c>
      <c r="AV254" s="14" t="s">
        <v>94</v>
      </c>
      <c r="AW254" s="14" t="s">
        <v>30</v>
      </c>
      <c r="AX254" s="14" t="s">
        <v>80</v>
      </c>
      <c r="AY254" s="229" t="s">
        <v>156</v>
      </c>
    </row>
    <row r="255" spans="1:65" s="2" customFormat="1" ht="16.5" customHeight="1">
      <c r="A255" s="35"/>
      <c r="B255" s="36"/>
      <c r="C255" s="251" t="s">
        <v>412</v>
      </c>
      <c r="D255" s="251" t="s">
        <v>267</v>
      </c>
      <c r="E255" s="252" t="s">
        <v>956</v>
      </c>
      <c r="F255" s="253" t="s">
        <v>957</v>
      </c>
      <c r="G255" s="254" t="s">
        <v>958</v>
      </c>
      <c r="H255" s="255">
        <v>4</v>
      </c>
      <c r="I255" s="256"/>
      <c r="J255" s="257">
        <f>ROUND(I255*H255,2)</f>
        <v>0</v>
      </c>
      <c r="K255" s="258"/>
      <c r="L255" s="259"/>
      <c r="M255" s="260" t="s">
        <v>1</v>
      </c>
      <c r="N255" s="261" t="s">
        <v>38</v>
      </c>
      <c r="O255" s="72"/>
      <c r="P255" s="203">
        <f>O255*H255</f>
        <v>0</v>
      </c>
      <c r="Q255" s="203">
        <v>5.0000000000000001E-4</v>
      </c>
      <c r="R255" s="203">
        <f>Q255*H255</f>
        <v>2E-3</v>
      </c>
      <c r="S255" s="203">
        <v>0</v>
      </c>
      <c r="T255" s="204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5" t="s">
        <v>349</v>
      </c>
      <c r="AT255" s="205" t="s">
        <v>267</v>
      </c>
      <c r="AU255" s="205" t="s">
        <v>82</v>
      </c>
      <c r="AY255" s="18" t="s">
        <v>156</v>
      </c>
      <c r="BE255" s="206">
        <f>IF(N255="základní",J255,0)</f>
        <v>0</v>
      </c>
      <c r="BF255" s="206">
        <f>IF(N255="snížená",J255,0)</f>
        <v>0</v>
      </c>
      <c r="BG255" s="206">
        <f>IF(N255="zákl. přenesená",J255,0)</f>
        <v>0</v>
      </c>
      <c r="BH255" s="206">
        <f>IF(N255="sníž. přenesená",J255,0)</f>
        <v>0</v>
      </c>
      <c r="BI255" s="206">
        <f>IF(N255="nulová",J255,0)</f>
        <v>0</v>
      </c>
      <c r="BJ255" s="18" t="s">
        <v>80</v>
      </c>
      <c r="BK255" s="206">
        <f>ROUND(I255*H255,2)</f>
        <v>0</v>
      </c>
      <c r="BL255" s="18" t="s">
        <v>253</v>
      </c>
      <c r="BM255" s="205" t="s">
        <v>959</v>
      </c>
    </row>
    <row r="256" spans="1:65" s="13" customFormat="1" ht="11.25">
      <c r="B256" s="207"/>
      <c r="C256" s="208"/>
      <c r="D256" s="209" t="s">
        <v>166</v>
      </c>
      <c r="E256" s="210" t="s">
        <v>1</v>
      </c>
      <c r="F256" s="211" t="s">
        <v>164</v>
      </c>
      <c r="G256" s="208"/>
      <c r="H256" s="212">
        <v>4</v>
      </c>
      <c r="I256" s="213"/>
      <c r="J256" s="208"/>
      <c r="K256" s="208"/>
      <c r="L256" s="214"/>
      <c r="M256" s="215"/>
      <c r="N256" s="216"/>
      <c r="O256" s="216"/>
      <c r="P256" s="216"/>
      <c r="Q256" s="216"/>
      <c r="R256" s="216"/>
      <c r="S256" s="216"/>
      <c r="T256" s="217"/>
      <c r="AT256" s="218" t="s">
        <v>166</v>
      </c>
      <c r="AU256" s="218" t="s">
        <v>82</v>
      </c>
      <c r="AV256" s="13" t="s">
        <v>82</v>
      </c>
      <c r="AW256" s="13" t="s">
        <v>30</v>
      </c>
      <c r="AX256" s="13" t="s">
        <v>80</v>
      </c>
      <c r="AY256" s="218" t="s">
        <v>156</v>
      </c>
    </row>
    <row r="257" spans="1:65" s="2" customFormat="1" ht="24.2" customHeight="1">
      <c r="A257" s="35"/>
      <c r="B257" s="36"/>
      <c r="C257" s="251" t="s">
        <v>417</v>
      </c>
      <c r="D257" s="251" t="s">
        <v>267</v>
      </c>
      <c r="E257" s="252" t="s">
        <v>960</v>
      </c>
      <c r="F257" s="253" t="s">
        <v>961</v>
      </c>
      <c r="G257" s="254" t="s">
        <v>163</v>
      </c>
      <c r="H257" s="255">
        <v>6</v>
      </c>
      <c r="I257" s="256"/>
      <c r="J257" s="257">
        <f>ROUND(I257*H257,2)</f>
        <v>0</v>
      </c>
      <c r="K257" s="258"/>
      <c r="L257" s="259"/>
      <c r="M257" s="260" t="s">
        <v>1</v>
      </c>
      <c r="N257" s="261" t="s">
        <v>38</v>
      </c>
      <c r="O257" s="72"/>
      <c r="P257" s="203">
        <f>O257*H257</f>
        <v>0</v>
      </c>
      <c r="Q257" s="203">
        <v>5.0000000000000001E-4</v>
      </c>
      <c r="R257" s="203">
        <f>Q257*H257</f>
        <v>3.0000000000000001E-3</v>
      </c>
      <c r="S257" s="203">
        <v>0</v>
      </c>
      <c r="T257" s="204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5" t="s">
        <v>349</v>
      </c>
      <c r="AT257" s="205" t="s">
        <v>267</v>
      </c>
      <c r="AU257" s="205" t="s">
        <v>82</v>
      </c>
      <c r="AY257" s="18" t="s">
        <v>156</v>
      </c>
      <c r="BE257" s="206">
        <f>IF(N257="základní",J257,0)</f>
        <v>0</v>
      </c>
      <c r="BF257" s="206">
        <f>IF(N257="snížená",J257,0)</f>
        <v>0</v>
      </c>
      <c r="BG257" s="206">
        <f>IF(N257="zákl. přenesená",J257,0)</f>
        <v>0</v>
      </c>
      <c r="BH257" s="206">
        <f>IF(N257="sníž. přenesená",J257,0)</f>
        <v>0</v>
      </c>
      <c r="BI257" s="206">
        <f>IF(N257="nulová",J257,0)</f>
        <v>0</v>
      </c>
      <c r="BJ257" s="18" t="s">
        <v>80</v>
      </c>
      <c r="BK257" s="206">
        <f>ROUND(I257*H257,2)</f>
        <v>0</v>
      </c>
      <c r="BL257" s="18" t="s">
        <v>253</v>
      </c>
      <c r="BM257" s="205" t="s">
        <v>962</v>
      </c>
    </row>
    <row r="258" spans="1:65" s="13" customFormat="1" ht="11.25">
      <c r="B258" s="207"/>
      <c r="C258" s="208"/>
      <c r="D258" s="209" t="s">
        <v>166</v>
      </c>
      <c r="E258" s="210" t="s">
        <v>1</v>
      </c>
      <c r="F258" s="211" t="s">
        <v>164</v>
      </c>
      <c r="G258" s="208"/>
      <c r="H258" s="212">
        <v>4</v>
      </c>
      <c r="I258" s="213"/>
      <c r="J258" s="208"/>
      <c r="K258" s="208"/>
      <c r="L258" s="214"/>
      <c r="M258" s="215"/>
      <c r="N258" s="216"/>
      <c r="O258" s="216"/>
      <c r="P258" s="216"/>
      <c r="Q258" s="216"/>
      <c r="R258" s="216"/>
      <c r="S258" s="216"/>
      <c r="T258" s="217"/>
      <c r="AT258" s="218" t="s">
        <v>166</v>
      </c>
      <c r="AU258" s="218" t="s">
        <v>82</v>
      </c>
      <c r="AV258" s="13" t="s">
        <v>82</v>
      </c>
      <c r="AW258" s="13" t="s">
        <v>30</v>
      </c>
      <c r="AX258" s="13" t="s">
        <v>73</v>
      </c>
      <c r="AY258" s="218" t="s">
        <v>156</v>
      </c>
    </row>
    <row r="259" spans="1:65" s="14" customFormat="1" ht="11.25">
      <c r="B259" s="219"/>
      <c r="C259" s="220"/>
      <c r="D259" s="209" t="s">
        <v>166</v>
      </c>
      <c r="E259" s="221" t="s">
        <v>1</v>
      </c>
      <c r="F259" s="222" t="s">
        <v>167</v>
      </c>
      <c r="G259" s="220"/>
      <c r="H259" s="223">
        <v>4</v>
      </c>
      <c r="I259" s="224"/>
      <c r="J259" s="220"/>
      <c r="K259" s="220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166</v>
      </c>
      <c r="AU259" s="229" t="s">
        <v>82</v>
      </c>
      <c r="AV259" s="14" t="s">
        <v>94</v>
      </c>
      <c r="AW259" s="14" t="s">
        <v>30</v>
      </c>
      <c r="AX259" s="14" t="s">
        <v>73</v>
      </c>
      <c r="AY259" s="229" t="s">
        <v>156</v>
      </c>
    </row>
    <row r="260" spans="1:65" s="13" customFormat="1" ht="11.25">
      <c r="B260" s="207"/>
      <c r="C260" s="208"/>
      <c r="D260" s="209" t="s">
        <v>166</v>
      </c>
      <c r="E260" s="210" t="s">
        <v>1</v>
      </c>
      <c r="F260" s="211" t="s">
        <v>82</v>
      </c>
      <c r="G260" s="208"/>
      <c r="H260" s="212">
        <v>2</v>
      </c>
      <c r="I260" s="213"/>
      <c r="J260" s="208"/>
      <c r="K260" s="208"/>
      <c r="L260" s="214"/>
      <c r="M260" s="215"/>
      <c r="N260" s="216"/>
      <c r="O260" s="216"/>
      <c r="P260" s="216"/>
      <c r="Q260" s="216"/>
      <c r="R260" s="216"/>
      <c r="S260" s="216"/>
      <c r="T260" s="217"/>
      <c r="AT260" s="218" t="s">
        <v>166</v>
      </c>
      <c r="AU260" s="218" t="s">
        <v>82</v>
      </c>
      <c r="AV260" s="13" t="s">
        <v>82</v>
      </c>
      <c r="AW260" s="13" t="s">
        <v>30</v>
      </c>
      <c r="AX260" s="13" t="s">
        <v>73</v>
      </c>
      <c r="AY260" s="218" t="s">
        <v>156</v>
      </c>
    </row>
    <row r="261" spans="1:65" s="14" customFormat="1" ht="11.25">
      <c r="B261" s="219"/>
      <c r="C261" s="220"/>
      <c r="D261" s="209" t="s">
        <v>166</v>
      </c>
      <c r="E261" s="221" t="s">
        <v>1</v>
      </c>
      <c r="F261" s="222" t="s">
        <v>167</v>
      </c>
      <c r="G261" s="220"/>
      <c r="H261" s="223">
        <v>2</v>
      </c>
      <c r="I261" s="224"/>
      <c r="J261" s="220"/>
      <c r="K261" s="220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166</v>
      </c>
      <c r="AU261" s="229" t="s">
        <v>82</v>
      </c>
      <c r="AV261" s="14" t="s">
        <v>94</v>
      </c>
      <c r="AW261" s="14" t="s">
        <v>30</v>
      </c>
      <c r="AX261" s="14" t="s">
        <v>73</v>
      </c>
      <c r="AY261" s="229" t="s">
        <v>156</v>
      </c>
    </row>
    <row r="262" spans="1:65" s="15" customFormat="1" ht="11.25">
      <c r="B262" s="230"/>
      <c r="C262" s="231"/>
      <c r="D262" s="209" t="s">
        <v>166</v>
      </c>
      <c r="E262" s="232" t="s">
        <v>1</v>
      </c>
      <c r="F262" s="233" t="s">
        <v>181</v>
      </c>
      <c r="G262" s="231"/>
      <c r="H262" s="234">
        <v>6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166</v>
      </c>
      <c r="AU262" s="240" t="s">
        <v>82</v>
      </c>
      <c r="AV262" s="15" t="s">
        <v>164</v>
      </c>
      <c r="AW262" s="15" t="s">
        <v>30</v>
      </c>
      <c r="AX262" s="15" t="s">
        <v>80</v>
      </c>
      <c r="AY262" s="240" t="s">
        <v>156</v>
      </c>
    </row>
    <row r="263" spans="1:65" s="2" customFormat="1" ht="24.2" customHeight="1">
      <c r="A263" s="35"/>
      <c r="B263" s="36"/>
      <c r="C263" s="251" t="s">
        <v>422</v>
      </c>
      <c r="D263" s="251" t="s">
        <v>267</v>
      </c>
      <c r="E263" s="252" t="s">
        <v>963</v>
      </c>
      <c r="F263" s="253" t="s">
        <v>964</v>
      </c>
      <c r="G263" s="254" t="s">
        <v>163</v>
      </c>
      <c r="H263" s="255">
        <v>4</v>
      </c>
      <c r="I263" s="256"/>
      <c r="J263" s="257">
        <f>ROUND(I263*H263,2)</f>
        <v>0</v>
      </c>
      <c r="K263" s="258"/>
      <c r="L263" s="259"/>
      <c r="M263" s="260" t="s">
        <v>1</v>
      </c>
      <c r="N263" s="261" t="s">
        <v>38</v>
      </c>
      <c r="O263" s="72"/>
      <c r="P263" s="203">
        <f>O263*H263</f>
        <v>0</v>
      </c>
      <c r="Q263" s="203">
        <v>5.0000000000000001E-4</v>
      </c>
      <c r="R263" s="203">
        <f>Q263*H263</f>
        <v>2E-3</v>
      </c>
      <c r="S263" s="203">
        <v>0</v>
      </c>
      <c r="T263" s="204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5" t="s">
        <v>349</v>
      </c>
      <c r="AT263" s="205" t="s">
        <v>267</v>
      </c>
      <c r="AU263" s="205" t="s">
        <v>82</v>
      </c>
      <c r="AY263" s="18" t="s">
        <v>156</v>
      </c>
      <c r="BE263" s="206">
        <f>IF(N263="základní",J263,0)</f>
        <v>0</v>
      </c>
      <c r="BF263" s="206">
        <f>IF(N263="snížená",J263,0)</f>
        <v>0</v>
      </c>
      <c r="BG263" s="206">
        <f>IF(N263="zákl. přenesená",J263,0)</f>
        <v>0</v>
      </c>
      <c r="BH263" s="206">
        <f>IF(N263="sníž. přenesená",J263,0)</f>
        <v>0</v>
      </c>
      <c r="BI263" s="206">
        <f>IF(N263="nulová",J263,0)</f>
        <v>0</v>
      </c>
      <c r="BJ263" s="18" t="s">
        <v>80</v>
      </c>
      <c r="BK263" s="206">
        <f>ROUND(I263*H263,2)</f>
        <v>0</v>
      </c>
      <c r="BL263" s="18" t="s">
        <v>253</v>
      </c>
      <c r="BM263" s="205" t="s">
        <v>965</v>
      </c>
    </row>
    <row r="264" spans="1:65" s="13" customFormat="1" ht="11.25">
      <c r="B264" s="207"/>
      <c r="C264" s="208"/>
      <c r="D264" s="209" t="s">
        <v>166</v>
      </c>
      <c r="E264" s="210" t="s">
        <v>1</v>
      </c>
      <c r="F264" s="211" t="s">
        <v>164</v>
      </c>
      <c r="G264" s="208"/>
      <c r="H264" s="212">
        <v>4</v>
      </c>
      <c r="I264" s="213"/>
      <c r="J264" s="208"/>
      <c r="K264" s="208"/>
      <c r="L264" s="214"/>
      <c r="M264" s="215"/>
      <c r="N264" s="216"/>
      <c r="O264" s="216"/>
      <c r="P264" s="216"/>
      <c r="Q264" s="216"/>
      <c r="R264" s="216"/>
      <c r="S264" s="216"/>
      <c r="T264" s="217"/>
      <c r="AT264" s="218" t="s">
        <v>166</v>
      </c>
      <c r="AU264" s="218" t="s">
        <v>82</v>
      </c>
      <c r="AV264" s="13" t="s">
        <v>82</v>
      </c>
      <c r="AW264" s="13" t="s">
        <v>30</v>
      </c>
      <c r="AX264" s="13" t="s">
        <v>80</v>
      </c>
      <c r="AY264" s="218" t="s">
        <v>156</v>
      </c>
    </row>
    <row r="265" spans="1:65" s="2" customFormat="1" ht="16.5" customHeight="1">
      <c r="A265" s="35"/>
      <c r="B265" s="36"/>
      <c r="C265" s="251" t="s">
        <v>426</v>
      </c>
      <c r="D265" s="251" t="s">
        <v>267</v>
      </c>
      <c r="E265" s="252" t="s">
        <v>966</v>
      </c>
      <c r="F265" s="253" t="s">
        <v>967</v>
      </c>
      <c r="G265" s="254" t="s">
        <v>163</v>
      </c>
      <c r="H265" s="255">
        <v>2</v>
      </c>
      <c r="I265" s="256"/>
      <c r="J265" s="257">
        <f>ROUND(I265*H265,2)</f>
        <v>0</v>
      </c>
      <c r="K265" s="258"/>
      <c r="L265" s="259"/>
      <c r="M265" s="260" t="s">
        <v>1</v>
      </c>
      <c r="N265" s="261" t="s">
        <v>38</v>
      </c>
      <c r="O265" s="72"/>
      <c r="P265" s="203">
        <f>O265*H265</f>
        <v>0</v>
      </c>
      <c r="Q265" s="203">
        <v>8.0000000000000004E-4</v>
      </c>
      <c r="R265" s="203">
        <f>Q265*H265</f>
        <v>1.6000000000000001E-3</v>
      </c>
      <c r="S265" s="203">
        <v>0</v>
      </c>
      <c r="T265" s="204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5" t="s">
        <v>349</v>
      </c>
      <c r="AT265" s="205" t="s">
        <v>267</v>
      </c>
      <c r="AU265" s="205" t="s">
        <v>82</v>
      </c>
      <c r="AY265" s="18" t="s">
        <v>156</v>
      </c>
      <c r="BE265" s="206">
        <f>IF(N265="základní",J265,0)</f>
        <v>0</v>
      </c>
      <c r="BF265" s="206">
        <f>IF(N265="snížená",J265,0)</f>
        <v>0</v>
      </c>
      <c r="BG265" s="206">
        <f>IF(N265="zákl. přenesená",J265,0)</f>
        <v>0</v>
      </c>
      <c r="BH265" s="206">
        <f>IF(N265="sníž. přenesená",J265,0)</f>
        <v>0</v>
      </c>
      <c r="BI265" s="206">
        <f>IF(N265="nulová",J265,0)</f>
        <v>0</v>
      </c>
      <c r="BJ265" s="18" t="s">
        <v>80</v>
      </c>
      <c r="BK265" s="206">
        <f>ROUND(I265*H265,2)</f>
        <v>0</v>
      </c>
      <c r="BL265" s="18" t="s">
        <v>253</v>
      </c>
      <c r="BM265" s="205" t="s">
        <v>968</v>
      </c>
    </row>
    <row r="266" spans="1:65" s="13" customFormat="1" ht="11.25">
      <c r="B266" s="207"/>
      <c r="C266" s="208"/>
      <c r="D266" s="209" t="s">
        <v>166</v>
      </c>
      <c r="E266" s="210" t="s">
        <v>1</v>
      </c>
      <c r="F266" s="211" t="s">
        <v>82</v>
      </c>
      <c r="G266" s="208"/>
      <c r="H266" s="212">
        <v>2</v>
      </c>
      <c r="I266" s="213"/>
      <c r="J266" s="208"/>
      <c r="K266" s="208"/>
      <c r="L266" s="214"/>
      <c r="M266" s="215"/>
      <c r="N266" s="216"/>
      <c r="O266" s="216"/>
      <c r="P266" s="216"/>
      <c r="Q266" s="216"/>
      <c r="R266" s="216"/>
      <c r="S266" s="216"/>
      <c r="T266" s="217"/>
      <c r="AT266" s="218" t="s">
        <v>166</v>
      </c>
      <c r="AU266" s="218" t="s">
        <v>82</v>
      </c>
      <c r="AV266" s="13" t="s">
        <v>82</v>
      </c>
      <c r="AW266" s="13" t="s">
        <v>30</v>
      </c>
      <c r="AX266" s="13" t="s">
        <v>80</v>
      </c>
      <c r="AY266" s="218" t="s">
        <v>156</v>
      </c>
    </row>
    <row r="267" spans="1:65" s="2" customFormat="1" ht="16.5" customHeight="1">
      <c r="A267" s="35"/>
      <c r="B267" s="36"/>
      <c r="C267" s="251" t="s">
        <v>432</v>
      </c>
      <c r="D267" s="251" t="s">
        <v>267</v>
      </c>
      <c r="E267" s="252" t="s">
        <v>969</v>
      </c>
      <c r="F267" s="253" t="s">
        <v>970</v>
      </c>
      <c r="G267" s="254" t="s">
        <v>163</v>
      </c>
      <c r="H267" s="255">
        <v>4</v>
      </c>
      <c r="I267" s="256"/>
      <c r="J267" s="257">
        <f>ROUND(I267*H267,2)</f>
        <v>0</v>
      </c>
      <c r="K267" s="258"/>
      <c r="L267" s="259"/>
      <c r="M267" s="260" t="s">
        <v>1</v>
      </c>
      <c r="N267" s="261" t="s">
        <v>38</v>
      </c>
      <c r="O267" s="72"/>
      <c r="P267" s="203">
        <f>O267*H267</f>
        <v>0</v>
      </c>
      <c r="Q267" s="203">
        <v>8.0000000000000004E-4</v>
      </c>
      <c r="R267" s="203">
        <f>Q267*H267</f>
        <v>3.2000000000000002E-3</v>
      </c>
      <c r="S267" s="203">
        <v>0</v>
      </c>
      <c r="T267" s="204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5" t="s">
        <v>349</v>
      </c>
      <c r="AT267" s="205" t="s">
        <v>267</v>
      </c>
      <c r="AU267" s="205" t="s">
        <v>82</v>
      </c>
      <c r="AY267" s="18" t="s">
        <v>156</v>
      </c>
      <c r="BE267" s="206">
        <f>IF(N267="základní",J267,0)</f>
        <v>0</v>
      </c>
      <c r="BF267" s="206">
        <f>IF(N267="snížená",J267,0)</f>
        <v>0</v>
      </c>
      <c r="BG267" s="206">
        <f>IF(N267="zákl. přenesená",J267,0)</f>
        <v>0</v>
      </c>
      <c r="BH267" s="206">
        <f>IF(N267="sníž. přenesená",J267,0)</f>
        <v>0</v>
      </c>
      <c r="BI267" s="206">
        <f>IF(N267="nulová",J267,0)</f>
        <v>0</v>
      </c>
      <c r="BJ267" s="18" t="s">
        <v>80</v>
      </c>
      <c r="BK267" s="206">
        <f>ROUND(I267*H267,2)</f>
        <v>0</v>
      </c>
      <c r="BL267" s="18" t="s">
        <v>253</v>
      </c>
      <c r="BM267" s="205" t="s">
        <v>971</v>
      </c>
    </row>
    <row r="268" spans="1:65" s="13" customFormat="1" ht="11.25">
      <c r="B268" s="207"/>
      <c r="C268" s="208"/>
      <c r="D268" s="209" t="s">
        <v>166</v>
      </c>
      <c r="E268" s="210" t="s">
        <v>1</v>
      </c>
      <c r="F268" s="211" t="s">
        <v>164</v>
      </c>
      <c r="G268" s="208"/>
      <c r="H268" s="212">
        <v>4</v>
      </c>
      <c r="I268" s="213"/>
      <c r="J268" s="208"/>
      <c r="K268" s="208"/>
      <c r="L268" s="214"/>
      <c r="M268" s="215"/>
      <c r="N268" s="216"/>
      <c r="O268" s="216"/>
      <c r="P268" s="216"/>
      <c r="Q268" s="216"/>
      <c r="R268" s="216"/>
      <c r="S268" s="216"/>
      <c r="T268" s="217"/>
      <c r="AT268" s="218" t="s">
        <v>166</v>
      </c>
      <c r="AU268" s="218" t="s">
        <v>82</v>
      </c>
      <c r="AV268" s="13" t="s">
        <v>82</v>
      </c>
      <c r="AW268" s="13" t="s">
        <v>30</v>
      </c>
      <c r="AX268" s="13" t="s">
        <v>80</v>
      </c>
      <c r="AY268" s="218" t="s">
        <v>156</v>
      </c>
    </row>
    <row r="269" spans="1:65" s="2" customFormat="1" ht="24.2" customHeight="1">
      <c r="A269" s="35"/>
      <c r="B269" s="36"/>
      <c r="C269" s="193" t="s">
        <v>436</v>
      </c>
      <c r="D269" s="193" t="s">
        <v>160</v>
      </c>
      <c r="E269" s="194" t="s">
        <v>972</v>
      </c>
      <c r="F269" s="195" t="s">
        <v>973</v>
      </c>
      <c r="G269" s="196" t="s">
        <v>387</v>
      </c>
      <c r="H269" s="197">
        <v>0.29199999999999998</v>
      </c>
      <c r="I269" s="198"/>
      <c r="J269" s="199">
        <f>ROUND(I269*H269,2)</f>
        <v>0</v>
      </c>
      <c r="K269" s="200"/>
      <c r="L269" s="40"/>
      <c r="M269" s="201" t="s">
        <v>1</v>
      </c>
      <c r="N269" s="202" t="s">
        <v>38</v>
      </c>
      <c r="O269" s="72"/>
      <c r="P269" s="203">
        <f>O269*H269</f>
        <v>0</v>
      </c>
      <c r="Q269" s="203">
        <v>0</v>
      </c>
      <c r="R269" s="203">
        <f>Q269*H269</f>
        <v>0</v>
      </c>
      <c r="S269" s="203">
        <v>0</v>
      </c>
      <c r="T269" s="20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5" t="s">
        <v>253</v>
      </c>
      <c r="AT269" s="205" t="s">
        <v>160</v>
      </c>
      <c r="AU269" s="205" t="s">
        <v>82</v>
      </c>
      <c r="AY269" s="18" t="s">
        <v>156</v>
      </c>
      <c r="BE269" s="206">
        <f>IF(N269="základní",J269,0)</f>
        <v>0</v>
      </c>
      <c r="BF269" s="206">
        <f>IF(N269="snížená",J269,0)</f>
        <v>0</v>
      </c>
      <c r="BG269" s="206">
        <f>IF(N269="zákl. přenesená",J269,0)</f>
        <v>0</v>
      </c>
      <c r="BH269" s="206">
        <f>IF(N269="sníž. přenesená",J269,0)</f>
        <v>0</v>
      </c>
      <c r="BI269" s="206">
        <f>IF(N269="nulová",J269,0)</f>
        <v>0</v>
      </c>
      <c r="BJ269" s="18" t="s">
        <v>80</v>
      </c>
      <c r="BK269" s="206">
        <f>ROUND(I269*H269,2)</f>
        <v>0</v>
      </c>
      <c r="BL269" s="18" t="s">
        <v>253</v>
      </c>
      <c r="BM269" s="205" t="s">
        <v>974</v>
      </c>
    </row>
    <row r="270" spans="1:65" s="2" customFormat="1" ht="24.2" customHeight="1">
      <c r="A270" s="35"/>
      <c r="B270" s="36"/>
      <c r="C270" s="193" t="s">
        <v>442</v>
      </c>
      <c r="D270" s="193" t="s">
        <v>160</v>
      </c>
      <c r="E270" s="194" t="s">
        <v>975</v>
      </c>
      <c r="F270" s="195" t="s">
        <v>976</v>
      </c>
      <c r="G270" s="196" t="s">
        <v>387</v>
      </c>
      <c r="H270" s="197">
        <v>0.29199999999999998</v>
      </c>
      <c r="I270" s="198"/>
      <c r="J270" s="199">
        <f>ROUND(I270*H270,2)</f>
        <v>0</v>
      </c>
      <c r="K270" s="200"/>
      <c r="L270" s="40"/>
      <c r="M270" s="201" t="s">
        <v>1</v>
      </c>
      <c r="N270" s="202" t="s">
        <v>38</v>
      </c>
      <c r="O270" s="72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5" t="s">
        <v>253</v>
      </c>
      <c r="AT270" s="205" t="s">
        <v>160</v>
      </c>
      <c r="AU270" s="205" t="s">
        <v>82</v>
      </c>
      <c r="AY270" s="18" t="s">
        <v>156</v>
      </c>
      <c r="BE270" s="206">
        <f>IF(N270="základní",J270,0)</f>
        <v>0</v>
      </c>
      <c r="BF270" s="206">
        <f>IF(N270="snížená",J270,0)</f>
        <v>0</v>
      </c>
      <c r="BG270" s="206">
        <f>IF(N270="zákl. přenesená",J270,0)</f>
        <v>0</v>
      </c>
      <c r="BH270" s="206">
        <f>IF(N270="sníž. přenesená",J270,0)</f>
        <v>0</v>
      </c>
      <c r="BI270" s="206">
        <f>IF(N270="nulová",J270,0)</f>
        <v>0</v>
      </c>
      <c r="BJ270" s="18" t="s">
        <v>80</v>
      </c>
      <c r="BK270" s="206">
        <f>ROUND(I270*H270,2)</f>
        <v>0</v>
      </c>
      <c r="BL270" s="18" t="s">
        <v>253</v>
      </c>
      <c r="BM270" s="205" t="s">
        <v>977</v>
      </c>
    </row>
    <row r="271" spans="1:65" s="12" customFormat="1" ht="25.9" customHeight="1">
      <c r="B271" s="177"/>
      <c r="C271" s="178"/>
      <c r="D271" s="179" t="s">
        <v>72</v>
      </c>
      <c r="E271" s="180" t="s">
        <v>645</v>
      </c>
      <c r="F271" s="180" t="s">
        <v>646</v>
      </c>
      <c r="G271" s="178"/>
      <c r="H271" s="178"/>
      <c r="I271" s="181"/>
      <c r="J271" s="182">
        <f>BK271</f>
        <v>0</v>
      </c>
      <c r="K271" s="178"/>
      <c r="L271" s="183"/>
      <c r="M271" s="184"/>
      <c r="N271" s="185"/>
      <c r="O271" s="185"/>
      <c r="P271" s="186">
        <f>SUM(P272:P277)</f>
        <v>0</v>
      </c>
      <c r="Q271" s="185"/>
      <c r="R271" s="186">
        <f>SUM(R272:R277)</f>
        <v>0</v>
      </c>
      <c r="S271" s="185"/>
      <c r="T271" s="187">
        <f>SUM(T272:T277)</f>
        <v>0</v>
      </c>
      <c r="AR271" s="188" t="s">
        <v>164</v>
      </c>
      <c r="AT271" s="189" t="s">
        <v>72</v>
      </c>
      <c r="AU271" s="189" t="s">
        <v>73</v>
      </c>
      <c r="AY271" s="188" t="s">
        <v>156</v>
      </c>
      <c r="BK271" s="190">
        <f>SUM(BK272:BK277)</f>
        <v>0</v>
      </c>
    </row>
    <row r="272" spans="1:65" s="2" customFormat="1" ht="16.5" customHeight="1">
      <c r="A272" s="35"/>
      <c r="B272" s="36"/>
      <c r="C272" s="193" t="s">
        <v>448</v>
      </c>
      <c r="D272" s="193" t="s">
        <v>160</v>
      </c>
      <c r="E272" s="194" t="s">
        <v>978</v>
      </c>
      <c r="F272" s="195" t="s">
        <v>979</v>
      </c>
      <c r="G272" s="196" t="s">
        <v>650</v>
      </c>
      <c r="H272" s="197">
        <v>30</v>
      </c>
      <c r="I272" s="198"/>
      <c r="J272" s="199">
        <f>ROUND(I272*H272,2)</f>
        <v>0</v>
      </c>
      <c r="K272" s="200"/>
      <c r="L272" s="40"/>
      <c r="M272" s="201" t="s">
        <v>1</v>
      </c>
      <c r="N272" s="202" t="s">
        <v>38</v>
      </c>
      <c r="O272" s="72"/>
      <c r="P272" s="203">
        <f>O272*H272</f>
        <v>0</v>
      </c>
      <c r="Q272" s="203">
        <v>0</v>
      </c>
      <c r="R272" s="203">
        <f>Q272*H272</f>
        <v>0</v>
      </c>
      <c r="S272" s="203">
        <v>0</v>
      </c>
      <c r="T272" s="204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5" t="s">
        <v>651</v>
      </c>
      <c r="AT272" s="205" t="s">
        <v>160</v>
      </c>
      <c r="AU272" s="205" t="s">
        <v>80</v>
      </c>
      <c r="AY272" s="18" t="s">
        <v>156</v>
      </c>
      <c r="BE272" s="206">
        <f>IF(N272="základní",J272,0)</f>
        <v>0</v>
      </c>
      <c r="BF272" s="206">
        <f>IF(N272="snížená",J272,0)</f>
        <v>0</v>
      </c>
      <c r="BG272" s="206">
        <f>IF(N272="zákl. přenesená",J272,0)</f>
        <v>0</v>
      </c>
      <c r="BH272" s="206">
        <f>IF(N272="sníž. přenesená",J272,0)</f>
        <v>0</v>
      </c>
      <c r="BI272" s="206">
        <f>IF(N272="nulová",J272,0)</f>
        <v>0</v>
      </c>
      <c r="BJ272" s="18" t="s">
        <v>80</v>
      </c>
      <c r="BK272" s="206">
        <f>ROUND(I272*H272,2)</f>
        <v>0</v>
      </c>
      <c r="BL272" s="18" t="s">
        <v>651</v>
      </c>
      <c r="BM272" s="205" t="s">
        <v>980</v>
      </c>
    </row>
    <row r="273" spans="1:65" s="13" customFormat="1" ht="22.5">
      <c r="B273" s="207"/>
      <c r="C273" s="208"/>
      <c r="D273" s="209" t="s">
        <v>166</v>
      </c>
      <c r="E273" s="210" t="s">
        <v>1</v>
      </c>
      <c r="F273" s="211" t="s">
        <v>981</v>
      </c>
      <c r="G273" s="208"/>
      <c r="H273" s="212">
        <v>30</v>
      </c>
      <c r="I273" s="213"/>
      <c r="J273" s="208"/>
      <c r="K273" s="208"/>
      <c r="L273" s="214"/>
      <c r="M273" s="215"/>
      <c r="N273" s="216"/>
      <c r="O273" s="216"/>
      <c r="P273" s="216"/>
      <c r="Q273" s="216"/>
      <c r="R273" s="216"/>
      <c r="S273" s="216"/>
      <c r="T273" s="217"/>
      <c r="AT273" s="218" t="s">
        <v>166</v>
      </c>
      <c r="AU273" s="218" t="s">
        <v>80</v>
      </c>
      <c r="AV273" s="13" t="s">
        <v>82</v>
      </c>
      <c r="AW273" s="13" t="s">
        <v>30</v>
      </c>
      <c r="AX273" s="13" t="s">
        <v>73</v>
      </c>
      <c r="AY273" s="218" t="s">
        <v>156</v>
      </c>
    </row>
    <row r="274" spans="1:65" s="14" customFormat="1" ht="11.25">
      <c r="B274" s="219"/>
      <c r="C274" s="220"/>
      <c r="D274" s="209" t="s">
        <v>166</v>
      </c>
      <c r="E274" s="221" t="s">
        <v>1</v>
      </c>
      <c r="F274" s="222" t="s">
        <v>167</v>
      </c>
      <c r="G274" s="220"/>
      <c r="H274" s="223">
        <v>30</v>
      </c>
      <c r="I274" s="224"/>
      <c r="J274" s="220"/>
      <c r="K274" s="220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166</v>
      </c>
      <c r="AU274" s="229" t="s">
        <v>80</v>
      </c>
      <c r="AV274" s="14" t="s">
        <v>94</v>
      </c>
      <c r="AW274" s="14" t="s">
        <v>30</v>
      </c>
      <c r="AX274" s="14" t="s">
        <v>80</v>
      </c>
      <c r="AY274" s="229" t="s">
        <v>156</v>
      </c>
    </row>
    <row r="275" spans="1:65" s="2" customFormat="1" ht="44.25" customHeight="1">
      <c r="A275" s="35"/>
      <c r="B275" s="36"/>
      <c r="C275" s="251" t="s">
        <v>453</v>
      </c>
      <c r="D275" s="251" t="s">
        <v>267</v>
      </c>
      <c r="E275" s="252" t="s">
        <v>982</v>
      </c>
      <c r="F275" s="253" t="s">
        <v>983</v>
      </c>
      <c r="G275" s="254" t="s">
        <v>659</v>
      </c>
      <c r="H275" s="255">
        <v>1</v>
      </c>
      <c r="I275" s="256"/>
      <c r="J275" s="257">
        <f>ROUND(I275*H275,2)</f>
        <v>0</v>
      </c>
      <c r="K275" s="258"/>
      <c r="L275" s="259"/>
      <c r="M275" s="260" t="s">
        <v>1</v>
      </c>
      <c r="N275" s="261" t="s">
        <v>38</v>
      </c>
      <c r="O275" s="72"/>
      <c r="P275" s="203">
        <f>O275*H275</f>
        <v>0</v>
      </c>
      <c r="Q275" s="203">
        <v>0</v>
      </c>
      <c r="R275" s="203">
        <f>Q275*H275</f>
        <v>0</v>
      </c>
      <c r="S275" s="203">
        <v>0</v>
      </c>
      <c r="T275" s="204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5" t="s">
        <v>651</v>
      </c>
      <c r="AT275" s="205" t="s">
        <v>267</v>
      </c>
      <c r="AU275" s="205" t="s">
        <v>80</v>
      </c>
      <c r="AY275" s="18" t="s">
        <v>156</v>
      </c>
      <c r="BE275" s="206">
        <f>IF(N275="základní",J275,0)</f>
        <v>0</v>
      </c>
      <c r="BF275" s="206">
        <f>IF(N275="snížená",J275,0)</f>
        <v>0</v>
      </c>
      <c r="BG275" s="206">
        <f>IF(N275="zákl. přenesená",J275,0)</f>
        <v>0</v>
      </c>
      <c r="BH275" s="206">
        <f>IF(N275="sníž. přenesená",J275,0)</f>
        <v>0</v>
      </c>
      <c r="BI275" s="206">
        <f>IF(N275="nulová",J275,0)</f>
        <v>0</v>
      </c>
      <c r="BJ275" s="18" t="s">
        <v>80</v>
      </c>
      <c r="BK275" s="206">
        <f>ROUND(I275*H275,2)</f>
        <v>0</v>
      </c>
      <c r="BL275" s="18" t="s">
        <v>651</v>
      </c>
      <c r="BM275" s="205" t="s">
        <v>984</v>
      </c>
    </row>
    <row r="276" spans="1:65" s="13" customFormat="1" ht="11.25">
      <c r="B276" s="207"/>
      <c r="C276" s="208"/>
      <c r="D276" s="209" t="s">
        <v>166</v>
      </c>
      <c r="E276" s="210" t="s">
        <v>1</v>
      </c>
      <c r="F276" s="211" t="s">
        <v>80</v>
      </c>
      <c r="G276" s="208"/>
      <c r="H276" s="212">
        <v>1</v>
      </c>
      <c r="I276" s="213"/>
      <c r="J276" s="208"/>
      <c r="K276" s="208"/>
      <c r="L276" s="214"/>
      <c r="M276" s="215"/>
      <c r="N276" s="216"/>
      <c r="O276" s="216"/>
      <c r="P276" s="216"/>
      <c r="Q276" s="216"/>
      <c r="R276" s="216"/>
      <c r="S276" s="216"/>
      <c r="T276" s="217"/>
      <c r="AT276" s="218" t="s">
        <v>166</v>
      </c>
      <c r="AU276" s="218" t="s">
        <v>80</v>
      </c>
      <c r="AV276" s="13" t="s">
        <v>82</v>
      </c>
      <c r="AW276" s="13" t="s">
        <v>30</v>
      </c>
      <c r="AX276" s="13" t="s">
        <v>73</v>
      </c>
      <c r="AY276" s="218" t="s">
        <v>156</v>
      </c>
    </row>
    <row r="277" spans="1:65" s="14" customFormat="1" ht="11.25">
      <c r="B277" s="219"/>
      <c r="C277" s="220"/>
      <c r="D277" s="209" t="s">
        <v>166</v>
      </c>
      <c r="E277" s="221" t="s">
        <v>1</v>
      </c>
      <c r="F277" s="222" t="s">
        <v>167</v>
      </c>
      <c r="G277" s="220"/>
      <c r="H277" s="223">
        <v>1</v>
      </c>
      <c r="I277" s="224"/>
      <c r="J277" s="220"/>
      <c r="K277" s="220"/>
      <c r="L277" s="225"/>
      <c r="M277" s="226"/>
      <c r="N277" s="227"/>
      <c r="O277" s="227"/>
      <c r="P277" s="227"/>
      <c r="Q277" s="227"/>
      <c r="R277" s="227"/>
      <c r="S277" s="227"/>
      <c r="T277" s="228"/>
      <c r="AT277" s="229" t="s">
        <v>166</v>
      </c>
      <c r="AU277" s="229" t="s">
        <v>80</v>
      </c>
      <c r="AV277" s="14" t="s">
        <v>94</v>
      </c>
      <c r="AW277" s="14" t="s">
        <v>30</v>
      </c>
      <c r="AX277" s="14" t="s">
        <v>80</v>
      </c>
      <c r="AY277" s="229" t="s">
        <v>156</v>
      </c>
    </row>
    <row r="278" spans="1:65" s="12" customFormat="1" ht="25.9" customHeight="1">
      <c r="B278" s="177"/>
      <c r="C278" s="178"/>
      <c r="D278" s="179" t="s">
        <v>72</v>
      </c>
      <c r="E278" s="180" t="s">
        <v>654</v>
      </c>
      <c r="F278" s="180" t="s">
        <v>655</v>
      </c>
      <c r="G278" s="178"/>
      <c r="H278" s="178"/>
      <c r="I278" s="181"/>
      <c r="J278" s="182">
        <f>BK278</f>
        <v>0</v>
      </c>
      <c r="K278" s="178"/>
      <c r="L278" s="183"/>
      <c r="M278" s="184"/>
      <c r="N278" s="185"/>
      <c r="O278" s="185"/>
      <c r="P278" s="186">
        <f>SUM(P279:P281)</f>
        <v>0</v>
      </c>
      <c r="Q278" s="185"/>
      <c r="R278" s="186">
        <f>SUM(R279:R281)</f>
        <v>0</v>
      </c>
      <c r="S278" s="185"/>
      <c r="T278" s="187">
        <f>SUM(T279:T281)</f>
        <v>0</v>
      </c>
      <c r="AR278" s="188" t="s">
        <v>164</v>
      </c>
      <c r="AT278" s="189" t="s">
        <v>72</v>
      </c>
      <c r="AU278" s="189" t="s">
        <v>73</v>
      </c>
      <c r="AY278" s="188" t="s">
        <v>156</v>
      </c>
      <c r="BK278" s="190">
        <f>SUM(BK279:BK281)</f>
        <v>0</v>
      </c>
    </row>
    <row r="279" spans="1:65" s="2" customFormat="1" ht="24.2" customHeight="1">
      <c r="A279" s="35"/>
      <c r="B279" s="36"/>
      <c r="C279" s="193" t="s">
        <v>457</v>
      </c>
      <c r="D279" s="193" t="s">
        <v>160</v>
      </c>
      <c r="E279" s="194" t="s">
        <v>985</v>
      </c>
      <c r="F279" s="195" t="s">
        <v>986</v>
      </c>
      <c r="G279" s="196" t="s">
        <v>659</v>
      </c>
      <c r="H279" s="197">
        <v>1</v>
      </c>
      <c r="I279" s="198"/>
      <c r="J279" s="199">
        <f>ROUND(I279*H279,2)</f>
        <v>0</v>
      </c>
      <c r="K279" s="200"/>
      <c r="L279" s="40"/>
      <c r="M279" s="201" t="s">
        <v>1</v>
      </c>
      <c r="N279" s="202" t="s">
        <v>38</v>
      </c>
      <c r="O279" s="72"/>
      <c r="P279" s="203">
        <f>O279*H279</f>
        <v>0</v>
      </c>
      <c r="Q279" s="203">
        <v>0</v>
      </c>
      <c r="R279" s="203">
        <f>Q279*H279</f>
        <v>0</v>
      </c>
      <c r="S279" s="203">
        <v>0</v>
      </c>
      <c r="T279" s="204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5" t="s">
        <v>660</v>
      </c>
      <c r="AT279" s="205" t="s">
        <v>160</v>
      </c>
      <c r="AU279" s="205" t="s">
        <v>80</v>
      </c>
      <c r="AY279" s="18" t="s">
        <v>156</v>
      </c>
      <c r="BE279" s="206">
        <f>IF(N279="základní",J279,0)</f>
        <v>0</v>
      </c>
      <c r="BF279" s="206">
        <f>IF(N279="snížená",J279,0)</f>
        <v>0</v>
      </c>
      <c r="BG279" s="206">
        <f>IF(N279="zákl. přenesená",J279,0)</f>
        <v>0</v>
      </c>
      <c r="BH279" s="206">
        <f>IF(N279="sníž. přenesená",J279,0)</f>
        <v>0</v>
      </c>
      <c r="BI279" s="206">
        <f>IF(N279="nulová",J279,0)</f>
        <v>0</v>
      </c>
      <c r="BJ279" s="18" t="s">
        <v>80</v>
      </c>
      <c r="BK279" s="206">
        <f>ROUND(I279*H279,2)</f>
        <v>0</v>
      </c>
      <c r="BL279" s="18" t="s">
        <v>660</v>
      </c>
      <c r="BM279" s="205" t="s">
        <v>987</v>
      </c>
    </row>
    <row r="280" spans="1:65" s="13" customFormat="1" ht="11.25">
      <c r="B280" s="207"/>
      <c r="C280" s="208"/>
      <c r="D280" s="209" t="s">
        <v>166</v>
      </c>
      <c r="E280" s="210" t="s">
        <v>1</v>
      </c>
      <c r="F280" s="211" t="s">
        <v>80</v>
      </c>
      <c r="G280" s="208"/>
      <c r="H280" s="212">
        <v>1</v>
      </c>
      <c r="I280" s="213"/>
      <c r="J280" s="208"/>
      <c r="K280" s="208"/>
      <c r="L280" s="214"/>
      <c r="M280" s="215"/>
      <c r="N280" s="216"/>
      <c r="O280" s="216"/>
      <c r="P280" s="216"/>
      <c r="Q280" s="216"/>
      <c r="R280" s="216"/>
      <c r="S280" s="216"/>
      <c r="T280" s="217"/>
      <c r="AT280" s="218" t="s">
        <v>166</v>
      </c>
      <c r="AU280" s="218" t="s">
        <v>80</v>
      </c>
      <c r="AV280" s="13" t="s">
        <v>82</v>
      </c>
      <c r="AW280" s="13" t="s">
        <v>30</v>
      </c>
      <c r="AX280" s="13" t="s">
        <v>73</v>
      </c>
      <c r="AY280" s="218" t="s">
        <v>156</v>
      </c>
    </row>
    <row r="281" spans="1:65" s="14" customFormat="1" ht="11.25">
      <c r="B281" s="219"/>
      <c r="C281" s="220"/>
      <c r="D281" s="209" t="s">
        <v>166</v>
      </c>
      <c r="E281" s="221" t="s">
        <v>1</v>
      </c>
      <c r="F281" s="222" t="s">
        <v>167</v>
      </c>
      <c r="G281" s="220"/>
      <c r="H281" s="223">
        <v>1</v>
      </c>
      <c r="I281" s="224"/>
      <c r="J281" s="220"/>
      <c r="K281" s="220"/>
      <c r="L281" s="225"/>
      <c r="M281" s="271"/>
      <c r="N281" s="272"/>
      <c r="O281" s="272"/>
      <c r="P281" s="272"/>
      <c r="Q281" s="272"/>
      <c r="R281" s="272"/>
      <c r="S281" s="272"/>
      <c r="T281" s="273"/>
      <c r="AT281" s="229" t="s">
        <v>166</v>
      </c>
      <c r="AU281" s="229" t="s">
        <v>80</v>
      </c>
      <c r="AV281" s="14" t="s">
        <v>94</v>
      </c>
      <c r="AW281" s="14" t="s">
        <v>30</v>
      </c>
      <c r="AX281" s="14" t="s">
        <v>80</v>
      </c>
      <c r="AY281" s="229" t="s">
        <v>156</v>
      </c>
    </row>
    <row r="282" spans="1:65" s="2" customFormat="1" ht="6.95" customHeight="1">
      <c r="A282" s="35"/>
      <c r="B282" s="55"/>
      <c r="C282" s="56"/>
      <c r="D282" s="56"/>
      <c r="E282" s="56"/>
      <c r="F282" s="56"/>
      <c r="G282" s="56"/>
      <c r="H282" s="56"/>
      <c r="I282" s="56"/>
      <c r="J282" s="56"/>
      <c r="K282" s="56"/>
      <c r="L282" s="40"/>
      <c r="M282" s="35"/>
      <c r="O282" s="35"/>
      <c r="P282" s="35"/>
      <c r="Q282" s="35"/>
      <c r="R282" s="35"/>
      <c r="S282" s="35"/>
      <c r="T282" s="35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</row>
  </sheetData>
  <sheetProtection algorithmName="SHA-512" hashValue="6Sp9fL31Ex7nFxixDg7W8ChNBR294a4LSsqONBVKJBrLaAcoNRX3WcTNMyurVScF5VaJnpyThnCr5kc1jdbIwg==" saltValue="kcqa12XgAV4mAQ4r8yTirLDwR0ex1MGa9xyVyLD+rzzGc06oYWqShf92koVwqutPtS6LlxapgU3VibT2Af+Ibw==" spinCount="100000" sheet="1" objects="1" scenarios="1" formatColumns="0" formatRows="0" autoFilter="0"/>
  <autoFilter ref="C129:K281"/>
  <mergeCells count="15">
    <mergeCell ref="E116:H116"/>
    <mergeCell ref="E120:H120"/>
    <mergeCell ref="E118:H118"/>
    <mergeCell ref="E122:H122"/>
    <mergeCell ref="L2:V2"/>
    <mergeCell ref="E31:H31"/>
    <mergeCell ref="E85:H85"/>
    <mergeCell ref="E89:H89"/>
    <mergeCell ref="E87:H87"/>
    <mergeCell ref="E91:H91"/>
    <mergeCell ref="E7:H7"/>
    <mergeCell ref="E11:H11"/>
    <mergeCell ref="E9:H9"/>
    <mergeCell ref="E13:H13"/>
    <mergeCell ref="E22:H22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AT2" s="18" t="s">
        <v>102</v>
      </c>
    </row>
    <row r="3" spans="1:46" s="1" customFormat="1" ht="6.95" customHeight="1">
      <c r="B3" s="116"/>
      <c r="C3" s="117"/>
      <c r="D3" s="117"/>
      <c r="E3" s="117"/>
      <c r="F3" s="117"/>
      <c r="G3" s="117"/>
      <c r="H3" s="117"/>
      <c r="I3" s="117"/>
      <c r="J3" s="117"/>
      <c r="K3" s="117"/>
      <c r="L3" s="21"/>
      <c r="AT3" s="18" t="s">
        <v>82</v>
      </c>
    </row>
    <row r="4" spans="1:46" s="1" customFormat="1" ht="24.95" customHeight="1">
      <c r="B4" s="21"/>
      <c r="D4" s="118" t="s">
        <v>103</v>
      </c>
      <c r="L4" s="21"/>
      <c r="M4" s="119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20" t="s">
        <v>16</v>
      </c>
      <c r="L6" s="21"/>
    </row>
    <row r="7" spans="1:46" s="1" customFormat="1" ht="16.5" customHeight="1">
      <c r="B7" s="21"/>
      <c r="E7" s="320" t="str">
        <f>'Rekapitulace stavby'!K6</f>
        <v>ZŠ a MŠ Frýdek Místek-Skalice 192</v>
      </c>
      <c r="F7" s="321"/>
      <c r="G7" s="321"/>
      <c r="H7" s="321"/>
      <c r="L7" s="21"/>
    </row>
    <row r="8" spans="1:46" s="2" customFormat="1" ht="12" customHeight="1">
      <c r="A8" s="35"/>
      <c r="B8" s="40"/>
      <c r="C8" s="35"/>
      <c r="D8" s="120" t="s">
        <v>104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3" t="s">
        <v>988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20" t="s">
        <v>18</v>
      </c>
      <c r="E11" s="35"/>
      <c r="F11" s="111" t="s">
        <v>1</v>
      </c>
      <c r="G11" s="35"/>
      <c r="H11" s="35"/>
      <c r="I11" s="120" t="s">
        <v>19</v>
      </c>
      <c r="J11" s="111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20" t="s">
        <v>20</v>
      </c>
      <c r="E12" s="35"/>
      <c r="F12" s="111" t="s">
        <v>21</v>
      </c>
      <c r="G12" s="35"/>
      <c r="H12" s="35"/>
      <c r="I12" s="120" t="s">
        <v>22</v>
      </c>
      <c r="J12" s="121" t="str">
        <f>'Rekapitulace stavby'!AN8</f>
        <v>13. 7. 2022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20" t="s">
        <v>24</v>
      </c>
      <c r="E14" s="35"/>
      <c r="F14" s="35"/>
      <c r="G14" s="35"/>
      <c r="H14" s="35"/>
      <c r="I14" s="120" t="s">
        <v>25</v>
      </c>
      <c r="J14" s="111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21</v>
      </c>
      <c r="F15" s="35"/>
      <c r="G15" s="35"/>
      <c r="H15" s="35"/>
      <c r="I15" s="120" t="s">
        <v>26</v>
      </c>
      <c r="J15" s="111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20" t="s">
        <v>27</v>
      </c>
      <c r="E17" s="35"/>
      <c r="F17" s="35"/>
      <c r="G17" s="35"/>
      <c r="H17" s="35"/>
      <c r="I17" s="120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4" t="str">
        <f>'Rekapitulace stavby'!E14</f>
        <v>Vyplň údaj</v>
      </c>
      <c r="F18" s="325"/>
      <c r="G18" s="325"/>
      <c r="H18" s="325"/>
      <c r="I18" s="120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20" t="s">
        <v>29</v>
      </c>
      <c r="E20" s="35"/>
      <c r="F20" s="35"/>
      <c r="G20" s="35"/>
      <c r="H20" s="35"/>
      <c r="I20" s="120" t="s">
        <v>25</v>
      </c>
      <c r="J20" s="111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21</v>
      </c>
      <c r="F21" s="35"/>
      <c r="G21" s="35"/>
      <c r="H21" s="35"/>
      <c r="I21" s="120" t="s">
        <v>26</v>
      </c>
      <c r="J21" s="111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20" t="s">
        <v>31</v>
      </c>
      <c r="E23" s="35"/>
      <c r="F23" s="35"/>
      <c r="G23" s="35"/>
      <c r="H23" s="35"/>
      <c r="I23" s="120" t="s">
        <v>25</v>
      </c>
      <c r="J23" s="111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21</v>
      </c>
      <c r="F24" s="35"/>
      <c r="G24" s="35"/>
      <c r="H24" s="35"/>
      <c r="I24" s="120" t="s">
        <v>26</v>
      </c>
      <c r="J24" s="111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20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2"/>
      <c r="B27" s="123"/>
      <c r="C27" s="122"/>
      <c r="D27" s="122"/>
      <c r="E27" s="326" t="s">
        <v>1</v>
      </c>
      <c r="F27" s="326"/>
      <c r="G27" s="326"/>
      <c r="H27" s="326"/>
      <c r="I27" s="122"/>
      <c r="J27" s="122"/>
      <c r="K27" s="122"/>
      <c r="L27" s="124"/>
      <c r="S27" s="122"/>
      <c r="T27" s="122"/>
      <c r="U27" s="122"/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5"/>
      <c r="E29" s="125"/>
      <c r="F29" s="125"/>
      <c r="G29" s="125"/>
      <c r="H29" s="125"/>
      <c r="I29" s="125"/>
      <c r="J29" s="125"/>
      <c r="K29" s="125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6" t="s">
        <v>33</v>
      </c>
      <c r="E30" s="35"/>
      <c r="F30" s="35"/>
      <c r="G30" s="35"/>
      <c r="H30" s="35"/>
      <c r="I30" s="35"/>
      <c r="J30" s="127">
        <f>ROUND(J118,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5"/>
      <c r="E31" s="125"/>
      <c r="F31" s="125"/>
      <c r="G31" s="125"/>
      <c r="H31" s="125"/>
      <c r="I31" s="125"/>
      <c r="J31" s="125"/>
      <c r="K31" s="125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8" t="s">
        <v>35</v>
      </c>
      <c r="G32" s="35"/>
      <c r="H32" s="35"/>
      <c r="I32" s="128" t="s">
        <v>34</v>
      </c>
      <c r="J32" s="128" t="s">
        <v>36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9" t="s">
        <v>37</v>
      </c>
      <c r="E33" s="120" t="s">
        <v>38</v>
      </c>
      <c r="F33" s="130">
        <f>ROUND((SUM(BE118:BE123)),  2)</f>
        <v>0</v>
      </c>
      <c r="G33" s="35"/>
      <c r="H33" s="35"/>
      <c r="I33" s="131">
        <v>0.21</v>
      </c>
      <c r="J33" s="130">
        <f>ROUND(((SUM(BE118:BE123))*I33),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20" t="s">
        <v>39</v>
      </c>
      <c r="F34" s="130">
        <f>ROUND((SUM(BF118:BF123)),  2)</f>
        <v>0</v>
      </c>
      <c r="G34" s="35"/>
      <c r="H34" s="35"/>
      <c r="I34" s="131">
        <v>0.15</v>
      </c>
      <c r="J34" s="130">
        <f>ROUND(((SUM(BF118:BF123))*I34),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20" t="s">
        <v>40</v>
      </c>
      <c r="F35" s="130">
        <f>ROUND((SUM(BG118:BG123)),  2)</f>
        <v>0</v>
      </c>
      <c r="G35" s="35"/>
      <c r="H35" s="35"/>
      <c r="I35" s="131">
        <v>0.21</v>
      </c>
      <c r="J35" s="130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20" t="s">
        <v>41</v>
      </c>
      <c r="F36" s="130">
        <f>ROUND((SUM(BH118:BH123)),  2)</f>
        <v>0</v>
      </c>
      <c r="G36" s="35"/>
      <c r="H36" s="35"/>
      <c r="I36" s="131">
        <v>0.15</v>
      </c>
      <c r="J36" s="130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20" t="s">
        <v>42</v>
      </c>
      <c r="F37" s="130">
        <f>ROUND((SUM(BI118:BI123)),  2)</f>
        <v>0</v>
      </c>
      <c r="G37" s="35"/>
      <c r="H37" s="35"/>
      <c r="I37" s="131">
        <v>0</v>
      </c>
      <c r="J37" s="130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32"/>
      <c r="D39" s="133" t="s">
        <v>43</v>
      </c>
      <c r="E39" s="134"/>
      <c r="F39" s="134"/>
      <c r="G39" s="135" t="s">
        <v>44</v>
      </c>
      <c r="H39" s="136" t="s">
        <v>45</v>
      </c>
      <c r="I39" s="134"/>
      <c r="J39" s="137">
        <f>SUM(J30:J37)</f>
        <v>0</v>
      </c>
      <c r="K39" s="138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9" t="s">
        <v>46</v>
      </c>
      <c r="E50" s="140"/>
      <c r="F50" s="140"/>
      <c r="G50" s="139" t="s">
        <v>47</v>
      </c>
      <c r="H50" s="140"/>
      <c r="I50" s="140"/>
      <c r="J50" s="140"/>
      <c r="K50" s="140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41" t="s">
        <v>48</v>
      </c>
      <c r="E61" s="142"/>
      <c r="F61" s="143" t="s">
        <v>49</v>
      </c>
      <c r="G61" s="141" t="s">
        <v>48</v>
      </c>
      <c r="H61" s="142"/>
      <c r="I61" s="142"/>
      <c r="J61" s="144" t="s">
        <v>49</v>
      </c>
      <c r="K61" s="142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9" t="s">
        <v>50</v>
      </c>
      <c r="E65" s="145"/>
      <c r="F65" s="145"/>
      <c r="G65" s="139" t="s">
        <v>51</v>
      </c>
      <c r="H65" s="145"/>
      <c r="I65" s="145"/>
      <c r="J65" s="145"/>
      <c r="K65" s="145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41" t="s">
        <v>48</v>
      </c>
      <c r="E76" s="142"/>
      <c r="F76" s="143" t="s">
        <v>49</v>
      </c>
      <c r="G76" s="141" t="s">
        <v>48</v>
      </c>
      <c r="H76" s="142"/>
      <c r="I76" s="142"/>
      <c r="J76" s="144" t="s">
        <v>49</v>
      </c>
      <c r="K76" s="142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6"/>
      <c r="C77" s="147"/>
      <c r="D77" s="147"/>
      <c r="E77" s="147"/>
      <c r="F77" s="147"/>
      <c r="G77" s="147"/>
      <c r="H77" s="147"/>
      <c r="I77" s="147"/>
      <c r="J77" s="147"/>
      <c r="K77" s="147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8"/>
      <c r="C81" s="149"/>
      <c r="D81" s="149"/>
      <c r="E81" s="149"/>
      <c r="F81" s="149"/>
      <c r="G81" s="149"/>
      <c r="H81" s="149"/>
      <c r="I81" s="149"/>
      <c r="J81" s="149"/>
      <c r="K81" s="149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27" t="str">
        <f>E7</f>
        <v>ZŠ a MŠ Frýdek Místek-Skalice 192</v>
      </c>
      <c r="F85" s="328"/>
      <c r="G85" s="328"/>
      <c r="H85" s="328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104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74" t="str">
        <f>E9</f>
        <v>VON - Vedlejší a ostatní náklady</v>
      </c>
      <c r="F87" s="329"/>
      <c r="G87" s="329"/>
      <c r="H87" s="329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13. 7. 2022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0" t="s">
        <v>109</v>
      </c>
      <c r="D94" s="151"/>
      <c r="E94" s="151"/>
      <c r="F94" s="151"/>
      <c r="G94" s="151"/>
      <c r="H94" s="151"/>
      <c r="I94" s="151"/>
      <c r="J94" s="152" t="s">
        <v>110</v>
      </c>
      <c r="K94" s="151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3" t="s">
        <v>111</v>
      </c>
      <c r="D96" s="37"/>
      <c r="E96" s="37"/>
      <c r="F96" s="37"/>
      <c r="G96" s="37"/>
      <c r="H96" s="37"/>
      <c r="I96" s="37"/>
      <c r="J96" s="85">
        <f>J118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112</v>
      </c>
    </row>
    <row r="97" spans="1:31" s="9" customFormat="1" ht="24.95" customHeight="1">
      <c r="B97" s="154"/>
      <c r="C97" s="155"/>
      <c r="D97" s="156" t="s">
        <v>989</v>
      </c>
      <c r="E97" s="157"/>
      <c r="F97" s="157"/>
      <c r="G97" s="157"/>
      <c r="H97" s="157"/>
      <c r="I97" s="157"/>
      <c r="J97" s="158">
        <f>J119</f>
        <v>0</v>
      </c>
      <c r="K97" s="155"/>
      <c r="L97" s="159"/>
    </row>
    <row r="98" spans="1:31" s="10" customFormat="1" ht="19.899999999999999" customHeight="1">
      <c r="B98" s="160"/>
      <c r="C98" s="105"/>
      <c r="D98" s="161" t="s">
        <v>990</v>
      </c>
      <c r="E98" s="162"/>
      <c r="F98" s="162"/>
      <c r="G98" s="162"/>
      <c r="H98" s="162"/>
      <c r="I98" s="162"/>
      <c r="J98" s="163">
        <f>J120</f>
        <v>0</v>
      </c>
      <c r="K98" s="105"/>
      <c r="L98" s="164"/>
    </row>
    <row r="99" spans="1:31" s="2" customFormat="1" ht="21.75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pans="1:31" s="2" customFormat="1" ht="6.95" customHeight="1">
      <c r="A104" s="35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24.95" customHeight="1">
      <c r="A105" s="35"/>
      <c r="B105" s="36"/>
      <c r="C105" s="24" t="s">
        <v>141</v>
      </c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2" customHeight="1">
      <c r="A107" s="35"/>
      <c r="B107" s="36"/>
      <c r="C107" s="30" t="s">
        <v>16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6.5" customHeight="1">
      <c r="A108" s="35"/>
      <c r="B108" s="36"/>
      <c r="C108" s="37"/>
      <c r="D108" s="37"/>
      <c r="E108" s="327" t="str">
        <f>E7</f>
        <v>ZŠ a MŠ Frýdek Místek-Skalice 192</v>
      </c>
      <c r="F108" s="328"/>
      <c r="G108" s="328"/>
      <c r="H108" s="328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104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6.5" customHeight="1">
      <c r="A110" s="35"/>
      <c r="B110" s="36"/>
      <c r="C110" s="37"/>
      <c r="D110" s="37"/>
      <c r="E110" s="274" t="str">
        <f>E9</f>
        <v>VON - Vedlejší a ostatní náklady</v>
      </c>
      <c r="F110" s="329"/>
      <c r="G110" s="329"/>
      <c r="H110" s="329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20</v>
      </c>
      <c r="D112" s="37"/>
      <c r="E112" s="37"/>
      <c r="F112" s="28" t="str">
        <f>F12</f>
        <v xml:space="preserve"> </v>
      </c>
      <c r="G112" s="37"/>
      <c r="H112" s="37"/>
      <c r="I112" s="30" t="s">
        <v>22</v>
      </c>
      <c r="J112" s="67" t="str">
        <f>IF(J12="","",J12)</f>
        <v>13. 7. 2022</v>
      </c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24</v>
      </c>
      <c r="D114" s="37"/>
      <c r="E114" s="37"/>
      <c r="F114" s="28" t="str">
        <f>E15</f>
        <v xml:space="preserve"> </v>
      </c>
      <c r="G114" s="37"/>
      <c r="H114" s="37"/>
      <c r="I114" s="30" t="s">
        <v>29</v>
      </c>
      <c r="J114" s="33" t="str">
        <f>E21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27</v>
      </c>
      <c r="D115" s="37"/>
      <c r="E115" s="37"/>
      <c r="F115" s="28" t="str">
        <f>IF(E18="","",E18)</f>
        <v>Vyplň údaj</v>
      </c>
      <c r="G115" s="37"/>
      <c r="H115" s="37"/>
      <c r="I115" s="30" t="s">
        <v>31</v>
      </c>
      <c r="J115" s="33" t="str">
        <f>E24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0.3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11" customFormat="1" ht="29.25" customHeight="1">
      <c r="A117" s="165"/>
      <c r="B117" s="166"/>
      <c r="C117" s="167" t="s">
        <v>142</v>
      </c>
      <c r="D117" s="168" t="s">
        <v>58</v>
      </c>
      <c r="E117" s="168" t="s">
        <v>54</v>
      </c>
      <c r="F117" s="168" t="s">
        <v>55</v>
      </c>
      <c r="G117" s="168" t="s">
        <v>143</v>
      </c>
      <c r="H117" s="168" t="s">
        <v>144</v>
      </c>
      <c r="I117" s="168" t="s">
        <v>145</v>
      </c>
      <c r="J117" s="169" t="s">
        <v>110</v>
      </c>
      <c r="K117" s="170" t="s">
        <v>146</v>
      </c>
      <c r="L117" s="171"/>
      <c r="M117" s="76" t="s">
        <v>1</v>
      </c>
      <c r="N117" s="77" t="s">
        <v>37</v>
      </c>
      <c r="O117" s="77" t="s">
        <v>147</v>
      </c>
      <c r="P117" s="77" t="s">
        <v>148</v>
      </c>
      <c r="Q117" s="77" t="s">
        <v>149</v>
      </c>
      <c r="R117" s="77" t="s">
        <v>150</v>
      </c>
      <c r="S117" s="77" t="s">
        <v>151</v>
      </c>
      <c r="T117" s="78" t="s">
        <v>152</v>
      </c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2" customFormat="1" ht="22.9" customHeight="1">
      <c r="A118" s="35"/>
      <c r="B118" s="36"/>
      <c r="C118" s="83" t="s">
        <v>153</v>
      </c>
      <c r="D118" s="37"/>
      <c r="E118" s="37"/>
      <c r="F118" s="37"/>
      <c r="G118" s="37"/>
      <c r="H118" s="37"/>
      <c r="I118" s="37"/>
      <c r="J118" s="172">
        <f>BK118</f>
        <v>0</v>
      </c>
      <c r="K118" s="37"/>
      <c r="L118" s="40"/>
      <c r="M118" s="79"/>
      <c r="N118" s="173"/>
      <c r="O118" s="80"/>
      <c r="P118" s="174">
        <f>P119</f>
        <v>0</v>
      </c>
      <c r="Q118" s="80"/>
      <c r="R118" s="174">
        <f>R119</f>
        <v>0</v>
      </c>
      <c r="S118" s="80"/>
      <c r="T118" s="175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72</v>
      </c>
      <c r="AU118" s="18" t="s">
        <v>112</v>
      </c>
      <c r="BK118" s="176">
        <f>BK119</f>
        <v>0</v>
      </c>
    </row>
    <row r="119" spans="1:65" s="12" customFormat="1" ht="25.9" customHeight="1">
      <c r="B119" s="177"/>
      <c r="C119" s="178"/>
      <c r="D119" s="179" t="s">
        <v>72</v>
      </c>
      <c r="E119" s="180" t="s">
        <v>991</v>
      </c>
      <c r="F119" s="180" t="s">
        <v>992</v>
      </c>
      <c r="G119" s="178"/>
      <c r="H119" s="178"/>
      <c r="I119" s="181"/>
      <c r="J119" s="182">
        <f>BK119</f>
        <v>0</v>
      </c>
      <c r="K119" s="178"/>
      <c r="L119" s="183"/>
      <c r="M119" s="184"/>
      <c r="N119" s="185"/>
      <c r="O119" s="185"/>
      <c r="P119" s="186">
        <f>P120</f>
        <v>0</v>
      </c>
      <c r="Q119" s="185"/>
      <c r="R119" s="186">
        <f>R120</f>
        <v>0</v>
      </c>
      <c r="S119" s="185"/>
      <c r="T119" s="187">
        <f>T120</f>
        <v>0</v>
      </c>
      <c r="AR119" s="188" t="s">
        <v>191</v>
      </c>
      <c r="AT119" s="189" t="s">
        <v>72</v>
      </c>
      <c r="AU119" s="189" t="s">
        <v>73</v>
      </c>
      <c r="AY119" s="188" t="s">
        <v>156</v>
      </c>
      <c r="BK119" s="190">
        <f>BK120</f>
        <v>0</v>
      </c>
    </row>
    <row r="120" spans="1:65" s="12" customFormat="1" ht="22.9" customHeight="1">
      <c r="B120" s="177"/>
      <c r="C120" s="178"/>
      <c r="D120" s="179" t="s">
        <v>72</v>
      </c>
      <c r="E120" s="191" t="s">
        <v>993</v>
      </c>
      <c r="F120" s="191" t="s">
        <v>994</v>
      </c>
      <c r="G120" s="178"/>
      <c r="H120" s="178"/>
      <c r="I120" s="181"/>
      <c r="J120" s="192">
        <f>BK120</f>
        <v>0</v>
      </c>
      <c r="K120" s="178"/>
      <c r="L120" s="183"/>
      <c r="M120" s="184"/>
      <c r="N120" s="185"/>
      <c r="O120" s="185"/>
      <c r="P120" s="186">
        <f>SUM(P121:P123)</f>
        <v>0</v>
      </c>
      <c r="Q120" s="185"/>
      <c r="R120" s="186">
        <f>SUM(R121:R123)</f>
        <v>0</v>
      </c>
      <c r="S120" s="185"/>
      <c r="T120" s="187">
        <f>SUM(T121:T123)</f>
        <v>0</v>
      </c>
      <c r="AR120" s="188" t="s">
        <v>191</v>
      </c>
      <c r="AT120" s="189" t="s">
        <v>72</v>
      </c>
      <c r="AU120" s="189" t="s">
        <v>80</v>
      </c>
      <c r="AY120" s="188" t="s">
        <v>156</v>
      </c>
      <c r="BK120" s="190">
        <f>SUM(BK121:BK123)</f>
        <v>0</v>
      </c>
    </row>
    <row r="121" spans="1:65" s="2" customFormat="1" ht="16.5" customHeight="1">
      <c r="A121" s="35"/>
      <c r="B121" s="36"/>
      <c r="C121" s="193" t="s">
        <v>80</v>
      </c>
      <c r="D121" s="193" t="s">
        <v>160</v>
      </c>
      <c r="E121" s="194" t="s">
        <v>995</v>
      </c>
      <c r="F121" s="195" t="s">
        <v>994</v>
      </c>
      <c r="G121" s="196" t="s">
        <v>659</v>
      </c>
      <c r="H121" s="197">
        <v>1</v>
      </c>
      <c r="I121" s="198"/>
      <c r="J121" s="199">
        <f>ROUND(I121*H121,2)</f>
        <v>0</v>
      </c>
      <c r="K121" s="200"/>
      <c r="L121" s="40"/>
      <c r="M121" s="201" t="s">
        <v>1</v>
      </c>
      <c r="N121" s="202" t="s">
        <v>38</v>
      </c>
      <c r="O121" s="7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5" t="s">
        <v>996</v>
      </c>
      <c r="AT121" s="205" t="s">
        <v>160</v>
      </c>
      <c r="AU121" s="205" t="s">
        <v>82</v>
      </c>
      <c r="AY121" s="18" t="s">
        <v>156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8" t="s">
        <v>80</v>
      </c>
      <c r="BK121" s="206">
        <f>ROUND(I121*H121,2)</f>
        <v>0</v>
      </c>
      <c r="BL121" s="18" t="s">
        <v>996</v>
      </c>
      <c r="BM121" s="205" t="s">
        <v>997</v>
      </c>
    </row>
    <row r="122" spans="1:65" s="13" customFormat="1" ht="11.25">
      <c r="B122" s="207"/>
      <c r="C122" s="208"/>
      <c r="D122" s="209" t="s">
        <v>166</v>
      </c>
      <c r="E122" s="210" t="s">
        <v>1</v>
      </c>
      <c r="F122" s="211" t="s">
        <v>998</v>
      </c>
      <c r="G122" s="208"/>
      <c r="H122" s="212">
        <v>1</v>
      </c>
      <c r="I122" s="213"/>
      <c r="J122" s="208"/>
      <c r="K122" s="208"/>
      <c r="L122" s="214"/>
      <c r="M122" s="215"/>
      <c r="N122" s="216"/>
      <c r="O122" s="216"/>
      <c r="P122" s="216"/>
      <c r="Q122" s="216"/>
      <c r="R122" s="216"/>
      <c r="S122" s="216"/>
      <c r="T122" s="217"/>
      <c r="AT122" s="218" t="s">
        <v>166</v>
      </c>
      <c r="AU122" s="218" t="s">
        <v>82</v>
      </c>
      <c r="AV122" s="13" t="s">
        <v>82</v>
      </c>
      <c r="AW122" s="13" t="s">
        <v>30</v>
      </c>
      <c r="AX122" s="13" t="s">
        <v>73</v>
      </c>
      <c r="AY122" s="218" t="s">
        <v>156</v>
      </c>
    </row>
    <row r="123" spans="1:65" s="14" customFormat="1" ht="11.25">
      <c r="B123" s="219"/>
      <c r="C123" s="220"/>
      <c r="D123" s="209" t="s">
        <v>166</v>
      </c>
      <c r="E123" s="221" t="s">
        <v>1</v>
      </c>
      <c r="F123" s="222" t="s">
        <v>167</v>
      </c>
      <c r="G123" s="220"/>
      <c r="H123" s="223">
        <v>1</v>
      </c>
      <c r="I123" s="224"/>
      <c r="J123" s="220"/>
      <c r="K123" s="220"/>
      <c r="L123" s="225"/>
      <c r="M123" s="271"/>
      <c r="N123" s="272"/>
      <c r="O123" s="272"/>
      <c r="P123" s="272"/>
      <c r="Q123" s="272"/>
      <c r="R123" s="272"/>
      <c r="S123" s="272"/>
      <c r="T123" s="273"/>
      <c r="AT123" s="229" t="s">
        <v>166</v>
      </c>
      <c r="AU123" s="229" t="s">
        <v>82</v>
      </c>
      <c r="AV123" s="14" t="s">
        <v>94</v>
      </c>
      <c r="AW123" s="14" t="s">
        <v>30</v>
      </c>
      <c r="AX123" s="14" t="s">
        <v>80</v>
      </c>
      <c r="AY123" s="229" t="s">
        <v>156</v>
      </c>
    </row>
    <row r="124" spans="1:65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40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algorithmName="SHA-512" hashValue="5hIxK7M/rcsrlGbRNsx6rZrKPsLs2wwTzTfwKP63ZPzrqhSC/HCDCz21UM8zWe+ZOYBtaQLN9q0Q6LjpankeWQ==" saltValue="MAZ3Alpo5Gg9MwHKa+j+B4ZJjFj/0WhGlKqAxNfUucbxHS/ld76LlILVXSAz3hpnVy9Ctx2MkNGv401OmMD2nw==" spinCount="100000" sheet="1" objects="1" scenarios="1" formatColumns="0" formatRows="0" autoFilter="0"/>
  <autoFilter ref="C117:K12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Stavební úpravy s...</vt:lpstr>
      <vt:lpstr>SO 01 - Stavební úpravy s..._01</vt:lpstr>
      <vt:lpstr>SO 01 - Stavební úpravy s..._02</vt:lpstr>
      <vt:lpstr>VON - Vedlejší a ostatní ...</vt:lpstr>
      <vt:lpstr>'Rekapitulace stavby'!Názvy_tisku</vt:lpstr>
      <vt:lpstr>'SO 01 - Stavební úpravy s...'!Názvy_tisku</vt:lpstr>
      <vt:lpstr>'SO 01 - Stavební úpravy s..._01'!Názvy_tisku</vt:lpstr>
      <vt:lpstr>'SO 01 - Stavební úpravy s..._02'!Názvy_tisku</vt:lpstr>
      <vt:lpstr>'VON - Vedlejší a ostatní ...'!Názvy_tisku</vt:lpstr>
      <vt:lpstr>'Rekapitulace stavby'!Oblast_tisku</vt:lpstr>
      <vt:lpstr>'SO 01 - Stavební úpravy s...'!Oblast_tisku</vt:lpstr>
      <vt:lpstr>'SO 01 - Stavební úpravy s..._01'!Oblast_tisku</vt:lpstr>
      <vt:lpstr>'SO 01 - Stavební úpravy s..._02'!Oblast_tisku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Divín Pavel, Bc., MBA</dc:creator>
  <cp:lastModifiedBy>PM</cp:lastModifiedBy>
  <dcterms:created xsi:type="dcterms:W3CDTF">2022-07-22T09:27:30Z</dcterms:created>
  <dcterms:modified xsi:type="dcterms:W3CDTF">2022-07-22T09:36:07Z</dcterms:modified>
</cp:coreProperties>
</file>