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3768" yWindow="3768" windowWidth="23040" windowHeight="12204" activeTab="0"/>
  </bookViews>
  <sheets>
    <sheet name="Krycí list" sheetId="7" r:id="rId1"/>
    <sheet name="Rekapitulace stavby" sheetId="1" r:id="rId2"/>
    <sheet name="01.1 - SO 01.1 Kanalizace..." sheetId="2" r:id="rId3"/>
    <sheet name="01.2 - SO 01.1 Čerpací st..." sheetId="3" r:id="rId4"/>
    <sheet name="02 - SO 02 Vodovod, přeložky" sheetId="4" r:id="rId5"/>
    <sheet name="03 - SO 03 Kanalizační př..." sheetId="5" r:id="rId6"/>
    <sheet name="04 - SO 04 Přípojka NN" sheetId="6" r:id="rId7"/>
  </sheets>
  <externalReferences>
    <externalReference r:id="rId10"/>
  </externalReferences>
  <definedNames>
    <definedName name="_xlnm._FilterDatabase" localSheetId="2" hidden="1">'01.1 - SO 01.1 Kanalizace...'!$C$130:$K$269</definedName>
    <definedName name="_xlnm._FilterDatabase" localSheetId="3" hidden="1">'01.2 - SO 01.1 Čerpací st...'!$C$133:$K$347</definedName>
    <definedName name="_xlnm._FilterDatabase" localSheetId="4" hidden="1">'02 - SO 02 Vodovod, přeložky'!$C$127:$K$278</definedName>
    <definedName name="_xlnm._FilterDatabase" localSheetId="5" hidden="1">'03 - SO 03 Kanalizační př...'!$C$123:$K$210</definedName>
    <definedName name="_xlnm._FilterDatabase" localSheetId="6" hidden="1">'04 - SO 04 Přípojka NN'!$C$122:$K$170</definedName>
    <definedName name="_xlnm.Print_Area" localSheetId="2">'01.1 - SO 01.1 Kanalizace...'!$C$4:$J$76,'01.1 - SO 01.1 Kanalizace...'!$C$82:$J$112,'01.1 - SO 01.1 Kanalizace...'!$C$118:$K$269</definedName>
    <definedName name="_xlnm.Print_Area" localSheetId="3">'01.2 - SO 01.1 Čerpací st...'!$C$4:$J$76,'01.2 - SO 01.1 Čerpací st...'!$C$82:$J$115,'01.2 - SO 01.1 Čerpací st...'!$C$121:$K$347</definedName>
    <definedName name="_xlnm.Print_Area" localSheetId="4">'02 - SO 02 Vodovod, přeložky'!$C$4:$J$76,'02 - SO 02 Vodovod, přeložky'!$C$82:$J$109,'02 - SO 02 Vodovod, přeložky'!$C$115:$K$278</definedName>
    <definedName name="_xlnm.Print_Area" localSheetId="5">'03 - SO 03 Kanalizační př...'!$C$4:$J$76,'03 - SO 03 Kanalizační př...'!$C$82:$J$105,'03 - SO 03 Kanalizační př...'!$C$111:$K$210</definedName>
    <definedName name="_xlnm.Print_Area" localSheetId="6">'04 - SO 04 Přípojka NN'!$C$4:$J$76,'04 - SO 04 Přípojka NN'!$C$82:$J$104,'04 - SO 04 Přípojka NN'!$C$110:$K$170</definedName>
    <definedName name="_xlnm.Print_Area" localSheetId="1">'Rekapitulace stavby'!$D$4:$AO$76,'Rekapitulace stavby'!$C$82:$AQ$100</definedName>
    <definedName name="_xlnm.Print_Titles" localSheetId="1">'Rekapitulace stavby'!$92:$92</definedName>
    <definedName name="_xlnm.Print_Titles" localSheetId="2">'01.1 - SO 01.1 Kanalizace...'!$130:$130</definedName>
    <definedName name="_xlnm.Print_Titles" localSheetId="3">'01.2 - SO 01.1 Čerpací st...'!$133:$133</definedName>
    <definedName name="_xlnm.Print_Titles" localSheetId="5">'03 - SO 03 Kanalizační př...'!$123:$123</definedName>
    <definedName name="_xlnm.Print_Titles" localSheetId="6">'04 - SO 04 Přípojka NN'!$122:$122</definedName>
  </definedNames>
  <calcPr calcId="191029"/>
  <extLst/>
</workbook>
</file>

<file path=xl/sharedStrings.xml><?xml version="1.0" encoding="utf-8"?>
<sst xmlns="http://schemas.openxmlformats.org/spreadsheetml/2006/main" count="8076" uniqueCount="1167">
  <si>
    <t>Export Komplet</t>
  </si>
  <si>
    <t/>
  </si>
  <si>
    <t>2.0</t>
  </si>
  <si>
    <t>ZAMOK</t>
  </si>
  <si>
    <t>False</t>
  </si>
  <si>
    <t>{af014e7d-4511-4d01-b5dd-341c2aec6ac5}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</si>
  <si>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</si>
  <si>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</si>
  <si>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</si>
  <si>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</si>
  <si>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</si>
  <si>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</si>
  <si>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</si>
  <si>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</si>
  <si>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</si>
  <si>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</si>
  <si>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</si>
  <si>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Splašková kanalizace Lískovec, odkanalizování místní části Gajerovice</t>
  </si>
  <si>
    <t>KSO:</t>
  </si>
  <si>
    <t>CC-CZ:</t>
  </si>
  <si>
    <t>Místo:</t>
  </si>
  <si>
    <t>Frýdek-Místej, k.ú. Lískovec u F-M</t>
  </si>
  <si>
    <t>Datum:</t>
  </si>
  <si>
    <t>30. 10. 2020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</si>
  <si>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</si>
  <si>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</si>
  <si>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</si>
  <si>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</si>
  <si>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</si>
  <si>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</si>
  <si>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</si>
  <si>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Josef Rechtik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</si>
  <si>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</si>
  <si>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</si>
  <si>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</si>
  <si>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</si>
  <si>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</si>
  <si>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</si>
  <si>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</si>
  <si>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</si>
  <si>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</si>
  <si>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</si>
  <si>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</si>
  <si>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</si>
  <si>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</si>
  <si>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</si>
  <si>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</si>
  <si>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</si>
  <si>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</si>
  <si>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</si>
  <si>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</si>
  <si>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</si>
  <si>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</si>
  <si>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</si>
  <si>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</si>
  <si>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</si>
  <si>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</si>
  <si>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</si>
  <si>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</si>
  <si>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</si>
  <si>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</si>
  <si>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</si>
  <si>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</si>
  <si>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</si>
  <si>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</si>
  <si>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</si>
  <si>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</si>
  <si>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</si>
  <si>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</si>
  <si>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</si>
  <si>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</si>
  <si>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</si>
  <si>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</si>
  <si>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</si>
  <si>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</si>
  <si>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</si>
  <si>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</si>
  <si>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</si>
  <si>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</si>
  <si>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</si>
  <si>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</si>
  <si>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Kanalizace gravitační</t>
  </si>
  <si>
    <t>ING</t>
  </si>
  <si>
    <t>1</t>
  </si>
  <si>
    <t>{cec19e83-c719-4d82-86a8-c94ce4104a0f}</t>
  </si>
  <si>
    <t>2</t>
  </si>
  <si>
    <t>01.2</t>
  </si>
  <si>
    <t>SO 01.1 Čerpací stanice, výtlak</t>
  </si>
  <si>
    <t>{64931d03-f7e3-4a73-a9ac-079b9b30fc1a}</t>
  </si>
  <si>
    <t>02</t>
  </si>
  <si>
    <t>SO 02 Vodovod, přeložky</t>
  </si>
  <si>
    <t>{9a255420-4b8b-4d58-9b13-cc1a6f318569}</t>
  </si>
  <si>
    <t>03</t>
  </si>
  <si>
    <t>SO 03 Kanalizační přípojky</t>
  </si>
  <si>
    <t>{9d777af3-b9e1-4048-a933-13ef93d1f358}</t>
  </si>
  <si>
    <t>04</t>
  </si>
  <si>
    <t>SO 04 Přípojka NN</t>
  </si>
  <si>
    <t>{46a17a3a-b7e2-481c-9d72-109f91af67c2}</t>
  </si>
  <si>
    <t>KRYCÍ LIST SOUPISU PRACÍ</t>
  </si>
  <si>
    <t>Objekt:</t>
  </si>
  <si>
    <t>01.1 - SO 01.1 Kanalizace gravitační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</si>
  <si>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</si>
  <si>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</si>
  <si>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</si>
  <si>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</si>
  <si>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</si>
  <si>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</si>
  <si>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</si>
  <si>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</si>
  <si>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</si>
  <si>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</si>
  <si>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</si>
  <si>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</si>
  <si>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</si>
  <si>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</si>
  <si>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M - Práce a dodávky M</t>
  </si>
  <si>
    <t xml:space="preserve">    46-M - Zemní práce při extr.mont.pracích</t>
  </si>
  <si>
    <t>000 - Ostatní náklady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</si>
  <si>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</si>
  <si>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</si>
  <si>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</si>
  <si>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</si>
  <si>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</si>
  <si>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</si>
  <si>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</si>
  <si>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</si>
  <si>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</si>
  <si>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</si>
  <si>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</si>
  <si>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</si>
  <si>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</si>
  <si>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</si>
  <si>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</si>
  <si>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</si>
  <si>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</si>
  <si>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</si>
  <si>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</si>
  <si>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</si>
  <si>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</si>
  <si>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113107153</t>
  </si>
  <si>
    <t>Odstranění podkladu z kameniva těženého tl 300 mm strojně pl přes 50 do 200 m2</t>
  </si>
  <si>
    <t>m2</t>
  </si>
  <si>
    <t>4</t>
  </si>
  <si>
    <t>-985673806</t>
  </si>
  <si>
    <t>VV</t>
  </si>
  <si>
    <t>742,00*1,20</t>
  </si>
  <si>
    <t>113107182</t>
  </si>
  <si>
    <t>Odstranění podkladu živičného tl 100 mm strojně pl přes 50 do 200 m2</t>
  </si>
  <si>
    <t>2109544321</t>
  </si>
  <si>
    <t>3</t>
  </si>
  <si>
    <t>113154253</t>
  </si>
  <si>
    <t>Frézování živičného krytu tl 50 mm pruh š 1 m pl do 1000 m2 s překážkami v trase</t>
  </si>
  <si>
    <t>-734684056</t>
  </si>
  <si>
    <t>Šířka komunikací 3,50 m</t>
  </si>
  <si>
    <t>742,00*3,50</t>
  </si>
  <si>
    <t>115101201</t>
  </si>
  <si>
    <t>Čerpání vody na dopravní výšku do 10 m průměrný přítok do 500 l/min</t>
  </si>
  <si>
    <t>hod</t>
  </si>
  <si>
    <t>-182032926</t>
  </si>
  <si>
    <t>5</t>
  </si>
  <si>
    <t>115101301</t>
  </si>
  <si>
    <t>Pohotovost čerpací soupravy pro dopravní výšku do 10 m přítok do 500 l/min</t>
  </si>
  <si>
    <t>den</t>
  </si>
  <si>
    <t>923969166</t>
  </si>
  <si>
    <t>6</t>
  </si>
  <si>
    <t>119001405</t>
  </si>
  <si>
    <t>Dočasné zajištění potrubí z PE DN do 200 mm</t>
  </si>
  <si>
    <t>m</t>
  </si>
  <si>
    <t>-158234106</t>
  </si>
  <si>
    <t>35*1,20</t>
  </si>
  <si>
    <t>7</t>
  </si>
  <si>
    <t>119001412</t>
  </si>
  <si>
    <t>Dočasné zajištění potrubí betonového, ŽB nebo kameninového DN do 500 mm</t>
  </si>
  <si>
    <t>1884598850</t>
  </si>
  <si>
    <t>5*1,20</t>
  </si>
  <si>
    <t>8</t>
  </si>
  <si>
    <t>119001421</t>
  </si>
  <si>
    <t>Dočasné zajištění kabelů a kabelových tratí ze 3 volně ložených kabelů</t>
  </si>
  <si>
    <t>-555148031</t>
  </si>
  <si>
    <t>7*1,20</t>
  </si>
  <si>
    <t>9</t>
  </si>
  <si>
    <t>129001101</t>
  </si>
  <si>
    <t>Příplatek za ztížení odkopávky nebo prokopávky v blízkosti inženýrských sítí</t>
  </si>
  <si>
    <t>m3</t>
  </si>
  <si>
    <t>232571930</t>
  </si>
  <si>
    <t>(42,00+6,00+8,40)*2,20*2,0</t>
  </si>
  <si>
    <t>10</t>
  </si>
  <si>
    <t>129951121</t>
  </si>
  <si>
    <t>Bourání zdiva z betonu prostého neprokládaného v odkopávkách nebo prokopávkách strojně</t>
  </si>
  <si>
    <t>1521696298</t>
  </si>
  <si>
    <t>11</t>
  </si>
  <si>
    <t>132212111</t>
  </si>
  <si>
    <t>Hloubení rýh š do 800 mm v soudržných horninách třídy těžitelnosti I, skupiny 3 ručně</t>
  </si>
  <si>
    <t>-1105743412</t>
  </si>
  <si>
    <t>Kopané sondy v místě podzemních vedení</t>
  </si>
  <si>
    <t>47*0,80*1,50*1,50</t>
  </si>
  <si>
    <t>12</t>
  </si>
  <si>
    <t>132251254</t>
  </si>
  <si>
    <t>Hloubení rýh nezapažených š do 2000 mm v hornině třídy těžitelnosti I, skupiny 3 objem do 500 m3 strojně</t>
  </si>
  <si>
    <t>-2107415822</t>
  </si>
  <si>
    <t>Stoka A, průměrná hloubka 2,40 m</t>
  </si>
  <si>
    <t>467,00*1,20*(2,40-0,30)</t>
  </si>
  <si>
    <t>Stoka A.1, průměrná hloubka 2,10 m</t>
  </si>
  <si>
    <t>79,00*1,20*(2,00-0,30)</t>
  </si>
  <si>
    <t>Stoka A.2, průměrná hloubka 2,20 m</t>
  </si>
  <si>
    <t>192,00*1,20*(2,20-0,30)</t>
  </si>
  <si>
    <t>Mezisoučet</t>
  </si>
  <si>
    <t>Rozšíření v místěch šachet 5%</t>
  </si>
  <si>
    <t>1775,76*0,05</t>
  </si>
  <si>
    <t>Součet</t>
  </si>
  <si>
    <t>13</t>
  </si>
  <si>
    <t>151101101</t>
  </si>
  <si>
    <t>Zřízení příložného pažení a rozepření stěn rýh hl do 2 m</t>
  </si>
  <si>
    <t>47831951</t>
  </si>
  <si>
    <t>14</t>
  </si>
  <si>
    <t>151101102</t>
  </si>
  <si>
    <t>Zřízení příložného pažení a rozepření stěn rýh hl do 4 m</t>
  </si>
  <si>
    <t>1906991607</t>
  </si>
  <si>
    <t>151101111</t>
  </si>
  <si>
    <t>Odstranění příložného pažení a rozepření stěn rýh hl do 2 m</t>
  </si>
  <si>
    <t>1222442720</t>
  </si>
  <si>
    <t>16</t>
  </si>
  <si>
    <t>151101112</t>
  </si>
  <si>
    <t>Odstranění příložného pažení a rozepření stěn rýh hl do 4 m</t>
  </si>
  <si>
    <t>481196930</t>
  </si>
  <si>
    <t>17</t>
  </si>
  <si>
    <t>161151103</t>
  </si>
  <si>
    <t>Svislé přemístění výkopku z horniny třídy těžitelnosti I, skupiny 1 až 3 hl výkopu přes 4 do 8 m</t>
  </si>
  <si>
    <t>1399862496</t>
  </si>
  <si>
    <t>18</t>
  </si>
  <si>
    <t>162751117</t>
  </si>
  <si>
    <t>Vodorovné přemístění do 10000 m výkopku/sypaniny z horniny třídy těžitelnosti I, skupiny 1 až 3</t>
  </si>
  <si>
    <t>1927716159</t>
  </si>
  <si>
    <t>19</t>
  </si>
  <si>
    <t>997221873</t>
  </si>
  <si>
    <t>Poplatek za uložení stavebního odpadu na recyklační skládce (skládkovné) zeminy a kamení zatříděného do Katalogu odpadů pod kódem 17 05 04</t>
  </si>
  <si>
    <t>t</t>
  </si>
  <si>
    <t>-298963129</t>
  </si>
  <si>
    <t>1864,55*1,80</t>
  </si>
  <si>
    <t>20</t>
  </si>
  <si>
    <t>171251201</t>
  </si>
  <si>
    <t>Uložení sypaniny na skládky nebo meziskládky</t>
  </si>
  <si>
    <t>679271949</t>
  </si>
  <si>
    <t>174151101</t>
  </si>
  <si>
    <t>Zásyp jam, šachet rýh nebo kolem objektů sypaninou se zhutněním</t>
  </si>
  <si>
    <t>1924993919</t>
  </si>
  <si>
    <t>1864,55+84,60</t>
  </si>
  <si>
    <t>Stoka A</t>
  </si>
  <si>
    <t>467,00*1,20*0,70*-1</t>
  </si>
  <si>
    <t>Stoka A.1</t>
  </si>
  <si>
    <t>79,00*1,20*0,70*-1</t>
  </si>
  <si>
    <t>Stoka A.2</t>
  </si>
  <si>
    <t>192,00*1,20*0,70*-1</t>
  </si>
  <si>
    <t>Odpočet šachet, 32 ks</t>
  </si>
  <si>
    <t>1,20*1,20*pi/4*32*1,0*-1</t>
  </si>
  <si>
    <t>22</t>
  </si>
  <si>
    <t>M</t>
  </si>
  <si>
    <t>58331200</t>
  </si>
  <si>
    <t>štěrkopísek netříděný zásypový</t>
  </si>
  <si>
    <t>-277236257</t>
  </si>
  <si>
    <t>1293,039*1,67 'Přepočtené koeficientem množství</t>
  </si>
  <si>
    <t>23</t>
  </si>
  <si>
    <t>175151101</t>
  </si>
  <si>
    <t>Obsypání potrubí strojně sypaninou bez prohození, uloženou do 3 m</t>
  </si>
  <si>
    <t>-490102489</t>
  </si>
  <si>
    <t>467,00*1,20*0,55</t>
  </si>
  <si>
    <t>79,00*1,20*0,55</t>
  </si>
  <si>
    <t>192,00*1,20*0,55</t>
  </si>
  <si>
    <t>Odpočet potrubí</t>
  </si>
  <si>
    <t>742,00*0,25*0,25*pi/4*-1</t>
  </si>
  <si>
    <t>1,30*1,30*pi/4*0,50*32*-1</t>
  </si>
  <si>
    <t>24</t>
  </si>
  <si>
    <t>58331351</t>
  </si>
  <si>
    <t>kamenivo těžené drobné frakce 0/4</t>
  </si>
  <si>
    <t>1565803384</t>
  </si>
  <si>
    <t>429,42*1,67 'Přepočtené koeficientem množství</t>
  </si>
  <si>
    <t>Svislé a kompletní konstrukce</t>
  </si>
  <si>
    <t>25</t>
  </si>
  <si>
    <t>359901211</t>
  </si>
  <si>
    <t>Monitoring stoky jakékoli výšky na nové kanalizaci</t>
  </si>
  <si>
    <t>89675487</t>
  </si>
  <si>
    <t>Vodorovné konstrukce</t>
  </si>
  <si>
    <t>26</t>
  </si>
  <si>
    <t>451572111</t>
  </si>
  <si>
    <t>Lože pod potrubí otevřený výkop z kameniva drobného těženého</t>
  </si>
  <si>
    <t>1488259134</t>
  </si>
  <si>
    <t>742,00*1,20*0,15</t>
  </si>
  <si>
    <t>27</t>
  </si>
  <si>
    <t>452311151</t>
  </si>
  <si>
    <t>Podkladní desky z betonu prostého tř. C 20/25 otevřený výkop</t>
  </si>
  <si>
    <t>-2012276147</t>
  </si>
  <si>
    <t>Podklad pro šachty</t>
  </si>
  <si>
    <t>32*1,50*1,50*0,10</t>
  </si>
  <si>
    <t>28</t>
  </si>
  <si>
    <t>452351101</t>
  </si>
  <si>
    <t>Bednění podkladních desek nebo bloků nebo sedlového lože otevřený výkop</t>
  </si>
  <si>
    <t>1074187509</t>
  </si>
  <si>
    <t>1,50*4*0,10*32</t>
  </si>
  <si>
    <t>Komunikace pozemní</t>
  </si>
  <si>
    <t>29</t>
  </si>
  <si>
    <t>564851113</t>
  </si>
  <si>
    <t>Podklad ze štěrkodrtě ŠD tl 170 mm</t>
  </si>
  <si>
    <t>1293350661</t>
  </si>
  <si>
    <t>30</t>
  </si>
  <si>
    <t>564851114</t>
  </si>
  <si>
    <t>Podklad ze štěrkodrtě ŠD tl 180 mm</t>
  </si>
  <si>
    <t>-928095975</t>
  </si>
  <si>
    <t>31</t>
  </si>
  <si>
    <t>565145101</t>
  </si>
  <si>
    <t>Asfaltový beton vrstva podkladní ACP 16 (obalované kamenivo OKS) tl 60 mm š do 1,5 m</t>
  </si>
  <si>
    <t>2127495912</t>
  </si>
  <si>
    <t>32</t>
  </si>
  <si>
    <t>573211112</t>
  </si>
  <si>
    <t>Postřik živičný spojovací z asfaltu v množství 0,70 kg/m2</t>
  </si>
  <si>
    <t>1700804918</t>
  </si>
  <si>
    <t>33</t>
  </si>
  <si>
    <t>577134221</t>
  </si>
  <si>
    <t>Asfaltový beton vrstva obrusná ACO 11 (ABS) tř. II tl 40 mm š přes 3 m z nemodifikovaného asfaltu</t>
  </si>
  <si>
    <t>-1577961148</t>
  </si>
  <si>
    <t>Trubní vedení</t>
  </si>
  <si>
    <t>34</t>
  </si>
  <si>
    <t>831352193</t>
  </si>
  <si>
    <t>Příplatek k montáži kameninového potrubí za napojení dvou dříků trub pomocí převlečné manžety DN 200</t>
  </si>
  <si>
    <t>kus</t>
  </si>
  <si>
    <t>-422829770</t>
  </si>
  <si>
    <t>35</t>
  </si>
  <si>
    <t>857352122</t>
  </si>
  <si>
    <t>Montáž litinových tvarovek jednoosých přírubových otevřený výkop DN 200</t>
  </si>
  <si>
    <t>-1927436404</t>
  </si>
  <si>
    <t>36</t>
  </si>
  <si>
    <t>55253493</t>
  </si>
  <si>
    <t>tvarovka přírubová litinová s hladkým koncem,práškový epoxid tl 250µm F-kus DN 200</t>
  </si>
  <si>
    <t>-1236313502</t>
  </si>
  <si>
    <t>37</t>
  </si>
  <si>
    <t>871350310</t>
  </si>
  <si>
    <t>Montáž kanalizačního potrubí hladkého plnostěnného SN 10 z polypropylenu DN 200</t>
  </si>
  <si>
    <t>-964877415</t>
  </si>
  <si>
    <t>38</t>
  </si>
  <si>
    <t>28617004</t>
  </si>
  <si>
    <t>trubka kanalizační PP plnostěnná třívrstvá DN 200x1000mm SN10</t>
  </si>
  <si>
    <t>1159232742</t>
  </si>
  <si>
    <t>2*1,015 'Přepočtené koeficientem množství</t>
  </si>
  <si>
    <t>39</t>
  </si>
  <si>
    <t>871360410</t>
  </si>
  <si>
    <t>Montáž kanalizačního potrubí korugovaného SN 10 z polypropylenu DN 250</t>
  </si>
  <si>
    <t>-1704207921</t>
  </si>
  <si>
    <t>40</t>
  </si>
  <si>
    <t>28617045</t>
  </si>
  <si>
    <t>trubka kanalizační PP korugovaná DN 250x6000mm SN10</t>
  </si>
  <si>
    <t>-1062505715</t>
  </si>
  <si>
    <t>742*1,015 'Přepočtené koeficientem množství</t>
  </si>
  <si>
    <t>41</t>
  </si>
  <si>
    <t>891352122</t>
  </si>
  <si>
    <t>Montáž kanalizačních šoupátek otevřený výkop DN 200</t>
  </si>
  <si>
    <t>2015630995</t>
  </si>
  <si>
    <t>42</t>
  </si>
  <si>
    <t>42221457</t>
  </si>
  <si>
    <t>šoupátko odpadní voda litina GGG 50 krátká stavební dl PN10/16 DN 200x230mm</t>
  </si>
  <si>
    <t>-1670396001</t>
  </si>
  <si>
    <t>43</t>
  </si>
  <si>
    <t>892362121</t>
  </si>
  <si>
    <t>Tlaková zkouška vzduchem potrubí DN 250 těsnícím vakem ucpávkovým</t>
  </si>
  <si>
    <t>úsek</t>
  </si>
  <si>
    <t>-717558531</t>
  </si>
  <si>
    <t>44</t>
  </si>
  <si>
    <t>894411121</t>
  </si>
  <si>
    <t>Zřízení šachet kanalizačních z betonových dílců na potrubí DN nad 200 do 300 dno beton tř. C 25/30</t>
  </si>
  <si>
    <t>-197171812</t>
  </si>
  <si>
    <t>45</t>
  </si>
  <si>
    <t>894411221</t>
  </si>
  <si>
    <t>Zřízení šachet kanalizačních z betonových dílců na potrubí DN nad 200 do 300 dno kamenina</t>
  </si>
  <si>
    <t>-1227815167</t>
  </si>
  <si>
    <t>46</t>
  </si>
  <si>
    <t>896211212</t>
  </si>
  <si>
    <t>Spadiště kanalizační z betonu kruhové jednoduché dno z čediče horní potrubí DN 250 nebo 300</t>
  </si>
  <si>
    <t>-337724795</t>
  </si>
  <si>
    <t>47</t>
  </si>
  <si>
    <t>59224184</t>
  </si>
  <si>
    <t>prstenec šachtový vyrovnávací betonový 625x120x40mm</t>
  </si>
  <si>
    <t>-1238963033</t>
  </si>
  <si>
    <t>48</t>
  </si>
  <si>
    <t>59224185</t>
  </si>
  <si>
    <t>prstenec šachtový vyrovnávací betonový 625x120x60mm</t>
  </si>
  <si>
    <t>-260209707</t>
  </si>
  <si>
    <t>49</t>
  </si>
  <si>
    <t>59224176</t>
  </si>
  <si>
    <t>prstenec šachtový vyrovnávací betonový 625x120x80mm</t>
  </si>
  <si>
    <t>651120362</t>
  </si>
  <si>
    <t>50</t>
  </si>
  <si>
    <t>59224187</t>
  </si>
  <si>
    <t>prstenec šachtový vyrovnávací betonový 625x120x100mm</t>
  </si>
  <si>
    <t>1819997494</t>
  </si>
  <si>
    <t>51</t>
  </si>
  <si>
    <t>59224188</t>
  </si>
  <si>
    <t>prstenec šachtový vyrovnávací betonový 625x120x120mm</t>
  </si>
  <si>
    <t>-1211031035</t>
  </si>
  <si>
    <t>52</t>
  </si>
  <si>
    <t>59224312</t>
  </si>
  <si>
    <t>kónus šachetní betonový kapsové plastové stupadlo 100x62,5x58cm</t>
  </si>
  <si>
    <t>1056290096</t>
  </si>
  <si>
    <t>53</t>
  </si>
  <si>
    <t>59224075</t>
  </si>
  <si>
    <t>deska betonová zákrytová k ukončení šachet 1000/625x200mm</t>
  </si>
  <si>
    <t>1710629083</t>
  </si>
  <si>
    <t>54</t>
  </si>
  <si>
    <t>59224050</t>
  </si>
  <si>
    <t>skruž pro kanalizační šachty se zabudovanými stupadly 100x25x12cm</t>
  </si>
  <si>
    <t>45980585</t>
  </si>
  <si>
    <t>55</t>
  </si>
  <si>
    <t>59224051</t>
  </si>
  <si>
    <t>skruž pro kanalizační šachty se zabudovanými stupadly 100x50x12cm</t>
  </si>
  <si>
    <t>-2132906582</t>
  </si>
  <si>
    <t>56</t>
  </si>
  <si>
    <t>59224052</t>
  </si>
  <si>
    <t>skruž pro kanalizační šachty se zabudovanými stupadly 100x100x12cm</t>
  </si>
  <si>
    <t>-1488066690</t>
  </si>
  <si>
    <t>57</t>
  </si>
  <si>
    <t>59224029</t>
  </si>
  <si>
    <t>dno betonové šachtové DN 300 betonový žlab i nástupnice 100x78,5x15cm</t>
  </si>
  <si>
    <t>-920772232</t>
  </si>
  <si>
    <t>58</t>
  </si>
  <si>
    <t>59224034</t>
  </si>
  <si>
    <t>dno betonové šachtové DN 300 kameninový žlab i nástupnice 100x78,5x15cm</t>
  </si>
  <si>
    <t>-459724249</t>
  </si>
  <si>
    <t>59</t>
  </si>
  <si>
    <t>59224660</t>
  </si>
  <si>
    <t>poklop šachtový betonová výplň+litina 785(610)x16mm D400 bez odvětrání</t>
  </si>
  <si>
    <t>1529730532</t>
  </si>
  <si>
    <t>Ostatní konstrukce a práce-bourání</t>
  </si>
  <si>
    <t>60</t>
  </si>
  <si>
    <t>977151127</t>
  </si>
  <si>
    <t>Jádrové vrty diamantovými korunkami do D 250 mm do stavebních materiálů</t>
  </si>
  <si>
    <t>-217950763</t>
  </si>
  <si>
    <t>99</t>
  </si>
  <si>
    <t>Přesun hmot</t>
  </si>
  <si>
    <t>61</t>
  </si>
  <si>
    <t>998225111</t>
  </si>
  <si>
    <t>Přesun hmot pro pozemní komunikace s krytem z kamene, monolitickým betonovým nebo živičným</t>
  </si>
  <si>
    <t>2138510623</t>
  </si>
  <si>
    <t>62</t>
  </si>
  <si>
    <t>998276101</t>
  </si>
  <si>
    <t>Přesun hmot pro trubní vedení z trub z plastických hmot otevřený výkop</t>
  </si>
  <si>
    <t>1784017766</t>
  </si>
  <si>
    <t>997</t>
  </si>
  <si>
    <t>Přesun sutě</t>
  </si>
  <si>
    <t>63</t>
  </si>
  <si>
    <t>997013501</t>
  </si>
  <si>
    <t>Odvoz suti a vybouraných hmot na skládku nebo meziskládku do 1 km se složením</t>
  </si>
  <si>
    <t>2012540764</t>
  </si>
  <si>
    <t>64</t>
  </si>
  <si>
    <t>997013509</t>
  </si>
  <si>
    <t>Příplatek k odvozu suti a vybouraných hmot na skládku ZKD 1 km přes 1 km</t>
  </si>
  <si>
    <t>-1744208860</t>
  </si>
  <si>
    <t>973,543*9 'Přepočtené koeficientem množství</t>
  </si>
  <si>
    <t>65</t>
  </si>
  <si>
    <t>997221861</t>
  </si>
  <si>
    <t>Poplatek za uložení stavebního odpadu na recyklační skládce (skládkovné) z prostého betonu pod kódem 17 01 01</t>
  </si>
  <si>
    <t>1703139404</t>
  </si>
  <si>
    <t>66</t>
  </si>
  <si>
    <t>997321611</t>
  </si>
  <si>
    <t>Nakládání nebo překládání suti a vybouraných hmot</t>
  </si>
  <si>
    <t>-503941193</t>
  </si>
  <si>
    <t>Práce a dodávky M</t>
  </si>
  <si>
    <t>46-M</t>
  </si>
  <si>
    <t>Zemní práce při extr.mont.pracích</t>
  </si>
  <si>
    <t>67</t>
  </si>
  <si>
    <t>460010024</t>
  </si>
  <si>
    <t>Vytyčení trasy vedení kabelového podzemního v zastavěném prostoru</t>
  </si>
  <si>
    <t>km</t>
  </si>
  <si>
    <t>1678055027</t>
  </si>
  <si>
    <t>000</t>
  </si>
  <si>
    <t>Ostatní náklady</t>
  </si>
  <si>
    <t>68</t>
  </si>
  <si>
    <t>ostatní 2</t>
  </si>
  <si>
    <t>Dopravně inženýrská opatření</t>
  </si>
  <si>
    <t>512</t>
  </si>
  <si>
    <t>47572820</t>
  </si>
  <si>
    <t>69</t>
  </si>
  <si>
    <t>ostatní 3</t>
  </si>
  <si>
    <t>Dokumentace skutečného provedení a zaměření stavby, geometrický plán</t>
  </si>
  <si>
    <t>1913127035</t>
  </si>
  <si>
    <t>VRN</t>
  </si>
  <si>
    <t>Vedlejší rozpočtové náklady</t>
  </si>
  <si>
    <t>VRN3</t>
  </si>
  <si>
    <t>Zařízení staveniště</t>
  </si>
  <si>
    <t>70</t>
  </si>
  <si>
    <t>030001000</t>
  </si>
  <si>
    <t>%</t>
  </si>
  <si>
    <t>1024</t>
  </si>
  <si>
    <t>-1141118761</t>
  </si>
  <si>
    <t>VRN7</t>
  </si>
  <si>
    <t>Provozní vlivy</t>
  </si>
  <si>
    <t>71</t>
  </si>
  <si>
    <t>070001000</t>
  </si>
  <si>
    <t>-228999540</t>
  </si>
  <si>
    <t>01.2 - SO 01.1 Čerpací stanice, výtlak</t>
  </si>
  <si>
    <t xml:space="preserve">      38 - Různé kompletní konstrukce</t>
  </si>
  <si>
    <t>PSV - Práce a dodávky PSV</t>
  </si>
  <si>
    <t xml:space="preserve">    767 - Konstrukce zámečnické</t>
  </si>
  <si>
    <t>113106071</t>
  </si>
  <si>
    <t>Rozebrání dlažeb při překopech vozovek ze zámkové dlažby s ložem z kameniva ručně</t>
  </si>
  <si>
    <t>-1230178966</t>
  </si>
  <si>
    <t>Montážní jámy protlaku, 2ks</t>
  </si>
  <si>
    <t xml:space="preserve">4,00*3,00*2 </t>
  </si>
  <si>
    <t>Potrubí uloženo do otevřeného výkopu 143,00 m, šířka výkopu 0,80 m</t>
  </si>
  <si>
    <t>143,00*0,80</t>
  </si>
  <si>
    <t>Montážní jámy protlaku 6 ks, 2,00x3,00 m</t>
  </si>
  <si>
    <t>2,00*3,00*6</t>
  </si>
  <si>
    <t>1500090226</t>
  </si>
  <si>
    <t>113154122</t>
  </si>
  <si>
    <t>Frézování živičného krytu tl 40 mm pruh š 1 m pl do 500 m2 bez překážek v trase</t>
  </si>
  <si>
    <t>-979391716</t>
  </si>
  <si>
    <t>montážní jámy protlaku, 4 ks</t>
  </si>
  <si>
    <t>4,00*3,00*4</t>
  </si>
  <si>
    <t>115101202</t>
  </si>
  <si>
    <t>Čerpání vody na dopravní výšku do 10 m průměrný přítok do 1000 l/min</t>
  </si>
  <si>
    <t>-1233463064</t>
  </si>
  <si>
    <t>115101222</t>
  </si>
  <si>
    <t>Čerpání vody na dopravní výšku do 25 m průměrný přítok do 1000 l/min</t>
  </si>
  <si>
    <t>-656348824</t>
  </si>
  <si>
    <t>5*0,80</t>
  </si>
  <si>
    <t>4*0,80</t>
  </si>
  <si>
    <t>121112004</t>
  </si>
  <si>
    <t>Sejmutí ornice tl vrstvy do 250 mm ručně</t>
  </si>
  <si>
    <t>2040079407</t>
  </si>
  <si>
    <t>-1325931449</t>
  </si>
  <si>
    <t>(4,00+3,20)*1,50*2,00</t>
  </si>
  <si>
    <t>Kopané sondy v místě podzemních sítí</t>
  </si>
  <si>
    <t>(5+4)*0,80*2,00*1,50</t>
  </si>
  <si>
    <t>Uložení potrubí do otevřené rýhy 143,0 m; průměrná hloubka 1,60 m</t>
  </si>
  <si>
    <t>143,00*0,80*(1,60-0,30)</t>
  </si>
  <si>
    <t>Montážní jámy protlaku</t>
  </si>
  <si>
    <t>3,00*2,00*2,00*6</t>
  </si>
  <si>
    <t>Čerpací stanice</t>
  </si>
  <si>
    <t>4,00*4,00*3,75</t>
  </si>
  <si>
    <t>Armaturní šachta</t>
  </si>
  <si>
    <t>4,00*4,00*2,35</t>
  </si>
  <si>
    <t>Rozšíření v místě armatur 3%</t>
  </si>
  <si>
    <t>318,32*0,03</t>
  </si>
  <si>
    <t>141721251</t>
  </si>
  <si>
    <t>Řízený zemní protlak délky do 100 m hloubky do 6 m s protlačením potrubí vnějšího průměru vrtu do 90 mm v hornině třídy těžitelnosti I a II, skupiny 1 až 4</t>
  </si>
  <si>
    <t>1926533635</t>
  </si>
  <si>
    <t>bezvýkopová pokládka</t>
  </si>
  <si>
    <t>450,00-143,00</t>
  </si>
  <si>
    <t>Potrubí v otevřeném výkopu</t>
  </si>
  <si>
    <t>143,00*1,60*2</t>
  </si>
  <si>
    <t>Jámy protlaku</t>
  </si>
  <si>
    <t>(3,00+2,00)*2*2,00*6</t>
  </si>
  <si>
    <t>151201102</t>
  </si>
  <si>
    <t>Zřízení zátažného pažení a rozepření stěn rýh hl do 4 m</t>
  </si>
  <si>
    <t>-1234190943</t>
  </si>
  <si>
    <t>Čerpací stanice, armaturní šachta</t>
  </si>
  <si>
    <t>4,00*4*3,75</t>
  </si>
  <si>
    <t>4,00*4*2,35</t>
  </si>
  <si>
    <t>151201112</t>
  </si>
  <si>
    <t>Odstranění zátažného pažení a rozepření stěn rýh hl do 4 m</t>
  </si>
  <si>
    <t>1973073645</t>
  </si>
  <si>
    <t>Otevřená rýha v komunikaci</t>
  </si>
  <si>
    <t>ČS a AŠ</t>
  </si>
  <si>
    <t>2,30*2,30*pi/4*3,75</t>
  </si>
  <si>
    <t>2,20*2,70*2,35</t>
  </si>
  <si>
    <t>181111111</t>
  </si>
  <si>
    <t>Plošná úprava terénu do 500 m2 zemina tř 1 až 4 nerovnosti do 100 mm v rovinně a svahu do 1:5</t>
  </si>
  <si>
    <t>560972188</t>
  </si>
  <si>
    <t>130,00-8,00*5,00</t>
  </si>
  <si>
    <t>181351004</t>
  </si>
  <si>
    <t>Rozprostření ornice tl vrstvy do 250 mm pl do 100 m2 v rovině nebo ve svahu do 1:5 strojně</t>
  </si>
  <si>
    <t>-1584839498</t>
  </si>
  <si>
    <t>181411131</t>
  </si>
  <si>
    <t>Založení parkového trávníku výsevem plochy do 1000 m2 v rovině a ve svahu do 1:5</t>
  </si>
  <si>
    <t>1578913745</t>
  </si>
  <si>
    <t>00572410</t>
  </si>
  <si>
    <t>osivo směs travní parková</t>
  </si>
  <si>
    <t>kg</t>
  </si>
  <si>
    <t>-670731837</t>
  </si>
  <si>
    <t>250,26*1,80</t>
  </si>
  <si>
    <t>327,80+21,60</t>
  </si>
  <si>
    <t>Obsyp potrubí</t>
  </si>
  <si>
    <t>143,00*0,80*0,50*-1</t>
  </si>
  <si>
    <t>3,00*0,80*0,50*6*-1</t>
  </si>
  <si>
    <t>Objem ČS a AŠ</t>
  </si>
  <si>
    <t>2,30*2,30*pi/4*3,75*-1</t>
  </si>
  <si>
    <t>2,20*2,70*2,35*-1</t>
  </si>
  <si>
    <t>4,00*4,00*3,75*-1</t>
  </si>
  <si>
    <t>4,00*4,00*2,35*-1</t>
  </si>
  <si>
    <t>187,40*1,67</t>
  </si>
  <si>
    <t>143,00*0,80*0,40</t>
  </si>
  <si>
    <t>3,00*0,80*0,40*6</t>
  </si>
  <si>
    <t>Různé kompletní konstrukce</t>
  </si>
  <si>
    <t>388129330</t>
  </si>
  <si>
    <t>Montáž ŽB dílců prefabrikovaných kanálů pro IS uzavřeného profilu hmotnosti do 6,5 t</t>
  </si>
  <si>
    <t>-985168271</t>
  </si>
  <si>
    <t>nab1</t>
  </si>
  <si>
    <t>DNO NÁDRŽE KRUHOVÉ PNK-Q.1 200/200 BZP, tl.150mm</t>
  </si>
  <si>
    <t>526396381</t>
  </si>
  <si>
    <t>nab5</t>
  </si>
  <si>
    <t>PRAVOÚHLÁ NÁDRŽ PNO 240/190/193/14 BZP</t>
  </si>
  <si>
    <t>-2145219156</t>
  </si>
  <si>
    <t>388129416</t>
  </si>
  <si>
    <t>Montáž ŽB dílců prefabrikovaných kanálů pro IS desky dna hmotnosti do 6,5 t</t>
  </si>
  <si>
    <t>-1439070486</t>
  </si>
  <si>
    <t>nab3</t>
  </si>
  <si>
    <t>BETONOVÁ KRYCÍ DESKA prům.2300mm, tl.200mm s dvěmi otvory (PNK-Q.1 200/20 ZDP)</t>
  </si>
  <si>
    <t>417081442</t>
  </si>
  <si>
    <t>nab4</t>
  </si>
  <si>
    <t>ŽEL. BETONOVÁ ZÁKRYTOVÁ DESKA,  PNO 240/190/20 ZDP</t>
  </si>
  <si>
    <t>2067839934</t>
  </si>
  <si>
    <t>nab10</t>
  </si>
  <si>
    <t>Montáž čerpací stanice</t>
  </si>
  <si>
    <t>soubor</t>
  </si>
  <si>
    <t>465576740</t>
  </si>
  <si>
    <t>nab11</t>
  </si>
  <si>
    <t>Ponorné čerpadlo, 400V, P=2,5 kW, Q= 2 l/s, H=30m, bez plováku</t>
  </si>
  <si>
    <t>1493963619</t>
  </si>
  <si>
    <t>nab12</t>
  </si>
  <si>
    <t xml:space="preserve">Spouštěcí zařízení pro ponorné čeradlo vč. vodících tyčí, 4 m </t>
  </si>
  <si>
    <t>249250324</t>
  </si>
  <si>
    <t>nab13</t>
  </si>
  <si>
    <t>Česlicový koš nerez, s otevřeným nátokem a výklopným dnem 350x400 mm, výška 750 mm, průliny 20 mm s nerez lankem na vodídích tyčích nerez</t>
  </si>
  <si>
    <t>2102883939</t>
  </si>
  <si>
    <t>nab14</t>
  </si>
  <si>
    <t>Potrubí, tvarovky, příruby spojovací materiál v nerez provedení DN80 - 15,00 m</t>
  </si>
  <si>
    <t>kpl</t>
  </si>
  <si>
    <t>1746470831</t>
  </si>
  <si>
    <t>nab15</t>
  </si>
  <si>
    <t>Patní ložisko pro přenosné zdvíhací zařízení v.č. 1506 - ZRN150, nosnost 150 kg, průměr sloupku 115 mm</t>
  </si>
  <si>
    <t>-522627460</t>
  </si>
  <si>
    <t>nab16</t>
  </si>
  <si>
    <t>Vypínání a zapínání čerpadel, signalizace atd., řízení provozu</t>
  </si>
  <si>
    <t>-1819180799</t>
  </si>
  <si>
    <t>55114154</t>
  </si>
  <si>
    <t>kohout kulový PN 35 T 185°C plnoprůtokový nikl páčka 2" červený</t>
  </si>
  <si>
    <t>128</t>
  </si>
  <si>
    <t>-766662106</t>
  </si>
  <si>
    <t>42210515</t>
  </si>
  <si>
    <t>ventil zpětný přímý samočinný šedá litina Z16 117 616 DN 25x160mm</t>
  </si>
  <si>
    <t>1786676511</t>
  </si>
  <si>
    <t>43634260.1</t>
  </si>
  <si>
    <t>vodoměr indukční 2"</t>
  </si>
  <si>
    <t>410613887</t>
  </si>
  <si>
    <t>nab17</t>
  </si>
  <si>
    <t>Dálkový přenos dat GSM</t>
  </si>
  <si>
    <t>-1008465954</t>
  </si>
  <si>
    <t>nab18</t>
  </si>
  <si>
    <t>Ponorná sonda s rozsahem 0 - 3 m (BD SENSORS)</t>
  </si>
  <si>
    <t>-1720998911</t>
  </si>
  <si>
    <t>nab19</t>
  </si>
  <si>
    <t>Technická dokumentace, revize, uvedení do provozu</t>
  </si>
  <si>
    <t>1138012927</t>
  </si>
  <si>
    <t>143,00*0,80*0,10</t>
  </si>
  <si>
    <t>3,00*0,80*0,10*6</t>
  </si>
  <si>
    <t>451577777</t>
  </si>
  <si>
    <t>Podklad nebo lože pod dlažbu vodorovný nebo do sklonu 1:5 z kameniva těženého tl do 100 mm</t>
  </si>
  <si>
    <t>-1657911938</t>
  </si>
  <si>
    <t>452311131</t>
  </si>
  <si>
    <t>Podkladní desky z betonu prostého tř. C 12/15 otevřený výkop</t>
  </si>
  <si>
    <t>-1163048374</t>
  </si>
  <si>
    <t>Podklad ČS a AŠ</t>
  </si>
  <si>
    <t>2,50*2,50*1,15</t>
  </si>
  <si>
    <t>3,00*2,50*0,15</t>
  </si>
  <si>
    <t>5,00*8,00</t>
  </si>
  <si>
    <t>2,00*3,00*4</t>
  </si>
  <si>
    <t>859999300</t>
  </si>
  <si>
    <t>1971738912</t>
  </si>
  <si>
    <t>596211110</t>
  </si>
  <si>
    <t>Kladení zámkové dlažby komunikací pro pěší tl 60 mm skupiny A pl do 50 m2</t>
  </si>
  <si>
    <t>724816431</t>
  </si>
  <si>
    <t>4,00*3,00*2</t>
  </si>
  <si>
    <t>59245015</t>
  </si>
  <si>
    <t>dlažba zámková tvaru I 200x165x60mm přírodní</t>
  </si>
  <si>
    <t>-695304743</t>
  </si>
  <si>
    <t>24*0,1 'Přepočtené koeficientem množství</t>
  </si>
  <si>
    <t>857242122</t>
  </si>
  <si>
    <t>Montáž litinových tvarovek jednoosých přírubových otevřený výkop DN 80</t>
  </si>
  <si>
    <t>1942570004</t>
  </si>
  <si>
    <t>55253247</t>
  </si>
  <si>
    <t>trouba přírubová litinová vodovodní  PN10/16 DN 80 dl 1000mm</t>
  </si>
  <si>
    <t>871291505</t>
  </si>
  <si>
    <t>HWL.797408000016</t>
  </si>
  <si>
    <t>SYNOFLEX - SPOJKA 80 (85-105)</t>
  </si>
  <si>
    <t>-1002318222</t>
  </si>
  <si>
    <t>871241211</t>
  </si>
  <si>
    <t>Montáž potrubí z PE100 SDR 11 otevřený výkop svařovaných elektrotvarovkou D 90 x 8,2 mm</t>
  </si>
  <si>
    <t>1234671315</t>
  </si>
  <si>
    <t>28613556</t>
  </si>
  <si>
    <t>potrubí dvouvrstvé PE100 RC SDR11 90x8,2 dl 12m</t>
  </si>
  <si>
    <t>-1060690199</t>
  </si>
  <si>
    <t>446*1,015 'Přepočtené koeficientem množství</t>
  </si>
  <si>
    <t>28615974</t>
  </si>
  <si>
    <t>elektrospojka SDR11 PE 100 PN16 D 90mm</t>
  </si>
  <si>
    <t>590495303</t>
  </si>
  <si>
    <t>28614948</t>
  </si>
  <si>
    <t>elektrokoleno 45° PE 100 PN16 D 90mm</t>
  </si>
  <si>
    <t>-1564418535</t>
  </si>
  <si>
    <t>892241111</t>
  </si>
  <si>
    <t>Tlaková zkouška vodou potrubí do 80</t>
  </si>
  <si>
    <t>672771881</t>
  </si>
  <si>
    <t>892372111</t>
  </si>
  <si>
    <t>Zabezpečení konců potrubí DN do 300 při tlakových zkouškách vodou</t>
  </si>
  <si>
    <t>723893953</t>
  </si>
  <si>
    <t>899721111</t>
  </si>
  <si>
    <t>Signalizační vodič DN do 150 mm na potrubí</t>
  </si>
  <si>
    <t>269060884</t>
  </si>
  <si>
    <t>899722112</t>
  </si>
  <si>
    <t>Krytí potrubí z plastů výstražnou fólií z PVC 25 cm</t>
  </si>
  <si>
    <t>-978137145</t>
  </si>
  <si>
    <t>916131213</t>
  </si>
  <si>
    <t>Osazení silničního obrubníku betonového stojatého s boční opěrou do lože z betonu prostého</t>
  </si>
  <si>
    <t>1548871883</t>
  </si>
  <si>
    <t>2*5,00+8,00</t>
  </si>
  <si>
    <t>59217017</t>
  </si>
  <si>
    <t>obrubník betonový chodníkový 1000x100x250mm</t>
  </si>
  <si>
    <t>356102392</t>
  </si>
  <si>
    <t>919735112</t>
  </si>
  <si>
    <t>Řezání stávajícího živičného krytu hl do 100 mm</t>
  </si>
  <si>
    <t>-1343451232</t>
  </si>
  <si>
    <t>(3,00+4,00)*2*4</t>
  </si>
  <si>
    <t>72</t>
  </si>
  <si>
    <t>977151123</t>
  </si>
  <si>
    <t>Jádrové vrty diamantovými korunkami do D 150 mm do stavebních materiálů</t>
  </si>
  <si>
    <t>1303091592</t>
  </si>
  <si>
    <t>73</t>
  </si>
  <si>
    <t>977151128</t>
  </si>
  <si>
    <t>Jádrové vrty diamantovými korunkami do D 300 mm do stavebních materiálů</t>
  </si>
  <si>
    <t>1364077215</t>
  </si>
  <si>
    <t>74</t>
  </si>
  <si>
    <t>75</t>
  </si>
  <si>
    <t>76</t>
  </si>
  <si>
    <t>77</t>
  </si>
  <si>
    <t>120,467*9 'Přepočtené koeficientem množství</t>
  </si>
  <si>
    <t>78</t>
  </si>
  <si>
    <t>79</t>
  </si>
  <si>
    <t>PSV</t>
  </si>
  <si>
    <t>Práce a dodávky PSV</t>
  </si>
  <si>
    <t>767</t>
  </si>
  <si>
    <t>Konstrukce zámečnické</t>
  </si>
  <si>
    <t>80</t>
  </si>
  <si>
    <t>767833100</t>
  </si>
  <si>
    <t>Montáž žebříků do zdi s bočnicemi s profilové oceli</t>
  </si>
  <si>
    <t>59914563</t>
  </si>
  <si>
    <t>81</t>
  </si>
  <si>
    <t>zam1</t>
  </si>
  <si>
    <t>žebřík, kompozit, šířka 400 mm (Z1 + Z2)</t>
  </si>
  <si>
    <t>116669160</t>
  </si>
  <si>
    <t>82</t>
  </si>
  <si>
    <t>767995114</t>
  </si>
  <si>
    <t>Montáž atypických zámečnických konstrukcí hmotnosti do 50 kg</t>
  </si>
  <si>
    <t>345546684</t>
  </si>
  <si>
    <t>83</t>
  </si>
  <si>
    <t>zam2</t>
  </si>
  <si>
    <t>poklop z kompozitů 600/600 mm, se zámkem (Z3)</t>
  </si>
  <si>
    <t>-1155302833</t>
  </si>
  <si>
    <t>84</t>
  </si>
  <si>
    <t>zam3</t>
  </si>
  <si>
    <t>poklop z kompozitů 1300/600 mm, se zámkem (Z4)</t>
  </si>
  <si>
    <t>-239307563</t>
  </si>
  <si>
    <t>85</t>
  </si>
  <si>
    <t>zam4</t>
  </si>
  <si>
    <t>vstupní madlo z kompozitů (Z5)</t>
  </si>
  <si>
    <t>-427415977</t>
  </si>
  <si>
    <t>86</t>
  </si>
  <si>
    <t>1785005364</t>
  </si>
  <si>
    <t>87</t>
  </si>
  <si>
    <t>88</t>
  </si>
  <si>
    <t>89</t>
  </si>
  <si>
    <t>1197076765</t>
  </si>
  <si>
    <t>90</t>
  </si>
  <si>
    <t>1960114991</t>
  </si>
  <si>
    <t>02 - SO 02 Vodovod, přeložky</t>
  </si>
  <si>
    <t>(337,80+38,50)*0,80</t>
  </si>
  <si>
    <t>křížení 9 ks, přípojky 19 ks</t>
  </si>
  <si>
    <t>(9+19)*0,80</t>
  </si>
  <si>
    <t>6*0,80</t>
  </si>
  <si>
    <t>(22,40+4,80)*1,50*2,0</t>
  </si>
  <si>
    <t>Sondy v místech křížení podzemních vedení</t>
  </si>
  <si>
    <t>(22,40+4,80)*1,50*1,50</t>
  </si>
  <si>
    <t>Větev PV1, průměrná hloubka 1,50 m, šířka 0,80 m</t>
  </si>
  <si>
    <t>140,80*0,80*(1,50-0,30)</t>
  </si>
  <si>
    <t>Větev PV2, průměrná hloubka 1,55 m, šířka 0,80 m</t>
  </si>
  <si>
    <t>99,00*0,80*(1,55-0,30)</t>
  </si>
  <si>
    <t>Větev PV3, průměrná hloubka 1,60 m, šířka 0,80 m</t>
  </si>
  <si>
    <t>35,00*0,80*(1,60-0,30)</t>
  </si>
  <si>
    <t>Větev PV4, průměrná hloubka 1,55 m, šířka 0,80 m</t>
  </si>
  <si>
    <t>63,00*0,80*(1,55-0,30)</t>
  </si>
  <si>
    <t>Přípojky, průměrná hloubka 1,40 m, šířka 0,80 m; celková délka 38,50 m</t>
  </si>
  <si>
    <t>38,50*0,80*(1,40-0,30)</t>
  </si>
  <si>
    <t>Rozšíření v místě propojů a armatur: 5 %</t>
  </si>
  <si>
    <t>367,45*0,05</t>
  </si>
  <si>
    <t>Větev PV1, průměrná hloubka 1,50 m</t>
  </si>
  <si>
    <t>140,80*1,50*2</t>
  </si>
  <si>
    <t>Větev PV2, průměrná hloubka 1,55 m</t>
  </si>
  <si>
    <t>99,00*1,55*2</t>
  </si>
  <si>
    <t>Větev PV3, průměrná hloubka 1,60 m</t>
  </si>
  <si>
    <t>35,00*1,60*2</t>
  </si>
  <si>
    <t>Větev PV4, průměrná hloubka 1,55 m</t>
  </si>
  <si>
    <t>63,00*1,55*2</t>
  </si>
  <si>
    <t>Přípojky, průměrná hloubka 1,40 m; celková délka 38,50 m</t>
  </si>
  <si>
    <t>38,50*1,40*2</t>
  </si>
  <si>
    <t>385,82+61,20</t>
  </si>
  <si>
    <t>447,02*1,80</t>
  </si>
  <si>
    <t>"výkop" 447,02</t>
  </si>
  <si>
    <t>"vodovod, obsyp a lože"337,80*0,80*0,50*-1</t>
  </si>
  <si>
    <t>"přípojky, obsyp a lože"38,50*0,80*0,45*-1</t>
  </si>
  <si>
    <t>298,04*1,67</t>
  </si>
  <si>
    <t>"vodovod, obsyp"337,80*0,80*0,40</t>
  </si>
  <si>
    <t>"přípojky, obsyp"38,50*0,80*0,35</t>
  </si>
  <si>
    <t>118,88*1,67</t>
  </si>
  <si>
    <t>"vodovod lože"337,80*0,80*0,10</t>
  </si>
  <si>
    <t>"přípojky, lože"38,50*0,80*0,10</t>
  </si>
  <si>
    <t>850245121</t>
  </si>
  <si>
    <t>Výřez nebo výsek na potrubí z trub litinových tlakových nebo plastických hmot DN 80</t>
  </si>
  <si>
    <t>-2070270674</t>
  </si>
  <si>
    <t>55250768</t>
  </si>
  <si>
    <t>tvarovka přírubová s přírubovou odbočkou T-DN 80x80 PN10-16-25-40 TT</t>
  </si>
  <si>
    <t>1197280370</t>
  </si>
  <si>
    <t>55253235</t>
  </si>
  <si>
    <t>trouba přírubová litinová vodovodní  PN10/16 DN 80 dl 200mm</t>
  </si>
  <si>
    <t>1524035026</t>
  </si>
  <si>
    <t>HWL.799408000016</t>
  </si>
  <si>
    <t>SYNOFLEX - S PŘÍRUBOU 80 (85-105)</t>
  </si>
  <si>
    <t>-926319649</t>
  </si>
  <si>
    <t>871161211</t>
  </si>
  <si>
    <t>Montáž potrubí z PE100 SDR 11 otevřený výkop svařovaných elektrotvarovkou D 32 x 3,0 mm</t>
  </si>
  <si>
    <t>1344184045</t>
  </si>
  <si>
    <t>28613170</t>
  </si>
  <si>
    <t>potrubí vodovodní PE100 SDR11 se signalizační vrstvou 100m 32x3,0mm</t>
  </si>
  <si>
    <t>-1966038292</t>
  </si>
  <si>
    <t>38,5*1,015 'Přepočtené koeficientem množství</t>
  </si>
  <si>
    <t>871211211</t>
  </si>
  <si>
    <t>Montáž potrubí z PE100 SDR 11 otevřený výkop svařovaných elektrotvarovkou D 63 x 5,8 mm</t>
  </si>
  <si>
    <t>-575295119</t>
  </si>
  <si>
    <t>28613173</t>
  </si>
  <si>
    <t>potrubí vodovodní PE100 SDR11 se signalizační vrstvou 100m 63x5,8mm</t>
  </si>
  <si>
    <t>-1204032578</t>
  </si>
  <si>
    <t>63*1,015 'Přepočtené koeficientem množství</t>
  </si>
  <si>
    <t>274,8*1,015 'Přepočtené koeficientem množství</t>
  </si>
  <si>
    <t>877161101</t>
  </si>
  <si>
    <t>Montáž elektrospojek na vodovodním potrubí z PE trub d 32</t>
  </si>
  <si>
    <t>-441617014</t>
  </si>
  <si>
    <t>HWL.630003203216</t>
  </si>
  <si>
    <t>TVAROVKA ISO SPOJKA 32-32</t>
  </si>
  <si>
    <t>782233977</t>
  </si>
  <si>
    <t>877211122</t>
  </si>
  <si>
    <t>Montáž elektro navrtávacích T-kusů s 360° odbočkou na vodovodním potrubí z PE trub d 63/32</t>
  </si>
  <si>
    <t>402531830</t>
  </si>
  <si>
    <t>28614000</t>
  </si>
  <si>
    <t>tvarovka T-kus navrtávací s odbočkou 360° D 63-32mm</t>
  </si>
  <si>
    <t>-901187348</t>
  </si>
  <si>
    <t>877241101</t>
  </si>
  <si>
    <t>Montáž elektrospojek na vodovodním potrubí z PE trub d 90</t>
  </si>
  <si>
    <t>-1366850213</t>
  </si>
  <si>
    <t>28615972</t>
  </si>
  <si>
    <t>elektrospojka SDR11 PE 100 PN16 D 63mm</t>
  </si>
  <si>
    <t>840930153</t>
  </si>
  <si>
    <t>28653055</t>
  </si>
  <si>
    <t>elektrokoleno 90° PE 100 D 63mm</t>
  </si>
  <si>
    <t>-1182497252</t>
  </si>
  <si>
    <t>28614960</t>
  </si>
  <si>
    <t>elektrotvarovka T-kus rovnoramenný PE 100 PN16 D 90mm</t>
  </si>
  <si>
    <t>-497866981</t>
  </si>
  <si>
    <t>28653135</t>
  </si>
  <si>
    <t>nákružek lemový PE 100 SDR11 90mm</t>
  </si>
  <si>
    <t>1036155537</t>
  </si>
  <si>
    <t>28654302</t>
  </si>
  <si>
    <t>přechodka PPR s vnějším kovovým závitem D 63x2"</t>
  </si>
  <si>
    <t>-421268836</t>
  </si>
  <si>
    <t>877241122</t>
  </si>
  <si>
    <t>Montáž elektro navrtávacích T-kusů s 360° odbočkou na vodovodním potrubí z PE trub d 90/32</t>
  </si>
  <si>
    <t>-1609770311</t>
  </si>
  <si>
    <t>28614008</t>
  </si>
  <si>
    <t>tvarovka T-kus navrtávací s odbočkou 360° D 90-32mm</t>
  </si>
  <si>
    <t>-1971852620</t>
  </si>
  <si>
    <t>42291056</t>
  </si>
  <si>
    <t>souprava zemní pro navrtávací pas s kohoutem Rd 1,25m</t>
  </si>
  <si>
    <t>464054062</t>
  </si>
  <si>
    <t>42291402</t>
  </si>
  <si>
    <t>poklop litinový ventilový</t>
  </si>
  <si>
    <t>-578228705</t>
  </si>
  <si>
    <t>891211112</t>
  </si>
  <si>
    <t>Montáž vodovodních šoupátek otevřený výkop DN 50</t>
  </si>
  <si>
    <t>2084622831</t>
  </si>
  <si>
    <t>HWL.280006405016</t>
  </si>
  <si>
    <t>ŠOUPÁTKO ISO DOMOVNÍ PŘÍPOJKY 50-2"</t>
  </si>
  <si>
    <t>-277050110</t>
  </si>
  <si>
    <t>HWL.249106400016</t>
  </si>
  <si>
    <t>ŠOUPÁTKO DOMOVNÍ PŘÍPOJKY SAMOVYPRAZDŇOVACÍ 6/4''-6/4''</t>
  </si>
  <si>
    <t>-1104959730</t>
  </si>
  <si>
    <t>891213111</t>
  </si>
  <si>
    <t>Montáž vodovodního ventilu hlavního pro přípojky DN 50</t>
  </si>
  <si>
    <t>700748633</t>
  </si>
  <si>
    <t>HWL.527009000216</t>
  </si>
  <si>
    <t>PAS NAVRT. HAWEX 90-2''</t>
  </si>
  <si>
    <t>2061117577</t>
  </si>
  <si>
    <t>891241112</t>
  </si>
  <si>
    <t>Montáž vodovodních šoupátek otevřený výkop DN 80</t>
  </si>
  <si>
    <t>-1706037642</t>
  </si>
  <si>
    <t>42221303</t>
  </si>
  <si>
    <t>šoupátko pitná voda litina GGG 50 krátká stavební dl PN10/16 DN 80x180mm</t>
  </si>
  <si>
    <t>1766790493</t>
  </si>
  <si>
    <t>891247111</t>
  </si>
  <si>
    <t>Montáž hydrantů podzemních DN 80</t>
  </si>
  <si>
    <t>924679116</t>
  </si>
  <si>
    <t>42273592</t>
  </si>
  <si>
    <t>hydrant podzemní DN 80 PN 16 dvojitý uzávěr s koulí krycí v 1000mm</t>
  </si>
  <si>
    <t>-733159056</t>
  </si>
  <si>
    <t>892233122</t>
  </si>
  <si>
    <t>Proplach a dezinfekce vodovodního potrubí DN od 40 do 70</t>
  </si>
  <si>
    <t>-956437227</t>
  </si>
  <si>
    <t>892273122</t>
  </si>
  <si>
    <t>Proplach a dezinfekce vodovodního potrubí DN od 80 do 125</t>
  </si>
  <si>
    <t>-1594742078</t>
  </si>
  <si>
    <t>899101211</t>
  </si>
  <si>
    <t>Demontáž poklopů litinových nebo ocelových včetně rámů hmotnosti do 50 kg</t>
  </si>
  <si>
    <t>-1987090189</t>
  </si>
  <si>
    <t>42291452</t>
  </si>
  <si>
    <t>poklop litinový hydrantový DN 80</t>
  </si>
  <si>
    <t>-1552811498</t>
  </si>
  <si>
    <t>42291073</t>
  </si>
  <si>
    <t>souprava zemní pro šoupátka DN 65-80mm Rd 1,5m</t>
  </si>
  <si>
    <t>-1058486103</t>
  </si>
  <si>
    <t>42291072</t>
  </si>
  <si>
    <t>souprava zemní pro šoupátka DN 40-50mm Rd 1,5m</t>
  </si>
  <si>
    <t>-877235075</t>
  </si>
  <si>
    <t>56230638</t>
  </si>
  <si>
    <t>deska podkladová uličního poklopu plastového hydrantového</t>
  </si>
  <si>
    <t>1479564980</t>
  </si>
  <si>
    <t>56230636</t>
  </si>
  <si>
    <t>deska podkladová uličního poklopu plastového ventilkového a šoupatového</t>
  </si>
  <si>
    <t>-500826829</t>
  </si>
  <si>
    <t>42291352</t>
  </si>
  <si>
    <t>poklop litinový šoupátkový pro zemní soupravy osazení do terénu a do vozovky</t>
  </si>
  <si>
    <t>3385201</t>
  </si>
  <si>
    <t>899712111</t>
  </si>
  <si>
    <t>Orientační tabulky na zdivu</t>
  </si>
  <si>
    <t>444350561</t>
  </si>
  <si>
    <t>337,80+38,50</t>
  </si>
  <si>
    <t>217,799*9 'Přepočtené koeficientem množství</t>
  </si>
  <si>
    <t>ostatní 1</t>
  </si>
  <si>
    <t>Spoluúčast VaK</t>
  </si>
  <si>
    <t>1754260907</t>
  </si>
  <si>
    <t>0,000266666666666667*15000 'Přepočtené koeficientem množství</t>
  </si>
  <si>
    <t>ostatní 6</t>
  </si>
  <si>
    <t>Krácený rozbor vody</t>
  </si>
  <si>
    <t>726179727</t>
  </si>
  <si>
    <t>-198693265</t>
  </si>
  <si>
    <t>-568920628</t>
  </si>
  <si>
    <t>03 - SO 03 Kanalizační přípojky</t>
  </si>
  <si>
    <t>Délka přípojek 124,50 m, v komunikaci 50 %; šířka rýhy 1,0 m</t>
  </si>
  <si>
    <t>124,50/2*1,00</t>
  </si>
  <si>
    <t>85141091</t>
  </si>
  <si>
    <t>121151104</t>
  </si>
  <si>
    <t>Sejmutí ornice plochy do 100 m2 tl vrstvy do 250 mm strojně</t>
  </si>
  <si>
    <t>41125693</t>
  </si>
  <si>
    <t>120,00*1,00*0,50</t>
  </si>
  <si>
    <t>(20,00+20,00)*1,50*2,00</t>
  </si>
  <si>
    <t>Délka přípojek 124,50 m; průměrná hloubka 2,00 m</t>
  </si>
  <si>
    <t>124,50*1,00*(2,00-0,30)</t>
  </si>
  <si>
    <t>Rozšíření v místě domovních šachet 8 %</t>
  </si>
  <si>
    <t>211,65 * 0,08</t>
  </si>
  <si>
    <t>124,50*2,00*2</t>
  </si>
  <si>
    <t>162551128</t>
  </si>
  <si>
    <t>Vodorovné přemístění do 3000 m výkopku/sypaniny z horniny třídy těžitelnosti II, skupiny 4 a 5</t>
  </si>
  <si>
    <t>1421925008</t>
  </si>
  <si>
    <t>Odvoz 50 % výkopku na meziskládku a zpět</t>
  </si>
  <si>
    <t>228,58*0,50*2</t>
  </si>
  <si>
    <t>50% objemu výkopu</t>
  </si>
  <si>
    <t>228,58*0,50</t>
  </si>
  <si>
    <t>167151111</t>
  </si>
  <si>
    <t>Nakládání výkopku z hornin třídy těžitelnosti I, skupiny 1 až 3 přes 100 m3</t>
  </si>
  <si>
    <t>-155648150</t>
  </si>
  <si>
    <t>-1754333917</t>
  </si>
  <si>
    <t>124,50*0,50*3,00</t>
  </si>
  <si>
    <t>1406271947</t>
  </si>
  <si>
    <t>-1900115929</t>
  </si>
  <si>
    <t>749679934</t>
  </si>
  <si>
    <t>186,75*0,015 'Přepočtené koeficientem množství</t>
  </si>
  <si>
    <t>114,28*1,80</t>
  </si>
  <si>
    <t>228,58</t>
  </si>
  <si>
    <t>Obsyp a lože potrubí</t>
  </si>
  <si>
    <t>124,50*1,00*0,55*-1</t>
  </si>
  <si>
    <t>160,11*0,50*1,67</t>
  </si>
  <si>
    <t>124,50*1,00*0,45</t>
  </si>
  <si>
    <t>56,025*1,67 'Přepočtené koeficientem množství</t>
  </si>
  <si>
    <t>120,00*1,00*0,10</t>
  </si>
  <si>
    <t>124,50*1,00*0,50</t>
  </si>
  <si>
    <t>871313121</t>
  </si>
  <si>
    <t>Montáž kanalizačního potrubí z PVC těsněné gumovým kroužkem otevřený výkop sklon do 20 % DN 160</t>
  </si>
  <si>
    <t>-1985578995</t>
  </si>
  <si>
    <t>28611165</t>
  </si>
  <si>
    <t>trubka kanalizační PVC DN 160x3000mm SN8</t>
  </si>
  <si>
    <t>-1437604854</t>
  </si>
  <si>
    <t>124,5*1,03 'Přepočtené koeficientem množství</t>
  </si>
  <si>
    <t>877315211</t>
  </si>
  <si>
    <t>Montáž tvarovek z tvrdého PVC-systém KG nebo z polypropylenu-systém KG 2000 jednoosé DN 160</t>
  </si>
  <si>
    <t>217967793</t>
  </si>
  <si>
    <t>28617338</t>
  </si>
  <si>
    <t>koleno kanalizace PP KG DN 160x45°</t>
  </si>
  <si>
    <t>-1338234326</t>
  </si>
  <si>
    <t>28611588</t>
  </si>
  <si>
    <t>zátka kanalizace plastové KG DN 150</t>
  </si>
  <si>
    <t>-1840125433</t>
  </si>
  <si>
    <t>877375121</t>
  </si>
  <si>
    <t>Výřez a montáž tvarovek odbočných na potrubí z kanalizačních trub z PVC DN 300</t>
  </si>
  <si>
    <t>-1830876671</t>
  </si>
  <si>
    <t>877360420</t>
  </si>
  <si>
    <t>Montáž odboček na kanalizačním potrubí z PP trub korugovaných DN 250</t>
  </si>
  <si>
    <t>-2123402007</t>
  </si>
  <si>
    <t>28617361</t>
  </si>
  <si>
    <t>odbočka kanalizace PP korugované pro KG 45° DN 250/160</t>
  </si>
  <si>
    <t>1066297284</t>
  </si>
  <si>
    <t>894812201</t>
  </si>
  <si>
    <t>Revizní a čistící šachta z PP šachtové dno DN 425/150 průtočné</t>
  </si>
  <si>
    <t>203010494</t>
  </si>
  <si>
    <t>894812231</t>
  </si>
  <si>
    <t>Revizní a čistící šachta z PP DN 425 šachtová roura korugovaná bez hrdla světlé hloubky 1500 mm</t>
  </si>
  <si>
    <t>87798804</t>
  </si>
  <si>
    <t>894812241</t>
  </si>
  <si>
    <t>Revizní a čistící šachta z PP DN 425 šachtová roura teleskopická světlé hloubky 375 mm</t>
  </si>
  <si>
    <t>1297954423</t>
  </si>
  <si>
    <t>894812249</t>
  </si>
  <si>
    <t>Příplatek k rourám revizní a čistící šachty z PP DN 425 za uříznutí šachtové roury</t>
  </si>
  <si>
    <t>964537957</t>
  </si>
  <si>
    <t>894812262</t>
  </si>
  <si>
    <t>Revizní a čistící šachta z PP DN 425 poklop litinový plný do teleskopické trubky pro třídu zatížení D400</t>
  </si>
  <si>
    <t>264393612</t>
  </si>
  <si>
    <t>44,875*9 'Přepočtené koeficientem množství</t>
  </si>
  <si>
    <t>04 - SO 04 Přípojka NN</t>
  </si>
  <si>
    <t xml:space="preserve">    741 - Elektroinstalace - silnoproud</t>
  </si>
  <si>
    <t xml:space="preserve">    21-M - Elektromontáže</t>
  </si>
  <si>
    <t xml:space="preserve">    36-M - Montáž prov.,měř. a regul. zařízení</t>
  </si>
  <si>
    <t>HZS - Hodinové zúčtovací sazby</t>
  </si>
  <si>
    <t>741</t>
  </si>
  <si>
    <t>Elektroinstalace - silnoproud</t>
  </si>
  <si>
    <t>741122131</t>
  </si>
  <si>
    <t>Montáž kabel Cu plný kulatý žíla 4x1,5 až 4 mm2 zatažený v trubkách (CYKY)</t>
  </si>
  <si>
    <t>1412181012</t>
  </si>
  <si>
    <t>34111064</t>
  </si>
  <si>
    <t>kabel silový s Cu jádrem 1 kV 4x2,5mm2</t>
  </si>
  <si>
    <t>1945142770</t>
  </si>
  <si>
    <t>34121050</t>
  </si>
  <si>
    <t>kabel sdělovací s Cu jádrem 5x2x0,5mm</t>
  </si>
  <si>
    <t>798946756</t>
  </si>
  <si>
    <t>741122134</t>
  </si>
  <si>
    <t>Montáž kabel Cu plný kulatý žíla 4x16 až 25 mm2 zatažený v trubkách (CYKY)</t>
  </si>
  <si>
    <t>773438896</t>
  </si>
  <si>
    <t>34571352</t>
  </si>
  <si>
    <t>trubka elektroinstalační ohebná dvouplášťová korugovaná (chránička) D 52/63mm, HDPE+LDPE</t>
  </si>
  <si>
    <t>1290604307</t>
  </si>
  <si>
    <t>35442062</t>
  </si>
  <si>
    <t>pás zemnící 30x4mm FeZn</t>
  </si>
  <si>
    <t>770937231</t>
  </si>
  <si>
    <t>35441072</t>
  </si>
  <si>
    <t>drát pro hromosvod FeZn D 8mm</t>
  </si>
  <si>
    <t>-1513078197</t>
  </si>
  <si>
    <t>741122133</t>
  </si>
  <si>
    <t>Montáž kabel Cu plný kulatý žíla 4x10 mm2 zatažený v trubkách (CYKY)</t>
  </si>
  <si>
    <t>-586526828</t>
  </si>
  <si>
    <t>34111076</t>
  </si>
  <si>
    <t>kabel silový s Cu jádrem 1kV 4x10mm2</t>
  </si>
  <si>
    <t>180723620</t>
  </si>
  <si>
    <t>741124731</t>
  </si>
  <si>
    <t>Montáž kabel Cu stíněný ovládací žíly 2 až 19x0,8 mm2 uložený pevně (JYTY)</t>
  </si>
  <si>
    <t>-1856128433</t>
  </si>
  <si>
    <t>34121582</t>
  </si>
  <si>
    <t>kabel ovládací stíněný 4x0,8mm</t>
  </si>
  <si>
    <t>1934769991</t>
  </si>
  <si>
    <t>741210101</t>
  </si>
  <si>
    <t>Montáž rozváděčů litinových, hliníkových nebo plastových sestava do 50 kg</t>
  </si>
  <si>
    <t>-722153344</t>
  </si>
  <si>
    <t>35711651</t>
  </si>
  <si>
    <t>rozvaděč elektroměrový plastový ER112/PVP7P  1x jednosazbový</t>
  </si>
  <si>
    <t>-2131307841</t>
  </si>
  <si>
    <t>34571407</t>
  </si>
  <si>
    <t>rozvodka krabicová do vlhka s víčkem 119x119 mm 4 vývody</t>
  </si>
  <si>
    <t>-1507653670</t>
  </si>
  <si>
    <t>34571396</t>
  </si>
  <si>
    <t>rozvodka krabicová do vlhka s víčkem a ochrannou svorkou 96x96 mm 4 vývody</t>
  </si>
  <si>
    <t>-826650477</t>
  </si>
  <si>
    <t>35711734</t>
  </si>
  <si>
    <t>skříň přípojková plastová pro průběžné připojení 3 x 160 A</t>
  </si>
  <si>
    <t>-542344537</t>
  </si>
  <si>
    <t>35711733.1</t>
  </si>
  <si>
    <t>skříň plastová 750x1000x320 mm, plastový pilíř, IP54</t>
  </si>
  <si>
    <t>-135443791</t>
  </si>
  <si>
    <t>741410021</t>
  </si>
  <si>
    <t>Montáž vodič uzemňovací pásek průřezu do 120 mm2 v městské zástavbě v zemi</t>
  </si>
  <si>
    <t>1299520063</t>
  </si>
  <si>
    <t>741440031</t>
  </si>
  <si>
    <t>Montáž tyč zemnicí délky do 2 m</t>
  </si>
  <si>
    <t>-2105844012</t>
  </si>
  <si>
    <t>35441050</t>
  </si>
  <si>
    <t>tyč jímací s kovaným hrotem 1000mm FeZn</t>
  </si>
  <si>
    <t>-1258265073</t>
  </si>
  <si>
    <t>21-M</t>
  </si>
  <si>
    <t>Elektromontáže</t>
  </si>
  <si>
    <t>210100003</t>
  </si>
  <si>
    <t>Ukončení vodičů v rozváděči nebo na přístroji včetně zapojení průřezu žíly do 16 mm2</t>
  </si>
  <si>
    <t>-1646859016</t>
  </si>
  <si>
    <t>35718100.1</t>
  </si>
  <si>
    <t>rozvaděče RMS vystrojení</t>
  </si>
  <si>
    <t>149147264</t>
  </si>
  <si>
    <t>35811257</t>
  </si>
  <si>
    <t>zásuvka nástěnná 16 A, 250 V, 4pólová</t>
  </si>
  <si>
    <t>1769369913</t>
  </si>
  <si>
    <t>210280001</t>
  </si>
  <si>
    <t>Zkoušky a prohlídky el rozvodů a zařízení celková prohlídka pro objem mtž prací do 100 000 Kč</t>
  </si>
  <si>
    <t>-673429203</t>
  </si>
  <si>
    <t>210280161</t>
  </si>
  <si>
    <t>Oživení jednoho pole rozváděče se složitou výzbrojí</t>
  </si>
  <si>
    <t>-1345103793</t>
  </si>
  <si>
    <t>210280221</t>
  </si>
  <si>
    <t>Měření zemních odporů zemnící sítě délky pásku do 100 m</t>
  </si>
  <si>
    <t>-1805613918</t>
  </si>
  <si>
    <t>36-M</t>
  </si>
  <si>
    <t>Montáž prov.,měř. a regul. zařízení</t>
  </si>
  <si>
    <t>361410241</t>
  </si>
  <si>
    <t>Montáž měřič výšky hladiny kapacitní limitní, typ VZH 211</t>
  </si>
  <si>
    <t>-1914301795</t>
  </si>
  <si>
    <t>35820020.1</t>
  </si>
  <si>
    <t>spínač hladinový s kabelem</t>
  </si>
  <si>
    <t>1420675208</t>
  </si>
  <si>
    <t>-778867174</t>
  </si>
  <si>
    <t>460030002</t>
  </si>
  <si>
    <t>Sejmutí ornice ručně v hornině třídy 1, vrstva tloušťky přes 15 cm</t>
  </si>
  <si>
    <t>1165778578</t>
  </si>
  <si>
    <t>460201603</t>
  </si>
  <si>
    <t>Hloubení kabelových nezapažených rýh jakýchkoli rozměrů strojně v hornině tř 3</t>
  </si>
  <si>
    <t>-1974393198</t>
  </si>
  <si>
    <t>460421282</t>
  </si>
  <si>
    <t>Lože kabelů z prohozeného výkopku tl 5 cm nad kabel, kryté plastovou folií, š lože do 50 cm</t>
  </si>
  <si>
    <t>-1588548764</t>
  </si>
  <si>
    <t>460490012</t>
  </si>
  <si>
    <t>Krytí kabelů výstražnou fólií šířky 25 cm</t>
  </si>
  <si>
    <t>-1685142415</t>
  </si>
  <si>
    <t>460560543</t>
  </si>
  <si>
    <t>Zásyp rýh ručně šířky 60 cm, hloubky 90 cm, z horniny třídy 3</t>
  </si>
  <si>
    <t>1437706933</t>
  </si>
  <si>
    <t>460600023</t>
  </si>
  <si>
    <t>Vodorovné přemístění horniny jakékoliv třídy do 1000 m</t>
  </si>
  <si>
    <t>-659640445</t>
  </si>
  <si>
    <t>460600031</t>
  </si>
  <si>
    <t>Příplatek k vodorovnému přemístění horniny za každých dalších 1000 m</t>
  </si>
  <si>
    <t>1610447824</t>
  </si>
  <si>
    <t>2,4*9 'Přepočtené koeficientem množství</t>
  </si>
  <si>
    <t>460620007</t>
  </si>
  <si>
    <t>Zatravnění včetně zalití vodou na rovině</t>
  </si>
  <si>
    <t>-1004478878</t>
  </si>
  <si>
    <t>460620012</t>
  </si>
  <si>
    <t>Provizorní úprava terénu se zhutněním, v hornině tř 2</t>
  </si>
  <si>
    <t>-2072974893</t>
  </si>
  <si>
    <t>HZS</t>
  </si>
  <si>
    <t>Hodinové zúčtovací sazby</t>
  </si>
  <si>
    <t>HZS2222</t>
  </si>
  <si>
    <t>Hodinová zúčtovací sazba elektrikář odborný</t>
  </si>
  <si>
    <t>-1269144886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</si>
  <si>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</si>
  <si>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</si>
  <si>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</si>
  <si>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</si>
  <si>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</si>
  <si>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</si>
  <si>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</si>
  <si>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Objednatel:</t>
  </si>
  <si>
    <t>Vypracoval:</t>
  </si>
  <si>
    <t>Ing. Josef Rechtik</t>
  </si>
  <si>
    <t>Arch.číslo: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</si>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</sst>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>
      <alignment/>
      <protection locked="0"/>
    </xf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42" fillId="0" borderId="24" xfId="21" applyBorder="1" applyAlignment="1" applyProtection="1">
      <alignment horizontal="right" vertical="top"/>
      <protection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3" xfId="0" applyFont="1" applyBorder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68" fontId="43" fillId="0" borderId="0" xfId="0" applyNumberFormat="1" applyFont="1" applyAlignment="1">
      <alignment vertical="center"/>
    </xf>
    <xf numFmtId="168" fontId="43" fillId="0" borderId="0" xfId="0" applyNumberFormat="1" applyFont="1" applyAlignment="1">
      <alignment horizontal="left" vertical="center"/>
    </xf>
    <xf numFmtId="0" fontId="44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_štítky, seznamy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35</xdr:row>
      <xdr:rowOff>171450</xdr:rowOff>
    </xdr:from>
    <xdr:to>
      <xdr:col>6</xdr:col>
      <xdr:colOff>933450</xdr:colOff>
      <xdr:row>39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19800" y="7705725"/>
          <a:ext cx="914400" cy="1095375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22-2017%20F-M%20%20Gajerovice\projekt\DPS\%20&#353;t&#237;tky,%20seznamy%20Gajerovice%20D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dokladů 1"/>
      <sheetName val="doklady 2"/>
      <sheetName val="seznam příloh DSP"/>
      <sheetName val="krycí list-DSP-E. doklady"/>
      <sheetName val="krycí list-DUR-přípojky"/>
    </sheetNames>
    <sheetDataSet>
      <sheetData sheetId="0">
        <row r="1">
          <cell r="C1" t="str">
            <v>22/2017</v>
          </cell>
        </row>
        <row r="2">
          <cell r="C2" t="str">
            <v>Splašková kanalizace Lískovec</v>
          </cell>
        </row>
        <row r="3">
          <cell r="C3" t="str">
            <v>odkanalizování místní části Gajerovice</v>
          </cell>
        </row>
        <row r="7">
          <cell r="C7" t="str">
            <v>Dokumentace provedení stavby (DPS)</v>
          </cell>
        </row>
        <row r="8">
          <cell r="C8" t="str">
            <v>Statutární město Frýdek-Místek</v>
          </cell>
        </row>
        <row r="10">
          <cell r="C10" t="str">
            <v>říjen 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A26E-6086-4974-A15A-7FE5062D6A3D}">
  <dimension ref="B1:G39"/>
  <sheetViews>
    <sheetView tabSelected="1" workbookViewId="0" topLeftCell="A25">
      <selection activeCell="E27" sqref="E27"/>
    </sheetView>
  </sheetViews>
  <sheetFormatPr defaultColWidth="18.8515625" defaultRowHeight="21" customHeight="1"/>
  <cols>
    <col min="1" max="1" width="2.421875" style="2" customWidth="1"/>
    <col min="2" max="2" width="29.8515625" style="2" customWidth="1"/>
    <col min="3" max="3" width="3.7109375" style="2" customWidth="1"/>
    <col min="4" max="5" width="18.8515625" style="2" customWidth="1"/>
    <col min="6" max="6" width="16.28125" style="2" customWidth="1"/>
    <col min="7" max="7" width="20.28125" style="2" customWidth="1"/>
    <col min="8" max="256" width="18.8515625" style="2" customWidth="1"/>
    <col min="257" max="257" width="2.421875" style="2" customWidth="1"/>
    <col min="258" max="258" width="29.8515625" style="2" customWidth="1"/>
    <col min="259" max="259" width="3.7109375" style="2" customWidth="1"/>
    <col min="260" max="262" width="18.8515625" style="2" customWidth="1"/>
    <col min="263" max="263" width="20.28125" style="2" customWidth="1"/>
    <col min="264" max="512" width="18.8515625" style="2" customWidth="1"/>
    <col min="513" max="513" width="2.421875" style="2" customWidth="1"/>
    <col min="514" max="514" width="29.8515625" style="2" customWidth="1"/>
    <col min="515" max="515" width="3.7109375" style="2" customWidth="1"/>
    <col min="516" max="518" width="18.8515625" style="2" customWidth="1"/>
    <col min="519" max="519" width="20.28125" style="2" customWidth="1"/>
    <col min="520" max="768" width="18.8515625" style="2" customWidth="1"/>
    <col min="769" max="769" width="2.421875" style="2" customWidth="1"/>
    <col min="770" max="770" width="29.8515625" style="2" customWidth="1"/>
    <col min="771" max="771" width="3.7109375" style="2" customWidth="1"/>
    <col min="772" max="774" width="18.8515625" style="2" customWidth="1"/>
    <col min="775" max="775" width="20.28125" style="2" customWidth="1"/>
    <col min="776" max="1024" width="18.8515625" style="2" customWidth="1"/>
    <col min="1025" max="1025" width="2.421875" style="2" customWidth="1"/>
    <col min="1026" max="1026" width="29.8515625" style="2" customWidth="1"/>
    <col min="1027" max="1027" width="3.7109375" style="2" customWidth="1"/>
    <col min="1028" max="1030" width="18.8515625" style="2" customWidth="1"/>
    <col min="1031" max="1031" width="20.28125" style="2" customWidth="1"/>
    <col min="1032" max="1280" width="18.8515625" style="2" customWidth="1"/>
    <col min="1281" max="1281" width="2.421875" style="2" customWidth="1"/>
    <col min="1282" max="1282" width="29.8515625" style="2" customWidth="1"/>
    <col min="1283" max="1283" width="3.7109375" style="2" customWidth="1"/>
    <col min="1284" max="1286" width="18.8515625" style="2" customWidth="1"/>
    <col min="1287" max="1287" width="20.28125" style="2" customWidth="1"/>
    <col min="1288" max="1536" width="18.8515625" style="2" customWidth="1"/>
    <col min="1537" max="1537" width="2.421875" style="2" customWidth="1"/>
    <col min="1538" max="1538" width="29.8515625" style="2" customWidth="1"/>
    <col min="1539" max="1539" width="3.7109375" style="2" customWidth="1"/>
    <col min="1540" max="1542" width="18.8515625" style="2" customWidth="1"/>
    <col min="1543" max="1543" width="20.28125" style="2" customWidth="1"/>
    <col min="1544" max="1792" width="18.8515625" style="2" customWidth="1"/>
    <col min="1793" max="1793" width="2.421875" style="2" customWidth="1"/>
    <col min="1794" max="1794" width="29.8515625" style="2" customWidth="1"/>
    <col min="1795" max="1795" width="3.7109375" style="2" customWidth="1"/>
    <col min="1796" max="1798" width="18.8515625" style="2" customWidth="1"/>
    <col min="1799" max="1799" width="20.28125" style="2" customWidth="1"/>
    <col min="1800" max="2048" width="18.8515625" style="2" customWidth="1"/>
    <col min="2049" max="2049" width="2.421875" style="2" customWidth="1"/>
    <col min="2050" max="2050" width="29.8515625" style="2" customWidth="1"/>
    <col min="2051" max="2051" width="3.7109375" style="2" customWidth="1"/>
    <col min="2052" max="2054" width="18.8515625" style="2" customWidth="1"/>
    <col min="2055" max="2055" width="20.28125" style="2" customWidth="1"/>
    <col min="2056" max="2304" width="18.8515625" style="2" customWidth="1"/>
    <col min="2305" max="2305" width="2.421875" style="2" customWidth="1"/>
    <col min="2306" max="2306" width="29.8515625" style="2" customWidth="1"/>
    <col min="2307" max="2307" width="3.7109375" style="2" customWidth="1"/>
    <col min="2308" max="2310" width="18.8515625" style="2" customWidth="1"/>
    <col min="2311" max="2311" width="20.28125" style="2" customWidth="1"/>
    <col min="2312" max="2560" width="18.8515625" style="2" customWidth="1"/>
    <col min="2561" max="2561" width="2.421875" style="2" customWidth="1"/>
    <col min="2562" max="2562" width="29.8515625" style="2" customWidth="1"/>
    <col min="2563" max="2563" width="3.7109375" style="2" customWidth="1"/>
    <col min="2564" max="2566" width="18.8515625" style="2" customWidth="1"/>
    <col min="2567" max="2567" width="20.28125" style="2" customWidth="1"/>
    <col min="2568" max="2816" width="18.8515625" style="2" customWidth="1"/>
    <col min="2817" max="2817" width="2.421875" style="2" customWidth="1"/>
    <col min="2818" max="2818" width="29.8515625" style="2" customWidth="1"/>
    <col min="2819" max="2819" width="3.7109375" style="2" customWidth="1"/>
    <col min="2820" max="2822" width="18.8515625" style="2" customWidth="1"/>
    <col min="2823" max="2823" width="20.28125" style="2" customWidth="1"/>
    <col min="2824" max="3072" width="18.8515625" style="2" customWidth="1"/>
    <col min="3073" max="3073" width="2.421875" style="2" customWidth="1"/>
    <col min="3074" max="3074" width="29.8515625" style="2" customWidth="1"/>
    <col min="3075" max="3075" width="3.7109375" style="2" customWidth="1"/>
    <col min="3076" max="3078" width="18.8515625" style="2" customWidth="1"/>
    <col min="3079" max="3079" width="20.28125" style="2" customWidth="1"/>
    <col min="3080" max="3328" width="18.8515625" style="2" customWidth="1"/>
    <col min="3329" max="3329" width="2.421875" style="2" customWidth="1"/>
    <col min="3330" max="3330" width="29.8515625" style="2" customWidth="1"/>
    <col min="3331" max="3331" width="3.7109375" style="2" customWidth="1"/>
    <col min="3332" max="3334" width="18.8515625" style="2" customWidth="1"/>
    <col min="3335" max="3335" width="20.28125" style="2" customWidth="1"/>
    <col min="3336" max="3584" width="18.8515625" style="2" customWidth="1"/>
    <col min="3585" max="3585" width="2.421875" style="2" customWidth="1"/>
    <col min="3586" max="3586" width="29.8515625" style="2" customWidth="1"/>
    <col min="3587" max="3587" width="3.7109375" style="2" customWidth="1"/>
    <col min="3588" max="3590" width="18.8515625" style="2" customWidth="1"/>
    <col min="3591" max="3591" width="20.28125" style="2" customWidth="1"/>
    <col min="3592" max="3840" width="18.8515625" style="2" customWidth="1"/>
    <col min="3841" max="3841" width="2.421875" style="2" customWidth="1"/>
    <col min="3842" max="3842" width="29.8515625" style="2" customWidth="1"/>
    <col min="3843" max="3843" width="3.7109375" style="2" customWidth="1"/>
    <col min="3844" max="3846" width="18.8515625" style="2" customWidth="1"/>
    <col min="3847" max="3847" width="20.28125" style="2" customWidth="1"/>
    <col min="3848" max="4096" width="18.8515625" style="2" customWidth="1"/>
    <col min="4097" max="4097" width="2.421875" style="2" customWidth="1"/>
    <col min="4098" max="4098" width="29.8515625" style="2" customWidth="1"/>
    <col min="4099" max="4099" width="3.7109375" style="2" customWidth="1"/>
    <col min="4100" max="4102" width="18.8515625" style="2" customWidth="1"/>
    <col min="4103" max="4103" width="20.28125" style="2" customWidth="1"/>
    <col min="4104" max="4352" width="18.8515625" style="2" customWidth="1"/>
    <col min="4353" max="4353" width="2.421875" style="2" customWidth="1"/>
    <col min="4354" max="4354" width="29.8515625" style="2" customWidth="1"/>
    <col min="4355" max="4355" width="3.7109375" style="2" customWidth="1"/>
    <col min="4356" max="4358" width="18.8515625" style="2" customWidth="1"/>
    <col min="4359" max="4359" width="20.28125" style="2" customWidth="1"/>
    <col min="4360" max="4608" width="18.8515625" style="2" customWidth="1"/>
    <col min="4609" max="4609" width="2.421875" style="2" customWidth="1"/>
    <col min="4610" max="4610" width="29.8515625" style="2" customWidth="1"/>
    <col min="4611" max="4611" width="3.7109375" style="2" customWidth="1"/>
    <col min="4612" max="4614" width="18.8515625" style="2" customWidth="1"/>
    <col min="4615" max="4615" width="20.28125" style="2" customWidth="1"/>
    <col min="4616" max="4864" width="18.8515625" style="2" customWidth="1"/>
    <col min="4865" max="4865" width="2.421875" style="2" customWidth="1"/>
    <col min="4866" max="4866" width="29.8515625" style="2" customWidth="1"/>
    <col min="4867" max="4867" width="3.7109375" style="2" customWidth="1"/>
    <col min="4868" max="4870" width="18.8515625" style="2" customWidth="1"/>
    <col min="4871" max="4871" width="20.28125" style="2" customWidth="1"/>
    <col min="4872" max="5120" width="18.8515625" style="2" customWidth="1"/>
    <col min="5121" max="5121" width="2.421875" style="2" customWidth="1"/>
    <col min="5122" max="5122" width="29.8515625" style="2" customWidth="1"/>
    <col min="5123" max="5123" width="3.7109375" style="2" customWidth="1"/>
    <col min="5124" max="5126" width="18.8515625" style="2" customWidth="1"/>
    <col min="5127" max="5127" width="20.28125" style="2" customWidth="1"/>
    <col min="5128" max="5376" width="18.8515625" style="2" customWidth="1"/>
    <col min="5377" max="5377" width="2.421875" style="2" customWidth="1"/>
    <col min="5378" max="5378" width="29.8515625" style="2" customWidth="1"/>
    <col min="5379" max="5379" width="3.7109375" style="2" customWidth="1"/>
    <col min="5380" max="5382" width="18.8515625" style="2" customWidth="1"/>
    <col min="5383" max="5383" width="20.28125" style="2" customWidth="1"/>
    <col min="5384" max="5632" width="18.8515625" style="2" customWidth="1"/>
    <col min="5633" max="5633" width="2.421875" style="2" customWidth="1"/>
    <col min="5634" max="5634" width="29.8515625" style="2" customWidth="1"/>
    <col min="5635" max="5635" width="3.7109375" style="2" customWidth="1"/>
    <col min="5636" max="5638" width="18.8515625" style="2" customWidth="1"/>
    <col min="5639" max="5639" width="20.28125" style="2" customWidth="1"/>
    <col min="5640" max="5888" width="18.8515625" style="2" customWidth="1"/>
    <col min="5889" max="5889" width="2.421875" style="2" customWidth="1"/>
    <col min="5890" max="5890" width="29.8515625" style="2" customWidth="1"/>
    <col min="5891" max="5891" width="3.7109375" style="2" customWidth="1"/>
    <col min="5892" max="5894" width="18.8515625" style="2" customWidth="1"/>
    <col min="5895" max="5895" width="20.28125" style="2" customWidth="1"/>
    <col min="5896" max="6144" width="18.8515625" style="2" customWidth="1"/>
    <col min="6145" max="6145" width="2.421875" style="2" customWidth="1"/>
    <col min="6146" max="6146" width="29.8515625" style="2" customWidth="1"/>
    <col min="6147" max="6147" width="3.7109375" style="2" customWidth="1"/>
    <col min="6148" max="6150" width="18.8515625" style="2" customWidth="1"/>
    <col min="6151" max="6151" width="20.28125" style="2" customWidth="1"/>
    <col min="6152" max="6400" width="18.8515625" style="2" customWidth="1"/>
    <col min="6401" max="6401" width="2.421875" style="2" customWidth="1"/>
    <col min="6402" max="6402" width="29.8515625" style="2" customWidth="1"/>
    <col min="6403" max="6403" width="3.7109375" style="2" customWidth="1"/>
    <col min="6404" max="6406" width="18.8515625" style="2" customWidth="1"/>
    <col min="6407" max="6407" width="20.28125" style="2" customWidth="1"/>
    <col min="6408" max="6656" width="18.8515625" style="2" customWidth="1"/>
    <col min="6657" max="6657" width="2.421875" style="2" customWidth="1"/>
    <col min="6658" max="6658" width="29.8515625" style="2" customWidth="1"/>
    <col min="6659" max="6659" width="3.7109375" style="2" customWidth="1"/>
    <col min="6660" max="6662" width="18.8515625" style="2" customWidth="1"/>
    <col min="6663" max="6663" width="20.28125" style="2" customWidth="1"/>
    <col min="6664" max="6912" width="18.8515625" style="2" customWidth="1"/>
    <col min="6913" max="6913" width="2.421875" style="2" customWidth="1"/>
    <col min="6914" max="6914" width="29.8515625" style="2" customWidth="1"/>
    <col min="6915" max="6915" width="3.7109375" style="2" customWidth="1"/>
    <col min="6916" max="6918" width="18.8515625" style="2" customWidth="1"/>
    <col min="6919" max="6919" width="20.28125" style="2" customWidth="1"/>
    <col min="6920" max="7168" width="18.8515625" style="2" customWidth="1"/>
    <col min="7169" max="7169" width="2.421875" style="2" customWidth="1"/>
    <col min="7170" max="7170" width="29.8515625" style="2" customWidth="1"/>
    <col min="7171" max="7171" width="3.7109375" style="2" customWidth="1"/>
    <col min="7172" max="7174" width="18.8515625" style="2" customWidth="1"/>
    <col min="7175" max="7175" width="20.28125" style="2" customWidth="1"/>
    <col min="7176" max="7424" width="18.8515625" style="2" customWidth="1"/>
    <col min="7425" max="7425" width="2.421875" style="2" customWidth="1"/>
    <col min="7426" max="7426" width="29.8515625" style="2" customWidth="1"/>
    <col min="7427" max="7427" width="3.7109375" style="2" customWidth="1"/>
    <col min="7428" max="7430" width="18.8515625" style="2" customWidth="1"/>
    <col min="7431" max="7431" width="20.28125" style="2" customWidth="1"/>
    <col min="7432" max="7680" width="18.8515625" style="2" customWidth="1"/>
    <col min="7681" max="7681" width="2.421875" style="2" customWidth="1"/>
    <col min="7682" max="7682" width="29.8515625" style="2" customWidth="1"/>
    <col min="7683" max="7683" width="3.7109375" style="2" customWidth="1"/>
    <col min="7684" max="7686" width="18.8515625" style="2" customWidth="1"/>
    <col min="7687" max="7687" width="20.28125" style="2" customWidth="1"/>
    <col min="7688" max="7936" width="18.8515625" style="2" customWidth="1"/>
    <col min="7937" max="7937" width="2.421875" style="2" customWidth="1"/>
    <col min="7938" max="7938" width="29.8515625" style="2" customWidth="1"/>
    <col min="7939" max="7939" width="3.7109375" style="2" customWidth="1"/>
    <col min="7940" max="7942" width="18.8515625" style="2" customWidth="1"/>
    <col min="7943" max="7943" width="20.28125" style="2" customWidth="1"/>
    <col min="7944" max="8192" width="18.8515625" style="2" customWidth="1"/>
    <col min="8193" max="8193" width="2.421875" style="2" customWidth="1"/>
    <col min="8194" max="8194" width="29.8515625" style="2" customWidth="1"/>
    <col min="8195" max="8195" width="3.7109375" style="2" customWidth="1"/>
    <col min="8196" max="8198" width="18.8515625" style="2" customWidth="1"/>
    <col min="8199" max="8199" width="20.28125" style="2" customWidth="1"/>
    <col min="8200" max="8448" width="18.8515625" style="2" customWidth="1"/>
    <col min="8449" max="8449" width="2.421875" style="2" customWidth="1"/>
    <col min="8450" max="8450" width="29.8515625" style="2" customWidth="1"/>
    <col min="8451" max="8451" width="3.7109375" style="2" customWidth="1"/>
    <col min="8452" max="8454" width="18.8515625" style="2" customWidth="1"/>
    <col min="8455" max="8455" width="20.28125" style="2" customWidth="1"/>
    <col min="8456" max="8704" width="18.8515625" style="2" customWidth="1"/>
    <col min="8705" max="8705" width="2.421875" style="2" customWidth="1"/>
    <col min="8706" max="8706" width="29.8515625" style="2" customWidth="1"/>
    <col min="8707" max="8707" width="3.7109375" style="2" customWidth="1"/>
    <col min="8708" max="8710" width="18.8515625" style="2" customWidth="1"/>
    <col min="8711" max="8711" width="20.28125" style="2" customWidth="1"/>
    <col min="8712" max="8960" width="18.8515625" style="2" customWidth="1"/>
    <col min="8961" max="8961" width="2.421875" style="2" customWidth="1"/>
    <col min="8962" max="8962" width="29.8515625" style="2" customWidth="1"/>
    <col min="8963" max="8963" width="3.7109375" style="2" customWidth="1"/>
    <col min="8964" max="8966" width="18.8515625" style="2" customWidth="1"/>
    <col min="8967" max="8967" width="20.28125" style="2" customWidth="1"/>
    <col min="8968" max="9216" width="18.8515625" style="2" customWidth="1"/>
    <col min="9217" max="9217" width="2.421875" style="2" customWidth="1"/>
    <col min="9218" max="9218" width="29.8515625" style="2" customWidth="1"/>
    <col min="9219" max="9219" width="3.7109375" style="2" customWidth="1"/>
    <col min="9220" max="9222" width="18.8515625" style="2" customWidth="1"/>
    <col min="9223" max="9223" width="20.28125" style="2" customWidth="1"/>
    <col min="9224" max="9472" width="18.8515625" style="2" customWidth="1"/>
    <col min="9473" max="9473" width="2.421875" style="2" customWidth="1"/>
    <col min="9474" max="9474" width="29.8515625" style="2" customWidth="1"/>
    <col min="9475" max="9475" width="3.7109375" style="2" customWidth="1"/>
    <col min="9476" max="9478" width="18.8515625" style="2" customWidth="1"/>
    <col min="9479" max="9479" width="20.28125" style="2" customWidth="1"/>
    <col min="9480" max="9728" width="18.8515625" style="2" customWidth="1"/>
    <col min="9729" max="9729" width="2.421875" style="2" customWidth="1"/>
    <col min="9730" max="9730" width="29.8515625" style="2" customWidth="1"/>
    <col min="9731" max="9731" width="3.7109375" style="2" customWidth="1"/>
    <col min="9732" max="9734" width="18.8515625" style="2" customWidth="1"/>
    <col min="9735" max="9735" width="20.28125" style="2" customWidth="1"/>
    <col min="9736" max="9984" width="18.8515625" style="2" customWidth="1"/>
    <col min="9985" max="9985" width="2.421875" style="2" customWidth="1"/>
    <col min="9986" max="9986" width="29.8515625" style="2" customWidth="1"/>
    <col min="9987" max="9987" width="3.7109375" style="2" customWidth="1"/>
    <col min="9988" max="9990" width="18.8515625" style="2" customWidth="1"/>
    <col min="9991" max="9991" width="20.28125" style="2" customWidth="1"/>
    <col min="9992" max="10240" width="18.8515625" style="2" customWidth="1"/>
    <col min="10241" max="10241" width="2.421875" style="2" customWidth="1"/>
    <col min="10242" max="10242" width="29.8515625" style="2" customWidth="1"/>
    <col min="10243" max="10243" width="3.7109375" style="2" customWidth="1"/>
    <col min="10244" max="10246" width="18.8515625" style="2" customWidth="1"/>
    <col min="10247" max="10247" width="20.28125" style="2" customWidth="1"/>
    <col min="10248" max="10496" width="18.8515625" style="2" customWidth="1"/>
    <col min="10497" max="10497" width="2.421875" style="2" customWidth="1"/>
    <col min="10498" max="10498" width="29.8515625" style="2" customWidth="1"/>
    <col min="10499" max="10499" width="3.7109375" style="2" customWidth="1"/>
    <col min="10500" max="10502" width="18.8515625" style="2" customWidth="1"/>
    <col min="10503" max="10503" width="20.28125" style="2" customWidth="1"/>
    <col min="10504" max="10752" width="18.8515625" style="2" customWidth="1"/>
    <col min="10753" max="10753" width="2.421875" style="2" customWidth="1"/>
    <col min="10754" max="10754" width="29.8515625" style="2" customWidth="1"/>
    <col min="10755" max="10755" width="3.7109375" style="2" customWidth="1"/>
    <col min="10756" max="10758" width="18.8515625" style="2" customWidth="1"/>
    <col min="10759" max="10759" width="20.28125" style="2" customWidth="1"/>
    <col min="10760" max="11008" width="18.8515625" style="2" customWidth="1"/>
    <col min="11009" max="11009" width="2.421875" style="2" customWidth="1"/>
    <col min="11010" max="11010" width="29.8515625" style="2" customWidth="1"/>
    <col min="11011" max="11011" width="3.7109375" style="2" customWidth="1"/>
    <col min="11012" max="11014" width="18.8515625" style="2" customWidth="1"/>
    <col min="11015" max="11015" width="20.28125" style="2" customWidth="1"/>
    <col min="11016" max="11264" width="18.8515625" style="2" customWidth="1"/>
    <col min="11265" max="11265" width="2.421875" style="2" customWidth="1"/>
    <col min="11266" max="11266" width="29.8515625" style="2" customWidth="1"/>
    <col min="11267" max="11267" width="3.7109375" style="2" customWidth="1"/>
    <col min="11268" max="11270" width="18.8515625" style="2" customWidth="1"/>
    <col min="11271" max="11271" width="20.28125" style="2" customWidth="1"/>
    <col min="11272" max="11520" width="18.8515625" style="2" customWidth="1"/>
    <col min="11521" max="11521" width="2.421875" style="2" customWidth="1"/>
    <col min="11522" max="11522" width="29.8515625" style="2" customWidth="1"/>
    <col min="11523" max="11523" width="3.7109375" style="2" customWidth="1"/>
    <col min="11524" max="11526" width="18.8515625" style="2" customWidth="1"/>
    <col min="11527" max="11527" width="20.28125" style="2" customWidth="1"/>
    <col min="11528" max="11776" width="18.8515625" style="2" customWidth="1"/>
    <col min="11777" max="11777" width="2.421875" style="2" customWidth="1"/>
    <col min="11778" max="11778" width="29.8515625" style="2" customWidth="1"/>
    <col min="11779" max="11779" width="3.7109375" style="2" customWidth="1"/>
    <col min="11780" max="11782" width="18.8515625" style="2" customWidth="1"/>
    <col min="11783" max="11783" width="20.28125" style="2" customWidth="1"/>
    <col min="11784" max="12032" width="18.8515625" style="2" customWidth="1"/>
    <col min="12033" max="12033" width="2.421875" style="2" customWidth="1"/>
    <col min="12034" max="12034" width="29.8515625" style="2" customWidth="1"/>
    <col min="12035" max="12035" width="3.7109375" style="2" customWidth="1"/>
    <col min="12036" max="12038" width="18.8515625" style="2" customWidth="1"/>
    <col min="12039" max="12039" width="20.28125" style="2" customWidth="1"/>
    <col min="12040" max="12288" width="18.8515625" style="2" customWidth="1"/>
    <col min="12289" max="12289" width="2.421875" style="2" customWidth="1"/>
    <col min="12290" max="12290" width="29.8515625" style="2" customWidth="1"/>
    <col min="12291" max="12291" width="3.7109375" style="2" customWidth="1"/>
    <col min="12292" max="12294" width="18.8515625" style="2" customWidth="1"/>
    <col min="12295" max="12295" width="20.28125" style="2" customWidth="1"/>
    <col min="12296" max="12544" width="18.8515625" style="2" customWidth="1"/>
    <col min="12545" max="12545" width="2.421875" style="2" customWidth="1"/>
    <col min="12546" max="12546" width="29.8515625" style="2" customWidth="1"/>
    <col min="12547" max="12547" width="3.7109375" style="2" customWidth="1"/>
    <col min="12548" max="12550" width="18.8515625" style="2" customWidth="1"/>
    <col min="12551" max="12551" width="20.28125" style="2" customWidth="1"/>
    <col min="12552" max="12800" width="18.8515625" style="2" customWidth="1"/>
    <col min="12801" max="12801" width="2.421875" style="2" customWidth="1"/>
    <col min="12802" max="12802" width="29.8515625" style="2" customWidth="1"/>
    <col min="12803" max="12803" width="3.7109375" style="2" customWidth="1"/>
    <col min="12804" max="12806" width="18.8515625" style="2" customWidth="1"/>
    <col min="12807" max="12807" width="20.28125" style="2" customWidth="1"/>
    <col min="12808" max="13056" width="18.8515625" style="2" customWidth="1"/>
    <col min="13057" max="13057" width="2.421875" style="2" customWidth="1"/>
    <col min="13058" max="13058" width="29.8515625" style="2" customWidth="1"/>
    <col min="13059" max="13059" width="3.7109375" style="2" customWidth="1"/>
    <col min="13060" max="13062" width="18.8515625" style="2" customWidth="1"/>
    <col min="13063" max="13063" width="20.28125" style="2" customWidth="1"/>
    <col min="13064" max="13312" width="18.8515625" style="2" customWidth="1"/>
    <col min="13313" max="13313" width="2.421875" style="2" customWidth="1"/>
    <col min="13314" max="13314" width="29.8515625" style="2" customWidth="1"/>
    <col min="13315" max="13315" width="3.7109375" style="2" customWidth="1"/>
    <col min="13316" max="13318" width="18.8515625" style="2" customWidth="1"/>
    <col min="13319" max="13319" width="20.28125" style="2" customWidth="1"/>
    <col min="13320" max="13568" width="18.8515625" style="2" customWidth="1"/>
    <col min="13569" max="13569" width="2.421875" style="2" customWidth="1"/>
    <col min="13570" max="13570" width="29.8515625" style="2" customWidth="1"/>
    <col min="13571" max="13571" width="3.7109375" style="2" customWidth="1"/>
    <col min="13572" max="13574" width="18.8515625" style="2" customWidth="1"/>
    <col min="13575" max="13575" width="20.28125" style="2" customWidth="1"/>
    <col min="13576" max="13824" width="18.8515625" style="2" customWidth="1"/>
    <col min="13825" max="13825" width="2.421875" style="2" customWidth="1"/>
    <col min="13826" max="13826" width="29.8515625" style="2" customWidth="1"/>
    <col min="13827" max="13827" width="3.7109375" style="2" customWidth="1"/>
    <col min="13828" max="13830" width="18.8515625" style="2" customWidth="1"/>
    <col min="13831" max="13831" width="20.28125" style="2" customWidth="1"/>
    <col min="13832" max="14080" width="18.8515625" style="2" customWidth="1"/>
    <col min="14081" max="14081" width="2.421875" style="2" customWidth="1"/>
    <col min="14082" max="14082" width="29.8515625" style="2" customWidth="1"/>
    <col min="14083" max="14083" width="3.7109375" style="2" customWidth="1"/>
    <col min="14084" max="14086" width="18.8515625" style="2" customWidth="1"/>
    <col min="14087" max="14087" width="20.28125" style="2" customWidth="1"/>
    <col min="14088" max="14336" width="18.8515625" style="2" customWidth="1"/>
    <col min="14337" max="14337" width="2.421875" style="2" customWidth="1"/>
    <col min="14338" max="14338" width="29.8515625" style="2" customWidth="1"/>
    <col min="14339" max="14339" width="3.7109375" style="2" customWidth="1"/>
    <col min="14340" max="14342" width="18.8515625" style="2" customWidth="1"/>
    <col min="14343" max="14343" width="20.28125" style="2" customWidth="1"/>
    <col min="14344" max="14592" width="18.8515625" style="2" customWidth="1"/>
    <col min="14593" max="14593" width="2.421875" style="2" customWidth="1"/>
    <col min="14594" max="14594" width="29.8515625" style="2" customWidth="1"/>
    <col min="14595" max="14595" width="3.7109375" style="2" customWidth="1"/>
    <col min="14596" max="14598" width="18.8515625" style="2" customWidth="1"/>
    <col min="14599" max="14599" width="20.28125" style="2" customWidth="1"/>
    <col min="14600" max="14848" width="18.8515625" style="2" customWidth="1"/>
    <col min="14849" max="14849" width="2.421875" style="2" customWidth="1"/>
    <col min="14850" max="14850" width="29.8515625" style="2" customWidth="1"/>
    <col min="14851" max="14851" width="3.7109375" style="2" customWidth="1"/>
    <col min="14852" max="14854" width="18.8515625" style="2" customWidth="1"/>
    <col min="14855" max="14855" width="20.28125" style="2" customWidth="1"/>
    <col min="14856" max="15104" width="18.8515625" style="2" customWidth="1"/>
    <col min="15105" max="15105" width="2.421875" style="2" customWidth="1"/>
    <col min="15106" max="15106" width="29.8515625" style="2" customWidth="1"/>
    <col min="15107" max="15107" width="3.7109375" style="2" customWidth="1"/>
    <col min="15108" max="15110" width="18.8515625" style="2" customWidth="1"/>
    <col min="15111" max="15111" width="20.28125" style="2" customWidth="1"/>
    <col min="15112" max="15360" width="18.8515625" style="2" customWidth="1"/>
    <col min="15361" max="15361" width="2.421875" style="2" customWidth="1"/>
    <col min="15362" max="15362" width="29.8515625" style="2" customWidth="1"/>
    <col min="15363" max="15363" width="3.7109375" style="2" customWidth="1"/>
    <col min="15364" max="15366" width="18.8515625" style="2" customWidth="1"/>
    <col min="15367" max="15367" width="20.28125" style="2" customWidth="1"/>
    <col min="15368" max="15616" width="18.8515625" style="2" customWidth="1"/>
    <col min="15617" max="15617" width="2.421875" style="2" customWidth="1"/>
    <col min="15618" max="15618" width="29.8515625" style="2" customWidth="1"/>
    <col min="15619" max="15619" width="3.7109375" style="2" customWidth="1"/>
    <col min="15620" max="15622" width="18.8515625" style="2" customWidth="1"/>
    <col min="15623" max="15623" width="20.28125" style="2" customWidth="1"/>
    <col min="15624" max="15872" width="18.8515625" style="2" customWidth="1"/>
    <col min="15873" max="15873" width="2.421875" style="2" customWidth="1"/>
    <col min="15874" max="15874" width="29.8515625" style="2" customWidth="1"/>
    <col min="15875" max="15875" width="3.7109375" style="2" customWidth="1"/>
    <col min="15876" max="15878" width="18.8515625" style="2" customWidth="1"/>
    <col min="15879" max="15879" width="20.28125" style="2" customWidth="1"/>
    <col min="15880" max="16128" width="18.8515625" style="2" customWidth="1"/>
    <col min="16129" max="16129" width="2.421875" style="2" customWidth="1"/>
    <col min="16130" max="16130" width="29.8515625" style="2" customWidth="1"/>
    <col min="16131" max="16131" width="3.7109375" style="2" customWidth="1"/>
    <col min="16132" max="16134" width="18.8515625" style="2" customWidth="1"/>
    <col min="16135" max="16135" width="20.28125" style="2" customWidth="1"/>
    <col min="16136" max="16384" width="18.8515625" style="2" customWidth="1"/>
  </cols>
  <sheetData>
    <row r="1" spans="2:7" ht="15.6">
      <c r="B1" s="331"/>
      <c r="G1" s="332" t="s">
        <v>1155</v>
      </c>
    </row>
    <row r="2" spans="2:7" ht="13.8">
      <c r="B2" s="331"/>
      <c r="G2" s="333" t="s">
        <v>1156</v>
      </c>
    </row>
    <row r="3" spans="2:7" ht="13.8">
      <c r="B3" s="331"/>
      <c r="G3" s="334" t="s">
        <v>1157</v>
      </c>
    </row>
    <row r="4" spans="2:7" s="336" customFormat="1" ht="14.4">
      <c r="B4" s="335"/>
      <c r="G4" s="337" t="s">
        <v>1158</v>
      </c>
    </row>
    <row r="5" spans="2:7" s="340" customFormat="1" ht="15.6">
      <c r="B5" s="338"/>
      <c r="C5" s="339"/>
      <c r="D5" s="339"/>
      <c r="E5" s="339"/>
      <c r="F5" s="339"/>
      <c r="G5" s="339"/>
    </row>
    <row r="6" s="340" customFormat="1" ht="15.6">
      <c r="B6" s="341"/>
    </row>
    <row r="7" s="340" customFormat="1" ht="15.6">
      <c r="B7" s="341"/>
    </row>
    <row r="8" s="340" customFormat="1" ht="15.6">
      <c r="B8" s="341"/>
    </row>
    <row r="9" s="340" customFormat="1" ht="15.6">
      <c r="B9" s="341"/>
    </row>
    <row r="10" s="340" customFormat="1" ht="15.6">
      <c r="B10" s="341"/>
    </row>
    <row r="11" s="340" customFormat="1" ht="15.6">
      <c r="B11" s="341"/>
    </row>
    <row r="12" s="340" customFormat="1" ht="15.6">
      <c r="B12" s="341"/>
    </row>
    <row r="13" s="340" customFormat="1" ht="15.6">
      <c r="B13" s="341"/>
    </row>
    <row r="14" s="340" customFormat="1" ht="15.6">
      <c r="B14" s="341"/>
    </row>
    <row r="15" s="340" customFormat="1" ht="15.6">
      <c r="B15" s="341"/>
    </row>
    <row r="16" s="340" customFormat="1" ht="15.6">
      <c r="B16" s="341"/>
    </row>
    <row r="17" s="340" customFormat="1" ht="15.6">
      <c r="B17" s="341"/>
    </row>
    <row r="18" s="340" customFormat="1" ht="15.6">
      <c r="B18" s="341"/>
    </row>
    <row r="19" s="340" customFormat="1" ht="15.6">
      <c r="B19" s="341"/>
    </row>
    <row r="20" s="340" customFormat="1" ht="15.6">
      <c r="B20" s="341"/>
    </row>
    <row r="21" s="340" customFormat="1" ht="15.6">
      <c r="B21" s="341"/>
    </row>
    <row r="22" s="340" customFormat="1" ht="15.6">
      <c r="B22" s="341"/>
    </row>
    <row r="23" s="340" customFormat="1" ht="15.6">
      <c r="B23" s="341"/>
    </row>
    <row r="24" s="340" customFormat="1" ht="15.6">
      <c r="B24" s="341"/>
    </row>
    <row r="25" s="340" customFormat="1" ht="15.6">
      <c r="B25" s="341"/>
    </row>
    <row r="26" s="340" customFormat="1" ht="15.6">
      <c r="B26" s="341"/>
    </row>
    <row r="27" s="340" customFormat="1" ht="15.6">
      <c r="B27" s="341"/>
    </row>
    <row r="28" s="340" customFormat="1" ht="24" customHeight="1">
      <c r="B28" s="341"/>
    </row>
    <row r="29" spans="2:3" s="340" customFormat="1" ht="24" customHeight="1">
      <c r="B29" s="342" t="s">
        <v>16</v>
      </c>
      <c r="C29" s="347" t="str">
        <f>'[1]zakázka'!C2</f>
        <v>Splašková kanalizace Lískovec</v>
      </c>
    </row>
    <row r="30" spans="2:3" s="340" customFormat="1" ht="24" customHeight="1">
      <c r="B30" s="341"/>
      <c r="C30" s="347" t="str">
        <f>'[1]zakázka'!C3</f>
        <v>odkanalizování místní části Gajerovice</v>
      </c>
    </row>
    <row r="31" s="340" customFormat="1" ht="24" customHeight="1">
      <c r="B31" s="342" t="s">
        <v>1159</v>
      </c>
    </row>
    <row r="32" spans="2:5" s="340" customFormat="1" ht="24" customHeight="1">
      <c r="B32" s="342" t="s">
        <v>1160</v>
      </c>
      <c r="C32" s="344"/>
      <c r="D32" s="347" t="s">
        <v>1166</v>
      </c>
      <c r="E32" s="343"/>
    </row>
    <row r="33" spans="2:3" s="340" customFormat="1" ht="24" customHeight="1">
      <c r="B33" s="342" t="s">
        <v>1161</v>
      </c>
      <c r="C33" s="340" t="str">
        <f>'[1]zakázka'!C7</f>
        <v>Dokumentace provedení stavby (DPS)</v>
      </c>
    </row>
    <row r="34" s="340" customFormat="1" ht="24" customHeight="1">
      <c r="B34" s="342"/>
    </row>
    <row r="35" spans="2:3" s="340" customFormat="1" ht="24" customHeight="1">
      <c r="B35" s="342" t="s">
        <v>1162</v>
      </c>
      <c r="C35" s="345" t="str">
        <f>'[1]zakázka'!C8</f>
        <v>Statutární město Frýdek-Místek</v>
      </c>
    </row>
    <row r="36" s="340" customFormat="1" ht="24" customHeight="1">
      <c r="B36" s="342"/>
    </row>
    <row r="37" spans="2:3" s="340" customFormat="1" ht="24" customHeight="1">
      <c r="B37" s="342" t="s">
        <v>1163</v>
      </c>
      <c r="C37" s="340" t="s">
        <v>1164</v>
      </c>
    </row>
    <row r="38" spans="2:3" s="340" customFormat="1" ht="24" customHeight="1">
      <c r="B38" s="342" t="s">
        <v>1165</v>
      </c>
      <c r="C38" s="345" t="str">
        <f>'[1]zakázka'!C1</f>
        <v>22/2017</v>
      </c>
    </row>
    <row r="39" spans="2:3" s="340" customFormat="1" ht="24" customHeight="1">
      <c r="B39" s="342" t="s">
        <v>22</v>
      </c>
      <c r="C39" s="346" t="str">
        <f>'[1]zakázka'!C10</f>
        <v>říjen 2020</v>
      </c>
    </row>
    <row r="40" ht="10.2"/>
    <row r="41" ht="10.2"/>
    <row r="42" ht="10.2"/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8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23"/>
      <c r="AQ5" s="23"/>
      <c r="AR5" s="21"/>
      <c r="BE5" s="301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23"/>
      <c r="AQ6" s="23"/>
      <c r="AR6" s="21"/>
      <c r="BE6" s="30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2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2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2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2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2"/>
      <c r="BS13" s="18" t="s">
        <v>6</v>
      </c>
    </row>
    <row r="14" spans="2:71" ht="13.2">
      <c r="B14" s="22"/>
      <c r="C14" s="23"/>
      <c r="D14" s="23"/>
      <c r="E14" s="307" t="s">
        <v>29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2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2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0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02"/>
      <c r="BS17" s="18" t="s">
        <v>32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2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2"/>
      <c r="BS19" s="18" t="s">
        <v>6</v>
      </c>
    </row>
    <row r="20" spans="2:71" s="1" customFormat="1" ht="18.45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2"/>
      <c r="BS20" s="18" t="s">
        <v>32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2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2"/>
    </row>
    <row r="23" spans="2:57" s="1" customFormat="1" ht="16.5" customHeight="1">
      <c r="B23" s="22"/>
      <c r="C23" s="23"/>
      <c r="D23" s="23"/>
      <c r="E23" s="309" t="s">
        <v>1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23"/>
      <c r="AP23" s="23"/>
      <c r="AQ23" s="23"/>
      <c r="AR23" s="21"/>
      <c r="BE23" s="302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2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2"/>
    </row>
    <row r="26" spans="1:57" s="2" customFormat="1" ht="25.95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0">
        <f>ROUND(AG94,2)</f>
        <v>0</v>
      </c>
      <c r="AL26" s="311"/>
      <c r="AM26" s="311"/>
      <c r="AN26" s="311"/>
      <c r="AO26" s="311"/>
      <c r="AP26" s="37"/>
      <c r="AQ26" s="37"/>
      <c r="AR26" s="40"/>
      <c r="BE26" s="302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2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2" t="s">
        <v>36</v>
      </c>
      <c r="M28" s="312"/>
      <c r="N28" s="312"/>
      <c r="O28" s="312"/>
      <c r="P28" s="312"/>
      <c r="Q28" s="37"/>
      <c r="R28" s="37"/>
      <c r="S28" s="37"/>
      <c r="T28" s="37"/>
      <c r="U28" s="37"/>
      <c r="V28" s="37"/>
      <c r="W28" s="312" t="s">
        <v>37</v>
      </c>
      <c r="X28" s="312"/>
      <c r="Y28" s="312"/>
      <c r="Z28" s="312"/>
      <c r="AA28" s="312"/>
      <c r="AB28" s="312"/>
      <c r="AC28" s="312"/>
      <c r="AD28" s="312"/>
      <c r="AE28" s="312"/>
      <c r="AF28" s="37"/>
      <c r="AG28" s="37"/>
      <c r="AH28" s="37"/>
      <c r="AI28" s="37"/>
      <c r="AJ28" s="37"/>
      <c r="AK28" s="312" t="s">
        <v>38</v>
      </c>
      <c r="AL28" s="312"/>
      <c r="AM28" s="312"/>
      <c r="AN28" s="312"/>
      <c r="AO28" s="312"/>
      <c r="AP28" s="37"/>
      <c r="AQ28" s="37"/>
      <c r="AR28" s="40"/>
      <c r="BE28" s="302"/>
    </row>
    <row r="29" spans="2:57" s="3" customFormat="1" ht="14.4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15">
        <v>0.21</v>
      </c>
      <c r="M29" s="314"/>
      <c r="N29" s="314"/>
      <c r="O29" s="314"/>
      <c r="P29" s="314"/>
      <c r="Q29" s="42"/>
      <c r="R29" s="42"/>
      <c r="S29" s="42"/>
      <c r="T29" s="42"/>
      <c r="U29" s="42"/>
      <c r="V29" s="42"/>
      <c r="W29" s="313">
        <f>ROUND(AZ94,2)</f>
        <v>0</v>
      </c>
      <c r="X29" s="314"/>
      <c r="Y29" s="314"/>
      <c r="Z29" s="314"/>
      <c r="AA29" s="314"/>
      <c r="AB29" s="314"/>
      <c r="AC29" s="314"/>
      <c r="AD29" s="314"/>
      <c r="AE29" s="314"/>
      <c r="AF29" s="42"/>
      <c r="AG29" s="42"/>
      <c r="AH29" s="42"/>
      <c r="AI29" s="42"/>
      <c r="AJ29" s="42"/>
      <c r="AK29" s="313">
        <f>ROUND(AV94,2)</f>
        <v>0</v>
      </c>
      <c r="AL29" s="314"/>
      <c r="AM29" s="314"/>
      <c r="AN29" s="314"/>
      <c r="AO29" s="314"/>
      <c r="AP29" s="42"/>
      <c r="AQ29" s="42"/>
      <c r="AR29" s="43"/>
      <c r="BE29" s="303"/>
    </row>
    <row r="30" spans="2:57" s="3" customFormat="1" ht="14.4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15">
        <v>0.15</v>
      </c>
      <c r="M30" s="314"/>
      <c r="N30" s="314"/>
      <c r="O30" s="314"/>
      <c r="P30" s="314"/>
      <c r="Q30" s="42"/>
      <c r="R30" s="42"/>
      <c r="S30" s="42"/>
      <c r="T30" s="42"/>
      <c r="U30" s="42"/>
      <c r="V30" s="42"/>
      <c r="W30" s="313">
        <f>ROUND(BA94,2)</f>
        <v>0</v>
      </c>
      <c r="X30" s="314"/>
      <c r="Y30" s="314"/>
      <c r="Z30" s="314"/>
      <c r="AA30" s="314"/>
      <c r="AB30" s="314"/>
      <c r="AC30" s="314"/>
      <c r="AD30" s="314"/>
      <c r="AE30" s="314"/>
      <c r="AF30" s="42"/>
      <c r="AG30" s="42"/>
      <c r="AH30" s="42"/>
      <c r="AI30" s="42"/>
      <c r="AJ30" s="42"/>
      <c r="AK30" s="313">
        <f>ROUND(AW94,2)</f>
        <v>0</v>
      </c>
      <c r="AL30" s="314"/>
      <c r="AM30" s="314"/>
      <c r="AN30" s="314"/>
      <c r="AO30" s="314"/>
      <c r="AP30" s="42"/>
      <c r="AQ30" s="42"/>
      <c r="AR30" s="43"/>
      <c r="BE30" s="303"/>
    </row>
    <row r="31" spans="2:57" s="3" customFormat="1" ht="14.4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5">
        <v>0.21</v>
      </c>
      <c r="M31" s="314"/>
      <c r="N31" s="314"/>
      <c r="O31" s="314"/>
      <c r="P31" s="314"/>
      <c r="Q31" s="42"/>
      <c r="R31" s="42"/>
      <c r="S31" s="42"/>
      <c r="T31" s="42"/>
      <c r="U31" s="42"/>
      <c r="V31" s="42"/>
      <c r="W31" s="313">
        <f>ROUND(BB94,2)</f>
        <v>0</v>
      </c>
      <c r="X31" s="314"/>
      <c r="Y31" s="314"/>
      <c r="Z31" s="314"/>
      <c r="AA31" s="314"/>
      <c r="AB31" s="314"/>
      <c r="AC31" s="314"/>
      <c r="AD31" s="314"/>
      <c r="AE31" s="314"/>
      <c r="AF31" s="42"/>
      <c r="AG31" s="42"/>
      <c r="AH31" s="42"/>
      <c r="AI31" s="42"/>
      <c r="AJ31" s="42"/>
      <c r="AK31" s="313">
        <v>0</v>
      </c>
      <c r="AL31" s="314"/>
      <c r="AM31" s="314"/>
      <c r="AN31" s="314"/>
      <c r="AO31" s="314"/>
      <c r="AP31" s="42"/>
      <c r="AQ31" s="42"/>
      <c r="AR31" s="43"/>
      <c r="BE31" s="303"/>
    </row>
    <row r="32" spans="2:57" s="3" customFormat="1" ht="14.4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5">
        <v>0.15</v>
      </c>
      <c r="M32" s="314"/>
      <c r="N32" s="314"/>
      <c r="O32" s="314"/>
      <c r="P32" s="314"/>
      <c r="Q32" s="42"/>
      <c r="R32" s="42"/>
      <c r="S32" s="42"/>
      <c r="T32" s="42"/>
      <c r="U32" s="42"/>
      <c r="V32" s="42"/>
      <c r="W32" s="313">
        <f>ROUND(BC94,2)</f>
        <v>0</v>
      </c>
      <c r="X32" s="314"/>
      <c r="Y32" s="314"/>
      <c r="Z32" s="314"/>
      <c r="AA32" s="314"/>
      <c r="AB32" s="314"/>
      <c r="AC32" s="314"/>
      <c r="AD32" s="314"/>
      <c r="AE32" s="314"/>
      <c r="AF32" s="42"/>
      <c r="AG32" s="42"/>
      <c r="AH32" s="42"/>
      <c r="AI32" s="42"/>
      <c r="AJ32" s="42"/>
      <c r="AK32" s="313">
        <v>0</v>
      </c>
      <c r="AL32" s="314"/>
      <c r="AM32" s="314"/>
      <c r="AN32" s="314"/>
      <c r="AO32" s="314"/>
      <c r="AP32" s="42"/>
      <c r="AQ32" s="42"/>
      <c r="AR32" s="43"/>
      <c r="BE32" s="303"/>
    </row>
    <row r="33" spans="2:57" s="3" customFormat="1" ht="14.4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15">
        <v>0</v>
      </c>
      <c r="M33" s="314"/>
      <c r="N33" s="314"/>
      <c r="O33" s="314"/>
      <c r="P33" s="314"/>
      <c r="Q33" s="42"/>
      <c r="R33" s="42"/>
      <c r="S33" s="42"/>
      <c r="T33" s="42"/>
      <c r="U33" s="42"/>
      <c r="V33" s="42"/>
      <c r="W33" s="313">
        <f>ROUND(BD94,2)</f>
        <v>0</v>
      </c>
      <c r="X33" s="314"/>
      <c r="Y33" s="314"/>
      <c r="Z33" s="314"/>
      <c r="AA33" s="314"/>
      <c r="AB33" s="314"/>
      <c r="AC33" s="314"/>
      <c r="AD33" s="314"/>
      <c r="AE33" s="314"/>
      <c r="AF33" s="42"/>
      <c r="AG33" s="42"/>
      <c r="AH33" s="42"/>
      <c r="AI33" s="42"/>
      <c r="AJ33" s="42"/>
      <c r="AK33" s="313">
        <v>0</v>
      </c>
      <c r="AL33" s="314"/>
      <c r="AM33" s="314"/>
      <c r="AN33" s="314"/>
      <c r="AO33" s="314"/>
      <c r="AP33" s="42"/>
      <c r="AQ33" s="42"/>
      <c r="AR33" s="43"/>
      <c r="BE33" s="30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2"/>
    </row>
    <row r="35" spans="1:57" s="2" customFormat="1" ht="25.95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9" t="s">
        <v>47</v>
      </c>
      <c r="Y35" s="317"/>
      <c r="Z35" s="317"/>
      <c r="AA35" s="317"/>
      <c r="AB35" s="317"/>
      <c r="AC35" s="46"/>
      <c r="AD35" s="46"/>
      <c r="AE35" s="46"/>
      <c r="AF35" s="46"/>
      <c r="AG35" s="46"/>
      <c r="AH35" s="46"/>
      <c r="AI35" s="46"/>
      <c r="AJ35" s="46"/>
      <c r="AK35" s="316">
        <f>SUM(AK26:AK33)</f>
        <v>0</v>
      </c>
      <c r="AL35" s="317"/>
      <c r="AM35" s="317"/>
      <c r="AN35" s="317"/>
      <c r="AO35" s="318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2017-22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0" t="str">
        <f>K6</f>
        <v>Splašková kanalizace Lískovec, odkanalizování místní části Gajerovice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Frýdek-Místej, k.ú. Lískovec u F-M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2" t="str">
        <f>IF(AN8="","",AN8)</f>
        <v>30. 10. 2020</v>
      </c>
      <c r="AN87" s="282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Frýdek-Místek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3" t="str">
        <f>IF(E17="","",E17)</f>
        <v>Josef Rechtik</v>
      </c>
      <c r="AN89" s="284"/>
      <c r="AO89" s="284"/>
      <c r="AP89" s="284"/>
      <c r="AQ89" s="37"/>
      <c r="AR89" s="40"/>
      <c r="AS89" s="285" t="s">
        <v>55</v>
      </c>
      <c r="AT89" s="28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3" t="str">
        <f>IF(E20="","",E20)</f>
        <v>Josef Rechtik</v>
      </c>
      <c r="AN90" s="284"/>
      <c r="AO90" s="284"/>
      <c r="AP90" s="284"/>
      <c r="AQ90" s="37"/>
      <c r="AR90" s="40"/>
      <c r="AS90" s="287"/>
      <c r="AT90" s="28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9"/>
      <c r="AT91" s="29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1" t="s">
        <v>56</v>
      </c>
      <c r="D92" s="292"/>
      <c r="E92" s="292"/>
      <c r="F92" s="292"/>
      <c r="G92" s="292"/>
      <c r="H92" s="74"/>
      <c r="I92" s="294" t="s">
        <v>57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3" t="s">
        <v>58</v>
      </c>
      <c r="AH92" s="292"/>
      <c r="AI92" s="292"/>
      <c r="AJ92" s="292"/>
      <c r="AK92" s="292"/>
      <c r="AL92" s="292"/>
      <c r="AM92" s="292"/>
      <c r="AN92" s="294" t="s">
        <v>59</v>
      </c>
      <c r="AO92" s="292"/>
      <c r="AP92" s="295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9">
        <f>ROUND(SUM(AG95:AG99),2)</f>
        <v>0</v>
      </c>
      <c r="AH94" s="299"/>
      <c r="AI94" s="299"/>
      <c r="AJ94" s="299"/>
      <c r="AK94" s="299"/>
      <c r="AL94" s="299"/>
      <c r="AM94" s="299"/>
      <c r="AN94" s="300">
        <f aca="true" t="shared" si="0" ref="AN94:AN99">SUM(AG94,AT94)</f>
        <v>0</v>
      </c>
      <c r="AO94" s="300"/>
      <c r="AP94" s="300"/>
      <c r="AQ94" s="86" t="s">
        <v>1</v>
      </c>
      <c r="AR94" s="87"/>
      <c r="AS94" s="88">
        <f>ROUND(SUM(AS95:AS99),2)</f>
        <v>0</v>
      </c>
      <c r="AT94" s="89">
        <f aca="true" t="shared" si="1" ref="AT94:AT99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96" t="s">
        <v>80</v>
      </c>
      <c r="E95" s="296"/>
      <c r="F95" s="296"/>
      <c r="G95" s="296"/>
      <c r="H95" s="296"/>
      <c r="I95" s="97"/>
      <c r="J95" s="296" t="s">
        <v>81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7">
        <f>'01.1 - SO 01.1 Kanalizace...'!J30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8" t="s">
        <v>82</v>
      </c>
      <c r="AR95" s="99"/>
      <c r="AS95" s="100">
        <v>0</v>
      </c>
      <c r="AT95" s="101">
        <f t="shared" si="1"/>
        <v>0</v>
      </c>
      <c r="AU95" s="102">
        <f>'01.1 - SO 01.1 Kanalizace...'!P131</f>
        <v>0</v>
      </c>
      <c r="AV95" s="101">
        <f>'01.1 - SO 01.1 Kanalizace...'!J33</f>
        <v>0</v>
      </c>
      <c r="AW95" s="101">
        <f>'01.1 - SO 01.1 Kanalizace...'!J34</f>
        <v>0</v>
      </c>
      <c r="AX95" s="101">
        <f>'01.1 - SO 01.1 Kanalizace...'!J35</f>
        <v>0</v>
      </c>
      <c r="AY95" s="101">
        <f>'01.1 - SO 01.1 Kanalizace...'!J36</f>
        <v>0</v>
      </c>
      <c r="AZ95" s="101">
        <f>'01.1 - SO 01.1 Kanalizace...'!F33</f>
        <v>0</v>
      </c>
      <c r="BA95" s="101">
        <f>'01.1 - SO 01.1 Kanalizace...'!F34</f>
        <v>0</v>
      </c>
      <c r="BB95" s="101">
        <f>'01.1 - SO 01.1 Kanalizace...'!F35</f>
        <v>0</v>
      </c>
      <c r="BC95" s="101">
        <f>'01.1 - SO 01.1 Kanalizace...'!F36</f>
        <v>0</v>
      </c>
      <c r="BD95" s="103">
        <f>'01.1 - SO 01.1 Kanalizace...'!F37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>
      <c r="A96" s="94" t="s">
        <v>79</v>
      </c>
      <c r="B96" s="95"/>
      <c r="C96" s="96"/>
      <c r="D96" s="296" t="s">
        <v>86</v>
      </c>
      <c r="E96" s="296"/>
      <c r="F96" s="296"/>
      <c r="G96" s="296"/>
      <c r="H96" s="296"/>
      <c r="I96" s="97"/>
      <c r="J96" s="296" t="s">
        <v>87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7">
        <f>'01.2 - SO 01.1 Čerpací st...'!J30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98" t="s">
        <v>82</v>
      </c>
      <c r="AR96" s="99"/>
      <c r="AS96" s="100">
        <v>0</v>
      </c>
      <c r="AT96" s="101">
        <f t="shared" si="1"/>
        <v>0</v>
      </c>
      <c r="AU96" s="102">
        <f>'01.2 - SO 01.1 Čerpací st...'!P134</f>
        <v>0</v>
      </c>
      <c r="AV96" s="101">
        <f>'01.2 - SO 01.1 Čerpací st...'!J33</f>
        <v>0</v>
      </c>
      <c r="AW96" s="101">
        <f>'01.2 - SO 01.1 Čerpací st...'!J34</f>
        <v>0</v>
      </c>
      <c r="AX96" s="101">
        <f>'01.2 - SO 01.1 Čerpací st...'!J35</f>
        <v>0</v>
      </c>
      <c r="AY96" s="101">
        <f>'01.2 - SO 01.1 Čerpací st...'!J36</f>
        <v>0</v>
      </c>
      <c r="AZ96" s="101">
        <f>'01.2 - SO 01.1 Čerpací st...'!F33</f>
        <v>0</v>
      </c>
      <c r="BA96" s="101">
        <f>'01.2 - SO 01.1 Čerpací st...'!F34</f>
        <v>0</v>
      </c>
      <c r="BB96" s="101">
        <f>'01.2 - SO 01.1 Čerpací st...'!F35</f>
        <v>0</v>
      </c>
      <c r="BC96" s="101">
        <f>'01.2 - SO 01.1 Čerpací st...'!F36</f>
        <v>0</v>
      </c>
      <c r="BD96" s="103">
        <f>'01.2 - SO 01.1 Čerpací st...'!F37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296" t="s">
        <v>89</v>
      </c>
      <c r="E97" s="296"/>
      <c r="F97" s="296"/>
      <c r="G97" s="296"/>
      <c r="H97" s="296"/>
      <c r="I97" s="97"/>
      <c r="J97" s="296" t="s">
        <v>90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7">
        <f>'02 - SO 02 Vodovod, přeložky'!J30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8" t="s">
        <v>82</v>
      </c>
      <c r="AR97" s="99"/>
      <c r="AS97" s="100">
        <v>0</v>
      </c>
      <c r="AT97" s="101">
        <f t="shared" si="1"/>
        <v>0</v>
      </c>
      <c r="AU97" s="102">
        <f>'02 - SO 02 Vodovod, přeložky'!P128</f>
        <v>0</v>
      </c>
      <c r="AV97" s="101">
        <f>'02 - SO 02 Vodovod, přeložky'!J33</f>
        <v>0</v>
      </c>
      <c r="AW97" s="101">
        <f>'02 - SO 02 Vodovod, přeložky'!J34</f>
        <v>0</v>
      </c>
      <c r="AX97" s="101">
        <f>'02 - SO 02 Vodovod, přeložky'!J35</f>
        <v>0</v>
      </c>
      <c r="AY97" s="101">
        <f>'02 - SO 02 Vodovod, přeložky'!J36</f>
        <v>0</v>
      </c>
      <c r="AZ97" s="101">
        <f>'02 - SO 02 Vodovod, přeložky'!F33</f>
        <v>0</v>
      </c>
      <c r="BA97" s="101">
        <f>'02 - SO 02 Vodovod, přeložky'!F34</f>
        <v>0</v>
      </c>
      <c r="BB97" s="101">
        <f>'02 - SO 02 Vodovod, přeložky'!F35</f>
        <v>0</v>
      </c>
      <c r="BC97" s="101">
        <f>'02 - SO 02 Vodovod, přeložky'!F36</f>
        <v>0</v>
      </c>
      <c r="BD97" s="103">
        <f>'02 - SO 02 Vodovod, přeložky'!F37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16.5" customHeight="1">
      <c r="A98" s="94" t="s">
        <v>79</v>
      </c>
      <c r="B98" s="95"/>
      <c r="C98" s="96"/>
      <c r="D98" s="296" t="s">
        <v>92</v>
      </c>
      <c r="E98" s="296"/>
      <c r="F98" s="296"/>
      <c r="G98" s="296"/>
      <c r="H98" s="296"/>
      <c r="I98" s="97"/>
      <c r="J98" s="296" t="s">
        <v>93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7">
        <f>'03 - SO 03 Kanalizační př...'!J30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98" t="s">
        <v>82</v>
      </c>
      <c r="AR98" s="99"/>
      <c r="AS98" s="100">
        <v>0</v>
      </c>
      <c r="AT98" s="101">
        <f t="shared" si="1"/>
        <v>0</v>
      </c>
      <c r="AU98" s="102">
        <f>'03 - SO 03 Kanalizační př...'!P124</f>
        <v>0</v>
      </c>
      <c r="AV98" s="101">
        <f>'03 - SO 03 Kanalizační př...'!J33</f>
        <v>0</v>
      </c>
      <c r="AW98" s="101">
        <f>'03 - SO 03 Kanalizační př...'!J34</f>
        <v>0</v>
      </c>
      <c r="AX98" s="101">
        <f>'03 - SO 03 Kanalizační př...'!J35</f>
        <v>0</v>
      </c>
      <c r="AY98" s="101">
        <f>'03 - SO 03 Kanalizační př...'!J36</f>
        <v>0</v>
      </c>
      <c r="AZ98" s="101">
        <f>'03 - SO 03 Kanalizační př...'!F33</f>
        <v>0</v>
      </c>
      <c r="BA98" s="101">
        <f>'03 - SO 03 Kanalizační př...'!F34</f>
        <v>0</v>
      </c>
      <c r="BB98" s="101">
        <f>'03 - SO 03 Kanalizační př...'!F35</f>
        <v>0</v>
      </c>
      <c r="BC98" s="101">
        <f>'03 - SO 03 Kanalizační př...'!F36</f>
        <v>0</v>
      </c>
      <c r="BD98" s="103">
        <f>'03 - SO 03 Kanalizační př...'!F37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16.5" customHeight="1">
      <c r="A99" s="94" t="s">
        <v>79</v>
      </c>
      <c r="B99" s="95"/>
      <c r="C99" s="96"/>
      <c r="D99" s="296" t="s">
        <v>95</v>
      </c>
      <c r="E99" s="296"/>
      <c r="F99" s="296"/>
      <c r="G99" s="296"/>
      <c r="H99" s="296"/>
      <c r="I99" s="97"/>
      <c r="J99" s="296" t="s">
        <v>96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7">
        <f>'04 - SO 04 Přípojka NN'!J30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98" t="s">
        <v>82</v>
      </c>
      <c r="AR99" s="99"/>
      <c r="AS99" s="105">
        <v>0</v>
      </c>
      <c r="AT99" s="106">
        <f t="shared" si="1"/>
        <v>0</v>
      </c>
      <c r="AU99" s="107">
        <f>'04 - SO 04 Přípojka NN'!P123</f>
        <v>0</v>
      </c>
      <c r="AV99" s="106">
        <f>'04 - SO 04 Přípojka NN'!J33</f>
        <v>0</v>
      </c>
      <c r="AW99" s="106">
        <f>'04 - SO 04 Přípojka NN'!J34</f>
        <v>0</v>
      </c>
      <c r="AX99" s="106">
        <f>'04 - SO 04 Přípojka NN'!J35</f>
        <v>0</v>
      </c>
      <c r="AY99" s="106">
        <f>'04 - SO 04 Přípojka NN'!J36</f>
        <v>0</v>
      </c>
      <c r="AZ99" s="106">
        <f>'04 - SO 04 Přípojka NN'!F33</f>
        <v>0</v>
      </c>
      <c r="BA99" s="106">
        <f>'04 - SO 04 Přípojka NN'!F34</f>
        <v>0</v>
      </c>
      <c r="BB99" s="106">
        <f>'04 - SO 04 Přípojka NN'!F35</f>
        <v>0</v>
      </c>
      <c r="BC99" s="106">
        <f>'04 - SO 04 Přípojka NN'!F36</f>
        <v>0</v>
      </c>
      <c r="BD99" s="108">
        <f>'04 - SO 04 Přípojka NN'!F37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57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s="2" customFormat="1" ht="6.9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UlyIsMz4MYXNC+lLilODYroIcPLP1DZXrCKNOcVOwZtfBaf1Q1nP7WSg+QPVcedH2pg5CzTZny55aLAeWONo4Q==" saltValue="pR8aF4BqYQoZu756iKBCTUsi7VJKNDyyE0vSqanfUAfzVPmPv4bG0TcXsc7zVcaeooAQIeBFIesgOYcQpAw7t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.1 - SO 01.1 Kanalizace...'!C2" display="/"/>
    <hyperlink ref="A96" location="'01.2 - SO 01.1 Čerpací st...'!C2" display="/"/>
    <hyperlink ref="A97" location="'02 - SO 02 Vodovod, přeložky'!C2" display="/"/>
    <hyperlink ref="A98" location="'03 - SO 03 Kanalizační př...'!C2" display="/"/>
    <hyperlink ref="A99" location="'04 - SO 04 Přípojka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84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100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ROUND((SUM(BE131:BE269)),2)</f>
        <v>0</v>
      </c>
      <c r="G33" s="35"/>
      <c r="H33" s="35"/>
      <c r="I33" s="132">
        <v>0.21</v>
      </c>
      <c r="J33" s="131">
        <f>ROUND(((SUM(BE131:BE269))*I33),2)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ROUND((SUM(BF131:BF269)),2)</f>
        <v>0</v>
      </c>
      <c r="G34" s="35"/>
      <c r="H34" s="35"/>
      <c r="I34" s="132">
        <v>0.15</v>
      </c>
      <c r="J34" s="131">
        <f>ROUND(((SUM(BF131:BF269))*I34),2)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42</v>
      </c>
      <c r="F35" s="131">
        <f>ROUND((SUM(BG131:BG269)),2)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43</v>
      </c>
      <c r="F36" s="131">
        <f>ROUND((SUM(BH131:BH269)),2)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ROUND((SUM(BI131:BI269)),2)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01.1 - SO 01.1 Kanalizace gravitační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2:12" s="10" customFormat="1" ht="19.95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2:12" s="10" customFormat="1" ht="19.95" customHeight="1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J201</f>
        <v>0</v>
      </c>
      <c r="K99" s="170"/>
      <c r="L99" s="175"/>
    </row>
    <row r="100" spans="2:12" s="10" customFormat="1" ht="19.95" customHeight="1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J203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J211</f>
        <v>0</v>
      </c>
      <c r="K101" s="170"/>
      <c r="L101" s="175"/>
    </row>
    <row r="102" spans="2:12" s="10" customFormat="1" ht="19.95" customHeight="1">
      <c r="B102" s="169"/>
      <c r="C102" s="170"/>
      <c r="D102" s="171" t="s">
        <v>111</v>
      </c>
      <c r="E102" s="172"/>
      <c r="F102" s="172"/>
      <c r="G102" s="172"/>
      <c r="H102" s="172"/>
      <c r="I102" s="173"/>
      <c r="J102" s="174">
        <f>J219</f>
        <v>0</v>
      </c>
      <c r="K102" s="170"/>
      <c r="L102" s="175"/>
    </row>
    <row r="103" spans="2:12" s="10" customFormat="1" ht="19.95" customHeight="1">
      <c r="B103" s="169"/>
      <c r="C103" s="170"/>
      <c r="D103" s="171" t="s">
        <v>112</v>
      </c>
      <c r="E103" s="172"/>
      <c r="F103" s="172"/>
      <c r="G103" s="172"/>
      <c r="H103" s="172"/>
      <c r="I103" s="173"/>
      <c r="J103" s="174">
        <f>J248</f>
        <v>0</v>
      </c>
      <c r="K103" s="170"/>
      <c r="L103" s="175"/>
    </row>
    <row r="104" spans="2:12" s="10" customFormat="1" ht="14.85" customHeight="1">
      <c r="B104" s="169"/>
      <c r="C104" s="170"/>
      <c r="D104" s="171" t="s">
        <v>113</v>
      </c>
      <c r="E104" s="172"/>
      <c r="F104" s="172"/>
      <c r="G104" s="172"/>
      <c r="H104" s="172"/>
      <c r="I104" s="173"/>
      <c r="J104" s="174">
        <f>J250</f>
        <v>0</v>
      </c>
      <c r="K104" s="170"/>
      <c r="L104" s="175"/>
    </row>
    <row r="105" spans="2:12" s="10" customFormat="1" ht="19.95" customHeight="1">
      <c r="B105" s="169"/>
      <c r="C105" s="170"/>
      <c r="D105" s="171" t="s">
        <v>114</v>
      </c>
      <c r="E105" s="172"/>
      <c r="F105" s="172"/>
      <c r="G105" s="172"/>
      <c r="H105" s="172"/>
      <c r="I105" s="173"/>
      <c r="J105" s="174">
        <f>J253</f>
        <v>0</v>
      </c>
      <c r="K105" s="170"/>
      <c r="L105" s="175"/>
    </row>
    <row r="106" spans="2:12" s="9" customFormat="1" ht="24.9" customHeight="1">
      <c r="B106" s="162"/>
      <c r="C106" s="163"/>
      <c r="D106" s="164" t="s">
        <v>115</v>
      </c>
      <c r="E106" s="165"/>
      <c r="F106" s="165"/>
      <c r="G106" s="165"/>
      <c r="H106" s="165"/>
      <c r="I106" s="166"/>
      <c r="J106" s="167">
        <f>J259</f>
        <v>0</v>
      </c>
      <c r="K106" s="163"/>
      <c r="L106" s="168"/>
    </row>
    <row r="107" spans="2:12" s="10" customFormat="1" ht="19.95" customHeight="1">
      <c r="B107" s="169"/>
      <c r="C107" s="170"/>
      <c r="D107" s="171" t="s">
        <v>116</v>
      </c>
      <c r="E107" s="172"/>
      <c r="F107" s="172"/>
      <c r="G107" s="172"/>
      <c r="H107" s="172"/>
      <c r="I107" s="173"/>
      <c r="J107" s="174">
        <f>J260</f>
        <v>0</v>
      </c>
      <c r="K107" s="170"/>
      <c r="L107" s="175"/>
    </row>
    <row r="108" spans="2:12" s="9" customFormat="1" ht="24.9" customHeight="1">
      <c r="B108" s="162"/>
      <c r="C108" s="163"/>
      <c r="D108" s="164" t="s">
        <v>117</v>
      </c>
      <c r="E108" s="165"/>
      <c r="F108" s="165"/>
      <c r="G108" s="165"/>
      <c r="H108" s="165"/>
      <c r="I108" s="166"/>
      <c r="J108" s="167">
        <f>J262</f>
        <v>0</v>
      </c>
      <c r="K108" s="163"/>
      <c r="L108" s="168"/>
    </row>
    <row r="109" spans="2:12" s="9" customFormat="1" ht="24.9" customHeight="1">
      <c r="B109" s="162"/>
      <c r="C109" s="163"/>
      <c r="D109" s="164" t="s">
        <v>118</v>
      </c>
      <c r="E109" s="165"/>
      <c r="F109" s="165"/>
      <c r="G109" s="165"/>
      <c r="H109" s="165"/>
      <c r="I109" s="166"/>
      <c r="J109" s="167">
        <f>J265</f>
        <v>0</v>
      </c>
      <c r="K109" s="163"/>
      <c r="L109" s="168"/>
    </row>
    <row r="110" spans="2:12" s="10" customFormat="1" ht="19.95" customHeight="1">
      <c r="B110" s="169"/>
      <c r="C110" s="170"/>
      <c r="D110" s="171" t="s">
        <v>119</v>
      </c>
      <c r="E110" s="172"/>
      <c r="F110" s="172"/>
      <c r="G110" s="172"/>
      <c r="H110" s="172"/>
      <c r="I110" s="173"/>
      <c r="J110" s="174">
        <f>J266</f>
        <v>0</v>
      </c>
      <c r="K110" s="170"/>
      <c r="L110" s="175"/>
    </row>
    <row r="111" spans="2:12" s="10" customFormat="1" ht="19.95" customHeight="1">
      <c r="B111" s="169"/>
      <c r="C111" s="170"/>
      <c r="D111" s="171" t="s">
        <v>120</v>
      </c>
      <c r="E111" s="172"/>
      <c r="F111" s="172"/>
      <c r="G111" s="172"/>
      <c r="H111" s="172"/>
      <c r="I111" s="173"/>
      <c r="J111" s="174">
        <f>J268</f>
        <v>0</v>
      </c>
      <c r="K111" s="170"/>
      <c r="L111" s="17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" customHeight="1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" customHeight="1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" customHeight="1">
      <c r="A118" s="35"/>
      <c r="B118" s="36"/>
      <c r="C118" s="24" t="s">
        <v>121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8" t="str">
        <f>E7</f>
        <v>Splašková kanalizace Lískovec, odkanalizování místní části Gajerovice</v>
      </c>
      <c r="F121" s="329"/>
      <c r="G121" s="329"/>
      <c r="H121" s="329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99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0" t="str">
        <f>E9</f>
        <v>01.1 - SO 01.1 Kanalizace gravitační</v>
      </c>
      <c r="F123" s="330"/>
      <c r="G123" s="330"/>
      <c r="H123" s="330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Frýdek-Místej, k.ú. Lískovec u F-M</v>
      </c>
      <c r="G125" s="37"/>
      <c r="H125" s="37"/>
      <c r="I125" s="118" t="s">
        <v>22</v>
      </c>
      <c r="J125" s="67" t="str">
        <f>IF(J12="","",J12)</f>
        <v>30. 10. 2020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24</v>
      </c>
      <c r="D127" s="37"/>
      <c r="E127" s="37"/>
      <c r="F127" s="28" t="str">
        <f>E15</f>
        <v>Statutární město Frýdek-Místek</v>
      </c>
      <c r="G127" s="37"/>
      <c r="H127" s="37"/>
      <c r="I127" s="118" t="s">
        <v>30</v>
      </c>
      <c r="J127" s="33" t="str">
        <f>E21</f>
        <v>Josef Rechtik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28</v>
      </c>
      <c r="D128" s="37"/>
      <c r="E128" s="37"/>
      <c r="F128" s="28" t="str">
        <f>IF(E18="","",E18)</f>
        <v>Vyplň údaj</v>
      </c>
      <c r="G128" s="37"/>
      <c r="H128" s="37"/>
      <c r="I128" s="118" t="s">
        <v>33</v>
      </c>
      <c r="J128" s="33" t="str">
        <f>E24</f>
        <v>Josef Rechtik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76"/>
      <c r="B130" s="177"/>
      <c r="C130" s="178" t="s">
        <v>122</v>
      </c>
      <c r="D130" s="179" t="s">
        <v>60</v>
      </c>
      <c r="E130" s="179" t="s">
        <v>56</v>
      </c>
      <c r="F130" s="179" t="s">
        <v>57</v>
      </c>
      <c r="G130" s="179" t="s">
        <v>123</v>
      </c>
      <c r="H130" s="179" t="s">
        <v>124</v>
      </c>
      <c r="I130" s="180" t="s">
        <v>125</v>
      </c>
      <c r="J130" s="181" t="s">
        <v>103</v>
      </c>
      <c r="K130" s="182" t="s">
        <v>126</v>
      </c>
      <c r="L130" s="183"/>
      <c r="M130" s="76" t="s">
        <v>1</v>
      </c>
      <c r="N130" s="77" t="s">
        <v>39</v>
      </c>
      <c r="O130" s="77" t="s">
        <v>127</v>
      </c>
      <c r="P130" s="77" t="s">
        <v>128</v>
      </c>
      <c r="Q130" s="77" t="s">
        <v>129</v>
      </c>
      <c r="R130" s="77" t="s">
        <v>130</v>
      </c>
      <c r="S130" s="77" t="s">
        <v>131</v>
      </c>
      <c r="T130" s="78" t="s">
        <v>132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3" s="2" customFormat="1" ht="22.8" customHeight="1">
      <c r="A131" s="35"/>
      <c r="B131" s="36"/>
      <c r="C131" s="83" t="s">
        <v>133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P132+P259+P262+P265</f>
        <v>0</v>
      </c>
      <c r="Q131" s="80"/>
      <c r="R131" s="186">
        <f>R132+R259+R262+R265</f>
        <v>3055.2620777999996</v>
      </c>
      <c r="S131" s="80"/>
      <c r="T131" s="187">
        <f>T132+T259+T262+T265</f>
        <v>973.5432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105</v>
      </c>
      <c r="BK131" s="188">
        <f>BK132+BK259+BK262+BK265</f>
        <v>0</v>
      </c>
    </row>
    <row r="132" spans="2:63" s="12" customFormat="1" ht="25.95" customHeight="1">
      <c r="B132" s="189"/>
      <c r="C132" s="190"/>
      <c r="D132" s="191" t="s">
        <v>74</v>
      </c>
      <c r="E132" s="192" t="s">
        <v>134</v>
      </c>
      <c r="F132" s="192" t="s">
        <v>135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P133+P201+P203+P211+P219+P248+P253</f>
        <v>0</v>
      </c>
      <c r="Q132" s="197"/>
      <c r="R132" s="198">
        <f>R133+R201+R203+R211+R219+R248+R253</f>
        <v>3055.2559177999997</v>
      </c>
      <c r="S132" s="197"/>
      <c r="T132" s="199">
        <f>T133+T201+T203+T211+T219+T248+T253</f>
        <v>973.5432</v>
      </c>
      <c r="AR132" s="200" t="s">
        <v>83</v>
      </c>
      <c r="AT132" s="201" t="s">
        <v>74</v>
      </c>
      <c r="AU132" s="201" t="s">
        <v>75</v>
      </c>
      <c r="AY132" s="200" t="s">
        <v>136</v>
      </c>
      <c r="BK132" s="202">
        <f>BK133+BK201+BK203+BK211+BK219+BK248+BK253</f>
        <v>0</v>
      </c>
    </row>
    <row r="133" spans="2:63" s="12" customFormat="1" ht="22.8" customHeight="1">
      <c r="B133" s="189"/>
      <c r="C133" s="190"/>
      <c r="D133" s="191" t="s">
        <v>74</v>
      </c>
      <c r="E133" s="203" t="s">
        <v>83</v>
      </c>
      <c r="F133" s="203" t="s">
        <v>137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SUM(P134:P200)</f>
        <v>0</v>
      </c>
      <c r="Q133" s="197"/>
      <c r="R133" s="198">
        <f>SUM(R134:R200)</f>
        <v>2881.4828239999997</v>
      </c>
      <c r="S133" s="197"/>
      <c r="T133" s="199">
        <f>SUM(T134:T200)</f>
        <v>973.5039999999999</v>
      </c>
      <c r="AR133" s="200" t="s">
        <v>83</v>
      </c>
      <c r="AT133" s="201" t="s">
        <v>74</v>
      </c>
      <c r="AU133" s="201" t="s">
        <v>83</v>
      </c>
      <c r="AY133" s="200" t="s">
        <v>136</v>
      </c>
      <c r="BK133" s="202">
        <f>SUM(BK134:BK200)</f>
        <v>0</v>
      </c>
    </row>
    <row r="134" spans="1:65" s="2" customFormat="1" ht="21.75" customHeight="1">
      <c r="A134" s="35"/>
      <c r="B134" s="36"/>
      <c r="C134" s="205" t="s">
        <v>83</v>
      </c>
      <c r="D134" s="205" t="s">
        <v>138</v>
      </c>
      <c r="E134" s="206" t="s">
        <v>139</v>
      </c>
      <c r="F134" s="207" t="s">
        <v>140</v>
      </c>
      <c r="G134" s="208" t="s">
        <v>141</v>
      </c>
      <c r="H134" s="209">
        <v>890.4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0.5</v>
      </c>
      <c r="T134" s="216">
        <f>S134*H134</f>
        <v>445.2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142</v>
      </c>
      <c r="BM134" s="217" t="s">
        <v>143</v>
      </c>
    </row>
    <row r="135" spans="2:51" s="13" customFormat="1" ht="10.2">
      <c r="B135" s="219"/>
      <c r="C135" s="220"/>
      <c r="D135" s="221" t="s">
        <v>144</v>
      </c>
      <c r="E135" s="222" t="s">
        <v>1</v>
      </c>
      <c r="F135" s="223" t="s">
        <v>145</v>
      </c>
      <c r="G135" s="220"/>
      <c r="H135" s="224">
        <v>890.4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144</v>
      </c>
      <c r="AU135" s="230" t="s">
        <v>85</v>
      </c>
      <c r="AV135" s="13" t="s">
        <v>85</v>
      </c>
      <c r="AW135" s="13" t="s">
        <v>32</v>
      </c>
      <c r="AX135" s="13" t="s">
        <v>83</v>
      </c>
      <c r="AY135" s="230" t="s">
        <v>136</v>
      </c>
    </row>
    <row r="136" spans="1:65" s="2" customFormat="1" ht="21.75" customHeight="1">
      <c r="A136" s="35"/>
      <c r="B136" s="36"/>
      <c r="C136" s="205" t="s">
        <v>85</v>
      </c>
      <c r="D136" s="205" t="s">
        <v>138</v>
      </c>
      <c r="E136" s="206" t="s">
        <v>146</v>
      </c>
      <c r="F136" s="207" t="s">
        <v>147</v>
      </c>
      <c r="G136" s="208" t="s">
        <v>141</v>
      </c>
      <c r="H136" s="209">
        <v>890.4</v>
      </c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0</v>
      </c>
      <c r="R136" s="215">
        <f>Q136*H136</f>
        <v>0</v>
      </c>
      <c r="S136" s="215">
        <v>0.22</v>
      </c>
      <c r="T136" s="216">
        <f>S136*H136</f>
        <v>195.888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142</v>
      </c>
      <c r="AT136" s="217" t="s">
        <v>138</v>
      </c>
      <c r="AU136" s="217" t="s">
        <v>85</v>
      </c>
      <c r="AY136" s="18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142</v>
      </c>
      <c r="BM136" s="217" t="s">
        <v>148</v>
      </c>
    </row>
    <row r="137" spans="1:65" s="2" customFormat="1" ht="21.75" customHeight="1">
      <c r="A137" s="35"/>
      <c r="B137" s="36"/>
      <c r="C137" s="205" t="s">
        <v>149</v>
      </c>
      <c r="D137" s="205" t="s">
        <v>138</v>
      </c>
      <c r="E137" s="206" t="s">
        <v>150</v>
      </c>
      <c r="F137" s="207" t="s">
        <v>151</v>
      </c>
      <c r="G137" s="208" t="s">
        <v>141</v>
      </c>
      <c r="H137" s="209">
        <v>2597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6E-05</v>
      </c>
      <c r="R137" s="215">
        <f>Q137*H137</f>
        <v>0.15582000000000001</v>
      </c>
      <c r="S137" s="215">
        <v>0.128</v>
      </c>
      <c r="T137" s="216">
        <f>S137*H137</f>
        <v>332.416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152</v>
      </c>
    </row>
    <row r="138" spans="2:51" s="14" customFormat="1" ht="10.2">
      <c r="B138" s="231"/>
      <c r="C138" s="232"/>
      <c r="D138" s="221" t="s">
        <v>144</v>
      </c>
      <c r="E138" s="233" t="s">
        <v>1</v>
      </c>
      <c r="F138" s="234" t="s">
        <v>153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144</v>
      </c>
      <c r="AU138" s="240" t="s">
        <v>85</v>
      </c>
      <c r="AV138" s="14" t="s">
        <v>83</v>
      </c>
      <c r="AW138" s="14" t="s">
        <v>32</v>
      </c>
      <c r="AX138" s="14" t="s">
        <v>75</v>
      </c>
      <c r="AY138" s="240" t="s">
        <v>136</v>
      </c>
    </row>
    <row r="139" spans="2:51" s="13" customFormat="1" ht="10.2">
      <c r="B139" s="219"/>
      <c r="C139" s="220"/>
      <c r="D139" s="221" t="s">
        <v>144</v>
      </c>
      <c r="E139" s="222" t="s">
        <v>1</v>
      </c>
      <c r="F139" s="223" t="s">
        <v>154</v>
      </c>
      <c r="G139" s="220"/>
      <c r="H139" s="224">
        <v>2597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144</v>
      </c>
      <c r="AU139" s="230" t="s">
        <v>85</v>
      </c>
      <c r="AV139" s="13" t="s">
        <v>85</v>
      </c>
      <c r="AW139" s="13" t="s">
        <v>32</v>
      </c>
      <c r="AX139" s="13" t="s">
        <v>83</v>
      </c>
      <c r="AY139" s="230" t="s">
        <v>136</v>
      </c>
    </row>
    <row r="140" spans="1:65" s="2" customFormat="1" ht="21.75" customHeight="1">
      <c r="A140" s="35"/>
      <c r="B140" s="36"/>
      <c r="C140" s="205" t="s">
        <v>142</v>
      </c>
      <c r="D140" s="205" t="s">
        <v>138</v>
      </c>
      <c r="E140" s="206" t="s">
        <v>155</v>
      </c>
      <c r="F140" s="207" t="s">
        <v>156</v>
      </c>
      <c r="G140" s="208" t="s">
        <v>157</v>
      </c>
      <c r="H140" s="209">
        <v>150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3E-05</v>
      </c>
      <c r="R140" s="215">
        <f>Q140*H140</f>
        <v>0.0045000000000000005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158</v>
      </c>
    </row>
    <row r="141" spans="1:65" s="2" customFormat="1" ht="21.75" customHeight="1">
      <c r="A141" s="35"/>
      <c r="B141" s="36"/>
      <c r="C141" s="205" t="s">
        <v>159</v>
      </c>
      <c r="D141" s="205" t="s">
        <v>138</v>
      </c>
      <c r="E141" s="206" t="s">
        <v>160</v>
      </c>
      <c r="F141" s="207" t="s">
        <v>161</v>
      </c>
      <c r="G141" s="208" t="s">
        <v>162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40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142</v>
      </c>
      <c r="AT141" s="217" t="s">
        <v>138</v>
      </c>
      <c r="AU141" s="217" t="s">
        <v>85</v>
      </c>
      <c r="AY141" s="18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142</v>
      </c>
      <c r="BM141" s="217" t="s">
        <v>163</v>
      </c>
    </row>
    <row r="142" spans="1:65" s="2" customFormat="1" ht="16.5" customHeight="1">
      <c r="A142" s="35"/>
      <c r="B142" s="36"/>
      <c r="C142" s="205" t="s">
        <v>164</v>
      </c>
      <c r="D142" s="205" t="s">
        <v>138</v>
      </c>
      <c r="E142" s="206" t="s">
        <v>165</v>
      </c>
      <c r="F142" s="207" t="s">
        <v>166</v>
      </c>
      <c r="G142" s="208" t="s">
        <v>167</v>
      </c>
      <c r="H142" s="209">
        <v>42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0.0369</v>
      </c>
      <c r="R142" s="215">
        <f>Q142*H142</f>
        <v>1.5498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142</v>
      </c>
      <c r="AT142" s="217" t="s">
        <v>138</v>
      </c>
      <c r="AU142" s="217" t="s">
        <v>85</v>
      </c>
      <c r="AY142" s="18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142</v>
      </c>
      <c r="BM142" s="217" t="s">
        <v>168</v>
      </c>
    </row>
    <row r="143" spans="2:51" s="13" customFormat="1" ht="10.2">
      <c r="B143" s="219"/>
      <c r="C143" s="220"/>
      <c r="D143" s="221" t="s">
        <v>144</v>
      </c>
      <c r="E143" s="222" t="s">
        <v>1</v>
      </c>
      <c r="F143" s="223" t="s">
        <v>169</v>
      </c>
      <c r="G143" s="220"/>
      <c r="H143" s="224">
        <v>42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144</v>
      </c>
      <c r="AU143" s="230" t="s">
        <v>85</v>
      </c>
      <c r="AV143" s="13" t="s">
        <v>85</v>
      </c>
      <c r="AW143" s="13" t="s">
        <v>32</v>
      </c>
      <c r="AX143" s="13" t="s">
        <v>83</v>
      </c>
      <c r="AY143" s="230" t="s">
        <v>136</v>
      </c>
    </row>
    <row r="144" spans="1:65" s="2" customFormat="1" ht="21.75" customHeight="1">
      <c r="A144" s="35"/>
      <c r="B144" s="36"/>
      <c r="C144" s="205" t="s">
        <v>170</v>
      </c>
      <c r="D144" s="205" t="s">
        <v>138</v>
      </c>
      <c r="E144" s="206" t="s">
        <v>171</v>
      </c>
      <c r="F144" s="207" t="s">
        <v>172</v>
      </c>
      <c r="G144" s="208" t="s">
        <v>167</v>
      </c>
      <c r="H144" s="209">
        <v>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0.01269</v>
      </c>
      <c r="R144" s="215">
        <f>Q144*H144</f>
        <v>0.07614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142</v>
      </c>
      <c r="AT144" s="217" t="s">
        <v>138</v>
      </c>
      <c r="AU144" s="217" t="s">
        <v>85</v>
      </c>
      <c r="AY144" s="18" t="s">
        <v>136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142</v>
      </c>
      <c r="BM144" s="217" t="s">
        <v>173</v>
      </c>
    </row>
    <row r="145" spans="2:51" s="13" customFormat="1" ht="10.2">
      <c r="B145" s="219"/>
      <c r="C145" s="220"/>
      <c r="D145" s="221" t="s">
        <v>144</v>
      </c>
      <c r="E145" s="222" t="s">
        <v>1</v>
      </c>
      <c r="F145" s="223" t="s">
        <v>174</v>
      </c>
      <c r="G145" s="220"/>
      <c r="H145" s="224">
        <v>6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144</v>
      </c>
      <c r="AU145" s="230" t="s">
        <v>85</v>
      </c>
      <c r="AV145" s="13" t="s">
        <v>85</v>
      </c>
      <c r="AW145" s="13" t="s">
        <v>32</v>
      </c>
      <c r="AX145" s="13" t="s">
        <v>83</v>
      </c>
      <c r="AY145" s="230" t="s">
        <v>136</v>
      </c>
    </row>
    <row r="146" spans="1:65" s="2" customFormat="1" ht="21.75" customHeight="1">
      <c r="A146" s="35"/>
      <c r="B146" s="36"/>
      <c r="C146" s="205" t="s">
        <v>175</v>
      </c>
      <c r="D146" s="205" t="s">
        <v>138</v>
      </c>
      <c r="E146" s="206" t="s">
        <v>176</v>
      </c>
      <c r="F146" s="207" t="s">
        <v>177</v>
      </c>
      <c r="G146" s="208" t="s">
        <v>167</v>
      </c>
      <c r="H146" s="209">
        <v>8.4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0.0369</v>
      </c>
      <c r="R146" s="215">
        <f>Q146*H146</f>
        <v>0.30996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178</v>
      </c>
    </row>
    <row r="147" spans="2:51" s="13" customFormat="1" ht="10.2">
      <c r="B147" s="219"/>
      <c r="C147" s="220"/>
      <c r="D147" s="221" t="s">
        <v>144</v>
      </c>
      <c r="E147" s="222" t="s">
        <v>1</v>
      </c>
      <c r="F147" s="223" t="s">
        <v>179</v>
      </c>
      <c r="G147" s="220"/>
      <c r="H147" s="224">
        <v>8.4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144</v>
      </c>
      <c r="AU147" s="230" t="s">
        <v>85</v>
      </c>
      <c r="AV147" s="13" t="s">
        <v>85</v>
      </c>
      <c r="AW147" s="13" t="s">
        <v>32</v>
      </c>
      <c r="AX147" s="13" t="s">
        <v>83</v>
      </c>
      <c r="AY147" s="230" t="s">
        <v>136</v>
      </c>
    </row>
    <row r="148" spans="1:65" s="2" customFormat="1" ht="21.75" customHeight="1">
      <c r="A148" s="35"/>
      <c r="B148" s="36"/>
      <c r="C148" s="205" t="s">
        <v>180</v>
      </c>
      <c r="D148" s="205" t="s">
        <v>138</v>
      </c>
      <c r="E148" s="206" t="s">
        <v>181</v>
      </c>
      <c r="F148" s="207" t="s">
        <v>182</v>
      </c>
      <c r="G148" s="208" t="s">
        <v>183</v>
      </c>
      <c r="H148" s="209">
        <v>248.16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142</v>
      </c>
      <c r="AT148" s="217" t="s">
        <v>138</v>
      </c>
      <c r="AU148" s="217" t="s">
        <v>85</v>
      </c>
      <c r="AY148" s="18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142</v>
      </c>
      <c r="BM148" s="217" t="s">
        <v>184</v>
      </c>
    </row>
    <row r="149" spans="2:51" s="13" customFormat="1" ht="10.2">
      <c r="B149" s="219"/>
      <c r="C149" s="220"/>
      <c r="D149" s="221" t="s">
        <v>144</v>
      </c>
      <c r="E149" s="222" t="s">
        <v>1</v>
      </c>
      <c r="F149" s="223" t="s">
        <v>185</v>
      </c>
      <c r="G149" s="220"/>
      <c r="H149" s="224">
        <v>248.16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144</v>
      </c>
      <c r="AU149" s="230" t="s">
        <v>85</v>
      </c>
      <c r="AV149" s="13" t="s">
        <v>85</v>
      </c>
      <c r="AW149" s="13" t="s">
        <v>32</v>
      </c>
      <c r="AX149" s="13" t="s">
        <v>83</v>
      </c>
      <c r="AY149" s="230" t="s">
        <v>136</v>
      </c>
    </row>
    <row r="150" spans="1:65" s="2" customFormat="1" ht="21.75" customHeight="1">
      <c r="A150" s="35"/>
      <c r="B150" s="36"/>
      <c r="C150" s="205" t="s">
        <v>186</v>
      </c>
      <c r="D150" s="205" t="s">
        <v>138</v>
      </c>
      <c r="E150" s="206" t="s">
        <v>187</v>
      </c>
      <c r="F150" s="207" t="s">
        <v>188</v>
      </c>
      <c r="G150" s="208" t="s">
        <v>183</v>
      </c>
      <c r="H150" s="209">
        <v>2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142</v>
      </c>
      <c r="AT150" s="217" t="s">
        <v>138</v>
      </c>
      <c r="AU150" s="217" t="s">
        <v>85</v>
      </c>
      <c r="AY150" s="18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142</v>
      </c>
      <c r="BM150" s="217" t="s">
        <v>189</v>
      </c>
    </row>
    <row r="151" spans="1:65" s="2" customFormat="1" ht="21.75" customHeight="1">
      <c r="A151" s="35"/>
      <c r="B151" s="36"/>
      <c r="C151" s="205" t="s">
        <v>190</v>
      </c>
      <c r="D151" s="205" t="s">
        <v>138</v>
      </c>
      <c r="E151" s="206" t="s">
        <v>191</v>
      </c>
      <c r="F151" s="207" t="s">
        <v>192</v>
      </c>
      <c r="G151" s="208" t="s">
        <v>183</v>
      </c>
      <c r="H151" s="209">
        <v>84.6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142</v>
      </c>
      <c r="AT151" s="217" t="s">
        <v>138</v>
      </c>
      <c r="AU151" s="217" t="s">
        <v>85</v>
      </c>
      <c r="AY151" s="18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142</v>
      </c>
      <c r="BM151" s="217" t="s">
        <v>193</v>
      </c>
    </row>
    <row r="152" spans="2:51" s="14" customFormat="1" ht="10.2">
      <c r="B152" s="231"/>
      <c r="C152" s="232"/>
      <c r="D152" s="221" t="s">
        <v>144</v>
      </c>
      <c r="E152" s="233" t="s">
        <v>1</v>
      </c>
      <c r="F152" s="234" t="s">
        <v>194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144</v>
      </c>
      <c r="AU152" s="240" t="s">
        <v>85</v>
      </c>
      <c r="AV152" s="14" t="s">
        <v>83</v>
      </c>
      <c r="AW152" s="14" t="s">
        <v>32</v>
      </c>
      <c r="AX152" s="14" t="s">
        <v>75</v>
      </c>
      <c r="AY152" s="240" t="s">
        <v>136</v>
      </c>
    </row>
    <row r="153" spans="2:51" s="13" customFormat="1" ht="10.2">
      <c r="B153" s="219"/>
      <c r="C153" s="220"/>
      <c r="D153" s="221" t="s">
        <v>144</v>
      </c>
      <c r="E153" s="222" t="s">
        <v>1</v>
      </c>
      <c r="F153" s="223" t="s">
        <v>195</v>
      </c>
      <c r="G153" s="220"/>
      <c r="H153" s="224">
        <v>84.6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144</v>
      </c>
      <c r="AU153" s="230" t="s">
        <v>85</v>
      </c>
      <c r="AV153" s="13" t="s">
        <v>85</v>
      </c>
      <c r="AW153" s="13" t="s">
        <v>32</v>
      </c>
      <c r="AX153" s="13" t="s">
        <v>83</v>
      </c>
      <c r="AY153" s="230" t="s">
        <v>136</v>
      </c>
    </row>
    <row r="154" spans="1:65" s="2" customFormat="1" ht="21.75" customHeight="1">
      <c r="A154" s="35"/>
      <c r="B154" s="36"/>
      <c r="C154" s="205" t="s">
        <v>196</v>
      </c>
      <c r="D154" s="205" t="s">
        <v>138</v>
      </c>
      <c r="E154" s="206" t="s">
        <v>197</v>
      </c>
      <c r="F154" s="207" t="s">
        <v>198</v>
      </c>
      <c r="G154" s="208" t="s">
        <v>183</v>
      </c>
      <c r="H154" s="209">
        <v>1864.548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142</v>
      </c>
      <c r="AT154" s="217" t="s">
        <v>138</v>
      </c>
      <c r="AU154" s="217" t="s">
        <v>85</v>
      </c>
      <c r="AY154" s="18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142</v>
      </c>
      <c r="BM154" s="217" t="s">
        <v>199</v>
      </c>
    </row>
    <row r="155" spans="2:51" s="14" customFormat="1" ht="10.2">
      <c r="B155" s="231"/>
      <c r="C155" s="232"/>
      <c r="D155" s="221" t="s">
        <v>144</v>
      </c>
      <c r="E155" s="233" t="s">
        <v>1</v>
      </c>
      <c r="F155" s="234" t="s">
        <v>200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144</v>
      </c>
      <c r="AU155" s="240" t="s">
        <v>85</v>
      </c>
      <c r="AV155" s="14" t="s">
        <v>83</v>
      </c>
      <c r="AW155" s="14" t="s">
        <v>32</v>
      </c>
      <c r="AX155" s="14" t="s">
        <v>75</v>
      </c>
      <c r="AY155" s="240" t="s">
        <v>136</v>
      </c>
    </row>
    <row r="156" spans="2:51" s="13" customFormat="1" ht="10.2">
      <c r="B156" s="219"/>
      <c r="C156" s="220"/>
      <c r="D156" s="221" t="s">
        <v>144</v>
      </c>
      <c r="E156" s="222" t="s">
        <v>1</v>
      </c>
      <c r="F156" s="223" t="s">
        <v>201</v>
      </c>
      <c r="G156" s="220"/>
      <c r="H156" s="224">
        <v>1176.84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144</v>
      </c>
      <c r="AU156" s="230" t="s">
        <v>85</v>
      </c>
      <c r="AV156" s="13" t="s">
        <v>85</v>
      </c>
      <c r="AW156" s="13" t="s">
        <v>32</v>
      </c>
      <c r="AX156" s="13" t="s">
        <v>75</v>
      </c>
      <c r="AY156" s="230" t="s">
        <v>136</v>
      </c>
    </row>
    <row r="157" spans="2:51" s="14" customFormat="1" ht="10.2">
      <c r="B157" s="231"/>
      <c r="C157" s="232"/>
      <c r="D157" s="221" t="s">
        <v>144</v>
      </c>
      <c r="E157" s="233" t="s">
        <v>1</v>
      </c>
      <c r="F157" s="234" t="s">
        <v>202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144</v>
      </c>
      <c r="AU157" s="240" t="s">
        <v>85</v>
      </c>
      <c r="AV157" s="14" t="s">
        <v>83</v>
      </c>
      <c r="AW157" s="14" t="s">
        <v>32</v>
      </c>
      <c r="AX157" s="14" t="s">
        <v>75</v>
      </c>
      <c r="AY157" s="240" t="s">
        <v>136</v>
      </c>
    </row>
    <row r="158" spans="2:51" s="13" customFormat="1" ht="10.2">
      <c r="B158" s="219"/>
      <c r="C158" s="220"/>
      <c r="D158" s="221" t="s">
        <v>144</v>
      </c>
      <c r="E158" s="222" t="s">
        <v>1</v>
      </c>
      <c r="F158" s="223" t="s">
        <v>203</v>
      </c>
      <c r="G158" s="220"/>
      <c r="H158" s="224">
        <v>161.16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144</v>
      </c>
      <c r="AU158" s="230" t="s">
        <v>85</v>
      </c>
      <c r="AV158" s="13" t="s">
        <v>85</v>
      </c>
      <c r="AW158" s="13" t="s">
        <v>32</v>
      </c>
      <c r="AX158" s="13" t="s">
        <v>75</v>
      </c>
      <c r="AY158" s="230" t="s">
        <v>136</v>
      </c>
    </row>
    <row r="159" spans="2:51" s="14" customFormat="1" ht="10.2">
      <c r="B159" s="231"/>
      <c r="C159" s="232"/>
      <c r="D159" s="221" t="s">
        <v>144</v>
      </c>
      <c r="E159" s="233" t="s">
        <v>1</v>
      </c>
      <c r="F159" s="234" t="s">
        <v>204</v>
      </c>
      <c r="G159" s="232"/>
      <c r="H159" s="233" t="s">
        <v>1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144</v>
      </c>
      <c r="AU159" s="240" t="s">
        <v>85</v>
      </c>
      <c r="AV159" s="14" t="s">
        <v>83</v>
      </c>
      <c r="AW159" s="14" t="s">
        <v>32</v>
      </c>
      <c r="AX159" s="14" t="s">
        <v>75</v>
      </c>
      <c r="AY159" s="240" t="s">
        <v>136</v>
      </c>
    </row>
    <row r="160" spans="2:51" s="13" customFormat="1" ht="10.2">
      <c r="B160" s="219"/>
      <c r="C160" s="220"/>
      <c r="D160" s="221" t="s">
        <v>144</v>
      </c>
      <c r="E160" s="222" t="s">
        <v>1</v>
      </c>
      <c r="F160" s="223" t="s">
        <v>205</v>
      </c>
      <c r="G160" s="220"/>
      <c r="H160" s="224">
        <v>437.76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144</v>
      </c>
      <c r="AU160" s="230" t="s">
        <v>85</v>
      </c>
      <c r="AV160" s="13" t="s">
        <v>85</v>
      </c>
      <c r="AW160" s="13" t="s">
        <v>32</v>
      </c>
      <c r="AX160" s="13" t="s">
        <v>75</v>
      </c>
      <c r="AY160" s="230" t="s">
        <v>136</v>
      </c>
    </row>
    <row r="161" spans="2:51" s="15" customFormat="1" ht="10.2">
      <c r="B161" s="241"/>
      <c r="C161" s="242"/>
      <c r="D161" s="221" t="s">
        <v>144</v>
      </c>
      <c r="E161" s="243" t="s">
        <v>1</v>
      </c>
      <c r="F161" s="244" t="s">
        <v>206</v>
      </c>
      <c r="G161" s="242"/>
      <c r="H161" s="245">
        <v>1775.76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144</v>
      </c>
      <c r="AU161" s="251" t="s">
        <v>85</v>
      </c>
      <c r="AV161" s="15" t="s">
        <v>149</v>
      </c>
      <c r="AW161" s="15" t="s">
        <v>32</v>
      </c>
      <c r="AX161" s="15" t="s">
        <v>75</v>
      </c>
      <c r="AY161" s="251" t="s">
        <v>136</v>
      </c>
    </row>
    <row r="162" spans="2:51" s="14" customFormat="1" ht="10.2">
      <c r="B162" s="231"/>
      <c r="C162" s="232"/>
      <c r="D162" s="221" t="s">
        <v>144</v>
      </c>
      <c r="E162" s="233" t="s">
        <v>1</v>
      </c>
      <c r="F162" s="234" t="s">
        <v>207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144</v>
      </c>
      <c r="AU162" s="240" t="s">
        <v>85</v>
      </c>
      <c r="AV162" s="14" t="s">
        <v>83</v>
      </c>
      <c r="AW162" s="14" t="s">
        <v>32</v>
      </c>
      <c r="AX162" s="14" t="s">
        <v>75</v>
      </c>
      <c r="AY162" s="240" t="s">
        <v>136</v>
      </c>
    </row>
    <row r="163" spans="2:51" s="13" customFormat="1" ht="10.2">
      <c r="B163" s="219"/>
      <c r="C163" s="220"/>
      <c r="D163" s="221" t="s">
        <v>144</v>
      </c>
      <c r="E163" s="222" t="s">
        <v>1</v>
      </c>
      <c r="F163" s="223" t="s">
        <v>208</v>
      </c>
      <c r="G163" s="220"/>
      <c r="H163" s="224">
        <v>88.788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75</v>
      </c>
      <c r="AY163" s="230" t="s">
        <v>136</v>
      </c>
    </row>
    <row r="164" spans="2:51" s="16" customFormat="1" ht="10.2">
      <c r="B164" s="252"/>
      <c r="C164" s="253"/>
      <c r="D164" s="221" t="s">
        <v>144</v>
      </c>
      <c r="E164" s="254" t="s">
        <v>1</v>
      </c>
      <c r="F164" s="255" t="s">
        <v>209</v>
      </c>
      <c r="G164" s="253"/>
      <c r="H164" s="256">
        <v>1864.548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144</v>
      </c>
      <c r="AU164" s="262" t="s">
        <v>85</v>
      </c>
      <c r="AV164" s="16" t="s">
        <v>142</v>
      </c>
      <c r="AW164" s="16" t="s">
        <v>32</v>
      </c>
      <c r="AX164" s="16" t="s">
        <v>83</v>
      </c>
      <c r="AY164" s="262" t="s">
        <v>136</v>
      </c>
    </row>
    <row r="165" spans="1:65" s="2" customFormat="1" ht="16.5" customHeight="1">
      <c r="A165" s="35"/>
      <c r="B165" s="36"/>
      <c r="C165" s="205" t="s">
        <v>210</v>
      </c>
      <c r="D165" s="205" t="s">
        <v>138</v>
      </c>
      <c r="E165" s="206" t="s">
        <v>211</v>
      </c>
      <c r="F165" s="207" t="s">
        <v>212</v>
      </c>
      <c r="G165" s="208" t="s">
        <v>141</v>
      </c>
      <c r="H165" s="209">
        <v>650.6</v>
      </c>
      <c r="I165" s="210"/>
      <c r="J165" s="211">
        <f aca="true" t="shared" si="0" ref="J165:J171">ROUND(I165*H165,2)</f>
        <v>0</v>
      </c>
      <c r="K165" s="212"/>
      <c r="L165" s="40"/>
      <c r="M165" s="213" t="s">
        <v>1</v>
      </c>
      <c r="N165" s="214" t="s">
        <v>40</v>
      </c>
      <c r="O165" s="72"/>
      <c r="P165" s="215">
        <f aca="true" t="shared" si="1" ref="P165:P171">O165*H165</f>
        <v>0</v>
      </c>
      <c r="Q165" s="215">
        <v>0.00084</v>
      </c>
      <c r="R165" s="215">
        <f aca="true" t="shared" si="2" ref="R165:R171">Q165*H165</f>
        <v>0.546504</v>
      </c>
      <c r="S165" s="215">
        <v>0</v>
      </c>
      <c r="T165" s="216">
        <f aca="true" t="shared" si="3" ref="T165:T171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142</v>
      </c>
      <c r="AT165" s="217" t="s">
        <v>138</v>
      </c>
      <c r="AU165" s="217" t="s">
        <v>85</v>
      </c>
      <c r="AY165" s="18" t="s">
        <v>136</v>
      </c>
      <c r="BE165" s="218">
        <f aca="true" t="shared" si="4" ref="BE165:BE171">IF(N165="základní",J165,0)</f>
        <v>0</v>
      </c>
      <c r="BF165" s="218">
        <f aca="true" t="shared" si="5" ref="BF165:BF171">IF(N165="snížená",J165,0)</f>
        <v>0</v>
      </c>
      <c r="BG165" s="218">
        <f aca="true" t="shared" si="6" ref="BG165:BG171">IF(N165="zákl. přenesená",J165,0)</f>
        <v>0</v>
      </c>
      <c r="BH165" s="218">
        <f aca="true" t="shared" si="7" ref="BH165:BH171">IF(N165="sníž. přenesená",J165,0)</f>
        <v>0</v>
      </c>
      <c r="BI165" s="218">
        <f aca="true" t="shared" si="8" ref="BI165:BI171">IF(N165="nulová",J165,0)</f>
        <v>0</v>
      </c>
      <c r="BJ165" s="18" t="s">
        <v>83</v>
      </c>
      <c r="BK165" s="218">
        <f aca="true" t="shared" si="9" ref="BK165:BK171">ROUND(I165*H165,2)</f>
        <v>0</v>
      </c>
      <c r="BL165" s="18" t="s">
        <v>142</v>
      </c>
      <c r="BM165" s="217" t="s">
        <v>213</v>
      </c>
    </row>
    <row r="166" spans="1:65" s="2" customFormat="1" ht="16.5" customHeight="1">
      <c r="A166" s="35"/>
      <c r="B166" s="36"/>
      <c r="C166" s="205" t="s">
        <v>214</v>
      </c>
      <c r="D166" s="205" t="s">
        <v>138</v>
      </c>
      <c r="E166" s="206" t="s">
        <v>215</v>
      </c>
      <c r="F166" s="207" t="s">
        <v>216</v>
      </c>
      <c r="G166" s="208" t="s">
        <v>141</v>
      </c>
      <c r="H166" s="209">
        <v>2746</v>
      </c>
      <c r="I166" s="210"/>
      <c r="J166" s="211">
        <f t="shared" si="0"/>
        <v>0</v>
      </c>
      <c r="K166" s="212"/>
      <c r="L166" s="40"/>
      <c r="M166" s="213" t="s">
        <v>1</v>
      </c>
      <c r="N166" s="214" t="s">
        <v>40</v>
      </c>
      <c r="O166" s="72"/>
      <c r="P166" s="215">
        <f t="shared" si="1"/>
        <v>0</v>
      </c>
      <c r="Q166" s="215">
        <v>0.00085</v>
      </c>
      <c r="R166" s="215">
        <f t="shared" si="2"/>
        <v>2.3341</v>
      </c>
      <c r="S166" s="215">
        <v>0</v>
      </c>
      <c r="T166" s="21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142</v>
      </c>
      <c r="AT166" s="217" t="s">
        <v>138</v>
      </c>
      <c r="AU166" s="217" t="s">
        <v>85</v>
      </c>
      <c r="AY166" s="18" t="s">
        <v>136</v>
      </c>
      <c r="BE166" s="218">
        <f t="shared" si="4"/>
        <v>0</v>
      </c>
      <c r="BF166" s="218">
        <f t="shared" si="5"/>
        <v>0</v>
      </c>
      <c r="BG166" s="218">
        <f t="shared" si="6"/>
        <v>0</v>
      </c>
      <c r="BH166" s="218">
        <f t="shared" si="7"/>
        <v>0</v>
      </c>
      <c r="BI166" s="218">
        <f t="shared" si="8"/>
        <v>0</v>
      </c>
      <c r="BJ166" s="18" t="s">
        <v>83</v>
      </c>
      <c r="BK166" s="218">
        <f t="shared" si="9"/>
        <v>0</v>
      </c>
      <c r="BL166" s="18" t="s">
        <v>142</v>
      </c>
      <c r="BM166" s="217" t="s">
        <v>217</v>
      </c>
    </row>
    <row r="167" spans="1:65" s="2" customFormat="1" ht="21.75" customHeight="1">
      <c r="A167" s="35"/>
      <c r="B167" s="36"/>
      <c r="C167" s="205" t="s">
        <v>8</v>
      </c>
      <c r="D167" s="205" t="s">
        <v>138</v>
      </c>
      <c r="E167" s="206" t="s">
        <v>218</v>
      </c>
      <c r="F167" s="207" t="s">
        <v>219</v>
      </c>
      <c r="G167" s="208" t="s">
        <v>141</v>
      </c>
      <c r="H167" s="209">
        <v>650.6</v>
      </c>
      <c r="I167" s="210"/>
      <c r="J167" s="211">
        <f t="shared" si="0"/>
        <v>0</v>
      </c>
      <c r="K167" s="212"/>
      <c r="L167" s="40"/>
      <c r="M167" s="213" t="s">
        <v>1</v>
      </c>
      <c r="N167" s="214" t="s">
        <v>40</v>
      </c>
      <c r="O167" s="72"/>
      <c r="P167" s="215">
        <f t="shared" si="1"/>
        <v>0</v>
      </c>
      <c r="Q167" s="215">
        <v>0</v>
      </c>
      <c r="R167" s="215">
        <f t="shared" si="2"/>
        <v>0</v>
      </c>
      <c r="S167" s="215">
        <v>0</v>
      </c>
      <c r="T167" s="21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142</v>
      </c>
      <c r="AT167" s="217" t="s">
        <v>138</v>
      </c>
      <c r="AU167" s="217" t="s">
        <v>85</v>
      </c>
      <c r="AY167" s="18" t="s">
        <v>136</v>
      </c>
      <c r="BE167" s="218">
        <f t="shared" si="4"/>
        <v>0</v>
      </c>
      <c r="BF167" s="218">
        <f t="shared" si="5"/>
        <v>0</v>
      </c>
      <c r="BG167" s="218">
        <f t="shared" si="6"/>
        <v>0</v>
      </c>
      <c r="BH167" s="218">
        <f t="shared" si="7"/>
        <v>0</v>
      </c>
      <c r="BI167" s="218">
        <f t="shared" si="8"/>
        <v>0</v>
      </c>
      <c r="BJ167" s="18" t="s">
        <v>83</v>
      </c>
      <c r="BK167" s="218">
        <f t="shared" si="9"/>
        <v>0</v>
      </c>
      <c r="BL167" s="18" t="s">
        <v>142</v>
      </c>
      <c r="BM167" s="217" t="s">
        <v>220</v>
      </c>
    </row>
    <row r="168" spans="1:65" s="2" customFormat="1" ht="21.75" customHeight="1">
      <c r="A168" s="35"/>
      <c r="B168" s="36"/>
      <c r="C168" s="205" t="s">
        <v>221</v>
      </c>
      <c r="D168" s="205" t="s">
        <v>138</v>
      </c>
      <c r="E168" s="206" t="s">
        <v>222</v>
      </c>
      <c r="F168" s="207" t="s">
        <v>223</v>
      </c>
      <c r="G168" s="208" t="s">
        <v>141</v>
      </c>
      <c r="H168" s="209">
        <v>2746</v>
      </c>
      <c r="I168" s="210"/>
      <c r="J168" s="211">
        <f t="shared" si="0"/>
        <v>0</v>
      </c>
      <c r="K168" s="212"/>
      <c r="L168" s="40"/>
      <c r="M168" s="213" t="s">
        <v>1</v>
      </c>
      <c r="N168" s="214" t="s">
        <v>40</v>
      </c>
      <c r="O168" s="72"/>
      <c r="P168" s="215">
        <f t="shared" si="1"/>
        <v>0</v>
      </c>
      <c r="Q168" s="215">
        <v>0</v>
      </c>
      <c r="R168" s="215">
        <f t="shared" si="2"/>
        <v>0</v>
      </c>
      <c r="S168" s="215">
        <v>0</v>
      </c>
      <c r="T168" s="21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142</v>
      </c>
      <c r="AT168" s="217" t="s">
        <v>138</v>
      </c>
      <c r="AU168" s="217" t="s">
        <v>85</v>
      </c>
      <c r="AY168" s="18" t="s">
        <v>136</v>
      </c>
      <c r="BE168" s="218">
        <f t="shared" si="4"/>
        <v>0</v>
      </c>
      <c r="BF168" s="218">
        <f t="shared" si="5"/>
        <v>0</v>
      </c>
      <c r="BG168" s="218">
        <f t="shared" si="6"/>
        <v>0</v>
      </c>
      <c r="BH168" s="218">
        <f t="shared" si="7"/>
        <v>0</v>
      </c>
      <c r="BI168" s="218">
        <f t="shared" si="8"/>
        <v>0</v>
      </c>
      <c r="BJ168" s="18" t="s">
        <v>83</v>
      </c>
      <c r="BK168" s="218">
        <f t="shared" si="9"/>
        <v>0</v>
      </c>
      <c r="BL168" s="18" t="s">
        <v>142</v>
      </c>
      <c r="BM168" s="217" t="s">
        <v>224</v>
      </c>
    </row>
    <row r="169" spans="1:65" s="2" customFormat="1" ht="21.75" customHeight="1">
      <c r="A169" s="35"/>
      <c r="B169" s="36"/>
      <c r="C169" s="205" t="s">
        <v>225</v>
      </c>
      <c r="D169" s="205" t="s">
        <v>138</v>
      </c>
      <c r="E169" s="206" t="s">
        <v>226</v>
      </c>
      <c r="F169" s="207" t="s">
        <v>227</v>
      </c>
      <c r="G169" s="208" t="s">
        <v>183</v>
      </c>
      <c r="H169" s="209">
        <v>712.4</v>
      </c>
      <c r="I169" s="210"/>
      <c r="J169" s="211">
        <f t="shared" si="0"/>
        <v>0</v>
      </c>
      <c r="K169" s="212"/>
      <c r="L169" s="40"/>
      <c r="M169" s="213" t="s">
        <v>1</v>
      </c>
      <c r="N169" s="214" t="s">
        <v>40</v>
      </c>
      <c r="O169" s="72"/>
      <c r="P169" s="215">
        <f t="shared" si="1"/>
        <v>0</v>
      </c>
      <c r="Q169" s="215">
        <v>0</v>
      </c>
      <c r="R169" s="215">
        <f t="shared" si="2"/>
        <v>0</v>
      </c>
      <c r="S169" s="215">
        <v>0</v>
      </c>
      <c r="T169" s="21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142</v>
      </c>
      <c r="AT169" s="217" t="s">
        <v>138</v>
      </c>
      <c r="AU169" s="217" t="s">
        <v>85</v>
      </c>
      <c r="AY169" s="18" t="s">
        <v>136</v>
      </c>
      <c r="BE169" s="218">
        <f t="shared" si="4"/>
        <v>0</v>
      </c>
      <c r="BF169" s="218">
        <f t="shared" si="5"/>
        <v>0</v>
      </c>
      <c r="BG169" s="218">
        <f t="shared" si="6"/>
        <v>0</v>
      </c>
      <c r="BH169" s="218">
        <f t="shared" si="7"/>
        <v>0</v>
      </c>
      <c r="BI169" s="218">
        <f t="shared" si="8"/>
        <v>0</v>
      </c>
      <c r="BJ169" s="18" t="s">
        <v>83</v>
      </c>
      <c r="BK169" s="218">
        <f t="shared" si="9"/>
        <v>0</v>
      </c>
      <c r="BL169" s="18" t="s">
        <v>142</v>
      </c>
      <c r="BM169" s="217" t="s">
        <v>228</v>
      </c>
    </row>
    <row r="170" spans="1:65" s="2" customFormat="1" ht="21.75" customHeight="1">
      <c r="A170" s="35"/>
      <c r="B170" s="36"/>
      <c r="C170" s="205" t="s">
        <v>229</v>
      </c>
      <c r="D170" s="205" t="s">
        <v>138</v>
      </c>
      <c r="E170" s="206" t="s">
        <v>230</v>
      </c>
      <c r="F170" s="207" t="s">
        <v>231</v>
      </c>
      <c r="G170" s="208" t="s">
        <v>183</v>
      </c>
      <c r="H170" s="209">
        <v>1864.55</v>
      </c>
      <c r="I170" s="210"/>
      <c r="J170" s="211">
        <f t="shared" si="0"/>
        <v>0</v>
      </c>
      <c r="K170" s="212"/>
      <c r="L170" s="40"/>
      <c r="M170" s="213" t="s">
        <v>1</v>
      </c>
      <c r="N170" s="214" t="s">
        <v>40</v>
      </c>
      <c r="O170" s="72"/>
      <c r="P170" s="215">
        <f t="shared" si="1"/>
        <v>0</v>
      </c>
      <c r="Q170" s="215">
        <v>0</v>
      </c>
      <c r="R170" s="215">
        <f t="shared" si="2"/>
        <v>0</v>
      </c>
      <c r="S170" s="215">
        <v>0</v>
      </c>
      <c r="T170" s="216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142</v>
      </c>
      <c r="AT170" s="217" t="s">
        <v>138</v>
      </c>
      <c r="AU170" s="217" t="s">
        <v>85</v>
      </c>
      <c r="AY170" s="18" t="s">
        <v>136</v>
      </c>
      <c r="BE170" s="218">
        <f t="shared" si="4"/>
        <v>0</v>
      </c>
      <c r="BF170" s="218">
        <f t="shared" si="5"/>
        <v>0</v>
      </c>
      <c r="BG170" s="218">
        <f t="shared" si="6"/>
        <v>0</v>
      </c>
      <c r="BH170" s="218">
        <f t="shared" si="7"/>
        <v>0</v>
      </c>
      <c r="BI170" s="218">
        <f t="shared" si="8"/>
        <v>0</v>
      </c>
      <c r="BJ170" s="18" t="s">
        <v>83</v>
      </c>
      <c r="BK170" s="218">
        <f t="shared" si="9"/>
        <v>0</v>
      </c>
      <c r="BL170" s="18" t="s">
        <v>142</v>
      </c>
      <c r="BM170" s="217" t="s">
        <v>232</v>
      </c>
    </row>
    <row r="171" spans="1:65" s="2" customFormat="1" ht="33" customHeight="1">
      <c r="A171" s="35"/>
      <c r="B171" s="36"/>
      <c r="C171" s="205" t="s">
        <v>233</v>
      </c>
      <c r="D171" s="205" t="s">
        <v>138</v>
      </c>
      <c r="E171" s="206" t="s">
        <v>234</v>
      </c>
      <c r="F171" s="207" t="s">
        <v>235</v>
      </c>
      <c r="G171" s="208" t="s">
        <v>236</v>
      </c>
      <c r="H171" s="209">
        <v>3356.19</v>
      </c>
      <c r="I171" s="210"/>
      <c r="J171" s="211">
        <f t="shared" si="0"/>
        <v>0</v>
      </c>
      <c r="K171" s="212"/>
      <c r="L171" s="40"/>
      <c r="M171" s="213" t="s">
        <v>1</v>
      </c>
      <c r="N171" s="214" t="s">
        <v>40</v>
      </c>
      <c r="O171" s="72"/>
      <c r="P171" s="215">
        <f t="shared" si="1"/>
        <v>0</v>
      </c>
      <c r="Q171" s="215">
        <v>0</v>
      </c>
      <c r="R171" s="215">
        <f t="shared" si="2"/>
        <v>0</v>
      </c>
      <c r="S171" s="215">
        <v>0</v>
      </c>
      <c r="T171" s="216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142</v>
      </c>
      <c r="AT171" s="217" t="s">
        <v>138</v>
      </c>
      <c r="AU171" s="217" t="s">
        <v>85</v>
      </c>
      <c r="AY171" s="18" t="s">
        <v>136</v>
      </c>
      <c r="BE171" s="218">
        <f t="shared" si="4"/>
        <v>0</v>
      </c>
      <c r="BF171" s="218">
        <f t="shared" si="5"/>
        <v>0</v>
      </c>
      <c r="BG171" s="218">
        <f t="shared" si="6"/>
        <v>0</v>
      </c>
      <c r="BH171" s="218">
        <f t="shared" si="7"/>
        <v>0</v>
      </c>
      <c r="BI171" s="218">
        <f t="shared" si="8"/>
        <v>0</v>
      </c>
      <c r="BJ171" s="18" t="s">
        <v>83</v>
      </c>
      <c r="BK171" s="218">
        <f t="shared" si="9"/>
        <v>0</v>
      </c>
      <c r="BL171" s="18" t="s">
        <v>142</v>
      </c>
      <c r="BM171" s="217" t="s">
        <v>237</v>
      </c>
    </row>
    <row r="172" spans="2:51" s="13" customFormat="1" ht="10.2">
      <c r="B172" s="219"/>
      <c r="C172" s="220"/>
      <c r="D172" s="221" t="s">
        <v>144</v>
      </c>
      <c r="E172" s="222" t="s">
        <v>1</v>
      </c>
      <c r="F172" s="223" t="s">
        <v>238</v>
      </c>
      <c r="G172" s="220"/>
      <c r="H172" s="224">
        <v>3356.19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144</v>
      </c>
      <c r="AU172" s="230" t="s">
        <v>85</v>
      </c>
      <c r="AV172" s="13" t="s">
        <v>85</v>
      </c>
      <c r="AW172" s="13" t="s">
        <v>32</v>
      </c>
      <c r="AX172" s="13" t="s">
        <v>83</v>
      </c>
      <c r="AY172" s="230" t="s">
        <v>136</v>
      </c>
    </row>
    <row r="173" spans="1:65" s="2" customFormat="1" ht="16.5" customHeight="1">
      <c r="A173" s="35"/>
      <c r="B173" s="36"/>
      <c r="C173" s="205" t="s">
        <v>239</v>
      </c>
      <c r="D173" s="205" t="s">
        <v>138</v>
      </c>
      <c r="E173" s="206" t="s">
        <v>240</v>
      </c>
      <c r="F173" s="207" t="s">
        <v>241</v>
      </c>
      <c r="G173" s="208" t="s">
        <v>183</v>
      </c>
      <c r="H173" s="209">
        <v>1864.55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142</v>
      </c>
      <c r="AT173" s="217" t="s">
        <v>138</v>
      </c>
      <c r="AU173" s="217" t="s">
        <v>85</v>
      </c>
      <c r="AY173" s="18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142</v>
      </c>
      <c r="BM173" s="217" t="s">
        <v>242</v>
      </c>
    </row>
    <row r="174" spans="1:65" s="2" customFormat="1" ht="21.75" customHeight="1">
      <c r="A174" s="35"/>
      <c r="B174" s="36"/>
      <c r="C174" s="205" t="s">
        <v>7</v>
      </c>
      <c r="D174" s="205" t="s">
        <v>138</v>
      </c>
      <c r="E174" s="206" t="s">
        <v>243</v>
      </c>
      <c r="F174" s="207" t="s">
        <v>244</v>
      </c>
      <c r="G174" s="208" t="s">
        <v>183</v>
      </c>
      <c r="H174" s="209">
        <v>1293.039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142</v>
      </c>
      <c r="AT174" s="217" t="s">
        <v>138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245</v>
      </c>
    </row>
    <row r="175" spans="2:51" s="13" customFormat="1" ht="10.2">
      <c r="B175" s="219"/>
      <c r="C175" s="220"/>
      <c r="D175" s="221" t="s">
        <v>144</v>
      </c>
      <c r="E175" s="222" t="s">
        <v>1</v>
      </c>
      <c r="F175" s="223" t="s">
        <v>246</v>
      </c>
      <c r="G175" s="220"/>
      <c r="H175" s="224">
        <v>1949.15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32</v>
      </c>
      <c r="AX175" s="13" t="s">
        <v>75</v>
      </c>
      <c r="AY175" s="230" t="s">
        <v>136</v>
      </c>
    </row>
    <row r="176" spans="2:51" s="14" customFormat="1" ht="10.2">
      <c r="B176" s="231"/>
      <c r="C176" s="232"/>
      <c r="D176" s="221" t="s">
        <v>144</v>
      </c>
      <c r="E176" s="233" t="s">
        <v>1</v>
      </c>
      <c r="F176" s="234" t="s">
        <v>247</v>
      </c>
      <c r="G176" s="232"/>
      <c r="H176" s="233" t="s">
        <v>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144</v>
      </c>
      <c r="AU176" s="240" t="s">
        <v>85</v>
      </c>
      <c r="AV176" s="14" t="s">
        <v>83</v>
      </c>
      <c r="AW176" s="14" t="s">
        <v>32</v>
      </c>
      <c r="AX176" s="14" t="s">
        <v>75</v>
      </c>
      <c r="AY176" s="240" t="s">
        <v>136</v>
      </c>
    </row>
    <row r="177" spans="2:51" s="13" customFormat="1" ht="10.2">
      <c r="B177" s="219"/>
      <c r="C177" s="220"/>
      <c r="D177" s="221" t="s">
        <v>144</v>
      </c>
      <c r="E177" s="222" t="s">
        <v>1</v>
      </c>
      <c r="F177" s="223" t="s">
        <v>248</v>
      </c>
      <c r="G177" s="220"/>
      <c r="H177" s="224">
        <v>-392.28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75</v>
      </c>
      <c r="AY177" s="230" t="s">
        <v>136</v>
      </c>
    </row>
    <row r="178" spans="2:51" s="14" customFormat="1" ht="10.2">
      <c r="B178" s="231"/>
      <c r="C178" s="232"/>
      <c r="D178" s="221" t="s">
        <v>144</v>
      </c>
      <c r="E178" s="233" t="s">
        <v>1</v>
      </c>
      <c r="F178" s="234" t="s">
        <v>249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144</v>
      </c>
      <c r="AU178" s="240" t="s">
        <v>85</v>
      </c>
      <c r="AV178" s="14" t="s">
        <v>83</v>
      </c>
      <c r="AW178" s="14" t="s">
        <v>32</v>
      </c>
      <c r="AX178" s="14" t="s">
        <v>75</v>
      </c>
      <c r="AY178" s="240" t="s">
        <v>136</v>
      </c>
    </row>
    <row r="179" spans="2:51" s="13" customFormat="1" ht="10.2">
      <c r="B179" s="219"/>
      <c r="C179" s="220"/>
      <c r="D179" s="221" t="s">
        <v>144</v>
      </c>
      <c r="E179" s="222" t="s">
        <v>1</v>
      </c>
      <c r="F179" s="223" t="s">
        <v>250</v>
      </c>
      <c r="G179" s="220"/>
      <c r="H179" s="224">
        <v>-66.36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144</v>
      </c>
      <c r="AU179" s="230" t="s">
        <v>85</v>
      </c>
      <c r="AV179" s="13" t="s">
        <v>85</v>
      </c>
      <c r="AW179" s="13" t="s">
        <v>32</v>
      </c>
      <c r="AX179" s="13" t="s">
        <v>75</v>
      </c>
      <c r="AY179" s="230" t="s">
        <v>136</v>
      </c>
    </row>
    <row r="180" spans="2:51" s="14" customFormat="1" ht="10.2">
      <c r="B180" s="231"/>
      <c r="C180" s="232"/>
      <c r="D180" s="221" t="s">
        <v>144</v>
      </c>
      <c r="E180" s="233" t="s">
        <v>1</v>
      </c>
      <c r="F180" s="234" t="s">
        <v>251</v>
      </c>
      <c r="G180" s="232"/>
      <c r="H180" s="233" t="s">
        <v>1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144</v>
      </c>
      <c r="AU180" s="240" t="s">
        <v>85</v>
      </c>
      <c r="AV180" s="14" t="s">
        <v>83</v>
      </c>
      <c r="AW180" s="14" t="s">
        <v>32</v>
      </c>
      <c r="AX180" s="14" t="s">
        <v>75</v>
      </c>
      <c r="AY180" s="240" t="s">
        <v>136</v>
      </c>
    </row>
    <row r="181" spans="2:51" s="13" customFormat="1" ht="10.2">
      <c r="B181" s="219"/>
      <c r="C181" s="220"/>
      <c r="D181" s="221" t="s">
        <v>144</v>
      </c>
      <c r="E181" s="222" t="s">
        <v>1</v>
      </c>
      <c r="F181" s="223" t="s">
        <v>252</v>
      </c>
      <c r="G181" s="220"/>
      <c r="H181" s="224">
        <v>-161.28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75</v>
      </c>
      <c r="AY181" s="230" t="s">
        <v>136</v>
      </c>
    </row>
    <row r="182" spans="2:51" s="14" customFormat="1" ht="10.2">
      <c r="B182" s="231"/>
      <c r="C182" s="232"/>
      <c r="D182" s="221" t="s">
        <v>144</v>
      </c>
      <c r="E182" s="233" t="s">
        <v>1</v>
      </c>
      <c r="F182" s="234" t="s">
        <v>253</v>
      </c>
      <c r="G182" s="232"/>
      <c r="H182" s="233" t="s">
        <v>1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144</v>
      </c>
      <c r="AU182" s="240" t="s">
        <v>85</v>
      </c>
      <c r="AV182" s="14" t="s">
        <v>83</v>
      </c>
      <c r="AW182" s="14" t="s">
        <v>32</v>
      </c>
      <c r="AX182" s="14" t="s">
        <v>75</v>
      </c>
      <c r="AY182" s="240" t="s">
        <v>136</v>
      </c>
    </row>
    <row r="183" spans="2:51" s="13" customFormat="1" ht="10.2">
      <c r="B183" s="219"/>
      <c r="C183" s="220"/>
      <c r="D183" s="221" t="s">
        <v>144</v>
      </c>
      <c r="E183" s="222" t="s">
        <v>1</v>
      </c>
      <c r="F183" s="223" t="s">
        <v>254</v>
      </c>
      <c r="G183" s="220"/>
      <c r="H183" s="224">
        <v>-36.191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144</v>
      </c>
      <c r="AU183" s="230" t="s">
        <v>85</v>
      </c>
      <c r="AV183" s="13" t="s">
        <v>85</v>
      </c>
      <c r="AW183" s="13" t="s">
        <v>32</v>
      </c>
      <c r="AX183" s="13" t="s">
        <v>75</v>
      </c>
      <c r="AY183" s="230" t="s">
        <v>136</v>
      </c>
    </row>
    <row r="184" spans="2:51" s="16" customFormat="1" ht="10.2">
      <c r="B184" s="252"/>
      <c r="C184" s="253"/>
      <c r="D184" s="221" t="s">
        <v>144</v>
      </c>
      <c r="E184" s="254" t="s">
        <v>1</v>
      </c>
      <c r="F184" s="255" t="s">
        <v>209</v>
      </c>
      <c r="G184" s="253"/>
      <c r="H184" s="256">
        <v>1293.0390000000002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144</v>
      </c>
      <c r="AU184" s="262" t="s">
        <v>85</v>
      </c>
      <c r="AV184" s="16" t="s">
        <v>142</v>
      </c>
      <c r="AW184" s="16" t="s">
        <v>32</v>
      </c>
      <c r="AX184" s="16" t="s">
        <v>83</v>
      </c>
      <c r="AY184" s="262" t="s">
        <v>136</v>
      </c>
    </row>
    <row r="185" spans="1:65" s="2" customFormat="1" ht="16.5" customHeight="1">
      <c r="A185" s="35"/>
      <c r="B185" s="36"/>
      <c r="C185" s="263" t="s">
        <v>255</v>
      </c>
      <c r="D185" s="263" t="s">
        <v>256</v>
      </c>
      <c r="E185" s="264" t="s">
        <v>257</v>
      </c>
      <c r="F185" s="265" t="s">
        <v>258</v>
      </c>
      <c r="G185" s="266" t="s">
        <v>236</v>
      </c>
      <c r="H185" s="267">
        <v>2159.375</v>
      </c>
      <c r="I185" s="268"/>
      <c r="J185" s="269">
        <f>ROUND(I185*H185,2)</f>
        <v>0</v>
      </c>
      <c r="K185" s="270"/>
      <c r="L185" s="271"/>
      <c r="M185" s="272" t="s">
        <v>1</v>
      </c>
      <c r="N185" s="273" t="s">
        <v>40</v>
      </c>
      <c r="O185" s="72"/>
      <c r="P185" s="215">
        <f>O185*H185</f>
        <v>0</v>
      </c>
      <c r="Q185" s="215">
        <v>1</v>
      </c>
      <c r="R185" s="215">
        <f>Q185*H185</f>
        <v>2159.375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175</v>
      </c>
      <c r="AT185" s="217" t="s">
        <v>256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259</v>
      </c>
    </row>
    <row r="186" spans="2:51" s="13" customFormat="1" ht="10.2">
      <c r="B186" s="219"/>
      <c r="C186" s="220"/>
      <c r="D186" s="221" t="s">
        <v>144</v>
      </c>
      <c r="E186" s="220"/>
      <c r="F186" s="223" t="s">
        <v>260</v>
      </c>
      <c r="G186" s="220"/>
      <c r="H186" s="224">
        <v>2159.375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144</v>
      </c>
      <c r="AU186" s="230" t="s">
        <v>85</v>
      </c>
      <c r="AV186" s="13" t="s">
        <v>85</v>
      </c>
      <c r="AW186" s="13" t="s">
        <v>4</v>
      </c>
      <c r="AX186" s="13" t="s">
        <v>83</v>
      </c>
      <c r="AY186" s="230" t="s">
        <v>136</v>
      </c>
    </row>
    <row r="187" spans="1:65" s="2" customFormat="1" ht="21.75" customHeight="1">
      <c r="A187" s="35"/>
      <c r="B187" s="36"/>
      <c r="C187" s="205" t="s">
        <v>261</v>
      </c>
      <c r="D187" s="205" t="s">
        <v>138</v>
      </c>
      <c r="E187" s="206" t="s">
        <v>262</v>
      </c>
      <c r="F187" s="207" t="s">
        <v>263</v>
      </c>
      <c r="G187" s="208" t="s">
        <v>183</v>
      </c>
      <c r="H187" s="209">
        <v>429.42</v>
      </c>
      <c r="I187" s="210"/>
      <c r="J187" s="211">
        <f>ROUND(I187*H187,2)</f>
        <v>0</v>
      </c>
      <c r="K187" s="212"/>
      <c r="L187" s="40"/>
      <c r="M187" s="213" t="s">
        <v>1</v>
      </c>
      <c r="N187" s="214" t="s">
        <v>40</v>
      </c>
      <c r="O187" s="72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142</v>
      </c>
      <c r="AT187" s="217" t="s">
        <v>138</v>
      </c>
      <c r="AU187" s="217" t="s">
        <v>85</v>
      </c>
      <c r="AY187" s="18" t="s">
        <v>136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83</v>
      </c>
      <c r="BK187" s="218">
        <f>ROUND(I187*H187,2)</f>
        <v>0</v>
      </c>
      <c r="BL187" s="18" t="s">
        <v>142</v>
      </c>
      <c r="BM187" s="217" t="s">
        <v>264</v>
      </c>
    </row>
    <row r="188" spans="2:51" s="14" customFormat="1" ht="10.2">
      <c r="B188" s="231"/>
      <c r="C188" s="232"/>
      <c r="D188" s="221" t="s">
        <v>144</v>
      </c>
      <c r="E188" s="233" t="s">
        <v>1</v>
      </c>
      <c r="F188" s="234" t="s">
        <v>247</v>
      </c>
      <c r="G188" s="232"/>
      <c r="H188" s="233" t="s">
        <v>1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144</v>
      </c>
      <c r="AU188" s="240" t="s">
        <v>85</v>
      </c>
      <c r="AV188" s="14" t="s">
        <v>83</v>
      </c>
      <c r="AW188" s="14" t="s">
        <v>32</v>
      </c>
      <c r="AX188" s="14" t="s">
        <v>75</v>
      </c>
      <c r="AY188" s="240" t="s">
        <v>136</v>
      </c>
    </row>
    <row r="189" spans="2:51" s="13" customFormat="1" ht="10.2">
      <c r="B189" s="219"/>
      <c r="C189" s="220"/>
      <c r="D189" s="221" t="s">
        <v>144</v>
      </c>
      <c r="E189" s="222" t="s">
        <v>1</v>
      </c>
      <c r="F189" s="223" t="s">
        <v>265</v>
      </c>
      <c r="G189" s="220"/>
      <c r="H189" s="224">
        <v>308.22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144</v>
      </c>
      <c r="AU189" s="230" t="s">
        <v>85</v>
      </c>
      <c r="AV189" s="13" t="s">
        <v>85</v>
      </c>
      <c r="AW189" s="13" t="s">
        <v>32</v>
      </c>
      <c r="AX189" s="13" t="s">
        <v>75</v>
      </c>
      <c r="AY189" s="230" t="s">
        <v>136</v>
      </c>
    </row>
    <row r="190" spans="2:51" s="14" customFormat="1" ht="10.2">
      <c r="B190" s="231"/>
      <c r="C190" s="232"/>
      <c r="D190" s="221" t="s">
        <v>144</v>
      </c>
      <c r="E190" s="233" t="s">
        <v>1</v>
      </c>
      <c r="F190" s="234" t="s">
        <v>202</v>
      </c>
      <c r="G190" s="232"/>
      <c r="H190" s="233" t="s">
        <v>1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144</v>
      </c>
      <c r="AU190" s="240" t="s">
        <v>85</v>
      </c>
      <c r="AV190" s="14" t="s">
        <v>83</v>
      </c>
      <c r="AW190" s="14" t="s">
        <v>32</v>
      </c>
      <c r="AX190" s="14" t="s">
        <v>75</v>
      </c>
      <c r="AY190" s="240" t="s">
        <v>136</v>
      </c>
    </row>
    <row r="191" spans="2:51" s="13" customFormat="1" ht="10.2">
      <c r="B191" s="219"/>
      <c r="C191" s="220"/>
      <c r="D191" s="221" t="s">
        <v>144</v>
      </c>
      <c r="E191" s="222" t="s">
        <v>1</v>
      </c>
      <c r="F191" s="223" t="s">
        <v>266</v>
      </c>
      <c r="G191" s="220"/>
      <c r="H191" s="224">
        <v>52.14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144</v>
      </c>
      <c r="AU191" s="230" t="s">
        <v>85</v>
      </c>
      <c r="AV191" s="13" t="s">
        <v>85</v>
      </c>
      <c r="AW191" s="13" t="s">
        <v>32</v>
      </c>
      <c r="AX191" s="13" t="s">
        <v>75</v>
      </c>
      <c r="AY191" s="230" t="s">
        <v>136</v>
      </c>
    </row>
    <row r="192" spans="2:51" s="14" customFormat="1" ht="10.2">
      <c r="B192" s="231"/>
      <c r="C192" s="232"/>
      <c r="D192" s="221" t="s">
        <v>144</v>
      </c>
      <c r="E192" s="233" t="s">
        <v>1</v>
      </c>
      <c r="F192" s="234" t="s">
        <v>204</v>
      </c>
      <c r="G192" s="232"/>
      <c r="H192" s="233" t="s">
        <v>1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144</v>
      </c>
      <c r="AU192" s="240" t="s">
        <v>85</v>
      </c>
      <c r="AV192" s="14" t="s">
        <v>83</v>
      </c>
      <c r="AW192" s="14" t="s">
        <v>32</v>
      </c>
      <c r="AX192" s="14" t="s">
        <v>75</v>
      </c>
      <c r="AY192" s="240" t="s">
        <v>136</v>
      </c>
    </row>
    <row r="193" spans="2:51" s="13" customFormat="1" ht="10.2">
      <c r="B193" s="219"/>
      <c r="C193" s="220"/>
      <c r="D193" s="221" t="s">
        <v>144</v>
      </c>
      <c r="E193" s="222" t="s">
        <v>1</v>
      </c>
      <c r="F193" s="223" t="s">
        <v>267</v>
      </c>
      <c r="G193" s="220"/>
      <c r="H193" s="224">
        <v>126.72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144</v>
      </c>
      <c r="AU193" s="230" t="s">
        <v>85</v>
      </c>
      <c r="AV193" s="13" t="s">
        <v>85</v>
      </c>
      <c r="AW193" s="13" t="s">
        <v>32</v>
      </c>
      <c r="AX193" s="13" t="s">
        <v>75</v>
      </c>
      <c r="AY193" s="230" t="s">
        <v>136</v>
      </c>
    </row>
    <row r="194" spans="2:51" s="14" customFormat="1" ht="10.2">
      <c r="B194" s="231"/>
      <c r="C194" s="232"/>
      <c r="D194" s="221" t="s">
        <v>144</v>
      </c>
      <c r="E194" s="233" t="s">
        <v>1</v>
      </c>
      <c r="F194" s="234" t="s">
        <v>268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144</v>
      </c>
      <c r="AU194" s="240" t="s">
        <v>85</v>
      </c>
      <c r="AV194" s="14" t="s">
        <v>83</v>
      </c>
      <c r="AW194" s="14" t="s">
        <v>32</v>
      </c>
      <c r="AX194" s="14" t="s">
        <v>75</v>
      </c>
      <c r="AY194" s="240" t="s">
        <v>136</v>
      </c>
    </row>
    <row r="195" spans="2:51" s="13" customFormat="1" ht="10.2">
      <c r="B195" s="219"/>
      <c r="C195" s="220"/>
      <c r="D195" s="221" t="s">
        <v>144</v>
      </c>
      <c r="E195" s="222" t="s">
        <v>1</v>
      </c>
      <c r="F195" s="223" t="s">
        <v>269</v>
      </c>
      <c r="G195" s="220"/>
      <c r="H195" s="224">
        <v>-36.423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2:51" s="14" customFormat="1" ht="10.2">
      <c r="B196" s="231"/>
      <c r="C196" s="232"/>
      <c r="D196" s="221" t="s">
        <v>144</v>
      </c>
      <c r="E196" s="233" t="s">
        <v>1</v>
      </c>
      <c r="F196" s="234" t="s">
        <v>253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144</v>
      </c>
      <c r="AU196" s="240" t="s">
        <v>85</v>
      </c>
      <c r="AV196" s="14" t="s">
        <v>83</v>
      </c>
      <c r="AW196" s="14" t="s">
        <v>32</v>
      </c>
      <c r="AX196" s="14" t="s">
        <v>75</v>
      </c>
      <c r="AY196" s="240" t="s">
        <v>136</v>
      </c>
    </row>
    <row r="197" spans="2:51" s="13" customFormat="1" ht="10.2">
      <c r="B197" s="219"/>
      <c r="C197" s="220"/>
      <c r="D197" s="221" t="s">
        <v>144</v>
      </c>
      <c r="E197" s="222" t="s">
        <v>1</v>
      </c>
      <c r="F197" s="223" t="s">
        <v>270</v>
      </c>
      <c r="G197" s="220"/>
      <c r="H197" s="224">
        <v>-21.237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144</v>
      </c>
      <c r="AU197" s="230" t="s">
        <v>85</v>
      </c>
      <c r="AV197" s="13" t="s">
        <v>85</v>
      </c>
      <c r="AW197" s="13" t="s">
        <v>32</v>
      </c>
      <c r="AX197" s="13" t="s">
        <v>75</v>
      </c>
      <c r="AY197" s="230" t="s">
        <v>136</v>
      </c>
    </row>
    <row r="198" spans="2:51" s="16" customFormat="1" ht="10.2">
      <c r="B198" s="252"/>
      <c r="C198" s="253"/>
      <c r="D198" s="221" t="s">
        <v>144</v>
      </c>
      <c r="E198" s="254" t="s">
        <v>1</v>
      </c>
      <c r="F198" s="255" t="s">
        <v>209</v>
      </c>
      <c r="G198" s="253"/>
      <c r="H198" s="256">
        <v>429.42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144</v>
      </c>
      <c r="AU198" s="262" t="s">
        <v>85</v>
      </c>
      <c r="AV198" s="16" t="s">
        <v>142</v>
      </c>
      <c r="AW198" s="16" t="s">
        <v>32</v>
      </c>
      <c r="AX198" s="16" t="s">
        <v>83</v>
      </c>
      <c r="AY198" s="262" t="s">
        <v>136</v>
      </c>
    </row>
    <row r="199" spans="1:65" s="2" customFormat="1" ht="16.5" customHeight="1">
      <c r="A199" s="35"/>
      <c r="B199" s="36"/>
      <c r="C199" s="263" t="s">
        <v>271</v>
      </c>
      <c r="D199" s="263" t="s">
        <v>256</v>
      </c>
      <c r="E199" s="264" t="s">
        <v>272</v>
      </c>
      <c r="F199" s="265" t="s">
        <v>273</v>
      </c>
      <c r="G199" s="266" t="s">
        <v>236</v>
      </c>
      <c r="H199" s="267">
        <v>717.131</v>
      </c>
      <c r="I199" s="268"/>
      <c r="J199" s="269">
        <f>ROUND(I199*H199,2)</f>
        <v>0</v>
      </c>
      <c r="K199" s="270"/>
      <c r="L199" s="271"/>
      <c r="M199" s="272" t="s">
        <v>1</v>
      </c>
      <c r="N199" s="273" t="s">
        <v>40</v>
      </c>
      <c r="O199" s="72"/>
      <c r="P199" s="215">
        <f>O199*H199</f>
        <v>0</v>
      </c>
      <c r="Q199" s="215">
        <v>1</v>
      </c>
      <c r="R199" s="215">
        <f>Q199*H199</f>
        <v>717.131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175</v>
      </c>
      <c r="AT199" s="217" t="s">
        <v>256</v>
      </c>
      <c r="AU199" s="217" t="s">
        <v>85</v>
      </c>
      <c r="AY199" s="18" t="s">
        <v>136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142</v>
      </c>
      <c r="BM199" s="217" t="s">
        <v>274</v>
      </c>
    </row>
    <row r="200" spans="2:51" s="13" customFormat="1" ht="10.2">
      <c r="B200" s="219"/>
      <c r="C200" s="220"/>
      <c r="D200" s="221" t="s">
        <v>144</v>
      </c>
      <c r="E200" s="220"/>
      <c r="F200" s="223" t="s">
        <v>275</v>
      </c>
      <c r="G200" s="220"/>
      <c r="H200" s="224">
        <v>717.131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144</v>
      </c>
      <c r="AU200" s="230" t="s">
        <v>85</v>
      </c>
      <c r="AV200" s="13" t="s">
        <v>85</v>
      </c>
      <c r="AW200" s="13" t="s">
        <v>4</v>
      </c>
      <c r="AX200" s="13" t="s">
        <v>83</v>
      </c>
      <c r="AY200" s="230" t="s">
        <v>136</v>
      </c>
    </row>
    <row r="201" spans="2:63" s="12" customFormat="1" ht="22.8" customHeight="1">
      <c r="B201" s="189"/>
      <c r="C201" s="190"/>
      <c r="D201" s="191" t="s">
        <v>74</v>
      </c>
      <c r="E201" s="203" t="s">
        <v>149</v>
      </c>
      <c r="F201" s="203" t="s">
        <v>276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P202</f>
        <v>0</v>
      </c>
      <c r="Q201" s="197"/>
      <c r="R201" s="198">
        <f>R202</f>
        <v>0</v>
      </c>
      <c r="S201" s="197"/>
      <c r="T201" s="199">
        <f>T202</f>
        <v>0</v>
      </c>
      <c r="AR201" s="200" t="s">
        <v>83</v>
      </c>
      <c r="AT201" s="201" t="s">
        <v>74</v>
      </c>
      <c r="AU201" s="201" t="s">
        <v>83</v>
      </c>
      <c r="AY201" s="200" t="s">
        <v>136</v>
      </c>
      <c r="BK201" s="202">
        <f>BK202</f>
        <v>0</v>
      </c>
    </row>
    <row r="202" spans="1:65" s="2" customFormat="1" ht="16.5" customHeight="1">
      <c r="A202" s="35"/>
      <c r="B202" s="36"/>
      <c r="C202" s="205" t="s">
        <v>277</v>
      </c>
      <c r="D202" s="205" t="s">
        <v>138</v>
      </c>
      <c r="E202" s="206" t="s">
        <v>278</v>
      </c>
      <c r="F202" s="207" t="s">
        <v>279</v>
      </c>
      <c r="G202" s="208" t="s">
        <v>167</v>
      </c>
      <c r="H202" s="209">
        <v>742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142</v>
      </c>
      <c r="AT202" s="217" t="s">
        <v>138</v>
      </c>
      <c r="AU202" s="217" t="s">
        <v>85</v>
      </c>
      <c r="AY202" s="18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142</v>
      </c>
      <c r="BM202" s="217" t="s">
        <v>280</v>
      </c>
    </row>
    <row r="203" spans="2:63" s="12" customFormat="1" ht="22.8" customHeight="1">
      <c r="B203" s="189"/>
      <c r="C203" s="190"/>
      <c r="D203" s="191" t="s">
        <v>74</v>
      </c>
      <c r="E203" s="203" t="s">
        <v>142</v>
      </c>
      <c r="F203" s="203" t="s">
        <v>281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SUM(P204:P210)</f>
        <v>0</v>
      </c>
      <c r="Q203" s="197"/>
      <c r="R203" s="198">
        <f>SUM(R204:R210)</f>
        <v>0.121344</v>
      </c>
      <c r="S203" s="197"/>
      <c r="T203" s="199">
        <f>SUM(T204:T210)</f>
        <v>0</v>
      </c>
      <c r="AR203" s="200" t="s">
        <v>83</v>
      </c>
      <c r="AT203" s="201" t="s">
        <v>74</v>
      </c>
      <c r="AU203" s="201" t="s">
        <v>83</v>
      </c>
      <c r="AY203" s="200" t="s">
        <v>136</v>
      </c>
      <c r="BK203" s="202">
        <f>SUM(BK204:BK210)</f>
        <v>0</v>
      </c>
    </row>
    <row r="204" spans="1:65" s="2" customFormat="1" ht="21.75" customHeight="1">
      <c r="A204" s="35"/>
      <c r="B204" s="36"/>
      <c r="C204" s="205" t="s">
        <v>282</v>
      </c>
      <c r="D204" s="205" t="s">
        <v>138</v>
      </c>
      <c r="E204" s="206" t="s">
        <v>283</v>
      </c>
      <c r="F204" s="207" t="s">
        <v>284</v>
      </c>
      <c r="G204" s="208" t="s">
        <v>183</v>
      </c>
      <c r="H204" s="209">
        <v>133.56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285</v>
      </c>
    </row>
    <row r="205" spans="2:51" s="13" customFormat="1" ht="10.2">
      <c r="B205" s="219"/>
      <c r="C205" s="220"/>
      <c r="D205" s="221" t="s">
        <v>144</v>
      </c>
      <c r="E205" s="222" t="s">
        <v>1</v>
      </c>
      <c r="F205" s="223" t="s">
        <v>286</v>
      </c>
      <c r="G205" s="220"/>
      <c r="H205" s="224">
        <v>133.56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144</v>
      </c>
      <c r="AU205" s="230" t="s">
        <v>85</v>
      </c>
      <c r="AV205" s="13" t="s">
        <v>85</v>
      </c>
      <c r="AW205" s="13" t="s">
        <v>32</v>
      </c>
      <c r="AX205" s="13" t="s">
        <v>83</v>
      </c>
      <c r="AY205" s="230" t="s">
        <v>136</v>
      </c>
    </row>
    <row r="206" spans="1:65" s="2" customFormat="1" ht="21.75" customHeight="1">
      <c r="A206" s="35"/>
      <c r="B206" s="36"/>
      <c r="C206" s="205" t="s">
        <v>287</v>
      </c>
      <c r="D206" s="205" t="s">
        <v>138</v>
      </c>
      <c r="E206" s="206" t="s">
        <v>288</v>
      </c>
      <c r="F206" s="207" t="s">
        <v>289</v>
      </c>
      <c r="G206" s="208" t="s">
        <v>183</v>
      </c>
      <c r="H206" s="209">
        <v>7.2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142</v>
      </c>
      <c r="AT206" s="217" t="s">
        <v>138</v>
      </c>
      <c r="AU206" s="217" t="s">
        <v>85</v>
      </c>
      <c r="AY206" s="18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142</v>
      </c>
      <c r="BM206" s="217" t="s">
        <v>290</v>
      </c>
    </row>
    <row r="207" spans="2:51" s="14" customFormat="1" ht="10.2">
      <c r="B207" s="231"/>
      <c r="C207" s="232"/>
      <c r="D207" s="221" t="s">
        <v>144</v>
      </c>
      <c r="E207" s="233" t="s">
        <v>1</v>
      </c>
      <c r="F207" s="234" t="s">
        <v>291</v>
      </c>
      <c r="G207" s="232"/>
      <c r="H207" s="233" t="s">
        <v>1</v>
      </c>
      <c r="I207" s="235"/>
      <c r="J207" s="232"/>
      <c r="K207" s="232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144</v>
      </c>
      <c r="AU207" s="240" t="s">
        <v>85</v>
      </c>
      <c r="AV207" s="14" t="s">
        <v>83</v>
      </c>
      <c r="AW207" s="14" t="s">
        <v>32</v>
      </c>
      <c r="AX207" s="14" t="s">
        <v>75</v>
      </c>
      <c r="AY207" s="240" t="s">
        <v>136</v>
      </c>
    </row>
    <row r="208" spans="2:51" s="13" customFormat="1" ht="10.2">
      <c r="B208" s="219"/>
      <c r="C208" s="220"/>
      <c r="D208" s="221" t="s">
        <v>144</v>
      </c>
      <c r="E208" s="222" t="s">
        <v>1</v>
      </c>
      <c r="F208" s="223" t="s">
        <v>292</v>
      </c>
      <c r="G208" s="220"/>
      <c r="H208" s="224">
        <v>7.2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144</v>
      </c>
      <c r="AU208" s="230" t="s">
        <v>85</v>
      </c>
      <c r="AV208" s="13" t="s">
        <v>85</v>
      </c>
      <c r="AW208" s="13" t="s">
        <v>32</v>
      </c>
      <c r="AX208" s="13" t="s">
        <v>83</v>
      </c>
      <c r="AY208" s="230" t="s">
        <v>136</v>
      </c>
    </row>
    <row r="209" spans="1:65" s="2" customFormat="1" ht="21.75" customHeight="1">
      <c r="A209" s="35"/>
      <c r="B209" s="36"/>
      <c r="C209" s="205" t="s">
        <v>293</v>
      </c>
      <c r="D209" s="205" t="s">
        <v>138</v>
      </c>
      <c r="E209" s="206" t="s">
        <v>294</v>
      </c>
      <c r="F209" s="207" t="s">
        <v>295</v>
      </c>
      <c r="G209" s="208" t="s">
        <v>141</v>
      </c>
      <c r="H209" s="209">
        <v>19.2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0.00632</v>
      </c>
      <c r="R209" s="215">
        <f>Q209*H209</f>
        <v>0.121344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142</v>
      </c>
      <c r="AT209" s="217" t="s">
        <v>138</v>
      </c>
      <c r="AU209" s="217" t="s">
        <v>85</v>
      </c>
      <c r="AY209" s="18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142</v>
      </c>
      <c r="BM209" s="217" t="s">
        <v>296</v>
      </c>
    </row>
    <row r="210" spans="2:51" s="13" customFormat="1" ht="10.2">
      <c r="B210" s="219"/>
      <c r="C210" s="220"/>
      <c r="D210" s="221" t="s">
        <v>144</v>
      </c>
      <c r="E210" s="222" t="s">
        <v>1</v>
      </c>
      <c r="F210" s="223" t="s">
        <v>297</v>
      </c>
      <c r="G210" s="220"/>
      <c r="H210" s="224">
        <v>19.2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144</v>
      </c>
      <c r="AU210" s="230" t="s">
        <v>85</v>
      </c>
      <c r="AV210" s="13" t="s">
        <v>85</v>
      </c>
      <c r="AW210" s="13" t="s">
        <v>32</v>
      </c>
      <c r="AX210" s="13" t="s">
        <v>83</v>
      </c>
      <c r="AY210" s="230" t="s">
        <v>136</v>
      </c>
    </row>
    <row r="211" spans="2:63" s="12" customFormat="1" ht="22.8" customHeight="1">
      <c r="B211" s="189"/>
      <c r="C211" s="190"/>
      <c r="D211" s="191" t="s">
        <v>74</v>
      </c>
      <c r="E211" s="203" t="s">
        <v>159</v>
      </c>
      <c r="F211" s="203" t="s">
        <v>298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SUM(P212:P218)</f>
        <v>0</v>
      </c>
      <c r="Q211" s="197"/>
      <c r="R211" s="198">
        <f>SUM(R212:R218)</f>
        <v>0</v>
      </c>
      <c r="S211" s="197"/>
      <c r="T211" s="199">
        <f>SUM(T212:T218)</f>
        <v>0</v>
      </c>
      <c r="AR211" s="200" t="s">
        <v>83</v>
      </c>
      <c r="AT211" s="201" t="s">
        <v>74</v>
      </c>
      <c r="AU211" s="201" t="s">
        <v>83</v>
      </c>
      <c r="AY211" s="200" t="s">
        <v>136</v>
      </c>
      <c r="BK211" s="202">
        <f>SUM(BK212:BK218)</f>
        <v>0</v>
      </c>
    </row>
    <row r="212" spans="1:65" s="2" customFormat="1" ht="16.5" customHeight="1">
      <c r="A212" s="35"/>
      <c r="B212" s="36"/>
      <c r="C212" s="205" t="s">
        <v>299</v>
      </c>
      <c r="D212" s="205" t="s">
        <v>138</v>
      </c>
      <c r="E212" s="206" t="s">
        <v>300</v>
      </c>
      <c r="F212" s="207" t="s">
        <v>301</v>
      </c>
      <c r="G212" s="208" t="s">
        <v>141</v>
      </c>
      <c r="H212" s="209">
        <v>890.4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142</v>
      </c>
      <c r="AT212" s="217" t="s">
        <v>138</v>
      </c>
      <c r="AU212" s="217" t="s">
        <v>85</v>
      </c>
      <c r="AY212" s="18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142</v>
      </c>
      <c r="BM212" s="217" t="s">
        <v>302</v>
      </c>
    </row>
    <row r="213" spans="2:51" s="13" customFormat="1" ht="10.2">
      <c r="B213" s="219"/>
      <c r="C213" s="220"/>
      <c r="D213" s="221" t="s">
        <v>144</v>
      </c>
      <c r="E213" s="222" t="s">
        <v>1</v>
      </c>
      <c r="F213" s="223" t="s">
        <v>145</v>
      </c>
      <c r="G213" s="220"/>
      <c r="H213" s="224">
        <v>890.4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144</v>
      </c>
      <c r="AU213" s="230" t="s">
        <v>85</v>
      </c>
      <c r="AV213" s="13" t="s">
        <v>85</v>
      </c>
      <c r="AW213" s="13" t="s">
        <v>32</v>
      </c>
      <c r="AX213" s="13" t="s">
        <v>83</v>
      </c>
      <c r="AY213" s="230" t="s">
        <v>136</v>
      </c>
    </row>
    <row r="214" spans="1:65" s="2" customFormat="1" ht="16.5" customHeight="1">
      <c r="A214" s="35"/>
      <c r="B214" s="36"/>
      <c r="C214" s="205" t="s">
        <v>303</v>
      </c>
      <c r="D214" s="205" t="s">
        <v>138</v>
      </c>
      <c r="E214" s="206" t="s">
        <v>304</v>
      </c>
      <c r="F214" s="207" t="s">
        <v>305</v>
      </c>
      <c r="G214" s="208" t="s">
        <v>141</v>
      </c>
      <c r="H214" s="209">
        <v>890.4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142</v>
      </c>
      <c r="AT214" s="217" t="s">
        <v>138</v>
      </c>
      <c r="AU214" s="217" t="s">
        <v>85</v>
      </c>
      <c r="AY214" s="18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142</v>
      </c>
      <c r="BM214" s="217" t="s">
        <v>306</v>
      </c>
    </row>
    <row r="215" spans="1:65" s="2" customFormat="1" ht="21.75" customHeight="1">
      <c r="A215" s="35"/>
      <c r="B215" s="36"/>
      <c r="C215" s="205" t="s">
        <v>307</v>
      </c>
      <c r="D215" s="205" t="s">
        <v>138</v>
      </c>
      <c r="E215" s="206" t="s">
        <v>308</v>
      </c>
      <c r="F215" s="207" t="s">
        <v>309</v>
      </c>
      <c r="G215" s="208" t="s">
        <v>141</v>
      </c>
      <c r="H215" s="209">
        <v>890.4</v>
      </c>
      <c r="I215" s="210"/>
      <c r="J215" s="211">
        <f>ROUND(I215*H215,2)</f>
        <v>0</v>
      </c>
      <c r="K215" s="212"/>
      <c r="L215" s="40"/>
      <c r="M215" s="213" t="s">
        <v>1</v>
      </c>
      <c r="N215" s="214" t="s">
        <v>40</v>
      </c>
      <c r="O215" s="72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142</v>
      </c>
      <c r="AT215" s="217" t="s">
        <v>138</v>
      </c>
      <c r="AU215" s="217" t="s">
        <v>85</v>
      </c>
      <c r="AY215" s="18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142</v>
      </c>
      <c r="BM215" s="217" t="s">
        <v>310</v>
      </c>
    </row>
    <row r="216" spans="1:65" s="2" customFormat="1" ht="16.5" customHeight="1">
      <c r="A216" s="35"/>
      <c r="B216" s="36"/>
      <c r="C216" s="205" t="s">
        <v>311</v>
      </c>
      <c r="D216" s="205" t="s">
        <v>138</v>
      </c>
      <c r="E216" s="206" t="s">
        <v>312</v>
      </c>
      <c r="F216" s="207" t="s">
        <v>313</v>
      </c>
      <c r="G216" s="208" t="s">
        <v>141</v>
      </c>
      <c r="H216" s="209">
        <v>2597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142</v>
      </c>
      <c r="AT216" s="217" t="s">
        <v>138</v>
      </c>
      <c r="AU216" s="217" t="s">
        <v>85</v>
      </c>
      <c r="AY216" s="18" t="s">
        <v>136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142</v>
      </c>
      <c r="BM216" s="217" t="s">
        <v>314</v>
      </c>
    </row>
    <row r="217" spans="2:51" s="13" customFormat="1" ht="10.2">
      <c r="B217" s="219"/>
      <c r="C217" s="220"/>
      <c r="D217" s="221" t="s">
        <v>144</v>
      </c>
      <c r="E217" s="222" t="s">
        <v>1</v>
      </c>
      <c r="F217" s="223" t="s">
        <v>154</v>
      </c>
      <c r="G217" s="220"/>
      <c r="H217" s="224">
        <v>2597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144</v>
      </c>
      <c r="AU217" s="230" t="s">
        <v>85</v>
      </c>
      <c r="AV217" s="13" t="s">
        <v>85</v>
      </c>
      <c r="AW217" s="13" t="s">
        <v>32</v>
      </c>
      <c r="AX217" s="13" t="s">
        <v>83</v>
      </c>
      <c r="AY217" s="230" t="s">
        <v>136</v>
      </c>
    </row>
    <row r="218" spans="1:65" s="2" customFormat="1" ht="21.75" customHeight="1">
      <c r="A218" s="35"/>
      <c r="B218" s="36"/>
      <c r="C218" s="205" t="s">
        <v>315</v>
      </c>
      <c r="D218" s="205" t="s">
        <v>138</v>
      </c>
      <c r="E218" s="206" t="s">
        <v>316</v>
      </c>
      <c r="F218" s="207" t="s">
        <v>317</v>
      </c>
      <c r="G218" s="208" t="s">
        <v>141</v>
      </c>
      <c r="H218" s="209">
        <v>2597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142</v>
      </c>
      <c r="AT218" s="217" t="s">
        <v>138</v>
      </c>
      <c r="AU218" s="217" t="s">
        <v>85</v>
      </c>
      <c r="AY218" s="18" t="s">
        <v>136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142</v>
      </c>
      <c r="BM218" s="217" t="s">
        <v>318</v>
      </c>
    </row>
    <row r="219" spans="2:63" s="12" customFormat="1" ht="22.8" customHeight="1">
      <c r="B219" s="189"/>
      <c r="C219" s="190"/>
      <c r="D219" s="191" t="s">
        <v>74</v>
      </c>
      <c r="E219" s="203" t="s">
        <v>175</v>
      </c>
      <c r="F219" s="203" t="s">
        <v>319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SUM(P220:P247)</f>
        <v>0</v>
      </c>
      <c r="Q219" s="197"/>
      <c r="R219" s="198">
        <f>SUM(R220:R247)</f>
        <v>173.65112380000002</v>
      </c>
      <c r="S219" s="197"/>
      <c r="T219" s="199">
        <f>SUM(T220:T247)</f>
        <v>0</v>
      </c>
      <c r="AR219" s="200" t="s">
        <v>83</v>
      </c>
      <c r="AT219" s="201" t="s">
        <v>74</v>
      </c>
      <c r="AU219" s="201" t="s">
        <v>83</v>
      </c>
      <c r="AY219" s="200" t="s">
        <v>136</v>
      </c>
      <c r="BK219" s="202">
        <f>SUM(BK220:BK247)</f>
        <v>0</v>
      </c>
    </row>
    <row r="220" spans="1:65" s="2" customFormat="1" ht="21.75" customHeight="1">
      <c r="A220" s="35"/>
      <c r="B220" s="36"/>
      <c r="C220" s="205" t="s">
        <v>320</v>
      </c>
      <c r="D220" s="205" t="s">
        <v>138</v>
      </c>
      <c r="E220" s="206" t="s">
        <v>321</v>
      </c>
      <c r="F220" s="207" t="s">
        <v>322</v>
      </c>
      <c r="G220" s="208" t="s">
        <v>323</v>
      </c>
      <c r="H220" s="209">
        <v>1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0.001</v>
      </c>
      <c r="R220" s="215">
        <f>Q220*H220</f>
        <v>0.001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142</v>
      </c>
      <c r="AT220" s="217" t="s">
        <v>138</v>
      </c>
      <c r="AU220" s="217" t="s">
        <v>85</v>
      </c>
      <c r="AY220" s="18" t="s">
        <v>136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142</v>
      </c>
      <c r="BM220" s="217" t="s">
        <v>324</v>
      </c>
    </row>
    <row r="221" spans="1:65" s="2" customFormat="1" ht="21.75" customHeight="1">
      <c r="A221" s="35"/>
      <c r="B221" s="36"/>
      <c r="C221" s="205" t="s">
        <v>325</v>
      </c>
      <c r="D221" s="205" t="s">
        <v>138</v>
      </c>
      <c r="E221" s="206" t="s">
        <v>326</v>
      </c>
      <c r="F221" s="207" t="s">
        <v>327</v>
      </c>
      <c r="G221" s="208" t="s">
        <v>323</v>
      </c>
      <c r="H221" s="209">
        <v>1</v>
      </c>
      <c r="I221" s="210"/>
      <c r="J221" s="211">
        <f>ROUND(I221*H221,2)</f>
        <v>0</v>
      </c>
      <c r="K221" s="212"/>
      <c r="L221" s="40"/>
      <c r="M221" s="213" t="s">
        <v>1</v>
      </c>
      <c r="N221" s="214" t="s">
        <v>40</v>
      </c>
      <c r="O221" s="72"/>
      <c r="P221" s="215">
        <f>O221*H221</f>
        <v>0</v>
      </c>
      <c r="Q221" s="215">
        <v>0.00301</v>
      </c>
      <c r="R221" s="215">
        <f>Q221*H221</f>
        <v>0.00301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142</v>
      </c>
      <c r="AT221" s="217" t="s">
        <v>138</v>
      </c>
      <c r="AU221" s="217" t="s">
        <v>85</v>
      </c>
      <c r="AY221" s="18" t="s">
        <v>136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142</v>
      </c>
      <c r="BM221" s="217" t="s">
        <v>328</v>
      </c>
    </row>
    <row r="222" spans="1:65" s="2" customFormat="1" ht="21.75" customHeight="1">
      <c r="A222" s="35"/>
      <c r="B222" s="36"/>
      <c r="C222" s="263" t="s">
        <v>329</v>
      </c>
      <c r="D222" s="263" t="s">
        <v>256</v>
      </c>
      <c r="E222" s="264" t="s">
        <v>330</v>
      </c>
      <c r="F222" s="265" t="s">
        <v>331</v>
      </c>
      <c r="G222" s="266" t="s">
        <v>323</v>
      </c>
      <c r="H222" s="267">
        <v>1</v>
      </c>
      <c r="I222" s="268"/>
      <c r="J222" s="269">
        <f>ROUND(I222*H222,2)</f>
        <v>0</v>
      </c>
      <c r="K222" s="270"/>
      <c r="L222" s="271"/>
      <c r="M222" s="272" t="s">
        <v>1</v>
      </c>
      <c r="N222" s="273" t="s">
        <v>40</v>
      </c>
      <c r="O222" s="72"/>
      <c r="P222" s="215">
        <f>O222*H222</f>
        <v>0</v>
      </c>
      <c r="Q222" s="215">
        <v>0.023</v>
      </c>
      <c r="R222" s="215">
        <f>Q222*H222</f>
        <v>0.023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175</v>
      </c>
      <c r="AT222" s="217" t="s">
        <v>256</v>
      </c>
      <c r="AU222" s="217" t="s">
        <v>85</v>
      </c>
      <c r="AY222" s="18" t="s">
        <v>136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142</v>
      </c>
      <c r="BM222" s="217" t="s">
        <v>332</v>
      </c>
    </row>
    <row r="223" spans="1:65" s="2" customFormat="1" ht="21.75" customHeight="1">
      <c r="A223" s="35"/>
      <c r="B223" s="36"/>
      <c r="C223" s="205" t="s">
        <v>333</v>
      </c>
      <c r="D223" s="205" t="s">
        <v>138</v>
      </c>
      <c r="E223" s="206" t="s">
        <v>334</v>
      </c>
      <c r="F223" s="207" t="s">
        <v>335</v>
      </c>
      <c r="G223" s="208" t="s">
        <v>167</v>
      </c>
      <c r="H223" s="209">
        <v>2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1E-05</v>
      </c>
      <c r="R223" s="215">
        <f>Q223*H223</f>
        <v>2E-05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142</v>
      </c>
      <c r="AT223" s="217" t="s">
        <v>138</v>
      </c>
      <c r="AU223" s="217" t="s">
        <v>85</v>
      </c>
      <c r="AY223" s="18" t="s">
        <v>136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142</v>
      </c>
      <c r="BM223" s="217" t="s">
        <v>336</v>
      </c>
    </row>
    <row r="224" spans="1:65" s="2" customFormat="1" ht="21.75" customHeight="1">
      <c r="A224" s="35"/>
      <c r="B224" s="36"/>
      <c r="C224" s="263" t="s">
        <v>337</v>
      </c>
      <c r="D224" s="263" t="s">
        <v>256</v>
      </c>
      <c r="E224" s="264" t="s">
        <v>338</v>
      </c>
      <c r="F224" s="265" t="s">
        <v>339</v>
      </c>
      <c r="G224" s="266" t="s">
        <v>167</v>
      </c>
      <c r="H224" s="267">
        <v>2.03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0.0046</v>
      </c>
      <c r="R224" s="215">
        <f>Q224*H224</f>
        <v>0.009337999999999999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175</v>
      </c>
      <c r="AT224" s="217" t="s">
        <v>256</v>
      </c>
      <c r="AU224" s="217" t="s">
        <v>85</v>
      </c>
      <c r="AY224" s="18" t="s">
        <v>136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142</v>
      </c>
      <c r="BM224" s="217" t="s">
        <v>340</v>
      </c>
    </row>
    <row r="225" spans="2:51" s="13" customFormat="1" ht="10.2">
      <c r="B225" s="219"/>
      <c r="C225" s="220"/>
      <c r="D225" s="221" t="s">
        <v>144</v>
      </c>
      <c r="E225" s="220"/>
      <c r="F225" s="223" t="s">
        <v>341</v>
      </c>
      <c r="G225" s="220"/>
      <c r="H225" s="224">
        <v>2.03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144</v>
      </c>
      <c r="AU225" s="230" t="s">
        <v>85</v>
      </c>
      <c r="AV225" s="13" t="s">
        <v>85</v>
      </c>
      <c r="AW225" s="13" t="s">
        <v>4</v>
      </c>
      <c r="AX225" s="13" t="s">
        <v>83</v>
      </c>
      <c r="AY225" s="230" t="s">
        <v>136</v>
      </c>
    </row>
    <row r="226" spans="1:65" s="2" customFormat="1" ht="21.75" customHeight="1">
      <c r="A226" s="35"/>
      <c r="B226" s="36"/>
      <c r="C226" s="205" t="s">
        <v>342</v>
      </c>
      <c r="D226" s="205" t="s">
        <v>138</v>
      </c>
      <c r="E226" s="206" t="s">
        <v>343</v>
      </c>
      <c r="F226" s="207" t="s">
        <v>344</v>
      </c>
      <c r="G226" s="208" t="s">
        <v>167</v>
      </c>
      <c r="H226" s="209">
        <v>742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2E-05</v>
      </c>
      <c r="R226" s="215">
        <f>Q226*H226</f>
        <v>0.01484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142</v>
      </c>
      <c r="AT226" s="217" t="s">
        <v>138</v>
      </c>
      <c r="AU226" s="217" t="s">
        <v>85</v>
      </c>
      <c r="AY226" s="18" t="s">
        <v>136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142</v>
      </c>
      <c r="BM226" s="217" t="s">
        <v>345</v>
      </c>
    </row>
    <row r="227" spans="1:65" s="2" customFormat="1" ht="21.75" customHeight="1">
      <c r="A227" s="35"/>
      <c r="B227" s="36"/>
      <c r="C227" s="263" t="s">
        <v>346</v>
      </c>
      <c r="D227" s="263" t="s">
        <v>256</v>
      </c>
      <c r="E227" s="264" t="s">
        <v>347</v>
      </c>
      <c r="F227" s="265" t="s">
        <v>348</v>
      </c>
      <c r="G227" s="266" t="s">
        <v>167</v>
      </c>
      <c r="H227" s="267">
        <v>753.13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40</v>
      </c>
      <c r="O227" s="72"/>
      <c r="P227" s="215">
        <f>O227*H227</f>
        <v>0</v>
      </c>
      <c r="Q227" s="215">
        <v>0.00366</v>
      </c>
      <c r="R227" s="215">
        <f>Q227*H227</f>
        <v>2.7564558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175</v>
      </c>
      <c r="AT227" s="217" t="s">
        <v>256</v>
      </c>
      <c r="AU227" s="217" t="s">
        <v>85</v>
      </c>
      <c r="AY227" s="18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142</v>
      </c>
      <c r="BM227" s="217" t="s">
        <v>349</v>
      </c>
    </row>
    <row r="228" spans="2:51" s="13" customFormat="1" ht="10.2">
      <c r="B228" s="219"/>
      <c r="C228" s="220"/>
      <c r="D228" s="221" t="s">
        <v>144</v>
      </c>
      <c r="E228" s="220"/>
      <c r="F228" s="223" t="s">
        <v>350</v>
      </c>
      <c r="G228" s="220"/>
      <c r="H228" s="224">
        <v>753.13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144</v>
      </c>
      <c r="AU228" s="230" t="s">
        <v>85</v>
      </c>
      <c r="AV228" s="13" t="s">
        <v>85</v>
      </c>
      <c r="AW228" s="13" t="s">
        <v>4</v>
      </c>
      <c r="AX228" s="13" t="s">
        <v>83</v>
      </c>
      <c r="AY228" s="230" t="s">
        <v>136</v>
      </c>
    </row>
    <row r="229" spans="1:65" s="2" customFormat="1" ht="16.5" customHeight="1">
      <c r="A229" s="35"/>
      <c r="B229" s="36"/>
      <c r="C229" s="205" t="s">
        <v>351</v>
      </c>
      <c r="D229" s="205" t="s">
        <v>138</v>
      </c>
      <c r="E229" s="206" t="s">
        <v>352</v>
      </c>
      <c r="F229" s="207" t="s">
        <v>353</v>
      </c>
      <c r="G229" s="208" t="s">
        <v>323</v>
      </c>
      <c r="H229" s="209">
        <v>1</v>
      </c>
      <c r="I229" s="210"/>
      <c r="J229" s="211">
        <f aca="true" t="shared" si="10" ref="J229:J247">ROUND(I229*H229,2)</f>
        <v>0</v>
      </c>
      <c r="K229" s="212"/>
      <c r="L229" s="40"/>
      <c r="M229" s="213" t="s">
        <v>1</v>
      </c>
      <c r="N229" s="214" t="s">
        <v>40</v>
      </c>
      <c r="O229" s="72"/>
      <c r="P229" s="215">
        <f aca="true" t="shared" si="11" ref="P229:P247">O229*H229</f>
        <v>0</v>
      </c>
      <c r="Q229" s="215">
        <v>0.00301</v>
      </c>
      <c r="R229" s="215">
        <f aca="true" t="shared" si="12" ref="R229:R247">Q229*H229</f>
        <v>0.00301</v>
      </c>
      <c r="S229" s="215">
        <v>0</v>
      </c>
      <c r="T229" s="216">
        <f aca="true" t="shared" si="13" ref="T229:T247"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142</v>
      </c>
      <c r="AT229" s="217" t="s">
        <v>138</v>
      </c>
      <c r="AU229" s="217" t="s">
        <v>85</v>
      </c>
      <c r="AY229" s="18" t="s">
        <v>136</v>
      </c>
      <c r="BE229" s="218">
        <f aca="true" t="shared" si="14" ref="BE229:BE247">IF(N229="základní",J229,0)</f>
        <v>0</v>
      </c>
      <c r="BF229" s="218">
        <f aca="true" t="shared" si="15" ref="BF229:BF247">IF(N229="snížená",J229,0)</f>
        <v>0</v>
      </c>
      <c r="BG229" s="218">
        <f aca="true" t="shared" si="16" ref="BG229:BG247">IF(N229="zákl. přenesená",J229,0)</f>
        <v>0</v>
      </c>
      <c r="BH229" s="218">
        <f aca="true" t="shared" si="17" ref="BH229:BH247">IF(N229="sníž. přenesená",J229,0)</f>
        <v>0</v>
      </c>
      <c r="BI229" s="218">
        <f aca="true" t="shared" si="18" ref="BI229:BI247">IF(N229="nulová",J229,0)</f>
        <v>0</v>
      </c>
      <c r="BJ229" s="18" t="s">
        <v>83</v>
      </c>
      <c r="BK229" s="218">
        <f aca="true" t="shared" si="19" ref="BK229:BK247">ROUND(I229*H229,2)</f>
        <v>0</v>
      </c>
      <c r="BL229" s="18" t="s">
        <v>142</v>
      </c>
      <c r="BM229" s="217" t="s">
        <v>354</v>
      </c>
    </row>
    <row r="230" spans="1:65" s="2" customFormat="1" ht="21.75" customHeight="1">
      <c r="A230" s="35"/>
      <c r="B230" s="36"/>
      <c r="C230" s="263" t="s">
        <v>355</v>
      </c>
      <c r="D230" s="263" t="s">
        <v>256</v>
      </c>
      <c r="E230" s="264" t="s">
        <v>356</v>
      </c>
      <c r="F230" s="265" t="s">
        <v>357</v>
      </c>
      <c r="G230" s="266" t="s">
        <v>323</v>
      </c>
      <c r="H230" s="267">
        <v>1</v>
      </c>
      <c r="I230" s="268"/>
      <c r="J230" s="269">
        <f t="shared" si="10"/>
        <v>0</v>
      </c>
      <c r="K230" s="270"/>
      <c r="L230" s="271"/>
      <c r="M230" s="272" t="s">
        <v>1</v>
      </c>
      <c r="N230" s="273" t="s">
        <v>40</v>
      </c>
      <c r="O230" s="72"/>
      <c r="P230" s="215">
        <f t="shared" si="11"/>
        <v>0</v>
      </c>
      <c r="Q230" s="215">
        <v>0.065</v>
      </c>
      <c r="R230" s="215">
        <f t="shared" si="12"/>
        <v>0.065</v>
      </c>
      <c r="S230" s="215">
        <v>0</v>
      </c>
      <c r="T230" s="216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175</v>
      </c>
      <c r="AT230" s="217" t="s">
        <v>256</v>
      </c>
      <c r="AU230" s="217" t="s">
        <v>85</v>
      </c>
      <c r="AY230" s="18" t="s">
        <v>136</v>
      </c>
      <c r="BE230" s="218">
        <f t="shared" si="14"/>
        <v>0</v>
      </c>
      <c r="BF230" s="218">
        <f t="shared" si="15"/>
        <v>0</v>
      </c>
      <c r="BG230" s="218">
        <f t="shared" si="16"/>
        <v>0</v>
      </c>
      <c r="BH230" s="218">
        <f t="shared" si="17"/>
        <v>0</v>
      </c>
      <c r="BI230" s="218">
        <f t="shared" si="18"/>
        <v>0</v>
      </c>
      <c r="BJ230" s="18" t="s">
        <v>83</v>
      </c>
      <c r="BK230" s="218">
        <f t="shared" si="19"/>
        <v>0</v>
      </c>
      <c r="BL230" s="18" t="s">
        <v>142</v>
      </c>
      <c r="BM230" s="217" t="s">
        <v>358</v>
      </c>
    </row>
    <row r="231" spans="1:65" s="2" customFormat="1" ht="21.75" customHeight="1">
      <c r="A231" s="35"/>
      <c r="B231" s="36"/>
      <c r="C231" s="205" t="s">
        <v>359</v>
      </c>
      <c r="D231" s="205" t="s">
        <v>138</v>
      </c>
      <c r="E231" s="206" t="s">
        <v>360</v>
      </c>
      <c r="F231" s="207" t="s">
        <v>361</v>
      </c>
      <c r="G231" s="208" t="s">
        <v>362</v>
      </c>
      <c r="H231" s="209">
        <v>20</v>
      </c>
      <c r="I231" s="210"/>
      <c r="J231" s="211">
        <f t="shared" si="10"/>
        <v>0</v>
      </c>
      <c r="K231" s="212"/>
      <c r="L231" s="40"/>
      <c r="M231" s="213" t="s">
        <v>1</v>
      </c>
      <c r="N231" s="214" t="s">
        <v>40</v>
      </c>
      <c r="O231" s="72"/>
      <c r="P231" s="215">
        <f t="shared" si="11"/>
        <v>0</v>
      </c>
      <c r="Q231" s="215">
        <v>0.00031</v>
      </c>
      <c r="R231" s="215">
        <f t="shared" si="12"/>
        <v>0.0062</v>
      </c>
      <c r="S231" s="215">
        <v>0</v>
      </c>
      <c r="T231" s="216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142</v>
      </c>
      <c r="AT231" s="217" t="s">
        <v>138</v>
      </c>
      <c r="AU231" s="217" t="s">
        <v>85</v>
      </c>
      <c r="AY231" s="18" t="s">
        <v>136</v>
      </c>
      <c r="BE231" s="218">
        <f t="shared" si="14"/>
        <v>0</v>
      </c>
      <c r="BF231" s="218">
        <f t="shared" si="15"/>
        <v>0</v>
      </c>
      <c r="BG231" s="218">
        <f t="shared" si="16"/>
        <v>0</v>
      </c>
      <c r="BH231" s="218">
        <f t="shared" si="17"/>
        <v>0</v>
      </c>
      <c r="BI231" s="218">
        <f t="shared" si="18"/>
        <v>0</v>
      </c>
      <c r="BJ231" s="18" t="s">
        <v>83</v>
      </c>
      <c r="BK231" s="218">
        <f t="shared" si="19"/>
        <v>0</v>
      </c>
      <c r="BL231" s="18" t="s">
        <v>142</v>
      </c>
      <c r="BM231" s="217" t="s">
        <v>363</v>
      </c>
    </row>
    <row r="232" spans="1:65" s="2" customFormat="1" ht="21.75" customHeight="1">
      <c r="A232" s="35"/>
      <c r="B232" s="36"/>
      <c r="C232" s="205" t="s">
        <v>364</v>
      </c>
      <c r="D232" s="205" t="s">
        <v>138</v>
      </c>
      <c r="E232" s="206" t="s">
        <v>365</v>
      </c>
      <c r="F232" s="207" t="s">
        <v>366</v>
      </c>
      <c r="G232" s="208" t="s">
        <v>323</v>
      </c>
      <c r="H232" s="209">
        <v>31</v>
      </c>
      <c r="I232" s="210"/>
      <c r="J232" s="211">
        <f t="shared" si="10"/>
        <v>0</v>
      </c>
      <c r="K232" s="212"/>
      <c r="L232" s="40"/>
      <c r="M232" s="213" t="s">
        <v>1</v>
      </c>
      <c r="N232" s="214" t="s">
        <v>40</v>
      </c>
      <c r="O232" s="72"/>
      <c r="P232" s="215">
        <f t="shared" si="11"/>
        <v>0</v>
      </c>
      <c r="Q232" s="215">
        <v>2.11676</v>
      </c>
      <c r="R232" s="215">
        <f t="shared" si="12"/>
        <v>65.61956</v>
      </c>
      <c r="S232" s="215">
        <v>0</v>
      </c>
      <c r="T232" s="216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142</v>
      </c>
      <c r="AT232" s="217" t="s">
        <v>138</v>
      </c>
      <c r="AU232" s="217" t="s">
        <v>85</v>
      </c>
      <c r="AY232" s="18" t="s">
        <v>136</v>
      </c>
      <c r="BE232" s="218">
        <f t="shared" si="14"/>
        <v>0</v>
      </c>
      <c r="BF232" s="218">
        <f t="shared" si="15"/>
        <v>0</v>
      </c>
      <c r="BG232" s="218">
        <f t="shared" si="16"/>
        <v>0</v>
      </c>
      <c r="BH232" s="218">
        <f t="shared" si="17"/>
        <v>0</v>
      </c>
      <c r="BI232" s="218">
        <f t="shared" si="18"/>
        <v>0</v>
      </c>
      <c r="BJ232" s="18" t="s">
        <v>83</v>
      </c>
      <c r="BK232" s="218">
        <f t="shared" si="19"/>
        <v>0</v>
      </c>
      <c r="BL232" s="18" t="s">
        <v>142</v>
      </c>
      <c r="BM232" s="217" t="s">
        <v>367</v>
      </c>
    </row>
    <row r="233" spans="1:65" s="2" customFormat="1" ht="21.75" customHeight="1">
      <c r="A233" s="35"/>
      <c r="B233" s="36"/>
      <c r="C233" s="205" t="s">
        <v>368</v>
      </c>
      <c r="D233" s="205" t="s">
        <v>138</v>
      </c>
      <c r="E233" s="206" t="s">
        <v>369</v>
      </c>
      <c r="F233" s="207" t="s">
        <v>370</v>
      </c>
      <c r="G233" s="208" t="s">
        <v>323</v>
      </c>
      <c r="H233" s="209">
        <v>1</v>
      </c>
      <c r="I233" s="210"/>
      <c r="J233" s="211">
        <f t="shared" si="10"/>
        <v>0</v>
      </c>
      <c r="K233" s="212"/>
      <c r="L233" s="40"/>
      <c r="M233" s="213" t="s">
        <v>1</v>
      </c>
      <c r="N233" s="214" t="s">
        <v>40</v>
      </c>
      <c r="O233" s="72"/>
      <c r="P233" s="215">
        <f t="shared" si="11"/>
        <v>0</v>
      </c>
      <c r="Q233" s="215">
        <v>2.35574</v>
      </c>
      <c r="R233" s="215">
        <f t="shared" si="12"/>
        <v>2.35574</v>
      </c>
      <c r="S233" s="215">
        <v>0</v>
      </c>
      <c r="T233" s="216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142</v>
      </c>
      <c r="AT233" s="217" t="s">
        <v>138</v>
      </c>
      <c r="AU233" s="217" t="s">
        <v>85</v>
      </c>
      <c r="AY233" s="18" t="s">
        <v>136</v>
      </c>
      <c r="BE233" s="218">
        <f t="shared" si="14"/>
        <v>0</v>
      </c>
      <c r="BF233" s="218">
        <f t="shared" si="15"/>
        <v>0</v>
      </c>
      <c r="BG233" s="218">
        <f t="shared" si="16"/>
        <v>0</v>
      </c>
      <c r="BH233" s="218">
        <f t="shared" si="17"/>
        <v>0</v>
      </c>
      <c r="BI233" s="218">
        <f t="shared" si="18"/>
        <v>0</v>
      </c>
      <c r="BJ233" s="18" t="s">
        <v>83</v>
      </c>
      <c r="BK233" s="218">
        <f t="shared" si="19"/>
        <v>0</v>
      </c>
      <c r="BL233" s="18" t="s">
        <v>142</v>
      </c>
      <c r="BM233" s="217" t="s">
        <v>371</v>
      </c>
    </row>
    <row r="234" spans="1:65" s="2" customFormat="1" ht="21.75" customHeight="1">
      <c r="A234" s="35"/>
      <c r="B234" s="36"/>
      <c r="C234" s="205" t="s">
        <v>372</v>
      </c>
      <c r="D234" s="205" t="s">
        <v>138</v>
      </c>
      <c r="E234" s="206" t="s">
        <v>373</v>
      </c>
      <c r="F234" s="207" t="s">
        <v>374</v>
      </c>
      <c r="G234" s="208" t="s">
        <v>323</v>
      </c>
      <c r="H234" s="209">
        <v>1</v>
      </c>
      <c r="I234" s="210"/>
      <c r="J234" s="211">
        <f t="shared" si="10"/>
        <v>0</v>
      </c>
      <c r="K234" s="212"/>
      <c r="L234" s="40"/>
      <c r="M234" s="213" t="s">
        <v>1</v>
      </c>
      <c r="N234" s="214" t="s">
        <v>40</v>
      </c>
      <c r="O234" s="72"/>
      <c r="P234" s="215">
        <f t="shared" si="11"/>
        <v>0</v>
      </c>
      <c r="Q234" s="215">
        <v>4.67495</v>
      </c>
      <c r="R234" s="215">
        <f t="shared" si="12"/>
        <v>4.67495</v>
      </c>
      <c r="S234" s="215">
        <v>0</v>
      </c>
      <c r="T234" s="216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85</v>
      </c>
      <c r="AY234" s="18" t="s">
        <v>136</v>
      </c>
      <c r="BE234" s="218">
        <f t="shared" si="14"/>
        <v>0</v>
      </c>
      <c r="BF234" s="218">
        <f t="shared" si="15"/>
        <v>0</v>
      </c>
      <c r="BG234" s="218">
        <f t="shared" si="16"/>
        <v>0</v>
      </c>
      <c r="BH234" s="218">
        <f t="shared" si="17"/>
        <v>0</v>
      </c>
      <c r="BI234" s="218">
        <f t="shared" si="18"/>
        <v>0</v>
      </c>
      <c r="BJ234" s="18" t="s">
        <v>83</v>
      </c>
      <c r="BK234" s="218">
        <f t="shared" si="19"/>
        <v>0</v>
      </c>
      <c r="BL234" s="18" t="s">
        <v>142</v>
      </c>
      <c r="BM234" s="217" t="s">
        <v>375</v>
      </c>
    </row>
    <row r="235" spans="1:65" s="2" customFormat="1" ht="21.75" customHeight="1">
      <c r="A235" s="35"/>
      <c r="B235" s="36"/>
      <c r="C235" s="263" t="s">
        <v>376</v>
      </c>
      <c r="D235" s="263" t="s">
        <v>256</v>
      </c>
      <c r="E235" s="264" t="s">
        <v>377</v>
      </c>
      <c r="F235" s="265" t="s">
        <v>378</v>
      </c>
      <c r="G235" s="266" t="s">
        <v>323</v>
      </c>
      <c r="H235" s="267">
        <v>1</v>
      </c>
      <c r="I235" s="268"/>
      <c r="J235" s="269">
        <f t="shared" si="1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1"/>
        <v>0</v>
      </c>
      <c r="Q235" s="215">
        <v>0.028</v>
      </c>
      <c r="R235" s="215">
        <f t="shared" si="12"/>
        <v>0.028</v>
      </c>
      <c r="S235" s="215">
        <v>0</v>
      </c>
      <c r="T235" s="216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85</v>
      </c>
      <c r="AY235" s="18" t="s">
        <v>136</v>
      </c>
      <c r="BE235" s="218">
        <f t="shared" si="14"/>
        <v>0</v>
      </c>
      <c r="BF235" s="218">
        <f t="shared" si="15"/>
        <v>0</v>
      </c>
      <c r="BG235" s="218">
        <f t="shared" si="16"/>
        <v>0</v>
      </c>
      <c r="BH235" s="218">
        <f t="shared" si="17"/>
        <v>0</v>
      </c>
      <c r="BI235" s="218">
        <f t="shared" si="18"/>
        <v>0</v>
      </c>
      <c r="BJ235" s="18" t="s">
        <v>83</v>
      </c>
      <c r="BK235" s="218">
        <f t="shared" si="19"/>
        <v>0</v>
      </c>
      <c r="BL235" s="18" t="s">
        <v>142</v>
      </c>
      <c r="BM235" s="217" t="s">
        <v>379</v>
      </c>
    </row>
    <row r="236" spans="1:65" s="2" customFormat="1" ht="21.75" customHeight="1">
      <c r="A236" s="35"/>
      <c r="B236" s="36"/>
      <c r="C236" s="263" t="s">
        <v>380</v>
      </c>
      <c r="D236" s="263" t="s">
        <v>256</v>
      </c>
      <c r="E236" s="264" t="s">
        <v>381</v>
      </c>
      <c r="F236" s="265" t="s">
        <v>382</v>
      </c>
      <c r="G236" s="266" t="s">
        <v>323</v>
      </c>
      <c r="H236" s="267">
        <v>7</v>
      </c>
      <c r="I236" s="268"/>
      <c r="J236" s="269">
        <f t="shared" si="1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1"/>
        <v>0</v>
      </c>
      <c r="Q236" s="215">
        <v>0.04</v>
      </c>
      <c r="R236" s="215">
        <f t="shared" si="12"/>
        <v>0.28</v>
      </c>
      <c r="S236" s="215">
        <v>0</v>
      </c>
      <c r="T236" s="216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85</v>
      </c>
      <c r="AY236" s="18" t="s">
        <v>136</v>
      </c>
      <c r="BE236" s="218">
        <f t="shared" si="14"/>
        <v>0</v>
      </c>
      <c r="BF236" s="218">
        <f t="shared" si="15"/>
        <v>0</v>
      </c>
      <c r="BG236" s="218">
        <f t="shared" si="16"/>
        <v>0</v>
      </c>
      <c r="BH236" s="218">
        <f t="shared" si="17"/>
        <v>0</v>
      </c>
      <c r="BI236" s="218">
        <f t="shared" si="18"/>
        <v>0</v>
      </c>
      <c r="BJ236" s="18" t="s">
        <v>83</v>
      </c>
      <c r="BK236" s="218">
        <f t="shared" si="19"/>
        <v>0</v>
      </c>
      <c r="BL236" s="18" t="s">
        <v>142</v>
      </c>
      <c r="BM236" s="217" t="s">
        <v>383</v>
      </c>
    </row>
    <row r="237" spans="1:65" s="2" customFormat="1" ht="21.75" customHeight="1">
      <c r="A237" s="35"/>
      <c r="B237" s="36"/>
      <c r="C237" s="263" t="s">
        <v>384</v>
      </c>
      <c r="D237" s="263" t="s">
        <v>256</v>
      </c>
      <c r="E237" s="264" t="s">
        <v>385</v>
      </c>
      <c r="F237" s="265" t="s">
        <v>386</v>
      </c>
      <c r="G237" s="266" t="s">
        <v>323</v>
      </c>
      <c r="H237" s="267">
        <v>8</v>
      </c>
      <c r="I237" s="268"/>
      <c r="J237" s="269">
        <f t="shared" si="10"/>
        <v>0</v>
      </c>
      <c r="K237" s="270"/>
      <c r="L237" s="271"/>
      <c r="M237" s="272" t="s">
        <v>1</v>
      </c>
      <c r="N237" s="273" t="s">
        <v>40</v>
      </c>
      <c r="O237" s="72"/>
      <c r="P237" s="215">
        <f t="shared" si="11"/>
        <v>0</v>
      </c>
      <c r="Q237" s="215">
        <v>0.051</v>
      </c>
      <c r="R237" s="215">
        <f t="shared" si="12"/>
        <v>0.408</v>
      </c>
      <c r="S237" s="215">
        <v>0</v>
      </c>
      <c r="T237" s="216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175</v>
      </c>
      <c r="AT237" s="217" t="s">
        <v>256</v>
      </c>
      <c r="AU237" s="217" t="s">
        <v>85</v>
      </c>
      <c r="AY237" s="18" t="s">
        <v>136</v>
      </c>
      <c r="BE237" s="218">
        <f t="shared" si="14"/>
        <v>0</v>
      </c>
      <c r="BF237" s="218">
        <f t="shared" si="15"/>
        <v>0</v>
      </c>
      <c r="BG237" s="218">
        <f t="shared" si="16"/>
        <v>0</v>
      </c>
      <c r="BH237" s="218">
        <f t="shared" si="17"/>
        <v>0</v>
      </c>
      <c r="BI237" s="218">
        <f t="shared" si="18"/>
        <v>0</v>
      </c>
      <c r="BJ237" s="18" t="s">
        <v>83</v>
      </c>
      <c r="BK237" s="218">
        <f t="shared" si="19"/>
        <v>0</v>
      </c>
      <c r="BL237" s="18" t="s">
        <v>142</v>
      </c>
      <c r="BM237" s="217" t="s">
        <v>387</v>
      </c>
    </row>
    <row r="238" spans="1:65" s="2" customFormat="1" ht="21.75" customHeight="1">
      <c r="A238" s="35"/>
      <c r="B238" s="36"/>
      <c r="C238" s="263" t="s">
        <v>388</v>
      </c>
      <c r="D238" s="263" t="s">
        <v>256</v>
      </c>
      <c r="E238" s="264" t="s">
        <v>389</v>
      </c>
      <c r="F238" s="265" t="s">
        <v>390</v>
      </c>
      <c r="G238" s="266" t="s">
        <v>323</v>
      </c>
      <c r="H238" s="267">
        <v>20</v>
      </c>
      <c r="I238" s="268"/>
      <c r="J238" s="269">
        <f t="shared" si="1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1"/>
        <v>0</v>
      </c>
      <c r="Q238" s="215">
        <v>0.068</v>
      </c>
      <c r="R238" s="215">
        <f t="shared" si="12"/>
        <v>1.36</v>
      </c>
      <c r="S238" s="215">
        <v>0</v>
      </c>
      <c r="T238" s="216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85</v>
      </c>
      <c r="AY238" s="18" t="s">
        <v>136</v>
      </c>
      <c r="BE238" s="218">
        <f t="shared" si="14"/>
        <v>0</v>
      </c>
      <c r="BF238" s="218">
        <f t="shared" si="15"/>
        <v>0</v>
      </c>
      <c r="BG238" s="218">
        <f t="shared" si="16"/>
        <v>0</v>
      </c>
      <c r="BH238" s="218">
        <f t="shared" si="17"/>
        <v>0</v>
      </c>
      <c r="BI238" s="218">
        <f t="shared" si="18"/>
        <v>0</v>
      </c>
      <c r="BJ238" s="18" t="s">
        <v>83</v>
      </c>
      <c r="BK238" s="218">
        <f t="shared" si="19"/>
        <v>0</v>
      </c>
      <c r="BL238" s="18" t="s">
        <v>142</v>
      </c>
      <c r="BM238" s="217" t="s">
        <v>391</v>
      </c>
    </row>
    <row r="239" spans="1:65" s="2" customFormat="1" ht="21.75" customHeight="1">
      <c r="A239" s="35"/>
      <c r="B239" s="36"/>
      <c r="C239" s="263" t="s">
        <v>392</v>
      </c>
      <c r="D239" s="263" t="s">
        <v>256</v>
      </c>
      <c r="E239" s="264" t="s">
        <v>393</v>
      </c>
      <c r="F239" s="265" t="s">
        <v>394</v>
      </c>
      <c r="G239" s="266" t="s">
        <v>323</v>
      </c>
      <c r="H239" s="267">
        <v>16</v>
      </c>
      <c r="I239" s="268"/>
      <c r="J239" s="269">
        <f t="shared" si="10"/>
        <v>0</v>
      </c>
      <c r="K239" s="270"/>
      <c r="L239" s="271"/>
      <c r="M239" s="272" t="s">
        <v>1</v>
      </c>
      <c r="N239" s="273" t="s">
        <v>40</v>
      </c>
      <c r="O239" s="72"/>
      <c r="P239" s="215">
        <f t="shared" si="11"/>
        <v>0</v>
      </c>
      <c r="Q239" s="215">
        <v>0.081</v>
      </c>
      <c r="R239" s="215">
        <f t="shared" si="12"/>
        <v>1.296</v>
      </c>
      <c r="S239" s="215">
        <v>0</v>
      </c>
      <c r="T239" s="216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175</v>
      </c>
      <c r="AT239" s="217" t="s">
        <v>256</v>
      </c>
      <c r="AU239" s="217" t="s">
        <v>85</v>
      </c>
      <c r="AY239" s="18" t="s">
        <v>136</v>
      </c>
      <c r="BE239" s="218">
        <f t="shared" si="14"/>
        <v>0</v>
      </c>
      <c r="BF239" s="218">
        <f t="shared" si="15"/>
        <v>0</v>
      </c>
      <c r="BG239" s="218">
        <f t="shared" si="16"/>
        <v>0</v>
      </c>
      <c r="BH239" s="218">
        <f t="shared" si="17"/>
        <v>0</v>
      </c>
      <c r="BI239" s="218">
        <f t="shared" si="18"/>
        <v>0</v>
      </c>
      <c r="BJ239" s="18" t="s">
        <v>83</v>
      </c>
      <c r="BK239" s="218">
        <f t="shared" si="19"/>
        <v>0</v>
      </c>
      <c r="BL239" s="18" t="s">
        <v>142</v>
      </c>
      <c r="BM239" s="217" t="s">
        <v>395</v>
      </c>
    </row>
    <row r="240" spans="1:65" s="2" customFormat="1" ht="21.75" customHeight="1">
      <c r="A240" s="35"/>
      <c r="B240" s="36"/>
      <c r="C240" s="263" t="s">
        <v>396</v>
      </c>
      <c r="D240" s="263" t="s">
        <v>256</v>
      </c>
      <c r="E240" s="264" t="s">
        <v>397</v>
      </c>
      <c r="F240" s="265" t="s">
        <v>398</v>
      </c>
      <c r="G240" s="266" t="s">
        <v>323</v>
      </c>
      <c r="H240" s="267">
        <v>31</v>
      </c>
      <c r="I240" s="268"/>
      <c r="J240" s="269">
        <f t="shared" si="10"/>
        <v>0</v>
      </c>
      <c r="K240" s="270"/>
      <c r="L240" s="271"/>
      <c r="M240" s="272" t="s">
        <v>1</v>
      </c>
      <c r="N240" s="273" t="s">
        <v>40</v>
      </c>
      <c r="O240" s="72"/>
      <c r="P240" s="215">
        <f t="shared" si="11"/>
        <v>0</v>
      </c>
      <c r="Q240" s="215">
        <v>0.585</v>
      </c>
      <c r="R240" s="215">
        <f t="shared" si="12"/>
        <v>18.134999999999998</v>
      </c>
      <c r="S240" s="215">
        <v>0</v>
      </c>
      <c r="T240" s="216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175</v>
      </c>
      <c r="AT240" s="217" t="s">
        <v>256</v>
      </c>
      <c r="AU240" s="217" t="s">
        <v>85</v>
      </c>
      <c r="AY240" s="18" t="s">
        <v>136</v>
      </c>
      <c r="BE240" s="218">
        <f t="shared" si="14"/>
        <v>0</v>
      </c>
      <c r="BF240" s="218">
        <f t="shared" si="15"/>
        <v>0</v>
      </c>
      <c r="BG240" s="218">
        <f t="shared" si="16"/>
        <v>0</v>
      </c>
      <c r="BH240" s="218">
        <f t="shared" si="17"/>
        <v>0</v>
      </c>
      <c r="BI240" s="218">
        <f t="shared" si="18"/>
        <v>0</v>
      </c>
      <c r="BJ240" s="18" t="s">
        <v>83</v>
      </c>
      <c r="BK240" s="218">
        <f t="shared" si="19"/>
        <v>0</v>
      </c>
      <c r="BL240" s="18" t="s">
        <v>142</v>
      </c>
      <c r="BM240" s="217" t="s">
        <v>399</v>
      </c>
    </row>
    <row r="241" spans="1:65" s="2" customFormat="1" ht="21.75" customHeight="1">
      <c r="A241" s="35"/>
      <c r="B241" s="36"/>
      <c r="C241" s="263" t="s">
        <v>400</v>
      </c>
      <c r="D241" s="263" t="s">
        <v>256</v>
      </c>
      <c r="E241" s="264" t="s">
        <v>401</v>
      </c>
      <c r="F241" s="265" t="s">
        <v>402</v>
      </c>
      <c r="G241" s="266" t="s">
        <v>323</v>
      </c>
      <c r="H241" s="267">
        <v>1</v>
      </c>
      <c r="I241" s="268"/>
      <c r="J241" s="269">
        <f t="shared" si="10"/>
        <v>0</v>
      </c>
      <c r="K241" s="270"/>
      <c r="L241" s="271"/>
      <c r="M241" s="272" t="s">
        <v>1</v>
      </c>
      <c r="N241" s="273" t="s">
        <v>40</v>
      </c>
      <c r="O241" s="72"/>
      <c r="P241" s="215">
        <f t="shared" si="11"/>
        <v>0</v>
      </c>
      <c r="Q241" s="215">
        <v>0.521</v>
      </c>
      <c r="R241" s="215">
        <f t="shared" si="12"/>
        <v>0.521</v>
      </c>
      <c r="S241" s="215">
        <v>0</v>
      </c>
      <c r="T241" s="216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175</v>
      </c>
      <c r="AT241" s="217" t="s">
        <v>256</v>
      </c>
      <c r="AU241" s="217" t="s">
        <v>85</v>
      </c>
      <c r="AY241" s="18" t="s">
        <v>136</v>
      </c>
      <c r="BE241" s="218">
        <f t="shared" si="14"/>
        <v>0</v>
      </c>
      <c r="BF241" s="218">
        <f t="shared" si="15"/>
        <v>0</v>
      </c>
      <c r="BG241" s="218">
        <f t="shared" si="16"/>
        <v>0</v>
      </c>
      <c r="BH241" s="218">
        <f t="shared" si="17"/>
        <v>0</v>
      </c>
      <c r="BI241" s="218">
        <f t="shared" si="18"/>
        <v>0</v>
      </c>
      <c r="BJ241" s="18" t="s">
        <v>83</v>
      </c>
      <c r="BK241" s="218">
        <f t="shared" si="19"/>
        <v>0</v>
      </c>
      <c r="BL241" s="18" t="s">
        <v>142</v>
      </c>
      <c r="BM241" s="217" t="s">
        <v>403</v>
      </c>
    </row>
    <row r="242" spans="1:65" s="2" customFormat="1" ht="21.75" customHeight="1">
      <c r="A242" s="35"/>
      <c r="B242" s="36"/>
      <c r="C242" s="263" t="s">
        <v>404</v>
      </c>
      <c r="D242" s="263" t="s">
        <v>256</v>
      </c>
      <c r="E242" s="264" t="s">
        <v>405</v>
      </c>
      <c r="F242" s="265" t="s">
        <v>406</v>
      </c>
      <c r="G242" s="266" t="s">
        <v>323</v>
      </c>
      <c r="H242" s="267">
        <v>24</v>
      </c>
      <c r="I242" s="268"/>
      <c r="J242" s="269">
        <f t="shared" si="1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1"/>
        <v>0</v>
      </c>
      <c r="Q242" s="215">
        <v>0.254</v>
      </c>
      <c r="R242" s="215">
        <f t="shared" si="12"/>
        <v>6.096</v>
      </c>
      <c r="S242" s="215">
        <v>0</v>
      </c>
      <c r="T242" s="216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85</v>
      </c>
      <c r="AY242" s="18" t="s">
        <v>136</v>
      </c>
      <c r="BE242" s="218">
        <f t="shared" si="14"/>
        <v>0</v>
      </c>
      <c r="BF242" s="218">
        <f t="shared" si="15"/>
        <v>0</v>
      </c>
      <c r="BG242" s="218">
        <f t="shared" si="16"/>
        <v>0</v>
      </c>
      <c r="BH242" s="218">
        <f t="shared" si="17"/>
        <v>0</v>
      </c>
      <c r="BI242" s="218">
        <f t="shared" si="18"/>
        <v>0</v>
      </c>
      <c r="BJ242" s="18" t="s">
        <v>83</v>
      </c>
      <c r="BK242" s="218">
        <f t="shared" si="19"/>
        <v>0</v>
      </c>
      <c r="BL242" s="18" t="s">
        <v>142</v>
      </c>
      <c r="BM242" s="217" t="s">
        <v>407</v>
      </c>
    </row>
    <row r="243" spans="1:65" s="2" customFormat="1" ht="21.75" customHeight="1">
      <c r="A243" s="35"/>
      <c r="B243" s="36"/>
      <c r="C243" s="263" t="s">
        <v>408</v>
      </c>
      <c r="D243" s="263" t="s">
        <v>256</v>
      </c>
      <c r="E243" s="264" t="s">
        <v>409</v>
      </c>
      <c r="F243" s="265" t="s">
        <v>410</v>
      </c>
      <c r="G243" s="266" t="s">
        <v>323</v>
      </c>
      <c r="H243" s="267">
        <v>12</v>
      </c>
      <c r="I243" s="268"/>
      <c r="J243" s="269">
        <f t="shared" si="10"/>
        <v>0</v>
      </c>
      <c r="K243" s="270"/>
      <c r="L243" s="271"/>
      <c r="M243" s="272" t="s">
        <v>1</v>
      </c>
      <c r="N243" s="273" t="s">
        <v>40</v>
      </c>
      <c r="O243" s="72"/>
      <c r="P243" s="215">
        <f t="shared" si="11"/>
        <v>0</v>
      </c>
      <c r="Q243" s="215">
        <v>0.506</v>
      </c>
      <c r="R243" s="215">
        <f t="shared" si="12"/>
        <v>6.072</v>
      </c>
      <c r="S243" s="215">
        <v>0</v>
      </c>
      <c r="T243" s="216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175</v>
      </c>
      <c r="AT243" s="217" t="s">
        <v>256</v>
      </c>
      <c r="AU243" s="217" t="s">
        <v>85</v>
      </c>
      <c r="AY243" s="18" t="s">
        <v>136</v>
      </c>
      <c r="BE243" s="218">
        <f t="shared" si="14"/>
        <v>0</v>
      </c>
      <c r="BF243" s="218">
        <f t="shared" si="15"/>
        <v>0</v>
      </c>
      <c r="BG243" s="218">
        <f t="shared" si="16"/>
        <v>0</v>
      </c>
      <c r="BH243" s="218">
        <f t="shared" si="17"/>
        <v>0</v>
      </c>
      <c r="BI243" s="218">
        <f t="shared" si="18"/>
        <v>0</v>
      </c>
      <c r="BJ243" s="18" t="s">
        <v>83</v>
      </c>
      <c r="BK243" s="218">
        <f t="shared" si="19"/>
        <v>0</v>
      </c>
      <c r="BL243" s="18" t="s">
        <v>142</v>
      </c>
      <c r="BM243" s="217" t="s">
        <v>411</v>
      </c>
    </row>
    <row r="244" spans="1:65" s="2" customFormat="1" ht="21.75" customHeight="1">
      <c r="A244" s="35"/>
      <c r="B244" s="36"/>
      <c r="C244" s="263" t="s">
        <v>412</v>
      </c>
      <c r="D244" s="263" t="s">
        <v>256</v>
      </c>
      <c r="E244" s="264" t="s">
        <v>413</v>
      </c>
      <c r="F244" s="265" t="s">
        <v>414</v>
      </c>
      <c r="G244" s="266" t="s">
        <v>323</v>
      </c>
      <c r="H244" s="267">
        <v>7</v>
      </c>
      <c r="I244" s="268"/>
      <c r="J244" s="269">
        <f t="shared" si="10"/>
        <v>0</v>
      </c>
      <c r="K244" s="270"/>
      <c r="L244" s="271"/>
      <c r="M244" s="272" t="s">
        <v>1</v>
      </c>
      <c r="N244" s="273" t="s">
        <v>40</v>
      </c>
      <c r="O244" s="72"/>
      <c r="P244" s="215">
        <f t="shared" si="11"/>
        <v>0</v>
      </c>
      <c r="Q244" s="215">
        <v>1.013</v>
      </c>
      <c r="R244" s="215">
        <f t="shared" si="12"/>
        <v>7.090999999999999</v>
      </c>
      <c r="S244" s="215">
        <v>0</v>
      </c>
      <c r="T244" s="216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175</v>
      </c>
      <c r="AT244" s="217" t="s">
        <v>256</v>
      </c>
      <c r="AU244" s="217" t="s">
        <v>85</v>
      </c>
      <c r="AY244" s="18" t="s">
        <v>136</v>
      </c>
      <c r="BE244" s="218">
        <f t="shared" si="14"/>
        <v>0</v>
      </c>
      <c r="BF244" s="218">
        <f t="shared" si="15"/>
        <v>0</v>
      </c>
      <c r="BG244" s="218">
        <f t="shared" si="16"/>
        <v>0</v>
      </c>
      <c r="BH244" s="218">
        <f t="shared" si="17"/>
        <v>0</v>
      </c>
      <c r="BI244" s="218">
        <f t="shared" si="18"/>
        <v>0</v>
      </c>
      <c r="BJ244" s="18" t="s">
        <v>83</v>
      </c>
      <c r="BK244" s="218">
        <f t="shared" si="19"/>
        <v>0</v>
      </c>
      <c r="BL244" s="18" t="s">
        <v>142</v>
      </c>
      <c r="BM244" s="217" t="s">
        <v>415</v>
      </c>
    </row>
    <row r="245" spans="1:65" s="2" customFormat="1" ht="21.75" customHeight="1">
      <c r="A245" s="35"/>
      <c r="B245" s="36"/>
      <c r="C245" s="263" t="s">
        <v>416</v>
      </c>
      <c r="D245" s="263" t="s">
        <v>256</v>
      </c>
      <c r="E245" s="264" t="s">
        <v>417</v>
      </c>
      <c r="F245" s="265" t="s">
        <v>418</v>
      </c>
      <c r="G245" s="266" t="s">
        <v>323</v>
      </c>
      <c r="H245" s="267">
        <v>30</v>
      </c>
      <c r="I245" s="268"/>
      <c r="J245" s="269">
        <f t="shared" si="10"/>
        <v>0</v>
      </c>
      <c r="K245" s="270"/>
      <c r="L245" s="271"/>
      <c r="M245" s="272" t="s">
        <v>1</v>
      </c>
      <c r="N245" s="273" t="s">
        <v>40</v>
      </c>
      <c r="O245" s="72"/>
      <c r="P245" s="215">
        <f t="shared" si="11"/>
        <v>0</v>
      </c>
      <c r="Q245" s="215">
        <v>1.614</v>
      </c>
      <c r="R245" s="215">
        <f t="shared" si="12"/>
        <v>48.42</v>
      </c>
      <c r="S245" s="215">
        <v>0</v>
      </c>
      <c r="T245" s="216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175</v>
      </c>
      <c r="AT245" s="217" t="s">
        <v>256</v>
      </c>
      <c r="AU245" s="217" t="s">
        <v>85</v>
      </c>
      <c r="AY245" s="18" t="s">
        <v>136</v>
      </c>
      <c r="BE245" s="218">
        <f t="shared" si="14"/>
        <v>0</v>
      </c>
      <c r="BF245" s="218">
        <f t="shared" si="15"/>
        <v>0</v>
      </c>
      <c r="BG245" s="218">
        <f t="shared" si="16"/>
        <v>0</v>
      </c>
      <c r="BH245" s="218">
        <f t="shared" si="17"/>
        <v>0</v>
      </c>
      <c r="BI245" s="218">
        <f t="shared" si="18"/>
        <v>0</v>
      </c>
      <c r="BJ245" s="18" t="s">
        <v>83</v>
      </c>
      <c r="BK245" s="218">
        <f t="shared" si="19"/>
        <v>0</v>
      </c>
      <c r="BL245" s="18" t="s">
        <v>142</v>
      </c>
      <c r="BM245" s="217" t="s">
        <v>419</v>
      </c>
    </row>
    <row r="246" spans="1:65" s="2" customFormat="1" ht="21.75" customHeight="1">
      <c r="A246" s="35"/>
      <c r="B246" s="36"/>
      <c r="C246" s="263" t="s">
        <v>420</v>
      </c>
      <c r="D246" s="263" t="s">
        <v>256</v>
      </c>
      <c r="E246" s="264" t="s">
        <v>421</v>
      </c>
      <c r="F246" s="265" t="s">
        <v>422</v>
      </c>
      <c r="G246" s="266" t="s">
        <v>323</v>
      </c>
      <c r="H246" s="267">
        <v>2</v>
      </c>
      <c r="I246" s="268"/>
      <c r="J246" s="269">
        <f t="shared" si="10"/>
        <v>0</v>
      </c>
      <c r="K246" s="270"/>
      <c r="L246" s="271"/>
      <c r="M246" s="272" t="s">
        <v>1</v>
      </c>
      <c r="N246" s="273" t="s">
        <v>40</v>
      </c>
      <c r="O246" s="72"/>
      <c r="P246" s="215">
        <f t="shared" si="11"/>
        <v>0</v>
      </c>
      <c r="Q246" s="215">
        <v>1.614</v>
      </c>
      <c r="R246" s="215">
        <f t="shared" si="12"/>
        <v>3.228</v>
      </c>
      <c r="S246" s="215">
        <v>0</v>
      </c>
      <c r="T246" s="216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175</v>
      </c>
      <c r="AT246" s="217" t="s">
        <v>256</v>
      </c>
      <c r="AU246" s="217" t="s">
        <v>85</v>
      </c>
      <c r="AY246" s="18" t="s">
        <v>136</v>
      </c>
      <c r="BE246" s="218">
        <f t="shared" si="14"/>
        <v>0</v>
      </c>
      <c r="BF246" s="218">
        <f t="shared" si="15"/>
        <v>0</v>
      </c>
      <c r="BG246" s="218">
        <f t="shared" si="16"/>
        <v>0</v>
      </c>
      <c r="BH246" s="218">
        <f t="shared" si="17"/>
        <v>0</v>
      </c>
      <c r="BI246" s="218">
        <f t="shared" si="18"/>
        <v>0</v>
      </c>
      <c r="BJ246" s="18" t="s">
        <v>83</v>
      </c>
      <c r="BK246" s="218">
        <f t="shared" si="19"/>
        <v>0</v>
      </c>
      <c r="BL246" s="18" t="s">
        <v>142</v>
      </c>
      <c r="BM246" s="217" t="s">
        <v>423</v>
      </c>
    </row>
    <row r="247" spans="1:65" s="2" customFormat="1" ht="21.75" customHeight="1">
      <c r="A247" s="35"/>
      <c r="B247" s="36"/>
      <c r="C247" s="263" t="s">
        <v>424</v>
      </c>
      <c r="D247" s="263" t="s">
        <v>256</v>
      </c>
      <c r="E247" s="264" t="s">
        <v>425</v>
      </c>
      <c r="F247" s="265" t="s">
        <v>426</v>
      </c>
      <c r="G247" s="266" t="s">
        <v>323</v>
      </c>
      <c r="H247" s="267">
        <v>32</v>
      </c>
      <c r="I247" s="268"/>
      <c r="J247" s="269">
        <f t="shared" si="10"/>
        <v>0</v>
      </c>
      <c r="K247" s="270"/>
      <c r="L247" s="271"/>
      <c r="M247" s="272" t="s">
        <v>1</v>
      </c>
      <c r="N247" s="273" t="s">
        <v>40</v>
      </c>
      <c r="O247" s="72"/>
      <c r="P247" s="215">
        <f t="shared" si="11"/>
        <v>0</v>
      </c>
      <c r="Q247" s="215">
        <v>0.162</v>
      </c>
      <c r="R247" s="215">
        <f t="shared" si="12"/>
        <v>5.184</v>
      </c>
      <c r="S247" s="215">
        <v>0</v>
      </c>
      <c r="T247" s="216">
        <f t="shared" si="1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175</v>
      </c>
      <c r="AT247" s="217" t="s">
        <v>256</v>
      </c>
      <c r="AU247" s="217" t="s">
        <v>85</v>
      </c>
      <c r="AY247" s="18" t="s">
        <v>136</v>
      </c>
      <c r="BE247" s="218">
        <f t="shared" si="14"/>
        <v>0</v>
      </c>
      <c r="BF247" s="218">
        <f t="shared" si="15"/>
        <v>0</v>
      </c>
      <c r="BG247" s="218">
        <f t="shared" si="16"/>
        <v>0</v>
      </c>
      <c r="BH247" s="218">
        <f t="shared" si="17"/>
        <v>0</v>
      </c>
      <c r="BI247" s="218">
        <f t="shared" si="18"/>
        <v>0</v>
      </c>
      <c r="BJ247" s="18" t="s">
        <v>83</v>
      </c>
      <c r="BK247" s="218">
        <f t="shared" si="19"/>
        <v>0</v>
      </c>
      <c r="BL247" s="18" t="s">
        <v>142</v>
      </c>
      <c r="BM247" s="217" t="s">
        <v>427</v>
      </c>
    </row>
    <row r="248" spans="2:63" s="12" customFormat="1" ht="22.8" customHeight="1">
      <c r="B248" s="189"/>
      <c r="C248" s="190"/>
      <c r="D248" s="191" t="s">
        <v>74</v>
      </c>
      <c r="E248" s="203" t="s">
        <v>180</v>
      </c>
      <c r="F248" s="203" t="s">
        <v>428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P249+P250</f>
        <v>0</v>
      </c>
      <c r="Q248" s="197"/>
      <c r="R248" s="198">
        <f>R249+R250</f>
        <v>0.000626</v>
      </c>
      <c r="S248" s="197"/>
      <c r="T248" s="199">
        <f>T249+T250</f>
        <v>0.039200000000000006</v>
      </c>
      <c r="AR248" s="200" t="s">
        <v>83</v>
      </c>
      <c r="AT248" s="201" t="s">
        <v>74</v>
      </c>
      <c r="AU248" s="201" t="s">
        <v>83</v>
      </c>
      <c r="AY248" s="200" t="s">
        <v>136</v>
      </c>
      <c r="BK248" s="202">
        <f>BK249+BK250</f>
        <v>0</v>
      </c>
    </row>
    <row r="249" spans="1:65" s="2" customFormat="1" ht="21.75" customHeight="1">
      <c r="A249" s="35"/>
      <c r="B249" s="36"/>
      <c r="C249" s="205" t="s">
        <v>429</v>
      </c>
      <c r="D249" s="205" t="s">
        <v>138</v>
      </c>
      <c r="E249" s="206" t="s">
        <v>430</v>
      </c>
      <c r="F249" s="207" t="s">
        <v>431</v>
      </c>
      <c r="G249" s="208" t="s">
        <v>167</v>
      </c>
      <c r="H249" s="209">
        <v>0.2</v>
      </c>
      <c r="I249" s="210"/>
      <c r="J249" s="211">
        <f>ROUND(I249*H249,2)</f>
        <v>0</v>
      </c>
      <c r="K249" s="212"/>
      <c r="L249" s="40"/>
      <c r="M249" s="213" t="s">
        <v>1</v>
      </c>
      <c r="N249" s="214" t="s">
        <v>40</v>
      </c>
      <c r="O249" s="72"/>
      <c r="P249" s="215">
        <f>O249*H249</f>
        <v>0</v>
      </c>
      <c r="Q249" s="215">
        <v>0.00313</v>
      </c>
      <c r="R249" s="215">
        <f>Q249*H249</f>
        <v>0.000626</v>
      </c>
      <c r="S249" s="215">
        <v>0.196</v>
      </c>
      <c r="T249" s="216">
        <f>S249*H249</f>
        <v>0.039200000000000006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142</v>
      </c>
      <c r="AT249" s="217" t="s">
        <v>138</v>
      </c>
      <c r="AU249" s="217" t="s">
        <v>85</v>
      </c>
      <c r="AY249" s="18" t="s">
        <v>136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142</v>
      </c>
      <c r="BM249" s="217" t="s">
        <v>432</v>
      </c>
    </row>
    <row r="250" spans="2:63" s="12" customFormat="1" ht="20.85" customHeight="1">
      <c r="B250" s="189"/>
      <c r="C250" s="190"/>
      <c r="D250" s="191" t="s">
        <v>74</v>
      </c>
      <c r="E250" s="203" t="s">
        <v>433</v>
      </c>
      <c r="F250" s="203" t="s">
        <v>434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SUM(P251:P252)</f>
        <v>0</v>
      </c>
      <c r="Q250" s="197"/>
      <c r="R250" s="198">
        <f>SUM(R251:R252)</f>
        <v>0</v>
      </c>
      <c r="S250" s="197"/>
      <c r="T250" s="199">
        <f>SUM(T251:T252)</f>
        <v>0</v>
      </c>
      <c r="AR250" s="200" t="s">
        <v>83</v>
      </c>
      <c r="AT250" s="201" t="s">
        <v>74</v>
      </c>
      <c r="AU250" s="201" t="s">
        <v>85</v>
      </c>
      <c r="AY250" s="200" t="s">
        <v>136</v>
      </c>
      <c r="BK250" s="202">
        <f>SUM(BK251:BK252)</f>
        <v>0</v>
      </c>
    </row>
    <row r="251" spans="1:65" s="2" customFormat="1" ht="21.75" customHeight="1">
      <c r="A251" s="35"/>
      <c r="B251" s="36"/>
      <c r="C251" s="205" t="s">
        <v>435</v>
      </c>
      <c r="D251" s="205" t="s">
        <v>138</v>
      </c>
      <c r="E251" s="206" t="s">
        <v>436</v>
      </c>
      <c r="F251" s="207" t="s">
        <v>437</v>
      </c>
      <c r="G251" s="208" t="s">
        <v>236</v>
      </c>
      <c r="H251" s="209">
        <v>3055.256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142</v>
      </c>
      <c r="AT251" s="217" t="s">
        <v>138</v>
      </c>
      <c r="AU251" s="217" t="s">
        <v>149</v>
      </c>
      <c r="AY251" s="18" t="s">
        <v>136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142</v>
      </c>
      <c r="BM251" s="217" t="s">
        <v>438</v>
      </c>
    </row>
    <row r="252" spans="1:65" s="2" customFormat="1" ht="21.75" customHeight="1">
      <c r="A252" s="35"/>
      <c r="B252" s="36"/>
      <c r="C252" s="205" t="s">
        <v>439</v>
      </c>
      <c r="D252" s="205" t="s">
        <v>138</v>
      </c>
      <c r="E252" s="206" t="s">
        <v>440</v>
      </c>
      <c r="F252" s="207" t="s">
        <v>441</v>
      </c>
      <c r="G252" s="208" t="s">
        <v>236</v>
      </c>
      <c r="H252" s="209">
        <v>173.651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142</v>
      </c>
      <c r="AT252" s="217" t="s">
        <v>138</v>
      </c>
      <c r="AU252" s="217" t="s">
        <v>149</v>
      </c>
      <c r="AY252" s="18" t="s">
        <v>136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142</v>
      </c>
      <c r="BM252" s="217" t="s">
        <v>442</v>
      </c>
    </row>
    <row r="253" spans="2:63" s="12" customFormat="1" ht="22.8" customHeight="1">
      <c r="B253" s="189"/>
      <c r="C253" s="190"/>
      <c r="D253" s="191" t="s">
        <v>74</v>
      </c>
      <c r="E253" s="203" t="s">
        <v>443</v>
      </c>
      <c r="F253" s="203" t="s">
        <v>444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SUM(P254:P258)</f>
        <v>0</v>
      </c>
      <c r="Q253" s="197"/>
      <c r="R253" s="198">
        <f>SUM(R254:R258)</f>
        <v>0</v>
      </c>
      <c r="S253" s="197"/>
      <c r="T253" s="199">
        <f>SUM(T254:T258)</f>
        <v>0</v>
      </c>
      <c r="AR253" s="200" t="s">
        <v>83</v>
      </c>
      <c r="AT253" s="201" t="s">
        <v>74</v>
      </c>
      <c r="AU253" s="201" t="s">
        <v>83</v>
      </c>
      <c r="AY253" s="200" t="s">
        <v>136</v>
      </c>
      <c r="BK253" s="202">
        <f>SUM(BK254:BK258)</f>
        <v>0</v>
      </c>
    </row>
    <row r="254" spans="1:65" s="2" customFormat="1" ht="21.75" customHeight="1">
      <c r="A254" s="35"/>
      <c r="B254" s="36"/>
      <c r="C254" s="205" t="s">
        <v>445</v>
      </c>
      <c r="D254" s="205" t="s">
        <v>138</v>
      </c>
      <c r="E254" s="206" t="s">
        <v>446</v>
      </c>
      <c r="F254" s="207" t="s">
        <v>447</v>
      </c>
      <c r="G254" s="208" t="s">
        <v>236</v>
      </c>
      <c r="H254" s="209">
        <v>973.543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142</v>
      </c>
      <c r="BM254" s="217" t="s">
        <v>448</v>
      </c>
    </row>
    <row r="255" spans="1:65" s="2" customFormat="1" ht="21.75" customHeight="1">
      <c r="A255" s="35"/>
      <c r="B255" s="36"/>
      <c r="C255" s="205" t="s">
        <v>449</v>
      </c>
      <c r="D255" s="205" t="s">
        <v>138</v>
      </c>
      <c r="E255" s="206" t="s">
        <v>450</v>
      </c>
      <c r="F255" s="207" t="s">
        <v>451</v>
      </c>
      <c r="G255" s="208" t="s">
        <v>236</v>
      </c>
      <c r="H255" s="209">
        <v>8761.887</v>
      </c>
      <c r="I255" s="210"/>
      <c r="J255" s="211">
        <f>ROUND(I255*H255,2)</f>
        <v>0</v>
      </c>
      <c r="K255" s="212"/>
      <c r="L255" s="40"/>
      <c r="M255" s="213" t="s">
        <v>1</v>
      </c>
      <c r="N255" s="214" t="s">
        <v>40</v>
      </c>
      <c r="O255" s="72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142</v>
      </c>
      <c r="AT255" s="217" t="s">
        <v>138</v>
      </c>
      <c r="AU255" s="217" t="s">
        <v>85</v>
      </c>
      <c r="AY255" s="18" t="s">
        <v>136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83</v>
      </c>
      <c r="BK255" s="218">
        <f>ROUND(I255*H255,2)</f>
        <v>0</v>
      </c>
      <c r="BL255" s="18" t="s">
        <v>142</v>
      </c>
      <c r="BM255" s="217" t="s">
        <v>452</v>
      </c>
    </row>
    <row r="256" spans="2:51" s="13" customFormat="1" ht="10.2">
      <c r="B256" s="219"/>
      <c r="C256" s="220"/>
      <c r="D256" s="221" t="s">
        <v>144</v>
      </c>
      <c r="E256" s="220"/>
      <c r="F256" s="223" t="s">
        <v>453</v>
      </c>
      <c r="G256" s="220"/>
      <c r="H256" s="224">
        <v>8761.887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4</v>
      </c>
      <c r="AX256" s="13" t="s">
        <v>83</v>
      </c>
      <c r="AY256" s="230" t="s">
        <v>136</v>
      </c>
    </row>
    <row r="257" spans="1:65" s="2" customFormat="1" ht="33" customHeight="1">
      <c r="A257" s="35"/>
      <c r="B257" s="36"/>
      <c r="C257" s="205" t="s">
        <v>454</v>
      </c>
      <c r="D257" s="205" t="s">
        <v>138</v>
      </c>
      <c r="E257" s="206" t="s">
        <v>455</v>
      </c>
      <c r="F257" s="207" t="s">
        <v>456</v>
      </c>
      <c r="G257" s="208" t="s">
        <v>236</v>
      </c>
      <c r="H257" s="209">
        <v>973.543</v>
      </c>
      <c r="I257" s="210"/>
      <c r="J257" s="211">
        <f>ROUND(I257*H257,2)</f>
        <v>0</v>
      </c>
      <c r="K257" s="212"/>
      <c r="L257" s="40"/>
      <c r="M257" s="213" t="s">
        <v>1</v>
      </c>
      <c r="N257" s="214" t="s">
        <v>40</v>
      </c>
      <c r="O257" s="72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142</v>
      </c>
      <c r="AT257" s="217" t="s">
        <v>138</v>
      </c>
      <c r="AU257" s="217" t="s">
        <v>85</v>
      </c>
      <c r="AY257" s="18" t="s">
        <v>136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83</v>
      </c>
      <c r="BK257" s="218">
        <f>ROUND(I257*H257,2)</f>
        <v>0</v>
      </c>
      <c r="BL257" s="18" t="s">
        <v>142</v>
      </c>
      <c r="BM257" s="217" t="s">
        <v>457</v>
      </c>
    </row>
    <row r="258" spans="1:65" s="2" customFormat="1" ht="16.5" customHeight="1">
      <c r="A258" s="35"/>
      <c r="B258" s="36"/>
      <c r="C258" s="205" t="s">
        <v>458</v>
      </c>
      <c r="D258" s="205" t="s">
        <v>138</v>
      </c>
      <c r="E258" s="206" t="s">
        <v>459</v>
      </c>
      <c r="F258" s="207" t="s">
        <v>460</v>
      </c>
      <c r="G258" s="208" t="s">
        <v>236</v>
      </c>
      <c r="H258" s="209">
        <v>973.543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142</v>
      </c>
      <c r="AT258" s="217" t="s">
        <v>138</v>
      </c>
      <c r="AU258" s="217" t="s">
        <v>85</v>
      </c>
      <c r="AY258" s="18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142</v>
      </c>
      <c r="BM258" s="217" t="s">
        <v>461</v>
      </c>
    </row>
    <row r="259" spans="2:63" s="12" customFormat="1" ht="25.95" customHeight="1">
      <c r="B259" s="189"/>
      <c r="C259" s="190"/>
      <c r="D259" s="191" t="s">
        <v>74</v>
      </c>
      <c r="E259" s="192" t="s">
        <v>256</v>
      </c>
      <c r="F259" s="192" t="s">
        <v>462</v>
      </c>
      <c r="G259" s="190"/>
      <c r="H259" s="190"/>
      <c r="I259" s="193"/>
      <c r="J259" s="194">
        <f>BK259</f>
        <v>0</v>
      </c>
      <c r="K259" s="190"/>
      <c r="L259" s="195"/>
      <c r="M259" s="196"/>
      <c r="N259" s="197"/>
      <c r="O259" s="197"/>
      <c r="P259" s="198">
        <f>P260</f>
        <v>0</v>
      </c>
      <c r="Q259" s="197"/>
      <c r="R259" s="198">
        <f>R260</f>
        <v>0.00616</v>
      </c>
      <c r="S259" s="197"/>
      <c r="T259" s="199">
        <f>T260</f>
        <v>0</v>
      </c>
      <c r="AR259" s="200" t="s">
        <v>149</v>
      </c>
      <c r="AT259" s="201" t="s">
        <v>74</v>
      </c>
      <c r="AU259" s="201" t="s">
        <v>75</v>
      </c>
      <c r="AY259" s="200" t="s">
        <v>136</v>
      </c>
      <c r="BK259" s="202">
        <f>BK260</f>
        <v>0</v>
      </c>
    </row>
    <row r="260" spans="2:63" s="12" customFormat="1" ht="22.8" customHeight="1">
      <c r="B260" s="189"/>
      <c r="C260" s="190"/>
      <c r="D260" s="191" t="s">
        <v>74</v>
      </c>
      <c r="E260" s="203" t="s">
        <v>463</v>
      </c>
      <c r="F260" s="203" t="s">
        <v>464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P261</f>
        <v>0</v>
      </c>
      <c r="Q260" s="197"/>
      <c r="R260" s="198">
        <f>R261</f>
        <v>0.00616</v>
      </c>
      <c r="S260" s="197"/>
      <c r="T260" s="199">
        <f>T261</f>
        <v>0</v>
      </c>
      <c r="AR260" s="200" t="s">
        <v>149</v>
      </c>
      <c r="AT260" s="201" t="s">
        <v>74</v>
      </c>
      <c r="AU260" s="201" t="s">
        <v>83</v>
      </c>
      <c r="AY260" s="200" t="s">
        <v>136</v>
      </c>
      <c r="BK260" s="202">
        <f>BK261</f>
        <v>0</v>
      </c>
    </row>
    <row r="261" spans="1:65" s="2" customFormat="1" ht="21.75" customHeight="1">
      <c r="A261" s="35"/>
      <c r="B261" s="36"/>
      <c r="C261" s="205" t="s">
        <v>465</v>
      </c>
      <c r="D261" s="205" t="s">
        <v>138</v>
      </c>
      <c r="E261" s="206" t="s">
        <v>466</v>
      </c>
      <c r="F261" s="207" t="s">
        <v>467</v>
      </c>
      <c r="G261" s="208" t="s">
        <v>468</v>
      </c>
      <c r="H261" s="209">
        <v>0.7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40</v>
      </c>
      <c r="O261" s="72"/>
      <c r="P261" s="215">
        <f>O261*H261</f>
        <v>0</v>
      </c>
      <c r="Q261" s="215">
        <v>0.0088</v>
      </c>
      <c r="R261" s="215">
        <f>Q261*H261</f>
        <v>0.00616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449</v>
      </c>
      <c r="AT261" s="217" t="s">
        <v>138</v>
      </c>
      <c r="AU261" s="217" t="s">
        <v>85</v>
      </c>
      <c r="AY261" s="18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83</v>
      </c>
      <c r="BK261" s="218">
        <f>ROUND(I261*H261,2)</f>
        <v>0</v>
      </c>
      <c r="BL261" s="18" t="s">
        <v>449</v>
      </c>
      <c r="BM261" s="217" t="s">
        <v>469</v>
      </c>
    </row>
    <row r="262" spans="2:63" s="12" customFormat="1" ht="25.95" customHeight="1">
      <c r="B262" s="189"/>
      <c r="C262" s="190"/>
      <c r="D262" s="191" t="s">
        <v>74</v>
      </c>
      <c r="E262" s="192" t="s">
        <v>470</v>
      </c>
      <c r="F262" s="192" t="s">
        <v>471</v>
      </c>
      <c r="G262" s="190"/>
      <c r="H262" s="190"/>
      <c r="I262" s="193"/>
      <c r="J262" s="194">
        <f>BK262</f>
        <v>0</v>
      </c>
      <c r="K262" s="190"/>
      <c r="L262" s="195"/>
      <c r="M262" s="196"/>
      <c r="N262" s="197"/>
      <c r="O262" s="197"/>
      <c r="P262" s="198">
        <f>SUM(P263:P264)</f>
        <v>0</v>
      </c>
      <c r="Q262" s="197"/>
      <c r="R262" s="198">
        <f>SUM(R263:R264)</f>
        <v>0</v>
      </c>
      <c r="S262" s="197"/>
      <c r="T262" s="199">
        <f>SUM(T263:T264)</f>
        <v>0</v>
      </c>
      <c r="AR262" s="200" t="s">
        <v>142</v>
      </c>
      <c r="AT262" s="201" t="s">
        <v>74</v>
      </c>
      <c r="AU262" s="201" t="s">
        <v>75</v>
      </c>
      <c r="AY262" s="200" t="s">
        <v>136</v>
      </c>
      <c r="BK262" s="202">
        <f>SUM(BK263:BK264)</f>
        <v>0</v>
      </c>
    </row>
    <row r="263" spans="1:65" s="2" customFormat="1" ht="16.5" customHeight="1">
      <c r="A263" s="35"/>
      <c r="B263" s="36"/>
      <c r="C263" s="205" t="s">
        <v>472</v>
      </c>
      <c r="D263" s="205" t="s">
        <v>138</v>
      </c>
      <c r="E263" s="206" t="s">
        <v>473</v>
      </c>
      <c r="F263" s="207" t="s">
        <v>474</v>
      </c>
      <c r="G263" s="208" t="s">
        <v>323</v>
      </c>
      <c r="H263" s="209">
        <v>3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475</v>
      </c>
      <c r="AT263" s="217" t="s">
        <v>138</v>
      </c>
      <c r="AU263" s="217" t="s">
        <v>83</v>
      </c>
      <c r="AY263" s="18" t="s">
        <v>136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475</v>
      </c>
      <c r="BM263" s="217" t="s">
        <v>476</v>
      </c>
    </row>
    <row r="264" spans="1:65" s="2" customFormat="1" ht="21.75" customHeight="1">
      <c r="A264" s="35"/>
      <c r="B264" s="36"/>
      <c r="C264" s="205" t="s">
        <v>477</v>
      </c>
      <c r="D264" s="205" t="s">
        <v>138</v>
      </c>
      <c r="E264" s="206" t="s">
        <v>478</v>
      </c>
      <c r="F264" s="207" t="s">
        <v>479</v>
      </c>
      <c r="G264" s="208" t="s">
        <v>167</v>
      </c>
      <c r="H264" s="209">
        <v>742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475</v>
      </c>
      <c r="AT264" s="217" t="s">
        <v>138</v>
      </c>
      <c r="AU264" s="217" t="s">
        <v>83</v>
      </c>
      <c r="AY264" s="18" t="s">
        <v>136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475</v>
      </c>
      <c r="BM264" s="217" t="s">
        <v>480</v>
      </c>
    </row>
    <row r="265" spans="2:63" s="12" customFormat="1" ht="25.95" customHeight="1">
      <c r="B265" s="189"/>
      <c r="C265" s="190"/>
      <c r="D265" s="191" t="s">
        <v>74</v>
      </c>
      <c r="E265" s="192" t="s">
        <v>481</v>
      </c>
      <c r="F265" s="192" t="s">
        <v>482</v>
      </c>
      <c r="G265" s="190"/>
      <c r="H265" s="190"/>
      <c r="I265" s="193"/>
      <c r="J265" s="194">
        <f>BK265</f>
        <v>0</v>
      </c>
      <c r="K265" s="190"/>
      <c r="L265" s="195"/>
      <c r="M265" s="196"/>
      <c r="N265" s="197"/>
      <c r="O265" s="197"/>
      <c r="P265" s="198">
        <f>P266+P268</f>
        <v>0</v>
      </c>
      <c r="Q265" s="197"/>
      <c r="R265" s="198">
        <f>R266+R268</f>
        <v>0</v>
      </c>
      <c r="S265" s="197"/>
      <c r="T265" s="199">
        <f>T266+T268</f>
        <v>0</v>
      </c>
      <c r="AR265" s="200" t="s">
        <v>159</v>
      </c>
      <c r="AT265" s="201" t="s">
        <v>74</v>
      </c>
      <c r="AU265" s="201" t="s">
        <v>75</v>
      </c>
      <c r="AY265" s="200" t="s">
        <v>136</v>
      </c>
      <c r="BK265" s="202">
        <f>BK266+BK268</f>
        <v>0</v>
      </c>
    </row>
    <row r="266" spans="2:63" s="12" customFormat="1" ht="22.8" customHeight="1">
      <c r="B266" s="189"/>
      <c r="C266" s="190"/>
      <c r="D266" s="191" t="s">
        <v>74</v>
      </c>
      <c r="E266" s="203" t="s">
        <v>483</v>
      </c>
      <c r="F266" s="203" t="s">
        <v>484</v>
      </c>
      <c r="G266" s="190"/>
      <c r="H266" s="190"/>
      <c r="I266" s="193"/>
      <c r="J266" s="204">
        <f>BK266</f>
        <v>0</v>
      </c>
      <c r="K266" s="190"/>
      <c r="L266" s="195"/>
      <c r="M266" s="196"/>
      <c r="N266" s="197"/>
      <c r="O266" s="197"/>
      <c r="P266" s="198">
        <f>P267</f>
        <v>0</v>
      </c>
      <c r="Q266" s="197"/>
      <c r="R266" s="198">
        <f>R267</f>
        <v>0</v>
      </c>
      <c r="S266" s="197"/>
      <c r="T266" s="199">
        <f>T267</f>
        <v>0</v>
      </c>
      <c r="AR266" s="200" t="s">
        <v>159</v>
      </c>
      <c r="AT266" s="201" t="s">
        <v>74</v>
      </c>
      <c r="AU266" s="201" t="s">
        <v>83</v>
      </c>
      <c r="AY266" s="200" t="s">
        <v>136</v>
      </c>
      <c r="BK266" s="202">
        <f>BK267</f>
        <v>0</v>
      </c>
    </row>
    <row r="267" spans="1:65" s="2" customFormat="1" ht="16.5" customHeight="1">
      <c r="A267" s="35"/>
      <c r="B267" s="36"/>
      <c r="C267" s="205" t="s">
        <v>485</v>
      </c>
      <c r="D267" s="205" t="s">
        <v>138</v>
      </c>
      <c r="E267" s="206" t="s">
        <v>486</v>
      </c>
      <c r="F267" s="207" t="s">
        <v>484</v>
      </c>
      <c r="G267" s="208" t="s">
        <v>487</v>
      </c>
      <c r="H267" s="274"/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488</v>
      </c>
      <c r="AT267" s="217" t="s">
        <v>138</v>
      </c>
      <c r="AU267" s="217" t="s">
        <v>85</v>
      </c>
      <c r="AY267" s="18" t="s">
        <v>136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488</v>
      </c>
      <c r="BM267" s="217" t="s">
        <v>489</v>
      </c>
    </row>
    <row r="268" spans="2:63" s="12" customFormat="1" ht="22.8" customHeight="1">
      <c r="B268" s="189"/>
      <c r="C268" s="190"/>
      <c r="D268" s="191" t="s">
        <v>74</v>
      </c>
      <c r="E268" s="203" t="s">
        <v>490</v>
      </c>
      <c r="F268" s="203" t="s">
        <v>491</v>
      </c>
      <c r="G268" s="190"/>
      <c r="H268" s="190"/>
      <c r="I268" s="193"/>
      <c r="J268" s="204">
        <f>BK268</f>
        <v>0</v>
      </c>
      <c r="K268" s="190"/>
      <c r="L268" s="195"/>
      <c r="M268" s="196"/>
      <c r="N268" s="197"/>
      <c r="O268" s="197"/>
      <c r="P268" s="198">
        <f>P269</f>
        <v>0</v>
      </c>
      <c r="Q268" s="197"/>
      <c r="R268" s="198">
        <f>R269</f>
        <v>0</v>
      </c>
      <c r="S268" s="197"/>
      <c r="T268" s="199">
        <f>T269</f>
        <v>0</v>
      </c>
      <c r="AR268" s="200" t="s">
        <v>159</v>
      </c>
      <c r="AT268" s="201" t="s">
        <v>74</v>
      </c>
      <c r="AU268" s="201" t="s">
        <v>83</v>
      </c>
      <c r="AY268" s="200" t="s">
        <v>136</v>
      </c>
      <c r="BK268" s="202">
        <f>BK269</f>
        <v>0</v>
      </c>
    </row>
    <row r="269" spans="1:65" s="2" customFormat="1" ht="16.5" customHeight="1">
      <c r="A269" s="35"/>
      <c r="B269" s="36"/>
      <c r="C269" s="205" t="s">
        <v>492</v>
      </c>
      <c r="D269" s="205" t="s">
        <v>138</v>
      </c>
      <c r="E269" s="206" t="s">
        <v>493</v>
      </c>
      <c r="F269" s="207" t="s">
        <v>491</v>
      </c>
      <c r="G269" s="208" t="s">
        <v>487</v>
      </c>
      <c r="H269" s="274"/>
      <c r="I269" s="210"/>
      <c r="J269" s="211">
        <f>ROUND(I269*H269,2)</f>
        <v>0</v>
      </c>
      <c r="K269" s="212"/>
      <c r="L269" s="40"/>
      <c r="M269" s="275" t="s">
        <v>1</v>
      </c>
      <c r="N269" s="276" t="s">
        <v>40</v>
      </c>
      <c r="O269" s="277"/>
      <c r="P269" s="278">
        <f>O269*H269</f>
        <v>0</v>
      </c>
      <c r="Q269" s="278">
        <v>0</v>
      </c>
      <c r="R269" s="278">
        <f>Q269*H269</f>
        <v>0</v>
      </c>
      <c r="S269" s="278">
        <v>0</v>
      </c>
      <c r="T269" s="2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488</v>
      </c>
      <c r="AT269" s="217" t="s">
        <v>138</v>
      </c>
      <c r="AU269" s="217" t="s">
        <v>85</v>
      </c>
      <c r="AY269" s="18" t="s">
        <v>136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488</v>
      </c>
      <c r="BM269" s="217" t="s">
        <v>494</v>
      </c>
    </row>
    <row r="270" spans="1:31" s="2" customFormat="1" ht="6.9" customHeight="1">
      <c r="A270" s="35"/>
      <c r="B270" s="55"/>
      <c r="C270" s="56"/>
      <c r="D270" s="56"/>
      <c r="E270" s="56"/>
      <c r="F270" s="56"/>
      <c r="G270" s="56"/>
      <c r="H270" s="56"/>
      <c r="I270" s="153"/>
      <c r="J270" s="56"/>
      <c r="K270" s="56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Gow/D6BiSYu1JYflKVk06/3AjiQHjthlV+Nq3LCJz8Njdp1lTG31gg+Hfo7Y7EQFDyLJy2Oj7X2Yd4bONOz8YA==" saltValue="JHYaOB9LlBmvQL/IgIM81HeTqQ/z0Xg6xc2UqDRxaX71II19TUdQtYL8ukP+tjke6/57+8+wxgcV1IBYJxRvXA==" spinCount="100000" sheet="1" objects="1" scenarios="1" formatColumns="0" formatRows="0" autoFilter="0"/>
  <autoFilter ref="C130:K26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88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495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ROUND((SUM(BE134:BE347)),2)</f>
        <v>0</v>
      </c>
      <c r="G33" s="35"/>
      <c r="H33" s="35"/>
      <c r="I33" s="132">
        <v>0.21</v>
      </c>
      <c r="J33" s="131">
        <f>ROUND(((SUM(BE134:BE347))*I33),2)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ROUND((SUM(BF134:BF347)),2)</f>
        <v>0</v>
      </c>
      <c r="G34" s="35"/>
      <c r="H34" s="35"/>
      <c r="I34" s="132">
        <v>0.15</v>
      </c>
      <c r="J34" s="131">
        <f>ROUND(((SUM(BF134:BF347))*I34),2)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42</v>
      </c>
      <c r="F35" s="131">
        <f>ROUND((SUM(BG134:BG347)),2)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43</v>
      </c>
      <c r="F36" s="131">
        <f>ROUND((SUM(BH134:BH347)),2)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ROUND((SUM(BI134:BI347)),2)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01.2 - SO 01.1 Čerpací stanice, výtlak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J135</f>
        <v>0</v>
      </c>
      <c r="K97" s="163"/>
      <c r="L97" s="168"/>
    </row>
    <row r="98" spans="2:12" s="10" customFormat="1" ht="19.95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J136</f>
        <v>0</v>
      </c>
      <c r="K98" s="170"/>
      <c r="L98" s="175"/>
    </row>
    <row r="99" spans="2:12" s="10" customFormat="1" ht="19.95" customHeight="1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J232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496</v>
      </c>
      <c r="E100" s="172"/>
      <c r="F100" s="172"/>
      <c r="G100" s="172"/>
      <c r="H100" s="172"/>
      <c r="I100" s="173"/>
      <c r="J100" s="174">
        <f>J233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109</v>
      </c>
      <c r="E101" s="172"/>
      <c r="F101" s="172"/>
      <c r="G101" s="172"/>
      <c r="H101" s="172"/>
      <c r="I101" s="173"/>
      <c r="J101" s="174">
        <f>J253</f>
        <v>0</v>
      </c>
      <c r="K101" s="170"/>
      <c r="L101" s="175"/>
    </row>
    <row r="102" spans="2:12" s="10" customFormat="1" ht="19.95" customHeight="1">
      <c r="B102" s="169"/>
      <c r="C102" s="170"/>
      <c r="D102" s="171" t="s">
        <v>110</v>
      </c>
      <c r="E102" s="172"/>
      <c r="F102" s="172"/>
      <c r="G102" s="172"/>
      <c r="H102" s="172"/>
      <c r="I102" s="173"/>
      <c r="J102" s="174">
        <f>J264</f>
        <v>0</v>
      </c>
      <c r="K102" s="170"/>
      <c r="L102" s="175"/>
    </row>
    <row r="103" spans="2:12" s="10" customFormat="1" ht="19.95" customHeight="1">
      <c r="B103" s="169"/>
      <c r="C103" s="170"/>
      <c r="D103" s="171" t="s">
        <v>111</v>
      </c>
      <c r="E103" s="172"/>
      <c r="F103" s="172"/>
      <c r="G103" s="172"/>
      <c r="H103" s="172"/>
      <c r="I103" s="173"/>
      <c r="J103" s="174">
        <f>J298</f>
        <v>0</v>
      </c>
      <c r="K103" s="170"/>
      <c r="L103" s="175"/>
    </row>
    <row r="104" spans="2:12" s="10" customFormat="1" ht="19.95" customHeight="1">
      <c r="B104" s="169"/>
      <c r="C104" s="170"/>
      <c r="D104" s="171" t="s">
        <v>112</v>
      </c>
      <c r="E104" s="172"/>
      <c r="F104" s="172"/>
      <c r="G104" s="172"/>
      <c r="H104" s="172"/>
      <c r="I104" s="173"/>
      <c r="J104" s="174">
        <f>J311</f>
        <v>0</v>
      </c>
      <c r="K104" s="170"/>
      <c r="L104" s="175"/>
    </row>
    <row r="105" spans="2:12" s="10" customFormat="1" ht="14.85" customHeight="1">
      <c r="B105" s="169"/>
      <c r="C105" s="170"/>
      <c r="D105" s="171" t="s">
        <v>113</v>
      </c>
      <c r="E105" s="172"/>
      <c r="F105" s="172"/>
      <c r="G105" s="172"/>
      <c r="H105" s="172"/>
      <c r="I105" s="173"/>
      <c r="J105" s="174">
        <f>J320</f>
        <v>0</v>
      </c>
      <c r="K105" s="170"/>
      <c r="L105" s="175"/>
    </row>
    <row r="106" spans="2:12" s="10" customFormat="1" ht="19.95" customHeight="1">
      <c r="B106" s="169"/>
      <c r="C106" s="170"/>
      <c r="D106" s="171" t="s">
        <v>114</v>
      </c>
      <c r="E106" s="172"/>
      <c r="F106" s="172"/>
      <c r="G106" s="172"/>
      <c r="H106" s="172"/>
      <c r="I106" s="173"/>
      <c r="J106" s="174">
        <f>J323</f>
        <v>0</v>
      </c>
      <c r="K106" s="170"/>
      <c r="L106" s="175"/>
    </row>
    <row r="107" spans="2:12" s="9" customFormat="1" ht="24.9" customHeight="1">
      <c r="B107" s="162"/>
      <c r="C107" s="163"/>
      <c r="D107" s="164" t="s">
        <v>497</v>
      </c>
      <c r="E107" s="165"/>
      <c r="F107" s="165"/>
      <c r="G107" s="165"/>
      <c r="H107" s="165"/>
      <c r="I107" s="166"/>
      <c r="J107" s="167">
        <f>J329</f>
        <v>0</v>
      </c>
      <c r="K107" s="163"/>
      <c r="L107" s="168"/>
    </row>
    <row r="108" spans="2:12" s="10" customFormat="1" ht="19.95" customHeight="1">
      <c r="B108" s="169"/>
      <c r="C108" s="170"/>
      <c r="D108" s="171" t="s">
        <v>498</v>
      </c>
      <c r="E108" s="172"/>
      <c r="F108" s="172"/>
      <c r="G108" s="172"/>
      <c r="H108" s="172"/>
      <c r="I108" s="173"/>
      <c r="J108" s="174">
        <f>J330</f>
        <v>0</v>
      </c>
      <c r="K108" s="170"/>
      <c r="L108" s="175"/>
    </row>
    <row r="109" spans="2:12" s="9" customFormat="1" ht="24.9" customHeight="1">
      <c r="B109" s="162"/>
      <c r="C109" s="163"/>
      <c r="D109" s="164" t="s">
        <v>115</v>
      </c>
      <c r="E109" s="165"/>
      <c r="F109" s="165"/>
      <c r="G109" s="165"/>
      <c r="H109" s="165"/>
      <c r="I109" s="166"/>
      <c r="J109" s="167">
        <f>J337</f>
        <v>0</v>
      </c>
      <c r="K109" s="163"/>
      <c r="L109" s="168"/>
    </row>
    <row r="110" spans="2:12" s="10" customFormat="1" ht="19.95" customHeight="1">
      <c r="B110" s="169"/>
      <c r="C110" s="170"/>
      <c r="D110" s="171" t="s">
        <v>116</v>
      </c>
      <c r="E110" s="172"/>
      <c r="F110" s="172"/>
      <c r="G110" s="172"/>
      <c r="H110" s="172"/>
      <c r="I110" s="173"/>
      <c r="J110" s="174">
        <f>J338</f>
        <v>0</v>
      </c>
      <c r="K110" s="170"/>
      <c r="L110" s="175"/>
    </row>
    <row r="111" spans="2:12" s="9" customFormat="1" ht="24.9" customHeight="1">
      <c r="B111" s="162"/>
      <c r="C111" s="163"/>
      <c r="D111" s="164" t="s">
        <v>117</v>
      </c>
      <c r="E111" s="165"/>
      <c r="F111" s="165"/>
      <c r="G111" s="165"/>
      <c r="H111" s="165"/>
      <c r="I111" s="166"/>
      <c r="J111" s="167">
        <f>J340</f>
        <v>0</v>
      </c>
      <c r="K111" s="163"/>
      <c r="L111" s="168"/>
    </row>
    <row r="112" spans="2:12" s="9" customFormat="1" ht="24.9" customHeight="1">
      <c r="B112" s="162"/>
      <c r="C112" s="163"/>
      <c r="D112" s="164" t="s">
        <v>118</v>
      </c>
      <c r="E112" s="165"/>
      <c r="F112" s="165"/>
      <c r="G112" s="165"/>
      <c r="H112" s="165"/>
      <c r="I112" s="166"/>
      <c r="J112" s="167">
        <f>J343</f>
        <v>0</v>
      </c>
      <c r="K112" s="163"/>
      <c r="L112" s="168"/>
    </row>
    <row r="113" spans="2:12" s="10" customFormat="1" ht="19.95" customHeight="1">
      <c r="B113" s="169"/>
      <c r="C113" s="170"/>
      <c r="D113" s="171" t="s">
        <v>119</v>
      </c>
      <c r="E113" s="172"/>
      <c r="F113" s="172"/>
      <c r="G113" s="172"/>
      <c r="H113" s="172"/>
      <c r="I113" s="173"/>
      <c r="J113" s="174">
        <f>J344</f>
        <v>0</v>
      </c>
      <c r="K113" s="170"/>
      <c r="L113" s="175"/>
    </row>
    <row r="114" spans="2:12" s="10" customFormat="1" ht="19.95" customHeight="1">
      <c r="B114" s="169"/>
      <c r="C114" s="170"/>
      <c r="D114" s="171" t="s">
        <v>120</v>
      </c>
      <c r="E114" s="172"/>
      <c r="F114" s="172"/>
      <c r="G114" s="172"/>
      <c r="H114" s="172"/>
      <c r="I114" s="173"/>
      <c r="J114" s="174">
        <f>J346</f>
        <v>0</v>
      </c>
      <c r="K114" s="170"/>
      <c r="L114" s="175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55"/>
      <c r="C116" s="56"/>
      <c r="D116" s="56"/>
      <c r="E116" s="56"/>
      <c r="F116" s="56"/>
      <c r="G116" s="56"/>
      <c r="H116" s="56"/>
      <c r="I116" s="153"/>
      <c r="J116" s="56"/>
      <c r="K116" s="56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" customHeight="1">
      <c r="A120" s="35"/>
      <c r="B120" s="57"/>
      <c r="C120" s="58"/>
      <c r="D120" s="58"/>
      <c r="E120" s="58"/>
      <c r="F120" s="58"/>
      <c r="G120" s="58"/>
      <c r="H120" s="58"/>
      <c r="I120" s="156"/>
      <c r="J120" s="58"/>
      <c r="K120" s="58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" customHeight="1">
      <c r="A121" s="35"/>
      <c r="B121" s="36"/>
      <c r="C121" s="24" t="s">
        <v>121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16</v>
      </c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328" t="str">
        <f>E7</f>
        <v>Splašková kanalizace Lískovec, odkanalizování místní části Gajerovice</v>
      </c>
      <c r="F124" s="329"/>
      <c r="G124" s="329"/>
      <c r="H124" s="329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99</v>
      </c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280" t="str">
        <f>E9</f>
        <v>01.2 - SO 01.1 Čerpací stanice, výtlak</v>
      </c>
      <c r="F126" s="330"/>
      <c r="G126" s="330"/>
      <c r="H126" s="330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F12</f>
        <v>Frýdek-Místej, k.ú. Lískovec u F-M</v>
      </c>
      <c r="G128" s="37"/>
      <c r="H128" s="37"/>
      <c r="I128" s="118" t="s">
        <v>22</v>
      </c>
      <c r="J128" s="67" t="str">
        <f>IF(J12="","",J12)</f>
        <v>30. 10. 2020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30" t="s">
        <v>24</v>
      </c>
      <c r="D130" s="37"/>
      <c r="E130" s="37"/>
      <c r="F130" s="28" t="str">
        <f>E15</f>
        <v>Statutární město Frýdek-Místek</v>
      </c>
      <c r="G130" s="37"/>
      <c r="H130" s="37"/>
      <c r="I130" s="118" t="s">
        <v>30</v>
      </c>
      <c r="J130" s="33" t="str">
        <f>E21</f>
        <v>Josef Rechtik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30" t="s">
        <v>28</v>
      </c>
      <c r="D131" s="37"/>
      <c r="E131" s="37"/>
      <c r="F131" s="28" t="str">
        <f>IF(E18="","",E18)</f>
        <v>Vyplň údaj</v>
      </c>
      <c r="G131" s="37"/>
      <c r="H131" s="37"/>
      <c r="I131" s="118" t="s">
        <v>33</v>
      </c>
      <c r="J131" s="33" t="str">
        <f>E24</f>
        <v>Josef Rechtik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76"/>
      <c r="B133" s="177"/>
      <c r="C133" s="178" t="s">
        <v>122</v>
      </c>
      <c r="D133" s="179" t="s">
        <v>60</v>
      </c>
      <c r="E133" s="179" t="s">
        <v>56</v>
      </c>
      <c r="F133" s="179" t="s">
        <v>57</v>
      </c>
      <c r="G133" s="179" t="s">
        <v>123</v>
      </c>
      <c r="H133" s="179" t="s">
        <v>124</v>
      </c>
      <c r="I133" s="180" t="s">
        <v>125</v>
      </c>
      <c r="J133" s="181" t="s">
        <v>103</v>
      </c>
      <c r="K133" s="182" t="s">
        <v>126</v>
      </c>
      <c r="L133" s="183"/>
      <c r="M133" s="76" t="s">
        <v>1</v>
      </c>
      <c r="N133" s="77" t="s">
        <v>39</v>
      </c>
      <c r="O133" s="77" t="s">
        <v>127</v>
      </c>
      <c r="P133" s="77" t="s">
        <v>128</v>
      </c>
      <c r="Q133" s="77" t="s">
        <v>129</v>
      </c>
      <c r="R133" s="77" t="s">
        <v>130</v>
      </c>
      <c r="S133" s="77" t="s">
        <v>131</v>
      </c>
      <c r="T133" s="78" t="s">
        <v>132</v>
      </c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</row>
    <row r="134" spans="1:63" s="2" customFormat="1" ht="22.8" customHeight="1">
      <c r="A134" s="35"/>
      <c r="B134" s="36"/>
      <c r="C134" s="83" t="s">
        <v>133</v>
      </c>
      <c r="D134" s="37"/>
      <c r="E134" s="37"/>
      <c r="F134" s="37"/>
      <c r="G134" s="37"/>
      <c r="H134" s="37"/>
      <c r="I134" s="116"/>
      <c r="J134" s="184">
        <f>BK134</f>
        <v>0</v>
      </c>
      <c r="K134" s="37"/>
      <c r="L134" s="40"/>
      <c r="M134" s="79"/>
      <c r="N134" s="185"/>
      <c r="O134" s="80"/>
      <c r="P134" s="186">
        <f>P135+P329+P337+P340+P343</f>
        <v>0</v>
      </c>
      <c r="Q134" s="80"/>
      <c r="R134" s="186">
        <f>R135+R329+R337+R340+R343</f>
        <v>395.8182936</v>
      </c>
      <c r="S134" s="80"/>
      <c r="T134" s="187">
        <f>T135+T329+T337+T340+T343</f>
        <v>120.4669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74</v>
      </c>
      <c r="AU134" s="18" t="s">
        <v>105</v>
      </c>
      <c r="BK134" s="188">
        <f>BK135+BK329+BK337+BK340+BK343</f>
        <v>0</v>
      </c>
    </row>
    <row r="135" spans="2:63" s="12" customFormat="1" ht="25.95" customHeight="1">
      <c r="B135" s="189"/>
      <c r="C135" s="190"/>
      <c r="D135" s="191" t="s">
        <v>74</v>
      </c>
      <c r="E135" s="192" t="s">
        <v>134</v>
      </c>
      <c r="F135" s="192" t="s">
        <v>135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P136+P232+P253+P264+P298+P311+P323</f>
        <v>0</v>
      </c>
      <c r="Q135" s="197"/>
      <c r="R135" s="198">
        <f>R136+R232+R253+R264+R298+R311+R323</f>
        <v>395.8112186</v>
      </c>
      <c r="S135" s="197"/>
      <c r="T135" s="199">
        <f>T136+T232+T253+T264+T298+T311+T323</f>
        <v>120.4669</v>
      </c>
      <c r="AR135" s="200" t="s">
        <v>83</v>
      </c>
      <c r="AT135" s="201" t="s">
        <v>74</v>
      </c>
      <c r="AU135" s="201" t="s">
        <v>75</v>
      </c>
      <c r="AY135" s="200" t="s">
        <v>136</v>
      </c>
      <c r="BK135" s="202">
        <f>BK136+BK232+BK253+BK264+BK298+BK311+BK323</f>
        <v>0</v>
      </c>
    </row>
    <row r="136" spans="2:63" s="12" customFormat="1" ht="22.8" customHeight="1">
      <c r="B136" s="189"/>
      <c r="C136" s="190"/>
      <c r="D136" s="191" t="s">
        <v>74</v>
      </c>
      <c r="E136" s="203" t="s">
        <v>83</v>
      </c>
      <c r="F136" s="203" t="s">
        <v>137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SUM(P137:P231)</f>
        <v>0</v>
      </c>
      <c r="Q136" s="197"/>
      <c r="R136" s="198">
        <f>SUM(R137:R231)</f>
        <v>366.07516</v>
      </c>
      <c r="S136" s="197"/>
      <c r="T136" s="199">
        <f>SUM(T137:T231)</f>
        <v>120.312</v>
      </c>
      <c r="AR136" s="200" t="s">
        <v>83</v>
      </c>
      <c r="AT136" s="201" t="s">
        <v>74</v>
      </c>
      <c r="AU136" s="201" t="s">
        <v>83</v>
      </c>
      <c r="AY136" s="200" t="s">
        <v>136</v>
      </c>
      <c r="BK136" s="202">
        <f>SUM(BK137:BK231)</f>
        <v>0</v>
      </c>
    </row>
    <row r="137" spans="1:65" s="2" customFormat="1" ht="21.75" customHeight="1">
      <c r="A137" s="35"/>
      <c r="B137" s="36"/>
      <c r="C137" s="205" t="s">
        <v>83</v>
      </c>
      <c r="D137" s="205" t="s">
        <v>138</v>
      </c>
      <c r="E137" s="206" t="s">
        <v>499</v>
      </c>
      <c r="F137" s="207" t="s">
        <v>500</v>
      </c>
      <c r="G137" s="208" t="s">
        <v>141</v>
      </c>
      <c r="H137" s="209">
        <v>24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0</v>
      </c>
      <c r="R137" s="215">
        <f>Q137*H137</f>
        <v>0</v>
      </c>
      <c r="S137" s="215">
        <v>0.295</v>
      </c>
      <c r="T137" s="216">
        <f>S137*H137</f>
        <v>7.08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501</v>
      </c>
    </row>
    <row r="138" spans="2:51" s="14" customFormat="1" ht="10.2">
      <c r="B138" s="231"/>
      <c r="C138" s="232"/>
      <c r="D138" s="221" t="s">
        <v>144</v>
      </c>
      <c r="E138" s="233" t="s">
        <v>1</v>
      </c>
      <c r="F138" s="234" t="s">
        <v>502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144</v>
      </c>
      <c r="AU138" s="240" t="s">
        <v>85</v>
      </c>
      <c r="AV138" s="14" t="s">
        <v>83</v>
      </c>
      <c r="AW138" s="14" t="s">
        <v>32</v>
      </c>
      <c r="AX138" s="14" t="s">
        <v>75</v>
      </c>
      <c r="AY138" s="240" t="s">
        <v>136</v>
      </c>
    </row>
    <row r="139" spans="2:51" s="13" customFormat="1" ht="10.2">
      <c r="B139" s="219"/>
      <c r="C139" s="220"/>
      <c r="D139" s="221" t="s">
        <v>144</v>
      </c>
      <c r="E139" s="222" t="s">
        <v>1</v>
      </c>
      <c r="F139" s="223" t="s">
        <v>503</v>
      </c>
      <c r="G139" s="220"/>
      <c r="H139" s="224">
        <v>24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144</v>
      </c>
      <c r="AU139" s="230" t="s">
        <v>85</v>
      </c>
      <c r="AV139" s="13" t="s">
        <v>85</v>
      </c>
      <c r="AW139" s="13" t="s">
        <v>32</v>
      </c>
      <c r="AX139" s="13" t="s">
        <v>83</v>
      </c>
      <c r="AY139" s="230" t="s">
        <v>136</v>
      </c>
    </row>
    <row r="140" spans="1:65" s="2" customFormat="1" ht="21.75" customHeight="1">
      <c r="A140" s="35"/>
      <c r="B140" s="36"/>
      <c r="C140" s="205" t="s">
        <v>85</v>
      </c>
      <c r="D140" s="205" t="s">
        <v>138</v>
      </c>
      <c r="E140" s="206" t="s">
        <v>139</v>
      </c>
      <c r="F140" s="207" t="s">
        <v>140</v>
      </c>
      <c r="G140" s="208" t="s">
        <v>141</v>
      </c>
      <c r="H140" s="209">
        <v>150.4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0.5</v>
      </c>
      <c r="T140" s="216">
        <f>S140*H140</f>
        <v>75.2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143</v>
      </c>
    </row>
    <row r="141" spans="2:51" s="14" customFormat="1" ht="20.4">
      <c r="B141" s="231"/>
      <c r="C141" s="232"/>
      <c r="D141" s="221" t="s">
        <v>144</v>
      </c>
      <c r="E141" s="233" t="s">
        <v>1</v>
      </c>
      <c r="F141" s="234" t="s">
        <v>504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144</v>
      </c>
      <c r="AU141" s="240" t="s">
        <v>85</v>
      </c>
      <c r="AV141" s="14" t="s">
        <v>83</v>
      </c>
      <c r="AW141" s="14" t="s">
        <v>32</v>
      </c>
      <c r="AX141" s="14" t="s">
        <v>75</v>
      </c>
      <c r="AY141" s="240" t="s">
        <v>136</v>
      </c>
    </row>
    <row r="142" spans="2:51" s="13" customFormat="1" ht="10.2">
      <c r="B142" s="219"/>
      <c r="C142" s="220"/>
      <c r="D142" s="221" t="s">
        <v>144</v>
      </c>
      <c r="E142" s="222" t="s">
        <v>1</v>
      </c>
      <c r="F142" s="223" t="s">
        <v>505</v>
      </c>
      <c r="G142" s="220"/>
      <c r="H142" s="224">
        <v>114.4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75</v>
      </c>
      <c r="AY142" s="230" t="s">
        <v>136</v>
      </c>
    </row>
    <row r="143" spans="2:51" s="14" customFormat="1" ht="10.2">
      <c r="B143" s="231"/>
      <c r="C143" s="232"/>
      <c r="D143" s="221" t="s">
        <v>144</v>
      </c>
      <c r="E143" s="233" t="s">
        <v>1</v>
      </c>
      <c r="F143" s="234" t="s">
        <v>506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144</v>
      </c>
      <c r="AU143" s="240" t="s">
        <v>85</v>
      </c>
      <c r="AV143" s="14" t="s">
        <v>83</v>
      </c>
      <c r="AW143" s="14" t="s">
        <v>32</v>
      </c>
      <c r="AX143" s="14" t="s">
        <v>75</v>
      </c>
      <c r="AY143" s="240" t="s">
        <v>136</v>
      </c>
    </row>
    <row r="144" spans="2:51" s="13" customFormat="1" ht="10.2">
      <c r="B144" s="219"/>
      <c r="C144" s="220"/>
      <c r="D144" s="221" t="s">
        <v>144</v>
      </c>
      <c r="E144" s="222" t="s">
        <v>1</v>
      </c>
      <c r="F144" s="223" t="s">
        <v>507</v>
      </c>
      <c r="G144" s="220"/>
      <c r="H144" s="224">
        <v>36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144</v>
      </c>
      <c r="AU144" s="230" t="s">
        <v>85</v>
      </c>
      <c r="AV144" s="13" t="s">
        <v>85</v>
      </c>
      <c r="AW144" s="13" t="s">
        <v>32</v>
      </c>
      <c r="AX144" s="13" t="s">
        <v>75</v>
      </c>
      <c r="AY144" s="230" t="s">
        <v>136</v>
      </c>
    </row>
    <row r="145" spans="2:51" s="16" customFormat="1" ht="10.2">
      <c r="B145" s="252"/>
      <c r="C145" s="253"/>
      <c r="D145" s="221" t="s">
        <v>144</v>
      </c>
      <c r="E145" s="254" t="s">
        <v>1</v>
      </c>
      <c r="F145" s="255" t="s">
        <v>209</v>
      </c>
      <c r="G145" s="253"/>
      <c r="H145" s="256">
        <v>150.4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144</v>
      </c>
      <c r="AU145" s="262" t="s">
        <v>85</v>
      </c>
      <c r="AV145" s="16" t="s">
        <v>142</v>
      </c>
      <c r="AW145" s="16" t="s">
        <v>32</v>
      </c>
      <c r="AX145" s="16" t="s">
        <v>83</v>
      </c>
      <c r="AY145" s="262" t="s">
        <v>136</v>
      </c>
    </row>
    <row r="146" spans="1:65" s="2" customFormat="1" ht="21.75" customHeight="1">
      <c r="A146" s="35"/>
      <c r="B146" s="36"/>
      <c r="C146" s="205" t="s">
        <v>149</v>
      </c>
      <c r="D146" s="205" t="s">
        <v>138</v>
      </c>
      <c r="E146" s="206" t="s">
        <v>146</v>
      </c>
      <c r="F146" s="207" t="s">
        <v>147</v>
      </c>
      <c r="G146" s="208" t="s">
        <v>141</v>
      </c>
      <c r="H146" s="209">
        <v>150.4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0.22</v>
      </c>
      <c r="T146" s="216">
        <f>S146*H146</f>
        <v>33.088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508</v>
      </c>
    </row>
    <row r="147" spans="1:65" s="2" customFormat="1" ht="21.75" customHeight="1">
      <c r="A147" s="35"/>
      <c r="B147" s="36"/>
      <c r="C147" s="205" t="s">
        <v>142</v>
      </c>
      <c r="D147" s="205" t="s">
        <v>138</v>
      </c>
      <c r="E147" s="206" t="s">
        <v>509</v>
      </c>
      <c r="F147" s="207" t="s">
        <v>510</v>
      </c>
      <c r="G147" s="208" t="s">
        <v>141</v>
      </c>
      <c r="H147" s="209">
        <v>48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4E-05</v>
      </c>
      <c r="R147" s="215">
        <f>Q147*H147</f>
        <v>0.0019200000000000003</v>
      </c>
      <c r="S147" s="215">
        <v>0.103</v>
      </c>
      <c r="T147" s="216">
        <f>S147*H147</f>
        <v>4.944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142</v>
      </c>
      <c r="AT147" s="217" t="s">
        <v>138</v>
      </c>
      <c r="AU147" s="217" t="s">
        <v>85</v>
      </c>
      <c r="AY147" s="18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142</v>
      </c>
      <c r="BM147" s="217" t="s">
        <v>511</v>
      </c>
    </row>
    <row r="148" spans="2:51" s="14" customFormat="1" ht="10.2">
      <c r="B148" s="231"/>
      <c r="C148" s="232"/>
      <c r="D148" s="221" t="s">
        <v>144</v>
      </c>
      <c r="E148" s="233" t="s">
        <v>1</v>
      </c>
      <c r="F148" s="234" t="s">
        <v>512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144</v>
      </c>
      <c r="AU148" s="240" t="s">
        <v>85</v>
      </c>
      <c r="AV148" s="14" t="s">
        <v>83</v>
      </c>
      <c r="AW148" s="14" t="s">
        <v>32</v>
      </c>
      <c r="AX148" s="14" t="s">
        <v>75</v>
      </c>
      <c r="AY148" s="240" t="s">
        <v>136</v>
      </c>
    </row>
    <row r="149" spans="2:51" s="13" customFormat="1" ht="10.2">
      <c r="B149" s="219"/>
      <c r="C149" s="220"/>
      <c r="D149" s="221" t="s">
        <v>144</v>
      </c>
      <c r="E149" s="222" t="s">
        <v>1</v>
      </c>
      <c r="F149" s="223" t="s">
        <v>513</v>
      </c>
      <c r="G149" s="220"/>
      <c r="H149" s="224">
        <v>48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144</v>
      </c>
      <c r="AU149" s="230" t="s">
        <v>85</v>
      </c>
      <c r="AV149" s="13" t="s">
        <v>85</v>
      </c>
      <c r="AW149" s="13" t="s">
        <v>32</v>
      </c>
      <c r="AX149" s="13" t="s">
        <v>83</v>
      </c>
      <c r="AY149" s="230" t="s">
        <v>136</v>
      </c>
    </row>
    <row r="150" spans="1:65" s="2" customFormat="1" ht="21.75" customHeight="1">
      <c r="A150" s="35"/>
      <c r="B150" s="36"/>
      <c r="C150" s="205" t="s">
        <v>159</v>
      </c>
      <c r="D150" s="205" t="s">
        <v>138</v>
      </c>
      <c r="E150" s="206" t="s">
        <v>514</v>
      </c>
      <c r="F150" s="207" t="s">
        <v>515</v>
      </c>
      <c r="G150" s="208" t="s">
        <v>157</v>
      </c>
      <c r="H150" s="209">
        <v>80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4E-05</v>
      </c>
      <c r="R150" s="215">
        <f>Q150*H150</f>
        <v>0.0032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142</v>
      </c>
      <c r="AT150" s="217" t="s">
        <v>138</v>
      </c>
      <c r="AU150" s="217" t="s">
        <v>85</v>
      </c>
      <c r="AY150" s="18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142</v>
      </c>
      <c r="BM150" s="217" t="s">
        <v>516</v>
      </c>
    </row>
    <row r="151" spans="1:65" s="2" customFormat="1" ht="21.75" customHeight="1">
      <c r="A151" s="35"/>
      <c r="B151" s="36"/>
      <c r="C151" s="205" t="s">
        <v>164</v>
      </c>
      <c r="D151" s="205" t="s">
        <v>138</v>
      </c>
      <c r="E151" s="206" t="s">
        <v>517</v>
      </c>
      <c r="F151" s="207" t="s">
        <v>518</v>
      </c>
      <c r="G151" s="208" t="s">
        <v>157</v>
      </c>
      <c r="H151" s="209">
        <v>20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0.00012</v>
      </c>
      <c r="R151" s="215">
        <f>Q151*H151</f>
        <v>0.0024000000000000002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142</v>
      </c>
      <c r="AT151" s="217" t="s">
        <v>138</v>
      </c>
      <c r="AU151" s="217" t="s">
        <v>85</v>
      </c>
      <c r="AY151" s="18" t="s">
        <v>136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142</v>
      </c>
      <c r="BM151" s="217" t="s">
        <v>519</v>
      </c>
    </row>
    <row r="152" spans="1:65" s="2" customFormat="1" ht="16.5" customHeight="1">
      <c r="A152" s="35"/>
      <c r="B152" s="36"/>
      <c r="C152" s="205" t="s">
        <v>170</v>
      </c>
      <c r="D152" s="205" t="s">
        <v>138</v>
      </c>
      <c r="E152" s="206" t="s">
        <v>165</v>
      </c>
      <c r="F152" s="207" t="s">
        <v>166</v>
      </c>
      <c r="G152" s="208" t="s">
        <v>167</v>
      </c>
      <c r="H152" s="209">
        <v>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0.0369</v>
      </c>
      <c r="R152" s="215">
        <f>Q152*H152</f>
        <v>0.1476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142</v>
      </c>
      <c r="AT152" s="217" t="s">
        <v>138</v>
      </c>
      <c r="AU152" s="217" t="s">
        <v>85</v>
      </c>
      <c r="AY152" s="18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142</v>
      </c>
      <c r="BM152" s="217" t="s">
        <v>168</v>
      </c>
    </row>
    <row r="153" spans="2:51" s="13" customFormat="1" ht="10.2">
      <c r="B153" s="219"/>
      <c r="C153" s="220"/>
      <c r="D153" s="221" t="s">
        <v>144</v>
      </c>
      <c r="E153" s="222" t="s">
        <v>1</v>
      </c>
      <c r="F153" s="223" t="s">
        <v>520</v>
      </c>
      <c r="G153" s="220"/>
      <c r="H153" s="224">
        <v>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144</v>
      </c>
      <c r="AU153" s="230" t="s">
        <v>85</v>
      </c>
      <c r="AV153" s="13" t="s">
        <v>85</v>
      </c>
      <c r="AW153" s="13" t="s">
        <v>32</v>
      </c>
      <c r="AX153" s="13" t="s">
        <v>83</v>
      </c>
      <c r="AY153" s="230" t="s">
        <v>136</v>
      </c>
    </row>
    <row r="154" spans="1:65" s="2" customFormat="1" ht="21.75" customHeight="1">
      <c r="A154" s="35"/>
      <c r="B154" s="36"/>
      <c r="C154" s="205" t="s">
        <v>175</v>
      </c>
      <c r="D154" s="205" t="s">
        <v>138</v>
      </c>
      <c r="E154" s="206" t="s">
        <v>176</v>
      </c>
      <c r="F154" s="207" t="s">
        <v>177</v>
      </c>
      <c r="G154" s="208" t="s">
        <v>167</v>
      </c>
      <c r="H154" s="209">
        <v>3.2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0.0369</v>
      </c>
      <c r="R154" s="215">
        <f>Q154*H154</f>
        <v>0.11808000000000002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142</v>
      </c>
      <c r="AT154" s="217" t="s">
        <v>138</v>
      </c>
      <c r="AU154" s="217" t="s">
        <v>85</v>
      </c>
      <c r="AY154" s="18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142</v>
      </c>
      <c r="BM154" s="217" t="s">
        <v>178</v>
      </c>
    </row>
    <row r="155" spans="2:51" s="13" customFormat="1" ht="10.2">
      <c r="B155" s="219"/>
      <c r="C155" s="220"/>
      <c r="D155" s="221" t="s">
        <v>144</v>
      </c>
      <c r="E155" s="222" t="s">
        <v>1</v>
      </c>
      <c r="F155" s="223" t="s">
        <v>521</v>
      </c>
      <c r="G155" s="220"/>
      <c r="H155" s="224">
        <v>3.2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144</v>
      </c>
      <c r="AU155" s="230" t="s">
        <v>85</v>
      </c>
      <c r="AV155" s="13" t="s">
        <v>85</v>
      </c>
      <c r="AW155" s="13" t="s">
        <v>32</v>
      </c>
      <c r="AX155" s="13" t="s">
        <v>83</v>
      </c>
      <c r="AY155" s="230" t="s">
        <v>136</v>
      </c>
    </row>
    <row r="156" spans="1:65" s="2" customFormat="1" ht="16.5" customHeight="1">
      <c r="A156" s="35"/>
      <c r="B156" s="36"/>
      <c r="C156" s="205" t="s">
        <v>180</v>
      </c>
      <c r="D156" s="205" t="s">
        <v>138</v>
      </c>
      <c r="E156" s="206" t="s">
        <v>522</v>
      </c>
      <c r="F156" s="207" t="s">
        <v>523</v>
      </c>
      <c r="G156" s="208" t="s">
        <v>141</v>
      </c>
      <c r="H156" s="209">
        <v>130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142</v>
      </c>
      <c r="AT156" s="217" t="s">
        <v>138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142</v>
      </c>
      <c r="BM156" s="217" t="s">
        <v>524</v>
      </c>
    </row>
    <row r="157" spans="1:65" s="2" customFormat="1" ht="21.75" customHeight="1">
      <c r="A157" s="35"/>
      <c r="B157" s="36"/>
      <c r="C157" s="205" t="s">
        <v>186</v>
      </c>
      <c r="D157" s="205" t="s">
        <v>138</v>
      </c>
      <c r="E157" s="206" t="s">
        <v>181</v>
      </c>
      <c r="F157" s="207" t="s">
        <v>182</v>
      </c>
      <c r="G157" s="208" t="s">
        <v>183</v>
      </c>
      <c r="H157" s="209">
        <v>21.6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40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142</v>
      </c>
      <c r="AT157" s="217" t="s">
        <v>138</v>
      </c>
      <c r="AU157" s="217" t="s">
        <v>85</v>
      </c>
      <c r="AY157" s="18" t="s">
        <v>136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142</v>
      </c>
      <c r="BM157" s="217" t="s">
        <v>525</v>
      </c>
    </row>
    <row r="158" spans="2:51" s="13" customFormat="1" ht="10.2">
      <c r="B158" s="219"/>
      <c r="C158" s="220"/>
      <c r="D158" s="221" t="s">
        <v>144</v>
      </c>
      <c r="E158" s="222" t="s">
        <v>1</v>
      </c>
      <c r="F158" s="223" t="s">
        <v>526</v>
      </c>
      <c r="G158" s="220"/>
      <c r="H158" s="224">
        <v>21.6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144</v>
      </c>
      <c r="AU158" s="230" t="s">
        <v>85</v>
      </c>
      <c r="AV158" s="13" t="s">
        <v>85</v>
      </c>
      <c r="AW158" s="13" t="s">
        <v>32</v>
      </c>
      <c r="AX158" s="13" t="s">
        <v>83</v>
      </c>
      <c r="AY158" s="230" t="s">
        <v>136</v>
      </c>
    </row>
    <row r="159" spans="1:65" s="2" customFormat="1" ht="21.75" customHeight="1">
      <c r="A159" s="35"/>
      <c r="B159" s="36"/>
      <c r="C159" s="205" t="s">
        <v>190</v>
      </c>
      <c r="D159" s="205" t="s">
        <v>138</v>
      </c>
      <c r="E159" s="206" t="s">
        <v>191</v>
      </c>
      <c r="F159" s="207" t="s">
        <v>192</v>
      </c>
      <c r="G159" s="208" t="s">
        <v>183</v>
      </c>
      <c r="H159" s="209">
        <v>21.6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40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142</v>
      </c>
      <c r="AT159" s="217" t="s">
        <v>138</v>
      </c>
      <c r="AU159" s="217" t="s">
        <v>85</v>
      </c>
      <c r="AY159" s="18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142</v>
      </c>
      <c r="BM159" s="217" t="s">
        <v>193</v>
      </c>
    </row>
    <row r="160" spans="2:51" s="14" customFormat="1" ht="10.2">
      <c r="B160" s="231"/>
      <c r="C160" s="232"/>
      <c r="D160" s="221" t="s">
        <v>144</v>
      </c>
      <c r="E160" s="233" t="s">
        <v>1</v>
      </c>
      <c r="F160" s="234" t="s">
        <v>527</v>
      </c>
      <c r="G160" s="232"/>
      <c r="H160" s="233" t="s">
        <v>1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144</v>
      </c>
      <c r="AU160" s="240" t="s">
        <v>85</v>
      </c>
      <c r="AV160" s="14" t="s">
        <v>83</v>
      </c>
      <c r="AW160" s="14" t="s">
        <v>32</v>
      </c>
      <c r="AX160" s="14" t="s">
        <v>75</v>
      </c>
      <c r="AY160" s="240" t="s">
        <v>136</v>
      </c>
    </row>
    <row r="161" spans="2:51" s="13" customFormat="1" ht="10.2">
      <c r="B161" s="219"/>
      <c r="C161" s="220"/>
      <c r="D161" s="221" t="s">
        <v>144</v>
      </c>
      <c r="E161" s="222" t="s">
        <v>1</v>
      </c>
      <c r="F161" s="223" t="s">
        <v>528</v>
      </c>
      <c r="G161" s="220"/>
      <c r="H161" s="224">
        <v>21.6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144</v>
      </c>
      <c r="AU161" s="230" t="s">
        <v>85</v>
      </c>
      <c r="AV161" s="13" t="s">
        <v>85</v>
      </c>
      <c r="AW161" s="13" t="s">
        <v>32</v>
      </c>
      <c r="AX161" s="13" t="s">
        <v>83</v>
      </c>
      <c r="AY161" s="230" t="s">
        <v>136</v>
      </c>
    </row>
    <row r="162" spans="1:65" s="2" customFormat="1" ht="21.75" customHeight="1">
      <c r="A162" s="35"/>
      <c r="B162" s="36"/>
      <c r="C162" s="205" t="s">
        <v>196</v>
      </c>
      <c r="D162" s="205" t="s">
        <v>138</v>
      </c>
      <c r="E162" s="206" t="s">
        <v>197</v>
      </c>
      <c r="F162" s="207" t="s">
        <v>198</v>
      </c>
      <c r="G162" s="208" t="s">
        <v>183</v>
      </c>
      <c r="H162" s="209">
        <v>327.87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142</v>
      </c>
      <c r="AT162" s="217" t="s">
        <v>138</v>
      </c>
      <c r="AU162" s="217" t="s">
        <v>85</v>
      </c>
      <c r="AY162" s="18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142</v>
      </c>
      <c r="BM162" s="217" t="s">
        <v>199</v>
      </c>
    </row>
    <row r="163" spans="2:51" s="14" customFormat="1" ht="20.4">
      <c r="B163" s="231"/>
      <c r="C163" s="232"/>
      <c r="D163" s="221" t="s">
        <v>144</v>
      </c>
      <c r="E163" s="233" t="s">
        <v>1</v>
      </c>
      <c r="F163" s="234" t="s">
        <v>529</v>
      </c>
      <c r="G163" s="232"/>
      <c r="H163" s="233" t="s">
        <v>1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144</v>
      </c>
      <c r="AU163" s="240" t="s">
        <v>85</v>
      </c>
      <c r="AV163" s="14" t="s">
        <v>83</v>
      </c>
      <c r="AW163" s="14" t="s">
        <v>32</v>
      </c>
      <c r="AX163" s="14" t="s">
        <v>75</v>
      </c>
      <c r="AY163" s="240" t="s">
        <v>136</v>
      </c>
    </row>
    <row r="164" spans="2:51" s="13" customFormat="1" ht="10.2">
      <c r="B164" s="219"/>
      <c r="C164" s="220"/>
      <c r="D164" s="221" t="s">
        <v>144</v>
      </c>
      <c r="E164" s="222" t="s">
        <v>1</v>
      </c>
      <c r="F164" s="223" t="s">
        <v>530</v>
      </c>
      <c r="G164" s="220"/>
      <c r="H164" s="224">
        <v>148.72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144</v>
      </c>
      <c r="AU164" s="230" t="s">
        <v>85</v>
      </c>
      <c r="AV164" s="13" t="s">
        <v>85</v>
      </c>
      <c r="AW164" s="13" t="s">
        <v>32</v>
      </c>
      <c r="AX164" s="13" t="s">
        <v>75</v>
      </c>
      <c r="AY164" s="230" t="s">
        <v>136</v>
      </c>
    </row>
    <row r="165" spans="2:51" s="14" customFormat="1" ht="10.2">
      <c r="B165" s="231"/>
      <c r="C165" s="232"/>
      <c r="D165" s="221" t="s">
        <v>144</v>
      </c>
      <c r="E165" s="233" t="s">
        <v>1</v>
      </c>
      <c r="F165" s="234" t="s">
        <v>531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144</v>
      </c>
      <c r="AU165" s="240" t="s">
        <v>85</v>
      </c>
      <c r="AV165" s="14" t="s">
        <v>83</v>
      </c>
      <c r="AW165" s="14" t="s">
        <v>32</v>
      </c>
      <c r="AX165" s="14" t="s">
        <v>75</v>
      </c>
      <c r="AY165" s="240" t="s">
        <v>136</v>
      </c>
    </row>
    <row r="166" spans="2:51" s="13" customFormat="1" ht="10.2">
      <c r="B166" s="219"/>
      <c r="C166" s="220"/>
      <c r="D166" s="221" t="s">
        <v>144</v>
      </c>
      <c r="E166" s="222" t="s">
        <v>1</v>
      </c>
      <c r="F166" s="223" t="s">
        <v>532</v>
      </c>
      <c r="G166" s="220"/>
      <c r="H166" s="224">
        <v>72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32</v>
      </c>
      <c r="AX166" s="13" t="s">
        <v>75</v>
      </c>
      <c r="AY166" s="230" t="s">
        <v>136</v>
      </c>
    </row>
    <row r="167" spans="2:51" s="14" customFormat="1" ht="10.2">
      <c r="B167" s="231"/>
      <c r="C167" s="232"/>
      <c r="D167" s="221" t="s">
        <v>144</v>
      </c>
      <c r="E167" s="233" t="s">
        <v>1</v>
      </c>
      <c r="F167" s="234" t="s">
        <v>533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144</v>
      </c>
      <c r="AU167" s="240" t="s">
        <v>85</v>
      </c>
      <c r="AV167" s="14" t="s">
        <v>83</v>
      </c>
      <c r="AW167" s="14" t="s">
        <v>32</v>
      </c>
      <c r="AX167" s="14" t="s">
        <v>75</v>
      </c>
      <c r="AY167" s="240" t="s">
        <v>136</v>
      </c>
    </row>
    <row r="168" spans="2:51" s="13" customFormat="1" ht="10.2">
      <c r="B168" s="219"/>
      <c r="C168" s="220"/>
      <c r="D168" s="221" t="s">
        <v>144</v>
      </c>
      <c r="E168" s="222" t="s">
        <v>1</v>
      </c>
      <c r="F168" s="223" t="s">
        <v>534</v>
      </c>
      <c r="G168" s="220"/>
      <c r="H168" s="224">
        <v>60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144</v>
      </c>
      <c r="AU168" s="230" t="s">
        <v>85</v>
      </c>
      <c r="AV168" s="13" t="s">
        <v>85</v>
      </c>
      <c r="AW168" s="13" t="s">
        <v>32</v>
      </c>
      <c r="AX168" s="13" t="s">
        <v>75</v>
      </c>
      <c r="AY168" s="230" t="s">
        <v>136</v>
      </c>
    </row>
    <row r="169" spans="2:51" s="14" customFormat="1" ht="10.2">
      <c r="B169" s="231"/>
      <c r="C169" s="232"/>
      <c r="D169" s="221" t="s">
        <v>144</v>
      </c>
      <c r="E169" s="233" t="s">
        <v>1</v>
      </c>
      <c r="F169" s="234" t="s">
        <v>535</v>
      </c>
      <c r="G169" s="232"/>
      <c r="H169" s="233" t="s">
        <v>1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144</v>
      </c>
      <c r="AU169" s="240" t="s">
        <v>85</v>
      </c>
      <c r="AV169" s="14" t="s">
        <v>83</v>
      </c>
      <c r="AW169" s="14" t="s">
        <v>32</v>
      </c>
      <c r="AX169" s="14" t="s">
        <v>75</v>
      </c>
      <c r="AY169" s="240" t="s">
        <v>136</v>
      </c>
    </row>
    <row r="170" spans="2:51" s="13" customFormat="1" ht="10.2">
      <c r="B170" s="219"/>
      <c r="C170" s="220"/>
      <c r="D170" s="221" t="s">
        <v>144</v>
      </c>
      <c r="E170" s="222" t="s">
        <v>1</v>
      </c>
      <c r="F170" s="223" t="s">
        <v>536</v>
      </c>
      <c r="G170" s="220"/>
      <c r="H170" s="224">
        <v>37.6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144</v>
      </c>
      <c r="AU170" s="230" t="s">
        <v>85</v>
      </c>
      <c r="AV170" s="13" t="s">
        <v>85</v>
      </c>
      <c r="AW170" s="13" t="s">
        <v>32</v>
      </c>
      <c r="AX170" s="13" t="s">
        <v>75</v>
      </c>
      <c r="AY170" s="230" t="s">
        <v>136</v>
      </c>
    </row>
    <row r="171" spans="2:51" s="15" customFormat="1" ht="10.2">
      <c r="B171" s="241"/>
      <c r="C171" s="242"/>
      <c r="D171" s="221" t="s">
        <v>144</v>
      </c>
      <c r="E171" s="243" t="s">
        <v>1</v>
      </c>
      <c r="F171" s="244" t="s">
        <v>206</v>
      </c>
      <c r="G171" s="242"/>
      <c r="H171" s="245">
        <v>318.32000000000005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144</v>
      </c>
      <c r="AU171" s="251" t="s">
        <v>85</v>
      </c>
      <c r="AV171" s="15" t="s">
        <v>149</v>
      </c>
      <c r="AW171" s="15" t="s">
        <v>32</v>
      </c>
      <c r="AX171" s="15" t="s">
        <v>75</v>
      </c>
      <c r="AY171" s="251" t="s">
        <v>136</v>
      </c>
    </row>
    <row r="172" spans="2:51" s="14" customFormat="1" ht="10.2">
      <c r="B172" s="231"/>
      <c r="C172" s="232"/>
      <c r="D172" s="221" t="s">
        <v>144</v>
      </c>
      <c r="E172" s="233" t="s">
        <v>1</v>
      </c>
      <c r="F172" s="234" t="s">
        <v>537</v>
      </c>
      <c r="G172" s="232"/>
      <c r="H172" s="233" t="s">
        <v>1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144</v>
      </c>
      <c r="AU172" s="240" t="s">
        <v>85</v>
      </c>
      <c r="AV172" s="14" t="s">
        <v>83</v>
      </c>
      <c r="AW172" s="14" t="s">
        <v>32</v>
      </c>
      <c r="AX172" s="14" t="s">
        <v>75</v>
      </c>
      <c r="AY172" s="240" t="s">
        <v>136</v>
      </c>
    </row>
    <row r="173" spans="2:51" s="13" customFormat="1" ht="10.2">
      <c r="B173" s="219"/>
      <c r="C173" s="220"/>
      <c r="D173" s="221" t="s">
        <v>144</v>
      </c>
      <c r="E173" s="222" t="s">
        <v>1</v>
      </c>
      <c r="F173" s="223" t="s">
        <v>538</v>
      </c>
      <c r="G173" s="220"/>
      <c r="H173" s="224">
        <v>9.55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144</v>
      </c>
      <c r="AU173" s="230" t="s">
        <v>85</v>
      </c>
      <c r="AV173" s="13" t="s">
        <v>85</v>
      </c>
      <c r="AW173" s="13" t="s">
        <v>32</v>
      </c>
      <c r="AX173" s="13" t="s">
        <v>75</v>
      </c>
      <c r="AY173" s="230" t="s">
        <v>136</v>
      </c>
    </row>
    <row r="174" spans="2:51" s="16" customFormat="1" ht="10.2">
      <c r="B174" s="252"/>
      <c r="C174" s="253"/>
      <c r="D174" s="221" t="s">
        <v>144</v>
      </c>
      <c r="E174" s="254" t="s">
        <v>1</v>
      </c>
      <c r="F174" s="255" t="s">
        <v>209</v>
      </c>
      <c r="G174" s="253"/>
      <c r="H174" s="256">
        <v>327.87000000000006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144</v>
      </c>
      <c r="AU174" s="262" t="s">
        <v>85</v>
      </c>
      <c r="AV174" s="16" t="s">
        <v>142</v>
      </c>
      <c r="AW174" s="16" t="s">
        <v>32</v>
      </c>
      <c r="AX174" s="16" t="s">
        <v>83</v>
      </c>
      <c r="AY174" s="262" t="s">
        <v>136</v>
      </c>
    </row>
    <row r="175" spans="1:65" s="2" customFormat="1" ht="33" customHeight="1">
      <c r="A175" s="35"/>
      <c r="B175" s="36"/>
      <c r="C175" s="205" t="s">
        <v>210</v>
      </c>
      <c r="D175" s="205" t="s">
        <v>138</v>
      </c>
      <c r="E175" s="206" t="s">
        <v>539</v>
      </c>
      <c r="F175" s="207" t="s">
        <v>540</v>
      </c>
      <c r="G175" s="208" t="s">
        <v>167</v>
      </c>
      <c r="H175" s="209">
        <v>307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0.0018</v>
      </c>
      <c r="R175" s="215">
        <f>Q175*H175</f>
        <v>0.5526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142</v>
      </c>
      <c r="AT175" s="217" t="s">
        <v>138</v>
      </c>
      <c r="AU175" s="217" t="s">
        <v>85</v>
      </c>
      <c r="AY175" s="18" t="s">
        <v>136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142</v>
      </c>
      <c r="BM175" s="217" t="s">
        <v>541</v>
      </c>
    </row>
    <row r="176" spans="2:51" s="14" customFormat="1" ht="10.2">
      <c r="B176" s="231"/>
      <c r="C176" s="232"/>
      <c r="D176" s="221" t="s">
        <v>144</v>
      </c>
      <c r="E176" s="233" t="s">
        <v>1</v>
      </c>
      <c r="F176" s="234" t="s">
        <v>542</v>
      </c>
      <c r="G176" s="232"/>
      <c r="H176" s="233" t="s">
        <v>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144</v>
      </c>
      <c r="AU176" s="240" t="s">
        <v>85</v>
      </c>
      <c r="AV176" s="14" t="s">
        <v>83</v>
      </c>
      <c r="AW176" s="14" t="s">
        <v>32</v>
      </c>
      <c r="AX176" s="14" t="s">
        <v>75</v>
      </c>
      <c r="AY176" s="240" t="s">
        <v>136</v>
      </c>
    </row>
    <row r="177" spans="2:51" s="13" customFormat="1" ht="10.2">
      <c r="B177" s="219"/>
      <c r="C177" s="220"/>
      <c r="D177" s="221" t="s">
        <v>144</v>
      </c>
      <c r="E177" s="222" t="s">
        <v>1</v>
      </c>
      <c r="F177" s="223" t="s">
        <v>543</v>
      </c>
      <c r="G177" s="220"/>
      <c r="H177" s="224">
        <v>307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83</v>
      </c>
      <c r="AY177" s="230" t="s">
        <v>136</v>
      </c>
    </row>
    <row r="178" spans="1:65" s="2" customFormat="1" ht="16.5" customHeight="1">
      <c r="A178" s="35"/>
      <c r="B178" s="36"/>
      <c r="C178" s="205" t="s">
        <v>214</v>
      </c>
      <c r="D178" s="205" t="s">
        <v>138</v>
      </c>
      <c r="E178" s="206" t="s">
        <v>211</v>
      </c>
      <c r="F178" s="207" t="s">
        <v>212</v>
      </c>
      <c r="G178" s="208" t="s">
        <v>141</v>
      </c>
      <c r="H178" s="209">
        <v>577.6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40</v>
      </c>
      <c r="O178" s="72"/>
      <c r="P178" s="215">
        <f>O178*H178</f>
        <v>0</v>
      </c>
      <c r="Q178" s="215">
        <v>0.00084</v>
      </c>
      <c r="R178" s="215">
        <f>Q178*H178</f>
        <v>0.48518400000000006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142</v>
      </c>
      <c r="AT178" s="217" t="s">
        <v>138</v>
      </c>
      <c r="AU178" s="217" t="s">
        <v>85</v>
      </c>
      <c r="AY178" s="18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0</v>
      </c>
      <c r="BL178" s="18" t="s">
        <v>142</v>
      </c>
      <c r="BM178" s="217" t="s">
        <v>213</v>
      </c>
    </row>
    <row r="179" spans="2:51" s="14" customFormat="1" ht="10.2">
      <c r="B179" s="231"/>
      <c r="C179" s="232"/>
      <c r="D179" s="221" t="s">
        <v>144</v>
      </c>
      <c r="E179" s="233" t="s">
        <v>1</v>
      </c>
      <c r="F179" s="234" t="s">
        <v>544</v>
      </c>
      <c r="G179" s="232"/>
      <c r="H179" s="233" t="s">
        <v>1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144</v>
      </c>
      <c r="AU179" s="240" t="s">
        <v>85</v>
      </c>
      <c r="AV179" s="14" t="s">
        <v>83</v>
      </c>
      <c r="AW179" s="14" t="s">
        <v>32</v>
      </c>
      <c r="AX179" s="14" t="s">
        <v>75</v>
      </c>
      <c r="AY179" s="240" t="s">
        <v>136</v>
      </c>
    </row>
    <row r="180" spans="2:51" s="13" customFormat="1" ht="10.2">
      <c r="B180" s="219"/>
      <c r="C180" s="220"/>
      <c r="D180" s="221" t="s">
        <v>144</v>
      </c>
      <c r="E180" s="222" t="s">
        <v>1</v>
      </c>
      <c r="F180" s="223" t="s">
        <v>545</v>
      </c>
      <c r="G180" s="220"/>
      <c r="H180" s="224">
        <v>457.6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144</v>
      </c>
      <c r="AU180" s="230" t="s">
        <v>85</v>
      </c>
      <c r="AV180" s="13" t="s">
        <v>85</v>
      </c>
      <c r="AW180" s="13" t="s">
        <v>32</v>
      </c>
      <c r="AX180" s="13" t="s">
        <v>75</v>
      </c>
      <c r="AY180" s="230" t="s">
        <v>136</v>
      </c>
    </row>
    <row r="181" spans="2:51" s="14" customFormat="1" ht="10.2">
      <c r="B181" s="231"/>
      <c r="C181" s="232"/>
      <c r="D181" s="221" t="s">
        <v>144</v>
      </c>
      <c r="E181" s="233" t="s">
        <v>1</v>
      </c>
      <c r="F181" s="234" t="s">
        <v>546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144</v>
      </c>
      <c r="AU181" s="240" t="s">
        <v>85</v>
      </c>
      <c r="AV181" s="14" t="s">
        <v>83</v>
      </c>
      <c r="AW181" s="14" t="s">
        <v>32</v>
      </c>
      <c r="AX181" s="14" t="s">
        <v>75</v>
      </c>
      <c r="AY181" s="240" t="s">
        <v>136</v>
      </c>
    </row>
    <row r="182" spans="2:51" s="13" customFormat="1" ht="10.2">
      <c r="B182" s="219"/>
      <c r="C182" s="220"/>
      <c r="D182" s="221" t="s">
        <v>144</v>
      </c>
      <c r="E182" s="222" t="s">
        <v>1</v>
      </c>
      <c r="F182" s="223" t="s">
        <v>547</v>
      </c>
      <c r="G182" s="220"/>
      <c r="H182" s="224">
        <v>120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144</v>
      </c>
      <c r="AU182" s="230" t="s">
        <v>85</v>
      </c>
      <c r="AV182" s="13" t="s">
        <v>85</v>
      </c>
      <c r="AW182" s="13" t="s">
        <v>32</v>
      </c>
      <c r="AX182" s="13" t="s">
        <v>75</v>
      </c>
      <c r="AY182" s="230" t="s">
        <v>136</v>
      </c>
    </row>
    <row r="183" spans="2:51" s="16" customFormat="1" ht="10.2">
      <c r="B183" s="252"/>
      <c r="C183" s="253"/>
      <c r="D183" s="221" t="s">
        <v>144</v>
      </c>
      <c r="E183" s="254" t="s">
        <v>1</v>
      </c>
      <c r="F183" s="255" t="s">
        <v>209</v>
      </c>
      <c r="G183" s="253"/>
      <c r="H183" s="256">
        <v>577.6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144</v>
      </c>
      <c r="AU183" s="262" t="s">
        <v>85</v>
      </c>
      <c r="AV183" s="16" t="s">
        <v>142</v>
      </c>
      <c r="AW183" s="16" t="s">
        <v>32</v>
      </c>
      <c r="AX183" s="16" t="s">
        <v>83</v>
      </c>
      <c r="AY183" s="262" t="s">
        <v>136</v>
      </c>
    </row>
    <row r="184" spans="1:65" s="2" customFormat="1" ht="21.75" customHeight="1">
      <c r="A184" s="35"/>
      <c r="B184" s="36"/>
      <c r="C184" s="205" t="s">
        <v>8</v>
      </c>
      <c r="D184" s="205" t="s">
        <v>138</v>
      </c>
      <c r="E184" s="206" t="s">
        <v>218</v>
      </c>
      <c r="F184" s="207" t="s">
        <v>219</v>
      </c>
      <c r="G184" s="208" t="s">
        <v>141</v>
      </c>
      <c r="H184" s="209">
        <v>577.6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40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142</v>
      </c>
      <c r="AT184" s="217" t="s">
        <v>138</v>
      </c>
      <c r="AU184" s="217" t="s">
        <v>85</v>
      </c>
      <c r="AY184" s="18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83</v>
      </c>
      <c r="BK184" s="218">
        <f>ROUND(I184*H184,2)</f>
        <v>0</v>
      </c>
      <c r="BL184" s="18" t="s">
        <v>142</v>
      </c>
      <c r="BM184" s="217" t="s">
        <v>220</v>
      </c>
    </row>
    <row r="185" spans="1:65" s="2" customFormat="1" ht="16.5" customHeight="1">
      <c r="A185" s="35"/>
      <c r="B185" s="36"/>
      <c r="C185" s="205" t="s">
        <v>221</v>
      </c>
      <c r="D185" s="205" t="s">
        <v>138</v>
      </c>
      <c r="E185" s="206" t="s">
        <v>548</v>
      </c>
      <c r="F185" s="207" t="s">
        <v>549</v>
      </c>
      <c r="G185" s="208" t="s">
        <v>141</v>
      </c>
      <c r="H185" s="209">
        <v>97.6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0.00201</v>
      </c>
      <c r="R185" s="215">
        <f>Q185*H185</f>
        <v>0.196176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142</v>
      </c>
      <c r="AT185" s="217" t="s">
        <v>138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550</v>
      </c>
    </row>
    <row r="186" spans="2:51" s="14" customFormat="1" ht="10.2">
      <c r="B186" s="231"/>
      <c r="C186" s="232"/>
      <c r="D186" s="221" t="s">
        <v>144</v>
      </c>
      <c r="E186" s="233" t="s">
        <v>1</v>
      </c>
      <c r="F186" s="234" t="s">
        <v>551</v>
      </c>
      <c r="G186" s="232"/>
      <c r="H186" s="233" t="s">
        <v>1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144</v>
      </c>
      <c r="AU186" s="240" t="s">
        <v>85</v>
      </c>
      <c r="AV186" s="14" t="s">
        <v>83</v>
      </c>
      <c r="AW186" s="14" t="s">
        <v>32</v>
      </c>
      <c r="AX186" s="14" t="s">
        <v>75</v>
      </c>
      <c r="AY186" s="240" t="s">
        <v>136</v>
      </c>
    </row>
    <row r="187" spans="2:51" s="13" customFormat="1" ht="10.2">
      <c r="B187" s="219"/>
      <c r="C187" s="220"/>
      <c r="D187" s="221" t="s">
        <v>144</v>
      </c>
      <c r="E187" s="222" t="s">
        <v>1</v>
      </c>
      <c r="F187" s="223" t="s">
        <v>552</v>
      </c>
      <c r="G187" s="220"/>
      <c r="H187" s="224">
        <v>60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32</v>
      </c>
      <c r="AX187" s="13" t="s">
        <v>75</v>
      </c>
      <c r="AY187" s="230" t="s">
        <v>136</v>
      </c>
    </row>
    <row r="188" spans="2:51" s="13" customFormat="1" ht="10.2">
      <c r="B188" s="219"/>
      <c r="C188" s="220"/>
      <c r="D188" s="221" t="s">
        <v>144</v>
      </c>
      <c r="E188" s="222" t="s">
        <v>1</v>
      </c>
      <c r="F188" s="223" t="s">
        <v>553</v>
      </c>
      <c r="G188" s="220"/>
      <c r="H188" s="224">
        <v>37.6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144</v>
      </c>
      <c r="AU188" s="230" t="s">
        <v>85</v>
      </c>
      <c r="AV188" s="13" t="s">
        <v>85</v>
      </c>
      <c r="AW188" s="13" t="s">
        <v>32</v>
      </c>
      <c r="AX188" s="13" t="s">
        <v>75</v>
      </c>
      <c r="AY188" s="230" t="s">
        <v>136</v>
      </c>
    </row>
    <row r="189" spans="2:51" s="16" customFormat="1" ht="10.2">
      <c r="B189" s="252"/>
      <c r="C189" s="253"/>
      <c r="D189" s="221" t="s">
        <v>144</v>
      </c>
      <c r="E189" s="254" t="s">
        <v>1</v>
      </c>
      <c r="F189" s="255" t="s">
        <v>209</v>
      </c>
      <c r="G189" s="253"/>
      <c r="H189" s="256">
        <v>97.6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144</v>
      </c>
      <c r="AU189" s="262" t="s">
        <v>85</v>
      </c>
      <c r="AV189" s="16" t="s">
        <v>142</v>
      </c>
      <c r="AW189" s="16" t="s">
        <v>32</v>
      </c>
      <c r="AX189" s="16" t="s">
        <v>83</v>
      </c>
      <c r="AY189" s="262" t="s">
        <v>136</v>
      </c>
    </row>
    <row r="190" spans="1:65" s="2" customFormat="1" ht="21.75" customHeight="1">
      <c r="A190" s="35"/>
      <c r="B190" s="36"/>
      <c r="C190" s="205" t="s">
        <v>225</v>
      </c>
      <c r="D190" s="205" t="s">
        <v>138</v>
      </c>
      <c r="E190" s="206" t="s">
        <v>554</v>
      </c>
      <c r="F190" s="207" t="s">
        <v>555</v>
      </c>
      <c r="G190" s="208" t="s">
        <v>141</v>
      </c>
      <c r="H190" s="209">
        <v>97.6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142</v>
      </c>
      <c r="AT190" s="217" t="s">
        <v>138</v>
      </c>
      <c r="AU190" s="217" t="s">
        <v>85</v>
      </c>
      <c r="AY190" s="18" t="s">
        <v>136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142</v>
      </c>
      <c r="BM190" s="217" t="s">
        <v>556</v>
      </c>
    </row>
    <row r="191" spans="1:65" s="2" customFormat="1" ht="21.75" customHeight="1">
      <c r="A191" s="35"/>
      <c r="B191" s="36"/>
      <c r="C191" s="205" t="s">
        <v>229</v>
      </c>
      <c r="D191" s="205" t="s">
        <v>138</v>
      </c>
      <c r="E191" s="206" t="s">
        <v>230</v>
      </c>
      <c r="F191" s="207" t="s">
        <v>231</v>
      </c>
      <c r="G191" s="208" t="s">
        <v>183</v>
      </c>
      <c r="H191" s="209">
        <v>250.259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142</v>
      </c>
      <c r="AT191" s="217" t="s">
        <v>138</v>
      </c>
      <c r="AU191" s="217" t="s">
        <v>85</v>
      </c>
      <c r="AY191" s="18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142</v>
      </c>
      <c r="BM191" s="217" t="s">
        <v>232</v>
      </c>
    </row>
    <row r="192" spans="2:51" s="14" customFormat="1" ht="10.2">
      <c r="B192" s="231"/>
      <c r="C192" s="232"/>
      <c r="D192" s="221" t="s">
        <v>144</v>
      </c>
      <c r="E192" s="233" t="s">
        <v>1</v>
      </c>
      <c r="F192" s="234" t="s">
        <v>557</v>
      </c>
      <c r="G192" s="232"/>
      <c r="H192" s="233" t="s">
        <v>1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144</v>
      </c>
      <c r="AU192" s="240" t="s">
        <v>85</v>
      </c>
      <c r="AV192" s="14" t="s">
        <v>83</v>
      </c>
      <c r="AW192" s="14" t="s">
        <v>32</v>
      </c>
      <c r="AX192" s="14" t="s">
        <v>75</v>
      </c>
      <c r="AY192" s="240" t="s">
        <v>136</v>
      </c>
    </row>
    <row r="193" spans="2:51" s="13" customFormat="1" ht="10.2">
      <c r="B193" s="219"/>
      <c r="C193" s="220"/>
      <c r="D193" s="221" t="s">
        <v>144</v>
      </c>
      <c r="E193" s="222" t="s">
        <v>1</v>
      </c>
      <c r="F193" s="223" t="s">
        <v>530</v>
      </c>
      <c r="G193" s="220"/>
      <c r="H193" s="224">
        <v>148.72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144</v>
      </c>
      <c r="AU193" s="230" t="s">
        <v>85</v>
      </c>
      <c r="AV193" s="13" t="s">
        <v>85</v>
      </c>
      <c r="AW193" s="13" t="s">
        <v>32</v>
      </c>
      <c r="AX193" s="13" t="s">
        <v>75</v>
      </c>
      <c r="AY193" s="230" t="s">
        <v>136</v>
      </c>
    </row>
    <row r="194" spans="2:51" s="14" customFormat="1" ht="10.2">
      <c r="B194" s="231"/>
      <c r="C194" s="232"/>
      <c r="D194" s="221" t="s">
        <v>144</v>
      </c>
      <c r="E194" s="233" t="s">
        <v>1</v>
      </c>
      <c r="F194" s="234" t="s">
        <v>558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144</v>
      </c>
      <c r="AU194" s="240" t="s">
        <v>85</v>
      </c>
      <c r="AV194" s="14" t="s">
        <v>83</v>
      </c>
      <c r="AW194" s="14" t="s">
        <v>32</v>
      </c>
      <c r="AX194" s="14" t="s">
        <v>75</v>
      </c>
      <c r="AY194" s="240" t="s">
        <v>136</v>
      </c>
    </row>
    <row r="195" spans="2:51" s="13" customFormat="1" ht="10.2">
      <c r="B195" s="219"/>
      <c r="C195" s="220"/>
      <c r="D195" s="221" t="s">
        <v>144</v>
      </c>
      <c r="E195" s="222" t="s">
        <v>1</v>
      </c>
      <c r="F195" s="223" t="s">
        <v>559</v>
      </c>
      <c r="G195" s="220"/>
      <c r="H195" s="224">
        <v>15.58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2:51" s="13" customFormat="1" ht="10.2">
      <c r="B196" s="219"/>
      <c r="C196" s="220"/>
      <c r="D196" s="221" t="s">
        <v>144</v>
      </c>
      <c r="E196" s="222" t="s">
        <v>1</v>
      </c>
      <c r="F196" s="223" t="s">
        <v>560</v>
      </c>
      <c r="G196" s="220"/>
      <c r="H196" s="224">
        <v>13.959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144</v>
      </c>
      <c r="AU196" s="230" t="s">
        <v>85</v>
      </c>
      <c r="AV196" s="13" t="s">
        <v>85</v>
      </c>
      <c r="AW196" s="13" t="s">
        <v>32</v>
      </c>
      <c r="AX196" s="13" t="s">
        <v>75</v>
      </c>
      <c r="AY196" s="230" t="s">
        <v>136</v>
      </c>
    </row>
    <row r="197" spans="2:51" s="14" customFormat="1" ht="10.2">
      <c r="B197" s="231"/>
      <c r="C197" s="232"/>
      <c r="D197" s="221" t="s">
        <v>144</v>
      </c>
      <c r="E197" s="233" t="s">
        <v>1</v>
      </c>
      <c r="F197" s="234" t="s">
        <v>531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144</v>
      </c>
      <c r="AU197" s="240" t="s">
        <v>85</v>
      </c>
      <c r="AV197" s="14" t="s">
        <v>83</v>
      </c>
      <c r="AW197" s="14" t="s">
        <v>32</v>
      </c>
      <c r="AX197" s="14" t="s">
        <v>75</v>
      </c>
      <c r="AY197" s="240" t="s">
        <v>136</v>
      </c>
    </row>
    <row r="198" spans="2:51" s="13" customFormat="1" ht="10.2">
      <c r="B198" s="219"/>
      <c r="C198" s="220"/>
      <c r="D198" s="221" t="s">
        <v>144</v>
      </c>
      <c r="E198" s="222" t="s">
        <v>1</v>
      </c>
      <c r="F198" s="223" t="s">
        <v>532</v>
      </c>
      <c r="G198" s="220"/>
      <c r="H198" s="224">
        <v>72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144</v>
      </c>
      <c r="AU198" s="230" t="s">
        <v>85</v>
      </c>
      <c r="AV198" s="13" t="s">
        <v>85</v>
      </c>
      <c r="AW198" s="13" t="s">
        <v>32</v>
      </c>
      <c r="AX198" s="13" t="s">
        <v>75</v>
      </c>
      <c r="AY198" s="230" t="s">
        <v>136</v>
      </c>
    </row>
    <row r="199" spans="2:51" s="16" customFormat="1" ht="10.2">
      <c r="B199" s="252"/>
      <c r="C199" s="253"/>
      <c r="D199" s="221" t="s">
        <v>144</v>
      </c>
      <c r="E199" s="254" t="s">
        <v>1</v>
      </c>
      <c r="F199" s="255" t="s">
        <v>209</v>
      </c>
      <c r="G199" s="253"/>
      <c r="H199" s="256">
        <v>250.25900000000001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144</v>
      </c>
      <c r="AU199" s="262" t="s">
        <v>85</v>
      </c>
      <c r="AV199" s="16" t="s">
        <v>142</v>
      </c>
      <c r="AW199" s="16" t="s">
        <v>32</v>
      </c>
      <c r="AX199" s="16" t="s">
        <v>83</v>
      </c>
      <c r="AY199" s="262" t="s">
        <v>136</v>
      </c>
    </row>
    <row r="200" spans="1:65" s="2" customFormat="1" ht="21.75" customHeight="1">
      <c r="A200" s="35"/>
      <c r="B200" s="36"/>
      <c r="C200" s="205" t="s">
        <v>233</v>
      </c>
      <c r="D200" s="205" t="s">
        <v>138</v>
      </c>
      <c r="E200" s="206" t="s">
        <v>561</v>
      </c>
      <c r="F200" s="207" t="s">
        <v>562</v>
      </c>
      <c r="G200" s="208" t="s">
        <v>141</v>
      </c>
      <c r="H200" s="209">
        <v>90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85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563</v>
      </c>
    </row>
    <row r="201" spans="2:51" s="13" customFormat="1" ht="10.2">
      <c r="B201" s="219"/>
      <c r="C201" s="220"/>
      <c r="D201" s="221" t="s">
        <v>144</v>
      </c>
      <c r="E201" s="222" t="s">
        <v>1</v>
      </c>
      <c r="F201" s="223" t="s">
        <v>564</v>
      </c>
      <c r="G201" s="220"/>
      <c r="H201" s="224">
        <v>90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144</v>
      </c>
      <c r="AU201" s="230" t="s">
        <v>85</v>
      </c>
      <c r="AV201" s="13" t="s">
        <v>85</v>
      </c>
      <c r="AW201" s="13" t="s">
        <v>32</v>
      </c>
      <c r="AX201" s="13" t="s">
        <v>83</v>
      </c>
      <c r="AY201" s="230" t="s">
        <v>136</v>
      </c>
    </row>
    <row r="202" spans="1:65" s="2" customFormat="1" ht="21.75" customHeight="1">
      <c r="A202" s="35"/>
      <c r="B202" s="36"/>
      <c r="C202" s="205" t="s">
        <v>239</v>
      </c>
      <c r="D202" s="205" t="s">
        <v>138</v>
      </c>
      <c r="E202" s="206" t="s">
        <v>565</v>
      </c>
      <c r="F202" s="207" t="s">
        <v>566</v>
      </c>
      <c r="G202" s="208" t="s">
        <v>141</v>
      </c>
      <c r="H202" s="209">
        <v>90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142</v>
      </c>
      <c r="AT202" s="217" t="s">
        <v>138</v>
      </c>
      <c r="AU202" s="217" t="s">
        <v>85</v>
      </c>
      <c r="AY202" s="18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142</v>
      </c>
      <c r="BM202" s="217" t="s">
        <v>567</v>
      </c>
    </row>
    <row r="203" spans="1:65" s="2" customFormat="1" ht="21.75" customHeight="1">
      <c r="A203" s="35"/>
      <c r="B203" s="36"/>
      <c r="C203" s="205" t="s">
        <v>7</v>
      </c>
      <c r="D203" s="205" t="s">
        <v>138</v>
      </c>
      <c r="E203" s="206" t="s">
        <v>568</v>
      </c>
      <c r="F203" s="207" t="s">
        <v>569</v>
      </c>
      <c r="G203" s="208" t="s">
        <v>141</v>
      </c>
      <c r="H203" s="209">
        <v>90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142</v>
      </c>
      <c r="BM203" s="217" t="s">
        <v>570</v>
      </c>
    </row>
    <row r="204" spans="1:65" s="2" customFormat="1" ht="16.5" customHeight="1">
      <c r="A204" s="35"/>
      <c r="B204" s="36"/>
      <c r="C204" s="263" t="s">
        <v>255</v>
      </c>
      <c r="D204" s="263" t="s">
        <v>256</v>
      </c>
      <c r="E204" s="264" t="s">
        <v>571</v>
      </c>
      <c r="F204" s="265" t="s">
        <v>572</v>
      </c>
      <c r="G204" s="266" t="s">
        <v>573</v>
      </c>
      <c r="H204" s="267">
        <v>90</v>
      </c>
      <c r="I204" s="268"/>
      <c r="J204" s="269">
        <f>ROUND(I204*H204,2)</f>
        <v>0</v>
      </c>
      <c r="K204" s="270"/>
      <c r="L204" s="271"/>
      <c r="M204" s="272" t="s">
        <v>1</v>
      </c>
      <c r="N204" s="273" t="s">
        <v>40</v>
      </c>
      <c r="O204" s="72"/>
      <c r="P204" s="215">
        <f>O204*H204</f>
        <v>0</v>
      </c>
      <c r="Q204" s="215">
        <v>0.001</v>
      </c>
      <c r="R204" s="215">
        <f>Q204*H204</f>
        <v>0.09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175</v>
      </c>
      <c r="AT204" s="217" t="s">
        <v>256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574</v>
      </c>
    </row>
    <row r="205" spans="1:65" s="2" customFormat="1" ht="33" customHeight="1">
      <c r="A205" s="35"/>
      <c r="B205" s="36"/>
      <c r="C205" s="205" t="s">
        <v>261</v>
      </c>
      <c r="D205" s="205" t="s">
        <v>138</v>
      </c>
      <c r="E205" s="206" t="s">
        <v>234</v>
      </c>
      <c r="F205" s="207" t="s">
        <v>235</v>
      </c>
      <c r="G205" s="208" t="s">
        <v>236</v>
      </c>
      <c r="H205" s="209">
        <v>450.468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142</v>
      </c>
      <c r="AT205" s="217" t="s">
        <v>138</v>
      </c>
      <c r="AU205" s="217" t="s">
        <v>85</v>
      </c>
      <c r="AY205" s="18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142</v>
      </c>
      <c r="BM205" s="217" t="s">
        <v>237</v>
      </c>
    </row>
    <row r="206" spans="2:51" s="13" customFormat="1" ht="10.2">
      <c r="B206" s="219"/>
      <c r="C206" s="220"/>
      <c r="D206" s="221" t="s">
        <v>144</v>
      </c>
      <c r="E206" s="222" t="s">
        <v>1</v>
      </c>
      <c r="F206" s="223" t="s">
        <v>575</v>
      </c>
      <c r="G206" s="220"/>
      <c r="H206" s="224">
        <v>450.468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144</v>
      </c>
      <c r="AU206" s="230" t="s">
        <v>85</v>
      </c>
      <c r="AV206" s="13" t="s">
        <v>85</v>
      </c>
      <c r="AW206" s="13" t="s">
        <v>32</v>
      </c>
      <c r="AX206" s="13" t="s">
        <v>83</v>
      </c>
      <c r="AY206" s="230" t="s">
        <v>136</v>
      </c>
    </row>
    <row r="207" spans="1:65" s="2" customFormat="1" ht="16.5" customHeight="1">
      <c r="A207" s="35"/>
      <c r="B207" s="36"/>
      <c r="C207" s="205" t="s">
        <v>271</v>
      </c>
      <c r="D207" s="205" t="s">
        <v>138</v>
      </c>
      <c r="E207" s="206" t="s">
        <v>240</v>
      </c>
      <c r="F207" s="207" t="s">
        <v>241</v>
      </c>
      <c r="G207" s="208" t="s">
        <v>183</v>
      </c>
      <c r="H207" s="209">
        <v>250.26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142</v>
      </c>
      <c r="AT207" s="217" t="s">
        <v>138</v>
      </c>
      <c r="AU207" s="217" t="s">
        <v>85</v>
      </c>
      <c r="AY207" s="18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142</v>
      </c>
      <c r="BM207" s="217" t="s">
        <v>242</v>
      </c>
    </row>
    <row r="208" spans="1:65" s="2" customFormat="1" ht="21.75" customHeight="1">
      <c r="A208" s="35"/>
      <c r="B208" s="36"/>
      <c r="C208" s="205" t="s">
        <v>277</v>
      </c>
      <c r="D208" s="205" t="s">
        <v>138</v>
      </c>
      <c r="E208" s="206" t="s">
        <v>243</v>
      </c>
      <c r="F208" s="207" t="s">
        <v>244</v>
      </c>
      <c r="G208" s="208" t="s">
        <v>183</v>
      </c>
      <c r="H208" s="209">
        <v>255.461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142</v>
      </c>
      <c r="AT208" s="217" t="s">
        <v>138</v>
      </c>
      <c r="AU208" s="217" t="s">
        <v>85</v>
      </c>
      <c r="AY208" s="18" t="s">
        <v>136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142</v>
      </c>
      <c r="BM208" s="217" t="s">
        <v>245</v>
      </c>
    </row>
    <row r="209" spans="2:51" s="13" customFormat="1" ht="10.2">
      <c r="B209" s="219"/>
      <c r="C209" s="220"/>
      <c r="D209" s="221" t="s">
        <v>144</v>
      </c>
      <c r="E209" s="222" t="s">
        <v>1</v>
      </c>
      <c r="F209" s="223" t="s">
        <v>576</v>
      </c>
      <c r="G209" s="220"/>
      <c r="H209" s="224">
        <v>349.4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144</v>
      </c>
      <c r="AU209" s="230" t="s">
        <v>85</v>
      </c>
      <c r="AV209" s="13" t="s">
        <v>85</v>
      </c>
      <c r="AW209" s="13" t="s">
        <v>32</v>
      </c>
      <c r="AX209" s="13" t="s">
        <v>75</v>
      </c>
      <c r="AY209" s="230" t="s">
        <v>136</v>
      </c>
    </row>
    <row r="210" spans="2:51" s="14" customFormat="1" ht="10.2">
      <c r="B210" s="231"/>
      <c r="C210" s="232"/>
      <c r="D210" s="221" t="s">
        <v>144</v>
      </c>
      <c r="E210" s="233" t="s">
        <v>1</v>
      </c>
      <c r="F210" s="234" t="s">
        <v>577</v>
      </c>
      <c r="G210" s="232"/>
      <c r="H210" s="233" t="s">
        <v>1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144</v>
      </c>
      <c r="AU210" s="240" t="s">
        <v>85</v>
      </c>
      <c r="AV210" s="14" t="s">
        <v>83</v>
      </c>
      <c r="AW210" s="14" t="s">
        <v>32</v>
      </c>
      <c r="AX210" s="14" t="s">
        <v>75</v>
      </c>
      <c r="AY210" s="240" t="s">
        <v>136</v>
      </c>
    </row>
    <row r="211" spans="2:51" s="13" customFormat="1" ht="10.2">
      <c r="B211" s="219"/>
      <c r="C211" s="220"/>
      <c r="D211" s="221" t="s">
        <v>144</v>
      </c>
      <c r="E211" s="222" t="s">
        <v>1</v>
      </c>
      <c r="F211" s="223" t="s">
        <v>578</v>
      </c>
      <c r="G211" s="220"/>
      <c r="H211" s="224">
        <v>-57.2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144</v>
      </c>
      <c r="AU211" s="230" t="s">
        <v>85</v>
      </c>
      <c r="AV211" s="13" t="s">
        <v>85</v>
      </c>
      <c r="AW211" s="13" t="s">
        <v>32</v>
      </c>
      <c r="AX211" s="13" t="s">
        <v>75</v>
      </c>
      <c r="AY211" s="230" t="s">
        <v>136</v>
      </c>
    </row>
    <row r="212" spans="2:51" s="13" customFormat="1" ht="10.2">
      <c r="B212" s="219"/>
      <c r="C212" s="220"/>
      <c r="D212" s="221" t="s">
        <v>144</v>
      </c>
      <c r="E212" s="222" t="s">
        <v>1</v>
      </c>
      <c r="F212" s="223" t="s">
        <v>579</v>
      </c>
      <c r="G212" s="220"/>
      <c r="H212" s="224">
        <v>-7.2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144</v>
      </c>
      <c r="AU212" s="230" t="s">
        <v>85</v>
      </c>
      <c r="AV212" s="13" t="s">
        <v>85</v>
      </c>
      <c r="AW212" s="13" t="s">
        <v>32</v>
      </c>
      <c r="AX212" s="13" t="s">
        <v>75</v>
      </c>
      <c r="AY212" s="230" t="s">
        <v>136</v>
      </c>
    </row>
    <row r="213" spans="2:51" s="14" customFormat="1" ht="10.2">
      <c r="B213" s="231"/>
      <c r="C213" s="232"/>
      <c r="D213" s="221" t="s">
        <v>144</v>
      </c>
      <c r="E213" s="233" t="s">
        <v>1</v>
      </c>
      <c r="F213" s="234" t="s">
        <v>580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144</v>
      </c>
      <c r="AU213" s="240" t="s">
        <v>85</v>
      </c>
      <c r="AV213" s="14" t="s">
        <v>83</v>
      </c>
      <c r="AW213" s="14" t="s">
        <v>32</v>
      </c>
      <c r="AX213" s="14" t="s">
        <v>75</v>
      </c>
      <c r="AY213" s="240" t="s">
        <v>136</v>
      </c>
    </row>
    <row r="214" spans="2:51" s="13" customFormat="1" ht="10.2">
      <c r="B214" s="219"/>
      <c r="C214" s="220"/>
      <c r="D214" s="221" t="s">
        <v>144</v>
      </c>
      <c r="E214" s="222" t="s">
        <v>1</v>
      </c>
      <c r="F214" s="223" t="s">
        <v>581</v>
      </c>
      <c r="G214" s="220"/>
      <c r="H214" s="224">
        <v>-15.58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144</v>
      </c>
      <c r="AU214" s="230" t="s">
        <v>85</v>
      </c>
      <c r="AV214" s="13" t="s">
        <v>85</v>
      </c>
      <c r="AW214" s="13" t="s">
        <v>32</v>
      </c>
      <c r="AX214" s="13" t="s">
        <v>75</v>
      </c>
      <c r="AY214" s="230" t="s">
        <v>136</v>
      </c>
    </row>
    <row r="215" spans="2:51" s="13" customFormat="1" ht="10.2">
      <c r="B215" s="219"/>
      <c r="C215" s="220"/>
      <c r="D215" s="221" t="s">
        <v>144</v>
      </c>
      <c r="E215" s="222" t="s">
        <v>1</v>
      </c>
      <c r="F215" s="223" t="s">
        <v>582</v>
      </c>
      <c r="G215" s="220"/>
      <c r="H215" s="224">
        <v>-13.959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144</v>
      </c>
      <c r="AU215" s="230" t="s">
        <v>85</v>
      </c>
      <c r="AV215" s="13" t="s">
        <v>85</v>
      </c>
      <c r="AW215" s="13" t="s">
        <v>32</v>
      </c>
      <c r="AX215" s="13" t="s">
        <v>75</v>
      </c>
      <c r="AY215" s="230" t="s">
        <v>136</v>
      </c>
    </row>
    <row r="216" spans="2:51" s="16" customFormat="1" ht="10.2">
      <c r="B216" s="252"/>
      <c r="C216" s="253"/>
      <c r="D216" s="221" t="s">
        <v>144</v>
      </c>
      <c r="E216" s="254" t="s">
        <v>1</v>
      </c>
      <c r="F216" s="255" t="s">
        <v>209</v>
      </c>
      <c r="G216" s="253"/>
      <c r="H216" s="256">
        <v>255.461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144</v>
      </c>
      <c r="AU216" s="262" t="s">
        <v>85</v>
      </c>
      <c r="AV216" s="16" t="s">
        <v>142</v>
      </c>
      <c r="AW216" s="16" t="s">
        <v>32</v>
      </c>
      <c r="AX216" s="16" t="s">
        <v>83</v>
      </c>
      <c r="AY216" s="262" t="s">
        <v>136</v>
      </c>
    </row>
    <row r="217" spans="1:65" s="2" customFormat="1" ht="16.5" customHeight="1">
      <c r="A217" s="35"/>
      <c r="B217" s="36"/>
      <c r="C217" s="263" t="s">
        <v>282</v>
      </c>
      <c r="D217" s="263" t="s">
        <v>256</v>
      </c>
      <c r="E217" s="264" t="s">
        <v>257</v>
      </c>
      <c r="F217" s="265" t="s">
        <v>258</v>
      </c>
      <c r="G217" s="266" t="s">
        <v>236</v>
      </c>
      <c r="H217" s="267">
        <v>312.958</v>
      </c>
      <c r="I217" s="268"/>
      <c r="J217" s="269">
        <f>ROUND(I217*H217,2)</f>
        <v>0</v>
      </c>
      <c r="K217" s="270"/>
      <c r="L217" s="271"/>
      <c r="M217" s="272" t="s">
        <v>1</v>
      </c>
      <c r="N217" s="273" t="s">
        <v>40</v>
      </c>
      <c r="O217" s="72"/>
      <c r="P217" s="215">
        <f>O217*H217</f>
        <v>0</v>
      </c>
      <c r="Q217" s="215">
        <v>1</v>
      </c>
      <c r="R217" s="215">
        <f>Q217*H217</f>
        <v>312.958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175</v>
      </c>
      <c r="AT217" s="217" t="s">
        <v>256</v>
      </c>
      <c r="AU217" s="217" t="s">
        <v>85</v>
      </c>
      <c r="AY217" s="18" t="s">
        <v>136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142</v>
      </c>
      <c r="BM217" s="217" t="s">
        <v>259</v>
      </c>
    </row>
    <row r="218" spans="2:51" s="13" customFormat="1" ht="10.2">
      <c r="B218" s="219"/>
      <c r="C218" s="220"/>
      <c r="D218" s="221" t="s">
        <v>144</v>
      </c>
      <c r="E218" s="222" t="s">
        <v>1</v>
      </c>
      <c r="F218" s="223" t="s">
        <v>576</v>
      </c>
      <c r="G218" s="220"/>
      <c r="H218" s="224">
        <v>349.4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144</v>
      </c>
      <c r="AU218" s="230" t="s">
        <v>85</v>
      </c>
      <c r="AV218" s="13" t="s">
        <v>85</v>
      </c>
      <c r="AW218" s="13" t="s">
        <v>32</v>
      </c>
      <c r="AX218" s="13" t="s">
        <v>75</v>
      </c>
      <c r="AY218" s="230" t="s">
        <v>136</v>
      </c>
    </row>
    <row r="219" spans="2:51" s="14" customFormat="1" ht="10.2">
      <c r="B219" s="231"/>
      <c r="C219" s="232"/>
      <c r="D219" s="221" t="s">
        <v>144</v>
      </c>
      <c r="E219" s="233" t="s">
        <v>1</v>
      </c>
      <c r="F219" s="234" t="s">
        <v>577</v>
      </c>
      <c r="G219" s="232"/>
      <c r="H219" s="233" t="s">
        <v>1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144</v>
      </c>
      <c r="AU219" s="240" t="s">
        <v>85</v>
      </c>
      <c r="AV219" s="14" t="s">
        <v>83</v>
      </c>
      <c r="AW219" s="14" t="s">
        <v>32</v>
      </c>
      <c r="AX219" s="14" t="s">
        <v>75</v>
      </c>
      <c r="AY219" s="240" t="s">
        <v>136</v>
      </c>
    </row>
    <row r="220" spans="2:51" s="13" customFormat="1" ht="10.2">
      <c r="B220" s="219"/>
      <c r="C220" s="220"/>
      <c r="D220" s="221" t="s">
        <v>144</v>
      </c>
      <c r="E220" s="222" t="s">
        <v>1</v>
      </c>
      <c r="F220" s="223" t="s">
        <v>578</v>
      </c>
      <c r="G220" s="220"/>
      <c r="H220" s="224">
        <v>-57.2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144</v>
      </c>
      <c r="AU220" s="230" t="s">
        <v>85</v>
      </c>
      <c r="AV220" s="13" t="s">
        <v>85</v>
      </c>
      <c r="AW220" s="13" t="s">
        <v>32</v>
      </c>
      <c r="AX220" s="13" t="s">
        <v>75</v>
      </c>
      <c r="AY220" s="230" t="s">
        <v>136</v>
      </c>
    </row>
    <row r="221" spans="2:51" s="13" customFormat="1" ht="10.2">
      <c r="B221" s="219"/>
      <c r="C221" s="220"/>
      <c r="D221" s="221" t="s">
        <v>144</v>
      </c>
      <c r="E221" s="222" t="s">
        <v>1</v>
      </c>
      <c r="F221" s="223" t="s">
        <v>579</v>
      </c>
      <c r="G221" s="220"/>
      <c r="H221" s="224">
        <v>-7.2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144</v>
      </c>
      <c r="AU221" s="230" t="s">
        <v>85</v>
      </c>
      <c r="AV221" s="13" t="s">
        <v>85</v>
      </c>
      <c r="AW221" s="13" t="s">
        <v>32</v>
      </c>
      <c r="AX221" s="13" t="s">
        <v>75</v>
      </c>
      <c r="AY221" s="230" t="s">
        <v>136</v>
      </c>
    </row>
    <row r="222" spans="2:51" s="14" customFormat="1" ht="10.2">
      <c r="B222" s="231"/>
      <c r="C222" s="232"/>
      <c r="D222" s="221" t="s">
        <v>144</v>
      </c>
      <c r="E222" s="233" t="s">
        <v>1</v>
      </c>
      <c r="F222" s="234" t="s">
        <v>580</v>
      </c>
      <c r="G222" s="232"/>
      <c r="H222" s="233" t="s">
        <v>1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144</v>
      </c>
      <c r="AU222" s="240" t="s">
        <v>85</v>
      </c>
      <c r="AV222" s="14" t="s">
        <v>83</v>
      </c>
      <c r="AW222" s="14" t="s">
        <v>32</v>
      </c>
      <c r="AX222" s="14" t="s">
        <v>75</v>
      </c>
      <c r="AY222" s="240" t="s">
        <v>136</v>
      </c>
    </row>
    <row r="223" spans="2:51" s="13" customFormat="1" ht="10.2">
      <c r="B223" s="219"/>
      <c r="C223" s="220"/>
      <c r="D223" s="221" t="s">
        <v>144</v>
      </c>
      <c r="E223" s="222" t="s">
        <v>1</v>
      </c>
      <c r="F223" s="223" t="s">
        <v>583</v>
      </c>
      <c r="G223" s="220"/>
      <c r="H223" s="224">
        <v>-60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144</v>
      </c>
      <c r="AU223" s="230" t="s">
        <v>85</v>
      </c>
      <c r="AV223" s="13" t="s">
        <v>85</v>
      </c>
      <c r="AW223" s="13" t="s">
        <v>32</v>
      </c>
      <c r="AX223" s="13" t="s">
        <v>75</v>
      </c>
      <c r="AY223" s="230" t="s">
        <v>136</v>
      </c>
    </row>
    <row r="224" spans="2:51" s="13" customFormat="1" ht="10.2">
      <c r="B224" s="219"/>
      <c r="C224" s="220"/>
      <c r="D224" s="221" t="s">
        <v>144</v>
      </c>
      <c r="E224" s="222" t="s">
        <v>1</v>
      </c>
      <c r="F224" s="223" t="s">
        <v>584</v>
      </c>
      <c r="G224" s="220"/>
      <c r="H224" s="224">
        <v>-37.6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144</v>
      </c>
      <c r="AU224" s="230" t="s">
        <v>85</v>
      </c>
      <c r="AV224" s="13" t="s">
        <v>85</v>
      </c>
      <c r="AW224" s="13" t="s">
        <v>32</v>
      </c>
      <c r="AX224" s="13" t="s">
        <v>75</v>
      </c>
      <c r="AY224" s="230" t="s">
        <v>136</v>
      </c>
    </row>
    <row r="225" spans="2:51" s="15" customFormat="1" ht="10.2">
      <c r="B225" s="241"/>
      <c r="C225" s="242"/>
      <c r="D225" s="221" t="s">
        <v>144</v>
      </c>
      <c r="E225" s="243" t="s">
        <v>1</v>
      </c>
      <c r="F225" s="244" t="s">
        <v>206</v>
      </c>
      <c r="G225" s="242"/>
      <c r="H225" s="245">
        <v>187.4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144</v>
      </c>
      <c r="AU225" s="251" t="s">
        <v>85</v>
      </c>
      <c r="AV225" s="15" t="s">
        <v>149</v>
      </c>
      <c r="AW225" s="15" t="s">
        <v>32</v>
      </c>
      <c r="AX225" s="15" t="s">
        <v>75</v>
      </c>
      <c r="AY225" s="251" t="s">
        <v>136</v>
      </c>
    </row>
    <row r="226" spans="2:51" s="13" customFormat="1" ht="10.2">
      <c r="B226" s="219"/>
      <c r="C226" s="220"/>
      <c r="D226" s="221" t="s">
        <v>144</v>
      </c>
      <c r="E226" s="222" t="s">
        <v>1</v>
      </c>
      <c r="F226" s="223" t="s">
        <v>585</v>
      </c>
      <c r="G226" s="220"/>
      <c r="H226" s="224">
        <v>312.958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144</v>
      </c>
      <c r="AU226" s="230" t="s">
        <v>85</v>
      </c>
      <c r="AV226" s="13" t="s">
        <v>85</v>
      </c>
      <c r="AW226" s="13" t="s">
        <v>32</v>
      </c>
      <c r="AX226" s="13" t="s">
        <v>83</v>
      </c>
      <c r="AY226" s="230" t="s">
        <v>136</v>
      </c>
    </row>
    <row r="227" spans="1:65" s="2" customFormat="1" ht="21.75" customHeight="1">
      <c r="A227" s="35"/>
      <c r="B227" s="36"/>
      <c r="C227" s="205" t="s">
        <v>287</v>
      </c>
      <c r="D227" s="205" t="s">
        <v>138</v>
      </c>
      <c r="E227" s="206" t="s">
        <v>262</v>
      </c>
      <c r="F227" s="207" t="s">
        <v>263</v>
      </c>
      <c r="G227" s="208" t="s">
        <v>183</v>
      </c>
      <c r="H227" s="209">
        <v>51.52</v>
      </c>
      <c r="I227" s="210"/>
      <c r="J227" s="211">
        <f>ROUND(I227*H227,2)</f>
        <v>0</v>
      </c>
      <c r="K227" s="212"/>
      <c r="L227" s="40"/>
      <c r="M227" s="213" t="s">
        <v>1</v>
      </c>
      <c r="N227" s="214" t="s">
        <v>40</v>
      </c>
      <c r="O227" s="72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142</v>
      </c>
      <c r="AT227" s="217" t="s">
        <v>138</v>
      </c>
      <c r="AU227" s="217" t="s">
        <v>85</v>
      </c>
      <c r="AY227" s="18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142</v>
      </c>
      <c r="BM227" s="217" t="s">
        <v>264</v>
      </c>
    </row>
    <row r="228" spans="2:51" s="13" customFormat="1" ht="10.2">
      <c r="B228" s="219"/>
      <c r="C228" s="220"/>
      <c r="D228" s="221" t="s">
        <v>144</v>
      </c>
      <c r="E228" s="222" t="s">
        <v>1</v>
      </c>
      <c r="F228" s="223" t="s">
        <v>586</v>
      </c>
      <c r="G228" s="220"/>
      <c r="H228" s="224">
        <v>45.76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144</v>
      </c>
      <c r="AU228" s="230" t="s">
        <v>85</v>
      </c>
      <c r="AV228" s="13" t="s">
        <v>85</v>
      </c>
      <c r="AW228" s="13" t="s">
        <v>32</v>
      </c>
      <c r="AX228" s="13" t="s">
        <v>75</v>
      </c>
      <c r="AY228" s="230" t="s">
        <v>136</v>
      </c>
    </row>
    <row r="229" spans="2:51" s="13" customFormat="1" ht="10.2">
      <c r="B229" s="219"/>
      <c r="C229" s="220"/>
      <c r="D229" s="221" t="s">
        <v>144</v>
      </c>
      <c r="E229" s="222" t="s">
        <v>1</v>
      </c>
      <c r="F229" s="223" t="s">
        <v>587</v>
      </c>
      <c r="G229" s="220"/>
      <c r="H229" s="224">
        <v>5.76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144</v>
      </c>
      <c r="AU229" s="230" t="s">
        <v>85</v>
      </c>
      <c r="AV229" s="13" t="s">
        <v>85</v>
      </c>
      <c r="AW229" s="13" t="s">
        <v>32</v>
      </c>
      <c r="AX229" s="13" t="s">
        <v>75</v>
      </c>
      <c r="AY229" s="230" t="s">
        <v>136</v>
      </c>
    </row>
    <row r="230" spans="2:51" s="16" customFormat="1" ht="10.2">
      <c r="B230" s="252"/>
      <c r="C230" s="253"/>
      <c r="D230" s="221" t="s">
        <v>144</v>
      </c>
      <c r="E230" s="254" t="s">
        <v>1</v>
      </c>
      <c r="F230" s="255" t="s">
        <v>209</v>
      </c>
      <c r="G230" s="253"/>
      <c r="H230" s="256">
        <v>51.519999999999996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144</v>
      </c>
      <c r="AU230" s="262" t="s">
        <v>85</v>
      </c>
      <c r="AV230" s="16" t="s">
        <v>142</v>
      </c>
      <c r="AW230" s="16" t="s">
        <v>32</v>
      </c>
      <c r="AX230" s="16" t="s">
        <v>83</v>
      </c>
      <c r="AY230" s="262" t="s">
        <v>136</v>
      </c>
    </row>
    <row r="231" spans="1:65" s="2" customFormat="1" ht="16.5" customHeight="1">
      <c r="A231" s="35"/>
      <c r="B231" s="36"/>
      <c r="C231" s="263" t="s">
        <v>293</v>
      </c>
      <c r="D231" s="263" t="s">
        <v>256</v>
      </c>
      <c r="E231" s="264" t="s">
        <v>272</v>
      </c>
      <c r="F231" s="265" t="s">
        <v>273</v>
      </c>
      <c r="G231" s="266" t="s">
        <v>236</v>
      </c>
      <c r="H231" s="267">
        <v>51.52</v>
      </c>
      <c r="I231" s="268"/>
      <c r="J231" s="269">
        <f>ROUND(I231*H231,2)</f>
        <v>0</v>
      </c>
      <c r="K231" s="270"/>
      <c r="L231" s="271"/>
      <c r="M231" s="272" t="s">
        <v>1</v>
      </c>
      <c r="N231" s="273" t="s">
        <v>40</v>
      </c>
      <c r="O231" s="72"/>
      <c r="P231" s="215">
        <f>O231*H231</f>
        <v>0</v>
      </c>
      <c r="Q231" s="215">
        <v>1</v>
      </c>
      <c r="R231" s="215">
        <f>Q231*H231</f>
        <v>51.52</v>
      </c>
      <c r="S231" s="215">
        <v>0</v>
      </c>
      <c r="T231" s="21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175</v>
      </c>
      <c r="AT231" s="217" t="s">
        <v>256</v>
      </c>
      <c r="AU231" s="217" t="s">
        <v>85</v>
      </c>
      <c r="AY231" s="18" t="s">
        <v>136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83</v>
      </c>
      <c r="BK231" s="218">
        <f>ROUND(I231*H231,2)</f>
        <v>0</v>
      </c>
      <c r="BL231" s="18" t="s">
        <v>142</v>
      </c>
      <c r="BM231" s="217" t="s">
        <v>274</v>
      </c>
    </row>
    <row r="232" spans="2:63" s="12" customFormat="1" ht="22.8" customHeight="1">
      <c r="B232" s="189"/>
      <c r="C232" s="190"/>
      <c r="D232" s="191" t="s">
        <v>74</v>
      </c>
      <c r="E232" s="203" t="s">
        <v>149</v>
      </c>
      <c r="F232" s="203" t="s">
        <v>276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P233</f>
        <v>0</v>
      </c>
      <c r="Q232" s="197"/>
      <c r="R232" s="198">
        <f>R233</f>
        <v>21.613319999999998</v>
      </c>
      <c r="S232" s="197"/>
      <c r="T232" s="199">
        <f>T233</f>
        <v>0</v>
      </c>
      <c r="AR232" s="200" t="s">
        <v>83</v>
      </c>
      <c r="AT232" s="201" t="s">
        <v>74</v>
      </c>
      <c r="AU232" s="201" t="s">
        <v>83</v>
      </c>
      <c r="AY232" s="200" t="s">
        <v>136</v>
      </c>
      <c r="BK232" s="202">
        <f>BK233</f>
        <v>0</v>
      </c>
    </row>
    <row r="233" spans="2:63" s="12" customFormat="1" ht="20.85" customHeight="1">
      <c r="B233" s="189"/>
      <c r="C233" s="190"/>
      <c r="D233" s="191" t="s">
        <v>74</v>
      </c>
      <c r="E233" s="203" t="s">
        <v>337</v>
      </c>
      <c r="F233" s="203" t="s">
        <v>588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SUM(P234:P252)</f>
        <v>0</v>
      </c>
      <c r="Q233" s="197"/>
      <c r="R233" s="198">
        <f>SUM(R234:R252)</f>
        <v>21.613319999999998</v>
      </c>
      <c r="S233" s="197"/>
      <c r="T233" s="199">
        <f>SUM(T234:T252)</f>
        <v>0</v>
      </c>
      <c r="AR233" s="200" t="s">
        <v>83</v>
      </c>
      <c r="AT233" s="201" t="s">
        <v>74</v>
      </c>
      <c r="AU233" s="201" t="s">
        <v>85</v>
      </c>
      <c r="AY233" s="200" t="s">
        <v>136</v>
      </c>
      <c r="BK233" s="202">
        <f>SUM(BK234:BK252)</f>
        <v>0</v>
      </c>
    </row>
    <row r="234" spans="1:65" s="2" customFormat="1" ht="21.75" customHeight="1">
      <c r="A234" s="35"/>
      <c r="B234" s="36"/>
      <c r="C234" s="205" t="s">
        <v>299</v>
      </c>
      <c r="D234" s="205" t="s">
        <v>138</v>
      </c>
      <c r="E234" s="206" t="s">
        <v>589</v>
      </c>
      <c r="F234" s="207" t="s">
        <v>590</v>
      </c>
      <c r="G234" s="208" t="s">
        <v>323</v>
      </c>
      <c r="H234" s="209">
        <v>2</v>
      </c>
      <c r="I234" s="210"/>
      <c r="J234" s="211">
        <f aca="true" t="shared" si="0" ref="J234:J252">ROUND(I234*H234,2)</f>
        <v>0</v>
      </c>
      <c r="K234" s="212"/>
      <c r="L234" s="40"/>
      <c r="M234" s="213" t="s">
        <v>1</v>
      </c>
      <c r="N234" s="214" t="s">
        <v>40</v>
      </c>
      <c r="O234" s="72"/>
      <c r="P234" s="215">
        <f aca="true" t="shared" si="1" ref="P234:P252">O234*H234</f>
        <v>0</v>
      </c>
      <c r="Q234" s="215">
        <v>0.45423</v>
      </c>
      <c r="R234" s="215">
        <f aca="true" t="shared" si="2" ref="R234:R252">Q234*H234</f>
        <v>0.90846</v>
      </c>
      <c r="S234" s="215">
        <v>0</v>
      </c>
      <c r="T234" s="216">
        <f aca="true" t="shared" si="3" ref="T234:T252"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149</v>
      </c>
      <c r="AY234" s="18" t="s">
        <v>136</v>
      </c>
      <c r="BE234" s="218">
        <f aca="true" t="shared" si="4" ref="BE234:BE252">IF(N234="základní",J234,0)</f>
        <v>0</v>
      </c>
      <c r="BF234" s="218">
        <f aca="true" t="shared" si="5" ref="BF234:BF252">IF(N234="snížená",J234,0)</f>
        <v>0</v>
      </c>
      <c r="BG234" s="218">
        <f aca="true" t="shared" si="6" ref="BG234:BG252">IF(N234="zákl. přenesená",J234,0)</f>
        <v>0</v>
      </c>
      <c r="BH234" s="218">
        <f aca="true" t="shared" si="7" ref="BH234:BH252">IF(N234="sníž. přenesená",J234,0)</f>
        <v>0</v>
      </c>
      <c r="BI234" s="218">
        <f aca="true" t="shared" si="8" ref="BI234:BI252">IF(N234="nulová",J234,0)</f>
        <v>0</v>
      </c>
      <c r="BJ234" s="18" t="s">
        <v>83</v>
      </c>
      <c r="BK234" s="218">
        <f aca="true" t="shared" si="9" ref="BK234:BK252">ROUND(I234*H234,2)</f>
        <v>0</v>
      </c>
      <c r="BL234" s="18" t="s">
        <v>142</v>
      </c>
      <c r="BM234" s="217" t="s">
        <v>591</v>
      </c>
    </row>
    <row r="235" spans="1:65" s="2" customFormat="1" ht="21.75" customHeight="1">
      <c r="A235" s="35"/>
      <c r="B235" s="36"/>
      <c r="C235" s="263" t="s">
        <v>303</v>
      </c>
      <c r="D235" s="263" t="s">
        <v>256</v>
      </c>
      <c r="E235" s="264" t="s">
        <v>592</v>
      </c>
      <c r="F235" s="265" t="s">
        <v>593</v>
      </c>
      <c r="G235" s="266" t="s">
        <v>323</v>
      </c>
      <c r="H235" s="267">
        <v>1</v>
      </c>
      <c r="I235" s="268"/>
      <c r="J235" s="269">
        <f t="shared" si="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"/>
        <v>0</v>
      </c>
      <c r="Q235" s="215">
        <v>6.5</v>
      </c>
      <c r="R235" s="215">
        <f t="shared" si="2"/>
        <v>6.5</v>
      </c>
      <c r="S235" s="215">
        <v>0</v>
      </c>
      <c r="T235" s="216">
        <f t="shared" si="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149</v>
      </c>
      <c r="AY235" s="18" t="s">
        <v>136</v>
      </c>
      <c r="BE235" s="218">
        <f t="shared" si="4"/>
        <v>0</v>
      </c>
      <c r="BF235" s="218">
        <f t="shared" si="5"/>
        <v>0</v>
      </c>
      <c r="BG235" s="218">
        <f t="shared" si="6"/>
        <v>0</v>
      </c>
      <c r="BH235" s="218">
        <f t="shared" si="7"/>
        <v>0</v>
      </c>
      <c r="BI235" s="218">
        <f t="shared" si="8"/>
        <v>0</v>
      </c>
      <c r="BJ235" s="18" t="s">
        <v>83</v>
      </c>
      <c r="BK235" s="218">
        <f t="shared" si="9"/>
        <v>0</v>
      </c>
      <c r="BL235" s="18" t="s">
        <v>142</v>
      </c>
      <c r="BM235" s="217" t="s">
        <v>594</v>
      </c>
    </row>
    <row r="236" spans="1:65" s="2" customFormat="1" ht="16.5" customHeight="1">
      <c r="A236" s="35"/>
      <c r="B236" s="36"/>
      <c r="C236" s="263" t="s">
        <v>307</v>
      </c>
      <c r="D236" s="263" t="s">
        <v>256</v>
      </c>
      <c r="E236" s="264" t="s">
        <v>595</v>
      </c>
      <c r="F236" s="265" t="s">
        <v>596</v>
      </c>
      <c r="G236" s="266" t="s">
        <v>323</v>
      </c>
      <c r="H236" s="267">
        <v>1</v>
      </c>
      <c r="I236" s="268"/>
      <c r="J236" s="269">
        <f t="shared" si="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"/>
        <v>0</v>
      </c>
      <c r="Q236" s="215">
        <v>8.15</v>
      </c>
      <c r="R236" s="215">
        <f t="shared" si="2"/>
        <v>8.15</v>
      </c>
      <c r="S236" s="215">
        <v>0</v>
      </c>
      <c r="T236" s="216">
        <f t="shared" si="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149</v>
      </c>
      <c r="AY236" s="18" t="s">
        <v>136</v>
      </c>
      <c r="BE236" s="218">
        <f t="shared" si="4"/>
        <v>0</v>
      </c>
      <c r="BF236" s="218">
        <f t="shared" si="5"/>
        <v>0</v>
      </c>
      <c r="BG236" s="218">
        <f t="shared" si="6"/>
        <v>0</v>
      </c>
      <c r="BH236" s="218">
        <f t="shared" si="7"/>
        <v>0</v>
      </c>
      <c r="BI236" s="218">
        <f t="shared" si="8"/>
        <v>0</v>
      </c>
      <c r="BJ236" s="18" t="s">
        <v>83</v>
      </c>
      <c r="BK236" s="218">
        <f t="shared" si="9"/>
        <v>0</v>
      </c>
      <c r="BL236" s="18" t="s">
        <v>142</v>
      </c>
      <c r="BM236" s="217" t="s">
        <v>597</v>
      </c>
    </row>
    <row r="237" spans="1:65" s="2" customFormat="1" ht="21.75" customHeight="1">
      <c r="A237" s="35"/>
      <c r="B237" s="36"/>
      <c r="C237" s="205" t="s">
        <v>311</v>
      </c>
      <c r="D237" s="205" t="s">
        <v>138</v>
      </c>
      <c r="E237" s="206" t="s">
        <v>598</v>
      </c>
      <c r="F237" s="207" t="s">
        <v>599</v>
      </c>
      <c r="G237" s="208" t="s">
        <v>323</v>
      </c>
      <c r="H237" s="209">
        <v>2</v>
      </c>
      <c r="I237" s="210"/>
      <c r="J237" s="211">
        <f t="shared" si="0"/>
        <v>0</v>
      </c>
      <c r="K237" s="212"/>
      <c r="L237" s="40"/>
      <c r="M237" s="213" t="s">
        <v>1</v>
      </c>
      <c r="N237" s="214" t="s">
        <v>40</v>
      </c>
      <c r="O237" s="72"/>
      <c r="P237" s="215">
        <f t="shared" si="1"/>
        <v>0</v>
      </c>
      <c r="Q237" s="215">
        <v>0.5596</v>
      </c>
      <c r="R237" s="215">
        <f t="shared" si="2"/>
        <v>1.1192</v>
      </c>
      <c r="S237" s="215">
        <v>0</v>
      </c>
      <c r="T237" s="216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142</v>
      </c>
      <c r="AT237" s="217" t="s">
        <v>138</v>
      </c>
      <c r="AU237" s="217" t="s">
        <v>149</v>
      </c>
      <c r="AY237" s="18" t="s">
        <v>136</v>
      </c>
      <c r="BE237" s="218">
        <f t="shared" si="4"/>
        <v>0</v>
      </c>
      <c r="BF237" s="218">
        <f t="shared" si="5"/>
        <v>0</v>
      </c>
      <c r="BG237" s="218">
        <f t="shared" si="6"/>
        <v>0</v>
      </c>
      <c r="BH237" s="218">
        <f t="shared" si="7"/>
        <v>0</v>
      </c>
      <c r="BI237" s="218">
        <f t="shared" si="8"/>
        <v>0</v>
      </c>
      <c r="BJ237" s="18" t="s">
        <v>83</v>
      </c>
      <c r="BK237" s="218">
        <f t="shared" si="9"/>
        <v>0</v>
      </c>
      <c r="BL237" s="18" t="s">
        <v>142</v>
      </c>
      <c r="BM237" s="217" t="s">
        <v>600</v>
      </c>
    </row>
    <row r="238" spans="1:65" s="2" customFormat="1" ht="21.75" customHeight="1">
      <c r="A238" s="35"/>
      <c r="B238" s="36"/>
      <c r="C238" s="263" t="s">
        <v>315</v>
      </c>
      <c r="D238" s="263" t="s">
        <v>256</v>
      </c>
      <c r="E238" s="264" t="s">
        <v>601</v>
      </c>
      <c r="F238" s="265" t="s">
        <v>602</v>
      </c>
      <c r="G238" s="266" t="s">
        <v>323</v>
      </c>
      <c r="H238" s="267">
        <v>1</v>
      </c>
      <c r="I238" s="268"/>
      <c r="J238" s="269">
        <f t="shared" si="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"/>
        <v>0</v>
      </c>
      <c r="Q238" s="215">
        <v>2.07</v>
      </c>
      <c r="R238" s="215">
        <f t="shared" si="2"/>
        <v>2.07</v>
      </c>
      <c r="S238" s="215">
        <v>0</v>
      </c>
      <c r="T238" s="216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149</v>
      </c>
      <c r="AY238" s="18" t="s">
        <v>136</v>
      </c>
      <c r="BE238" s="218">
        <f t="shared" si="4"/>
        <v>0</v>
      </c>
      <c r="BF238" s="218">
        <f t="shared" si="5"/>
        <v>0</v>
      </c>
      <c r="BG238" s="218">
        <f t="shared" si="6"/>
        <v>0</v>
      </c>
      <c r="BH238" s="218">
        <f t="shared" si="7"/>
        <v>0</v>
      </c>
      <c r="BI238" s="218">
        <f t="shared" si="8"/>
        <v>0</v>
      </c>
      <c r="BJ238" s="18" t="s">
        <v>83</v>
      </c>
      <c r="BK238" s="218">
        <f t="shared" si="9"/>
        <v>0</v>
      </c>
      <c r="BL238" s="18" t="s">
        <v>142</v>
      </c>
      <c r="BM238" s="217" t="s">
        <v>603</v>
      </c>
    </row>
    <row r="239" spans="1:65" s="2" customFormat="1" ht="21.75" customHeight="1">
      <c r="A239" s="35"/>
      <c r="B239" s="36"/>
      <c r="C239" s="263" t="s">
        <v>320</v>
      </c>
      <c r="D239" s="263" t="s">
        <v>256</v>
      </c>
      <c r="E239" s="264" t="s">
        <v>604</v>
      </c>
      <c r="F239" s="265" t="s">
        <v>605</v>
      </c>
      <c r="G239" s="266" t="s">
        <v>323</v>
      </c>
      <c r="H239" s="267">
        <v>1</v>
      </c>
      <c r="I239" s="268"/>
      <c r="J239" s="269">
        <f t="shared" si="0"/>
        <v>0</v>
      </c>
      <c r="K239" s="270"/>
      <c r="L239" s="271"/>
      <c r="M239" s="272" t="s">
        <v>1</v>
      </c>
      <c r="N239" s="273" t="s">
        <v>40</v>
      </c>
      <c r="O239" s="72"/>
      <c r="P239" s="215">
        <f t="shared" si="1"/>
        <v>0</v>
      </c>
      <c r="Q239" s="215">
        <v>2.85</v>
      </c>
      <c r="R239" s="215">
        <f t="shared" si="2"/>
        <v>2.85</v>
      </c>
      <c r="S239" s="215">
        <v>0</v>
      </c>
      <c r="T239" s="216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175</v>
      </c>
      <c r="AT239" s="217" t="s">
        <v>256</v>
      </c>
      <c r="AU239" s="217" t="s">
        <v>149</v>
      </c>
      <c r="AY239" s="18" t="s">
        <v>136</v>
      </c>
      <c r="BE239" s="218">
        <f t="shared" si="4"/>
        <v>0</v>
      </c>
      <c r="BF239" s="218">
        <f t="shared" si="5"/>
        <v>0</v>
      </c>
      <c r="BG239" s="218">
        <f t="shared" si="6"/>
        <v>0</v>
      </c>
      <c r="BH239" s="218">
        <f t="shared" si="7"/>
        <v>0</v>
      </c>
      <c r="BI239" s="218">
        <f t="shared" si="8"/>
        <v>0</v>
      </c>
      <c r="BJ239" s="18" t="s">
        <v>83</v>
      </c>
      <c r="BK239" s="218">
        <f t="shared" si="9"/>
        <v>0</v>
      </c>
      <c r="BL239" s="18" t="s">
        <v>142</v>
      </c>
      <c r="BM239" s="217" t="s">
        <v>606</v>
      </c>
    </row>
    <row r="240" spans="1:65" s="2" customFormat="1" ht="16.5" customHeight="1">
      <c r="A240" s="35"/>
      <c r="B240" s="36"/>
      <c r="C240" s="205" t="s">
        <v>325</v>
      </c>
      <c r="D240" s="205" t="s">
        <v>138</v>
      </c>
      <c r="E240" s="206" t="s">
        <v>607</v>
      </c>
      <c r="F240" s="207" t="s">
        <v>608</v>
      </c>
      <c r="G240" s="208" t="s">
        <v>609</v>
      </c>
      <c r="H240" s="209">
        <v>1</v>
      </c>
      <c r="I240" s="210"/>
      <c r="J240" s="211">
        <f t="shared" si="0"/>
        <v>0</v>
      </c>
      <c r="K240" s="212"/>
      <c r="L240" s="40"/>
      <c r="M240" s="213" t="s">
        <v>1</v>
      </c>
      <c r="N240" s="214" t="s">
        <v>40</v>
      </c>
      <c r="O240" s="72"/>
      <c r="P240" s="215">
        <f t="shared" si="1"/>
        <v>0</v>
      </c>
      <c r="Q240" s="215">
        <v>0</v>
      </c>
      <c r="R240" s="215">
        <f t="shared" si="2"/>
        <v>0</v>
      </c>
      <c r="S240" s="215">
        <v>0</v>
      </c>
      <c r="T240" s="216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142</v>
      </c>
      <c r="AT240" s="217" t="s">
        <v>138</v>
      </c>
      <c r="AU240" s="217" t="s">
        <v>149</v>
      </c>
      <c r="AY240" s="18" t="s">
        <v>136</v>
      </c>
      <c r="BE240" s="218">
        <f t="shared" si="4"/>
        <v>0</v>
      </c>
      <c r="BF240" s="218">
        <f t="shared" si="5"/>
        <v>0</v>
      </c>
      <c r="BG240" s="218">
        <f t="shared" si="6"/>
        <v>0</v>
      </c>
      <c r="BH240" s="218">
        <f t="shared" si="7"/>
        <v>0</v>
      </c>
      <c r="BI240" s="218">
        <f t="shared" si="8"/>
        <v>0</v>
      </c>
      <c r="BJ240" s="18" t="s">
        <v>83</v>
      </c>
      <c r="BK240" s="218">
        <f t="shared" si="9"/>
        <v>0</v>
      </c>
      <c r="BL240" s="18" t="s">
        <v>142</v>
      </c>
      <c r="BM240" s="217" t="s">
        <v>610</v>
      </c>
    </row>
    <row r="241" spans="1:65" s="2" customFormat="1" ht="21.75" customHeight="1">
      <c r="A241" s="35"/>
      <c r="B241" s="36"/>
      <c r="C241" s="263" t="s">
        <v>329</v>
      </c>
      <c r="D241" s="263" t="s">
        <v>256</v>
      </c>
      <c r="E241" s="264" t="s">
        <v>611</v>
      </c>
      <c r="F241" s="265" t="s">
        <v>612</v>
      </c>
      <c r="G241" s="266" t="s">
        <v>323</v>
      </c>
      <c r="H241" s="267">
        <v>2</v>
      </c>
      <c r="I241" s="268"/>
      <c r="J241" s="269">
        <f t="shared" si="0"/>
        <v>0</v>
      </c>
      <c r="K241" s="270"/>
      <c r="L241" s="271"/>
      <c r="M241" s="272" t="s">
        <v>1</v>
      </c>
      <c r="N241" s="273" t="s">
        <v>40</v>
      </c>
      <c r="O241" s="72"/>
      <c r="P241" s="215">
        <f t="shared" si="1"/>
        <v>0</v>
      </c>
      <c r="Q241" s="215">
        <v>0</v>
      </c>
      <c r="R241" s="215">
        <f t="shared" si="2"/>
        <v>0</v>
      </c>
      <c r="S241" s="215">
        <v>0</v>
      </c>
      <c r="T241" s="216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175</v>
      </c>
      <c r="AT241" s="217" t="s">
        <v>256</v>
      </c>
      <c r="AU241" s="217" t="s">
        <v>149</v>
      </c>
      <c r="AY241" s="18" t="s">
        <v>136</v>
      </c>
      <c r="BE241" s="218">
        <f t="shared" si="4"/>
        <v>0</v>
      </c>
      <c r="BF241" s="218">
        <f t="shared" si="5"/>
        <v>0</v>
      </c>
      <c r="BG241" s="218">
        <f t="shared" si="6"/>
        <v>0</v>
      </c>
      <c r="BH241" s="218">
        <f t="shared" si="7"/>
        <v>0</v>
      </c>
      <c r="BI241" s="218">
        <f t="shared" si="8"/>
        <v>0</v>
      </c>
      <c r="BJ241" s="18" t="s">
        <v>83</v>
      </c>
      <c r="BK241" s="218">
        <f t="shared" si="9"/>
        <v>0</v>
      </c>
      <c r="BL241" s="18" t="s">
        <v>142</v>
      </c>
      <c r="BM241" s="217" t="s">
        <v>613</v>
      </c>
    </row>
    <row r="242" spans="1:65" s="2" customFormat="1" ht="21.75" customHeight="1">
      <c r="A242" s="35"/>
      <c r="B242" s="36"/>
      <c r="C242" s="263" t="s">
        <v>333</v>
      </c>
      <c r="D242" s="263" t="s">
        <v>256</v>
      </c>
      <c r="E242" s="264" t="s">
        <v>614</v>
      </c>
      <c r="F242" s="265" t="s">
        <v>615</v>
      </c>
      <c r="G242" s="266" t="s">
        <v>323</v>
      </c>
      <c r="H242" s="267">
        <v>2</v>
      </c>
      <c r="I242" s="268"/>
      <c r="J242" s="269">
        <f t="shared" si="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"/>
        <v>0</v>
      </c>
      <c r="Q242" s="215">
        <v>0</v>
      </c>
      <c r="R242" s="215">
        <f t="shared" si="2"/>
        <v>0</v>
      </c>
      <c r="S242" s="215">
        <v>0</v>
      </c>
      <c r="T242" s="216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149</v>
      </c>
      <c r="AY242" s="18" t="s">
        <v>136</v>
      </c>
      <c r="BE242" s="218">
        <f t="shared" si="4"/>
        <v>0</v>
      </c>
      <c r="BF242" s="218">
        <f t="shared" si="5"/>
        <v>0</v>
      </c>
      <c r="BG242" s="218">
        <f t="shared" si="6"/>
        <v>0</v>
      </c>
      <c r="BH242" s="218">
        <f t="shared" si="7"/>
        <v>0</v>
      </c>
      <c r="BI242" s="218">
        <f t="shared" si="8"/>
        <v>0</v>
      </c>
      <c r="BJ242" s="18" t="s">
        <v>83</v>
      </c>
      <c r="BK242" s="218">
        <f t="shared" si="9"/>
        <v>0</v>
      </c>
      <c r="BL242" s="18" t="s">
        <v>142</v>
      </c>
      <c r="BM242" s="217" t="s">
        <v>616</v>
      </c>
    </row>
    <row r="243" spans="1:65" s="2" customFormat="1" ht="33" customHeight="1">
      <c r="A243" s="35"/>
      <c r="B243" s="36"/>
      <c r="C243" s="263" t="s">
        <v>337</v>
      </c>
      <c r="D243" s="263" t="s">
        <v>256</v>
      </c>
      <c r="E243" s="264" t="s">
        <v>617</v>
      </c>
      <c r="F243" s="265" t="s">
        <v>618</v>
      </c>
      <c r="G243" s="266" t="s">
        <v>323</v>
      </c>
      <c r="H243" s="267">
        <v>1</v>
      </c>
      <c r="I243" s="268"/>
      <c r="J243" s="269">
        <f t="shared" si="0"/>
        <v>0</v>
      </c>
      <c r="K243" s="270"/>
      <c r="L243" s="271"/>
      <c r="M243" s="272" t="s">
        <v>1</v>
      </c>
      <c r="N243" s="273" t="s">
        <v>40</v>
      </c>
      <c r="O243" s="72"/>
      <c r="P243" s="215">
        <f t="shared" si="1"/>
        <v>0</v>
      </c>
      <c r="Q243" s="215">
        <v>0</v>
      </c>
      <c r="R243" s="215">
        <f t="shared" si="2"/>
        <v>0</v>
      </c>
      <c r="S243" s="215">
        <v>0</v>
      </c>
      <c r="T243" s="216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175</v>
      </c>
      <c r="AT243" s="217" t="s">
        <v>256</v>
      </c>
      <c r="AU243" s="217" t="s">
        <v>149</v>
      </c>
      <c r="AY243" s="18" t="s">
        <v>136</v>
      </c>
      <c r="BE243" s="218">
        <f t="shared" si="4"/>
        <v>0</v>
      </c>
      <c r="BF243" s="218">
        <f t="shared" si="5"/>
        <v>0</v>
      </c>
      <c r="BG243" s="218">
        <f t="shared" si="6"/>
        <v>0</v>
      </c>
      <c r="BH243" s="218">
        <f t="shared" si="7"/>
        <v>0</v>
      </c>
      <c r="BI243" s="218">
        <f t="shared" si="8"/>
        <v>0</v>
      </c>
      <c r="BJ243" s="18" t="s">
        <v>83</v>
      </c>
      <c r="BK243" s="218">
        <f t="shared" si="9"/>
        <v>0</v>
      </c>
      <c r="BL243" s="18" t="s">
        <v>142</v>
      </c>
      <c r="BM243" s="217" t="s">
        <v>619</v>
      </c>
    </row>
    <row r="244" spans="1:65" s="2" customFormat="1" ht="21.75" customHeight="1">
      <c r="A244" s="35"/>
      <c r="B244" s="36"/>
      <c r="C244" s="263" t="s">
        <v>342</v>
      </c>
      <c r="D244" s="263" t="s">
        <v>256</v>
      </c>
      <c r="E244" s="264" t="s">
        <v>620</v>
      </c>
      <c r="F244" s="265" t="s">
        <v>621</v>
      </c>
      <c r="G244" s="266" t="s">
        <v>622</v>
      </c>
      <c r="H244" s="267">
        <v>1</v>
      </c>
      <c r="I244" s="268"/>
      <c r="J244" s="269">
        <f t="shared" si="0"/>
        <v>0</v>
      </c>
      <c r="K244" s="270"/>
      <c r="L244" s="271"/>
      <c r="M244" s="272" t="s">
        <v>1</v>
      </c>
      <c r="N244" s="273" t="s">
        <v>40</v>
      </c>
      <c r="O244" s="72"/>
      <c r="P244" s="215">
        <f t="shared" si="1"/>
        <v>0</v>
      </c>
      <c r="Q244" s="215">
        <v>0</v>
      </c>
      <c r="R244" s="215">
        <f t="shared" si="2"/>
        <v>0</v>
      </c>
      <c r="S244" s="215">
        <v>0</v>
      </c>
      <c r="T244" s="216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175</v>
      </c>
      <c r="AT244" s="217" t="s">
        <v>256</v>
      </c>
      <c r="AU244" s="217" t="s">
        <v>149</v>
      </c>
      <c r="AY244" s="18" t="s">
        <v>136</v>
      </c>
      <c r="BE244" s="218">
        <f t="shared" si="4"/>
        <v>0</v>
      </c>
      <c r="BF244" s="218">
        <f t="shared" si="5"/>
        <v>0</v>
      </c>
      <c r="BG244" s="218">
        <f t="shared" si="6"/>
        <v>0</v>
      </c>
      <c r="BH244" s="218">
        <f t="shared" si="7"/>
        <v>0</v>
      </c>
      <c r="BI244" s="218">
        <f t="shared" si="8"/>
        <v>0</v>
      </c>
      <c r="BJ244" s="18" t="s">
        <v>83</v>
      </c>
      <c r="BK244" s="218">
        <f t="shared" si="9"/>
        <v>0</v>
      </c>
      <c r="BL244" s="18" t="s">
        <v>142</v>
      </c>
      <c r="BM244" s="217" t="s">
        <v>623</v>
      </c>
    </row>
    <row r="245" spans="1:65" s="2" customFormat="1" ht="21.75" customHeight="1">
      <c r="A245" s="35"/>
      <c r="B245" s="36"/>
      <c r="C245" s="263" t="s">
        <v>346</v>
      </c>
      <c r="D245" s="263" t="s">
        <v>256</v>
      </c>
      <c r="E245" s="264" t="s">
        <v>624</v>
      </c>
      <c r="F245" s="265" t="s">
        <v>625</v>
      </c>
      <c r="G245" s="266" t="s">
        <v>323</v>
      </c>
      <c r="H245" s="267">
        <v>2</v>
      </c>
      <c r="I245" s="268"/>
      <c r="J245" s="269">
        <f t="shared" si="0"/>
        <v>0</v>
      </c>
      <c r="K245" s="270"/>
      <c r="L245" s="271"/>
      <c r="M245" s="272" t="s">
        <v>1</v>
      </c>
      <c r="N245" s="273" t="s">
        <v>40</v>
      </c>
      <c r="O245" s="72"/>
      <c r="P245" s="215">
        <f t="shared" si="1"/>
        <v>0</v>
      </c>
      <c r="Q245" s="215">
        <v>0</v>
      </c>
      <c r="R245" s="215">
        <f t="shared" si="2"/>
        <v>0</v>
      </c>
      <c r="S245" s="215">
        <v>0</v>
      </c>
      <c r="T245" s="216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175</v>
      </c>
      <c r="AT245" s="217" t="s">
        <v>256</v>
      </c>
      <c r="AU245" s="217" t="s">
        <v>149</v>
      </c>
      <c r="AY245" s="18" t="s">
        <v>136</v>
      </c>
      <c r="BE245" s="218">
        <f t="shared" si="4"/>
        <v>0</v>
      </c>
      <c r="BF245" s="218">
        <f t="shared" si="5"/>
        <v>0</v>
      </c>
      <c r="BG245" s="218">
        <f t="shared" si="6"/>
        <v>0</v>
      </c>
      <c r="BH245" s="218">
        <f t="shared" si="7"/>
        <v>0</v>
      </c>
      <c r="BI245" s="218">
        <f t="shared" si="8"/>
        <v>0</v>
      </c>
      <c r="BJ245" s="18" t="s">
        <v>83</v>
      </c>
      <c r="BK245" s="218">
        <f t="shared" si="9"/>
        <v>0</v>
      </c>
      <c r="BL245" s="18" t="s">
        <v>142</v>
      </c>
      <c r="BM245" s="217" t="s">
        <v>626</v>
      </c>
    </row>
    <row r="246" spans="1:65" s="2" customFormat="1" ht="21.75" customHeight="1">
      <c r="A246" s="35"/>
      <c r="B246" s="36"/>
      <c r="C246" s="263" t="s">
        <v>351</v>
      </c>
      <c r="D246" s="263" t="s">
        <v>256</v>
      </c>
      <c r="E246" s="264" t="s">
        <v>627</v>
      </c>
      <c r="F246" s="265" t="s">
        <v>628</v>
      </c>
      <c r="G246" s="266" t="s">
        <v>609</v>
      </c>
      <c r="H246" s="267">
        <v>1</v>
      </c>
      <c r="I246" s="268"/>
      <c r="J246" s="269">
        <f t="shared" si="0"/>
        <v>0</v>
      </c>
      <c r="K246" s="270"/>
      <c r="L246" s="271"/>
      <c r="M246" s="272" t="s">
        <v>1</v>
      </c>
      <c r="N246" s="273" t="s">
        <v>40</v>
      </c>
      <c r="O246" s="72"/>
      <c r="P246" s="215">
        <f t="shared" si="1"/>
        <v>0</v>
      </c>
      <c r="Q246" s="215">
        <v>0</v>
      </c>
      <c r="R246" s="215">
        <f t="shared" si="2"/>
        <v>0</v>
      </c>
      <c r="S246" s="215">
        <v>0</v>
      </c>
      <c r="T246" s="216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175</v>
      </c>
      <c r="AT246" s="217" t="s">
        <v>256</v>
      </c>
      <c r="AU246" s="217" t="s">
        <v>149</v>
      </c>
      <c r="AY246" s="18" t="s">
        <v>136</v>
      </c>
      <c r="BE246" s="218">
        <f t="shared" si="4"/>
        <v>0</v>
      </c>
      <c r="BF246" s="218">
        <f t="shared" si="5"/>
        <v>0</v>
      </c>
      <c r="BG246" s="218">
        <f t="shared" si="6"/>
        <v>0</v>
      </c>
      <c r="BH246" s="218">
        <f t="shared" si="7"/>
        <v>0</v>
      </c>
      <c r="BI246" s="218">
        <f t="shared" si="8"/>
        <v>0</v>
      </c>
      <c r="BJ246" s="18" t="s">
        <v>83</v>
      </c>
      <c r="BK246" s="218">
        <f t="shared" si="9"/>
        <v>0</v>
      </c>
      <c r="BL246" s="18" t="s">
        <v>142</v>
      </c>
      <c r="BM246" s="217" t="s">
        <v>629</v>
      </c>
    </row>
    <row r="247" spans="1:65" s="2" customFormat="1" ht="21.75" customHeight="1">
      <c r="A247" s="35"/>
      <c r="B247" s="36"/>
      <c r="C247" s="263" t="s">
        <v>355</v>
      </c>
      <c r="D247" s="263" t="s">
        <v>256</v>
      </c>
      <c r="E247" s="264" t="s">
        <v>630</v>
      </c>
      <c r="F247" s="265" t="s">
        <v>631</v>
      </c>
      <c r="G247" s="266" t="s">
        <v>323</v>
      </c>
      <c r="H247" s="267">
        <v>4</v>
      </c>
      <c r="I247" s="268"/>
      <c r="J247" s="269">
        <f t="shared" si="0"/>
        <v>0</v>
      </c>
      <c r="K247" s="270"/>
      <c r="L247" s="271"/>
      <c r="M247" s="272" t="s">
        <v>1</v>
      </c>
      <c r="N247" s="273" t="s">
        <v>40</v>
      </c>
      <c r="O247" s="72"/>
      <c r="P247" s="215">
        <f t="shared" si="1"/>
        <v>0</v>
      </c>
      <c r="Q247" s="215">
        <v>0.00184</v>
      </c>
      <c r="R247" s="215">
        <f t="shared" si="2"/>
        <v>0.00736</v>
      </c>
      <c r="S247" s="215">
        <v>0</v>
      </c>
      <c r="T247" s="216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632</v>
      </c>
      <c r="AT247" s="217" t="s">
        <v>256</v>
      </c>
      <c r="AU247" s="217" t="s">
        <v>149</v>
      </c>
      <c r="AY247" s="18" t="s">
        <v>136</v>
      </c>
      <c r="BE247" s="218">
        <f t="shared" si="4"/>
        <v>0</v>
      </c>
      <c r="BF247" s="218">
        <f t="shared" si="5"/>
        <v>0</v>
      </c>
      <c r="BG247" s="218">
        <f t="shared" si="6"/>
        <v>0</v>
      </c>
      <c r="BH247" s="218">
        <f t="shared" si="7"/>
        <v>0</v>
      </c>
      <c r="BI247" s="218">
        <f t="shared" si="8"/>
        <v>0</v>
      </c>
      <c r="BJ247" s="18" t="s">
        <v>83</v>
      </c>
      <c r="BK247" s="218">
        <f t="shared" si="9"/>
        <v>0</v>
      </c>
      <c r="BL247" s="18" t="s">
        <v>632</v>
      </c>
      <c r="BM247" s="217" t="s">
        <v>633</v>
      </c>
    </row>
    <row r="248" spans="1:65" s="2" customFormat="1" ht="21.75" customHeight="1">
      <c r="A248" s="35"/>
      <c r="B248" s="36"/>
      <c r="C248" s="263" t="s">
        <v>359</v>
      </c>
      <c r="D248" s="263" t="s">
        <v>256</v>
      </c>
      <c r="E248" s="264" t="s">
        <v>634</v>
      </c>
      <c r="F248" s="265" t="s">
        <v>635</v>
      </c>
      <c r="G248" s="266" t="s">
        <v>323</v>
      </c>
      <c r="H248" s="267">
        <v>2</v>
      </c>
      <c r="I248" s="268"/>
      <c r="J248" s="269">
        <f t="shared" si="0"/>
        <v>0</v>
      </c>
      <c r="K248" s="270"/>
      <c r="L248" s="271"/>
      <c r="M248" s="272" t="s">
        <v>1</v>
      </c>
      <c r="N248" s="273" t="s">
        <v>40</v>
      </c>
      <c r="O248" s="72"/>
      <c r="P248" s="215">
        <f t="shared" si="1"/>
        <v>0</v>
      </c>
      <c r="Q248" s="215">
        <v>0.004</v>
      </c>
      <c r="R248" s="215">
        <f t="shared" si="2"/>
        <v>0.008</v>
      </c>
      <c r="S248" s="215">
        <v>0</v>
      </c>
      <c r="T248" s="216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632</v>
      </c>
      <c r="AT248" s="217" t="s">
        <v>256</v>
      </c>
      <c r="AU248" s="217" t="s">
        <v>149</v>
      </c>
      <c r="AY248" s="18" t="s">
        <v>136</v>
      </c>
      <c r="BE248" s="218">
        <f t="shared" si="4"/>
        <v>0</v>
      </c>
      <c r="BF248" s="218">
        <f t="shared" si="5"/>
        <v>0</v>
      </c>
      <c r="BG248" s="218">
        <f t="shared" si="6"/>
        <v>0</v>
      </c>
      <c r="BH248" s="218">
        <f t="shared" si="7"/>
        <v>0</v>
      </c>
      <c r="BI248" s="218">
        <f t="shared" si="8"/>
        <v>0</v>
      </c>
      <c r="BJ248" s="18" t="s">
        <v>83</v>
      </c>
      <c r="BK248" s="218">
        <f t="shared" si="9"/>
        <v>0</v>
      </c>
      <c r="BL248" s="18" t="s">
        <v>632</v>
      </c>
      <c r="BM248" s="217" t="s">
        <v>636</v>
      </c>
    </row>
    <row r="249" spans="1:65" s="2" customFormat="1" ht="16.5" customHeight="1">
      <c r="A249" s="35"/>
      <c r="B249" s="36"/>
      <c r="C249" s="263" t="s">
        <v>364</v>
      </c>
      <c r="D249" s="263" t="s">
        <v>256</v>
      </c>
      <c r="E249" s="264" t="s">
        <v>637</v>
      </c>
      <c r="F249" s="265" t="s">
        <v>638</v>
      </c>
      <c r="G249" s="266" t="s">
        <v>323</v>
      </c>
      <c r="H249" s="267">
        <v>1</v>
      </c>
      <c r="I249" s="268"/>
      <c r="J249" s="269">
        <f t="shared" si="0"/>
        <v>0</v>
      </c>
      <c r="K249" s="270"/>
      <c r="L249" s="271"/>
      <c r="M249" s="272" t="s">
        <v>1</v>
      </c>
      <c r="N249" s="273" t="s">
        <v>40</v>
      </c>
      <c r="O249" s="72"/>
      <c r="P249" s="215">
        <f t="shared" si="1"/>
        <v>0</v>
      </c>
      <c r="Q249" s="215">
        <v>0.0003</v>
      </c>
      <c r="R249" s="215">
        <f t="shared" si="2"/>
        <v>0.0003</v>
      </c>
      <c r="S249" s="215">
        <v>0</v>
      </c>
      <c r="T249" s="216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632</v>
      </c>
      <c r="AT249" s="217" t="s">
        <v>256</v>
      </c>
      <c r="AU249" s="217" t="s">
        <v>149</v>
      </c>
      <c r="AY249" s="18" t="s">
        <v>136</v>
      </c>
      <c r="BE249" s="218">
        <f t="shared" si="4"/>
        <v>0</v>
      </c>
      <c r="BF249" s="218">
        <f t="shared" si="5"/>
        <v>0</v>
      </c>
      <c r="BG249" s="218">
        <f t="shared" si="6"/>
        <v>0</v>
      </c>
      <c r="BH249" s="218">
        <f t="shared" si="7"/>
        <v>0</v>
      </c>
      <c r="BI249" s="218">
        <f t="shared" si="8"/>
        <v>0</v>
      </c>
      <c r="BJ249" s="18" t="s">
        <v>83</v>
      </c>
      <c r="BK249" s="218">
        <f t="shared" si="9"/>
        <v>0</v>
      </c>
      <c r="BL249" s="18" t="s">
        <v>632</v>
      </c>
      <c r="BM249" s="217" t="s">
        <v>639</v>
      </c>
    </row>
    <row r="250" spans="1:65" s="2" customFormat="1" ht="16.5" customHeight="1">
      <c r="A250" s="35"/>
      <c r="B250" s="36"/>
      <c r="C250" s="263" t="s">
        <v>368</v>
      </c>
      <c r="D250" s="263" t="s">
        <v>256</v>
      </c>
      <c r="E250" s="264" t="s">
        <v>640</v>
      </c>
      <c r="F250" s="265" t="s">
        <v>641</v>
      </c>
      <c r="G250" s="266" t="s">
        <v>323</v>
      </c>
      <c r="H250" s="267">
        <v>1</v>
      </c>
      <c r="I250" s="268"/>
      <c r="J250" s="269">
        <f t="shared" si="0"/>
        <v>0</v>
      </c>
      <c r="K250" s="270"/>
      <c r="L250" s="271"/>
      <c r="M250" s="272" t="s">
        <v>1</v>
      </c>
      <c r="N250" s="273" t="s">
        <v>40</v>
      </c>
      <c r="O250" s="72"/>
      <c r="P250" s="215">
        <f t="shared" si="1"/>
        <v>0</v>
      </c>
      <c r="Q250" s="215">
        <v>0</v>
      </c>
      <c r="R250" s="215">
        <f t="shared" si="2"/>
        <v>0</v>
      </c>
      <c r="S250" s="215">
        <v>0</v>
      </c>
      <c r="T250" s="216">
        <f t="shared" si="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175</v>
      </c>
      <c r="AT250" s="217" t="s">
        <v>256</v>
      </c>
      <c r="AU250" s="217" t="s">
        <v>149</v>
      </c>
      <c r="AY250" s="18" t="s">
        <v>136</v>
      </c>
      <c r="BE250" s="218">
        <f t="shared" si="4"/>
        <v>0</v>
      </c>
      <c r="BF250" s="218">
        <f t="shared" si="5"/>
        <v>0</v>
      </c>
      <c r="BG250" s="218">
        <f t="shared" si="6"/>
        <v>0</v>
      </c>
      <c r="BH250" s="218">
        <f t="shared" si="7"/>
        <v>0</v>
      </c>
      <c r="BI250" s="218">
        <f t="shared" si="8"/>
        <v>0</v>
      </c>
      <c r="BJ250" s="18" t="s">
        <v>83</v>
      </c>
      <c r="BK250" s="218">
        <f t="shared" si="9"/>
        <v>0</v>
      </c>
      <c r="BL250" s="18" t="s">
        <v>142</v>
      </c>
      <c r="BM250" s="217" t="s">
        <v>642</v>
      </c>
    </row>
    <row r="251" spans="1:65" s="2" customFormat="1" ht="16.5" customHeight="1">
      <c r="A251" s="35"/>
      <c r="B251" s="36"/>
      <c r="C251" s="263" t="s">
        <v>372</v>
      </c>
      <c r="D251" s="263" t="s">
        <v>256</v>
      </c>
      <c r="E251" s="264" t="s">
        <v>643</v>
      </c>
      <c r="F251" s="265" t="s">
        <v>644</v>
      </c>
      <c r="G251" s="266" t="s">
        <v>323</v>
      </c>
      <c r="H251" s="267">
        <v>1</v>
      </c>
      <c r="I251" s="268"/>
      <c r="J251" s="269">
        <f t="shared" si="0"/>
        <v>0</v>
      </c>
      <c r="K251" s="270"/>
      <c r="L251" s="271"/>
      <c r="M251" s="272" t="s">
        <v>1</v>
      </c>
      <c r="N251" s="273" t="s">
        <v>40</v>
      </c>
      <c r="O251" s="72"/>
      <c r="P251" s="215">
        <f t="shared" si="1"/>
        <v>0</v>
      </c>
      <c r="Q251" s="215">
        <v>0</v>
      </c>
      <c r="R251" s="215">
        <f t="shared" si="2"/>
        <v>0</v>
      </c>
      <c r="S251" s="215">
        <v>0</v>
      </c>
      <c r="T251" s="216">
        <f t="shared" si="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175</v>
      </c>
      <c r="AT251" s="217" t="s">
        <v>256</v>
      </c>
      <c r="AU251" s="217" t="s">
        <v>149</v>
      </c>
      <c r="AY251" s="18" t="s">
        <v>136</v>
      </c>
      <c r="BE251" s="218">
        <f t="shared" si="4"/>
        <v>0</v>
      </c>
      <c r="BF251" s="218">
        <f t="shared" si="5"/>
        <v>0</v>
      </c>
      <c r="BG251" s="218">
        <f t="shared" si="6"/>
        <v>0</v>
      </c>
      <c r="BH251" s="218">
        <f t="shared" si="7"/>
        <v>0</v>
      </c>
      <c r="BI251" s="218">
        <f t="shared" si="8"/>
        <v>0</v>
      </c>
      <c r="BJ251" s="18" t="s">
        <v>83</v>
      </c>
      <c r="BK251" s="218">
        <f t="shared" si="9"/>
        <v>0</v>
      </c>
      <c r="BL251" s="18" t="s">
        <v>142</v>
      </c>
      <c r="BM251" s="217" t="s">
        <v>645</v>
      </c>
    </row>
    <row r="252" spans="1:65" s="2" customFormat="1" ht="16.5" customHeight="1">
      <c r="A252" s="35"/>
      <c r="B252" s="36"/>
      <c r="C252" s="263" t="s">
        <v>376</v>
      </c>
      <c r="D252" s="263" t="s">
        <v>256</v>
      </c>
      <c r="E252" s="264" t="s">
        <v>646</v>
      </c>
      <c r="F252" s="265" t="s">
        <v>647</v>
      </c>
      <c r="G252" s="266" t="s">
        <v>323</v>
      </c>
      <c r="H252" s="267">
        <v>1</v>
      </c>
      <c r="I252" s="268"/>
      <c r="J252" s="269">
        <f t="shared" si="0"/>
        <v>0</v>
      </c>
      <c r="K252" s="270"/>
      <c r="L252" s="271"/>
      <c r="M252" s="272" t="s">
        <v>1</v>
      </c>
      <c r="N252" s="273" t="s">
        <v>40</v>
      </c>
      <c r="O252" s="72"/>
      <c r="P252" s="215">
        <f t="shared" si="1"/>
        <v>0</v>
      </c>
      <c r="Q252" s="215">
        <v>0</v>
      </c>
      <c r="R252" s="215">
        <f t="shared" si="2"/>
        <v>0</v>
      </c>
      <c r="S252" s="215">
        <v>0</v>
      </c>
      <c r="T252" s="216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175</v>
      </c>
      <c r="AT252" s="217" t="s">
        <v>256</v>
      </c>
      <c r="AU252" s="217" t="s">
        <v>149</v>
      </c>
      <c r="AY252" s="18" t="s">
        <v>136</v>
      </c>
      <c r="BE252" s="218">
        <f t="shared" si="4"/>
        <v>0</v>
      </c>
      <c r="BF252" s="218">
        <f t="shared" si="5"/>
        <v>0</v>
      </c>
      <c r="BG252" s="218">
        <f t="shared" si="6"/>
        <v>0</v>
      </c>
      <c r="BH252" s="218">
        <f t="shared" si="7"/>
        <v>0</v>
      </c>
      <c r="BI252" s="218">
        <f t="shared" si="8"/>
        <v>0</v>
      </c>
      <c r="BJ252" s="18" t="s">
        <v>83</v>
      </c>
      <c r="BK252" s="218">
        <f t="shared" si="9"/>
        <v>0</v>
      </c>
      <c r="BL252" s="18" t="s">
        <v>142</v>
      </c>
      <c r="BM252" s="217" t="s">
        <v>648</v>
      </c>
    </row>
    <row r="253" spans="2:63" s="12" customFormat="1" ht="22.8" customHeight="1">
      <c r="B253" s="189"/>
      <c r="C253" s="190"/>
      <c r="D253" s="191" t="s">
        <v>74</v>
      </c>
      <c r="E253" s="203" t="s">
        <v>142</v>
      </c>
      <c r="F253" s="203" t="s">
        <v>281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SUM(P254:P263)</f>
        <v>0</v>
      </c>
      <c r="Q253" s="197"/>
      <c r="R253" s="198">
        <f>SUM(R254:R263)</f>
        <v>0</v>
      </c>
      <c r="S253" s="197"/>
      <c r="T253" s="199">
        <f>SUM(T254:T263)</f>
        <v>0</v>
      </c>
      <c r="AR253" s="200" t="s">
        <v>83</v>
      </c>
      <c r="AT253" s="201" t="s">
        <v>74</v>
      </c>
      <c r="AU253" s="201" t="s">
        <v>83</v>
      </c>
      <c r="AY253" s="200" t="s">
        <v>136</v>
      </c>
      <c r="BK253" s="202">
        <f>SUM(BK254:BK263)</f>
        <v>0</v>
      </c>
    </row>
    <row r="254" spans="1:65" s="2" customFormat="1" ht="21.75" customHeight="1">
      <c r="A254" s="35"/>
      <c r="B254" s="36"/>
      <c r="C254" s="205" t="s">
        <v>380</v>
      </c>
      <c r="D254" s="205" t="s">
        <v>138</v>
      </c>
      <c r="E254" s="206" t="s">
        <v>283</v>
      </c>
      <c r="F254" s="207" t="s">
        <v>284</v>
      </c>
      <c r="G254" s="208" t="s">
        <v>183</v>
      </c>
      <c r="H254" s="209">
        <v>12.88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142</v>
      </c>
      <c r="BM254" s="217" t="s">
        <v>285</v>
      </c>
    </row>
    <row r="255" spans="2:51" s="13" customFormat="1" ht="10.2">
      <c r="B255" s="219"/>
      <c r="C255" s="220"/>
      <c r="D255" s="221" t="s">
        <v>144</v>
      </c>
      <c r="E255" s="222" t="s">
        <v>1</v>
      </c>
      <c r="F255" s="223" t="s">
        <v>649</v>
      </c>
      <c r="G255" s="220"/>
      <c r="H255" s="224">
        <v>11.44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144</v>
      </c>
      <c r="AU255" s="230" t="s">
        <v>85</v>
      </c>
      <c r="AV255" s="13" t="s">
        <v>85</v>
      </c>
      <c r="AW255" s="13" t="s">
        <v>32</v>
      </c>
      <c r="AX255" s="13" t="s">
        <v>75</v>
      </c>
      <c r="AY255" s="230" t="s">
        <v>136</v>
      </c>
    </row>
    <row r="256" spans="2:51" s="13" customFormat="1" ht="10.2">
      <c r="B256" s="219"/>
      <c r="C256" s="220"/>
      <c r="D256" s="221" t="s">
        <v>144</v>
      </c>
      <c r="E256" s="222" t="s">
        <v>1</v>
      </c>
      <c r="F256" s="223" t="s">
        <v>650</v>
      </c>
      <c r="G256" s="220"/>
      <c r="H256" s="224">
        <v>1.44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32</v>
      </c>
      <c r="AX256" s="13" t="s">
        <v>75</v>
      </c>
      <c r="AY256" s="230" t="s">
        <v>136</v>
      </c>
    </row>
    <row r="257" spans="2:51" s="16" customFormat="1" ht="10.2">
      <c r="B257" s="252"/>
      <c r="C257" s="253"/>
      <c r="D257" s="221" t="s">
        <v>144</v>
      </c>
      <c r="E257" s="254" t="s">
        <v>1</v>
      </c>
      <c r="F257" s="255" t="s">
        <v>209</v>
      </c>
      <c r="G257" s="253"/>
      <c r="H257" s="256">
        <v>12.879999999999999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AT257" s="262" t="s">
        <v>144</v>
      </c>
      <c r="AU257" s="262" t="s">
        <v>85</v>
      </c>
      <c r="AV257" s="16" t="s">
        <v>142</v>
      </c>
      <c r="AW257" s="16" t="s">
        <v>32</v>
      </c>
      <c r="AX257" s="16" t="s">
        <v>83</v>
      </c>
      <c r="AY257" s="262" t="s">
        <v>136</v>
      </c>
    </row>
    <row r="258" spans="1:65" s="2" customFormat="1" ht="21.75" customHeight="1">
      <c r="A258" s="35"/>
      <c r="B258" s="36"/>
      <c r="C258" s="205" t="s">
        <v>384</v>
      </c>
      <c r="D258" s="205" t="s">
        <v>138</v>
      </c>
      <c r="E258" s="206" t="s">
        <v>651</v>
      </c>
      <c r="F258" s="207" t="s">
        <v>652</v>
      </c>
      <c r="G258" s="208" t="s">
        <v>141</v>
      </c>
      <c r="H258" s="209">
        <v>24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142</v>
      </c>
      <c r="AT258" s="217" t="s">
        <v>138</v>
      </c>
      <c r="AU258" s="217" t="s">
        <v>85</v>
      </c>
      <c r="AY258" s="18" t="s">
        <v>136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142</v>
      </c>
      <c r="BM258" s="217" t="s">
        <v>653</v>
      </c>
    </row>
    <row r="259" spans="1:65" s="2" customFormat="1" ht="21.75" customHeight="1">
      <c r="A259" s="35"/>
      <c r="B259" s="36"/>
      <c r="C259" s="205" t="s">
        <v>388</v>
      </c>
      <c r="D259" s="205" t="s">
        <v>138</v>
      </c>
      <c r="E259" s="206" t="s">
        <v>654</v>
      </c>
      <c r="F259" s="207" t="s">
        <v>655</v>
      </c>
      <c r="G259" s="208" t="s">
        <v>183</v>
      </c>
      <c r="H259" s="209">
        <v>8.313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142</v>
      </c>
      <c r="AT259" s="217" t="s">
        <v>138</v>
      </c>
      <c r="AU259" s="217" t="s">
        <v>85</v>
      </c>
      <c r="AY259" s="18" t="s">
        <v>136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142</v>
      </c>
      <c r="BM259" s="217" t="s">
        <v>656</v>
      </c>
    </row>
    <row r="260" spans="2:51" s="14" customFormat="1" ht="10.2">
      <c r="B260" s="231"/>
      <c r="C260" s="232"/>
      <c r="D260" s="221" t="s">
        <v>144</v>
      </c>
      <c r="E260" s="233" t="s">
        <v>1</v>
      </c>
      <c r="F260" s="234" t="s">
        <v>657</v>
      </c>
      <c r="G260" s="232"/>
      <c r="H260" s="233" t="s">
        <v>1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144</v>
      </c>
      <c r="AU260" s="240" t="s">
        <v>85</v>
      </c>
      <c r="AV260" s="14" t="s">
        <v>83</v>
      </c>
      <c r="AW260" s="14" t="s">
        <v>32</v>
      </c>
      <c r="AX260" s="14" t="s">
        <v>75</v>
      </c>
      <c r="AY260" s="240" t="s">
        <v>136</v>
      </c>
    </row>
    <row r="261" spans="2:51" s="13" customFormat="1" ht="10.2">
      <c r="B261" s="219"/>
      <c r="C261" s="220"/>
      <c r="D261" s="221" t="s">
        <v>144</v>
      </c>
      <c r="E261" s="222" t="s">
        <v>1</v>
      </c>
      <c r="F261" s="223" t="s">
        <v>658</v>
      </c>
      <c r="G261" s="220"/>
      <c r="H261" s="224">
        <v>7.188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144</v>
      </c>
      <c r="AU261" s="230" t="s">
        <v>85</v>
      </c>
      <c r="AV261" s="13" t="s">
        <v>85</v>
      </c>
      <c r="AW261" s="13" t="s">
        <v>32</v>
      </c>
      <c r="AX261" s="13" t="s">
        <v>75</v>
      </c>
      <c r="AY261" s="230" t="s">
        <v>136</v>
      </c>
    </row>
    <row r="262" spans="2:51" s="13" customFormat="1" ht="10.2">
      <c r="B262" s="219"/>
      <c r="C262" s="220"/>
      <c r="D262" s="221" t="s">
        <v>144</v>
      </c>
      <c r="E262" s="222" t="s">
        <v>1</v>
      </c>
      <c r="F262" s="223" t="s">
        <v>659</v>
      </c>
      <c r="G262" s="220"/>
      <c r="H262" s="224">
        <v>1.125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144</v>
      </c>
      <c r="AU262" s="230" t="s">
        <v>85</v>
      </c>
      <c r="AV262" s="13" t="s">
        <v>85</v>
      </c>
      <c r="AW262" s="13" t="s">
        <v>32</v>
      </c>
      <c r="AX262" s="13" t="s">
        <v>75</v>
      </c>
      <c r="AY262" s="230" t="s">
        <v>136</v>
      </c>
    </row>
    <row r="263" spans="2:51" s="16" customFormat="1" ht="10.2">
      <c r="B263" s="252"/>
      <c r="C263" s="253"/>
      <c r="D263" s="221" t="s">
        <v>144</v>
      </c>
      <c r="E263" s="254" t="s">
        <v>1</v>
      </c>
      <c r="F263" s="255" t="s">
        <v>209</v>
      </c>
      <c r="G263" s="253"/>
      <c r="H263" s="256">
        <v>8.312999999999999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AT263" s="262" t="s">
        <v>144</v>
      </c>
      <c r="AU263" s="262" t="s">
        <v>85</v>
      </c>
      <c r="AV263" s="16" t="s">
        <v>142</v>
      </c>
      <c r="AW263" s="16" t="s">
        <v>32</v>
      </c>
      <c r="AX263" s="16" t="s">
        <v>83</v>
      </c>
      <c r="AY263" s="262" t="s">
        <v>136</v>
      </c>
    </row>
    <row r="264" spans="2:63" s="12" customFormat="1" ht="22.8" customHeight="1">
      <c r="B264" s="189"/>
      <c r="C264" s="190"/>
      <c r="D264" s="191" t="s">
        <v>74</v>
      </c>
      <c r="E264" s="203" t="s">
        <v>159</v>
      </c>
      <c r="F264" s="203" t="s">
        <v>298</v>
      </c>
      <c r="G264" s="190"/>
      <c r="H264" s="190"/>
      <c r="I264" s="193"/>
      <c r="J264" s="204">
        <f>BK264</f>
        <v>0</v>
      </c>
      <c r="K264" s="190"/>
      <c r="L264" s="195"/>
      <c r="M264" s="196"/>
      <c r="N264" s="197"/>
      <c r="O264" s="197"/>
      <c r="P264" s="198">
        <f>SUM(P265:P297)</f>
        <v>0</v>
      </c>
      <c r="Q264" s="197"/>
      <c r="R264" s="198">
        <f>SUM(R265:R297)</f>
        <v>2.2932</v>
      </c>
      <c r="S264" s="197"/>
      <c r="T264" s="199">
        <f>SUM(T265:T297)</f>
        <v>0</v>
      </c>
      <c r="AR264" s="200" t="s">
        <v>83</v>
      </c>
      <c r="AT264" s="201" t="s">
        <v>74</v>
      </c>
      <c r="AU264" s="201" t="s">
        <v>83</v>
      </c>
      <c r="AY264" s="200" t="s">
        <v>136</v>
      </c>
      <c r="BK264" s="202">
        <f>SUM(BK265:BK297)</f>
        <v>0</v>
      </c>
    </row>
    <row r="265" spans="1:65" s="2" customFormat="1" ht="16.5" customHeight="1">
      <c r="A265" s="35"/>
      <c r="B265" s="36"/>
      <c r="C265" s="205" t="s">
        <v>392</v>
      </c>
      <c r="D265" s="205" t="s">
        <v>138</v>
      </c>
      <c r="E265" s="206" t="s">
        <v>300</v>
      </c>
      <c r="F265" s="207" t="s">
        <v>301</v>
      </c>
      <c r="G265" s="208" t="s">
        <v>141</v>
      </c>
      <c r="H265" s="209">
        <v>190.4</v>
      </c>
      <c r="I265" s="210"/>
      <c r="J265" s="211">
        <f>ROUND(I265*H265,2)</f>
        <v>0</v>
      </c>
      <c r="K265" s="212"/>
      <c r="L265" s="40"/>
      <c r="M265" s="213" t="s">
        <v>1</v>
      </c>
      <c r="N265" s="214" t="s">
        <v>40</v>
      </c>
      <c r="O265" s="72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142</v>
      </c>
      <c r="AT265" s="217" t="s">
        <v>138</v>
      </c>
      <c r="AU265" s="217" t="s">
        <v>85</v>
      </c>
      <c r="AY265" s="18" t="s">
        <v>136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83</v>
      </c>
      <c r="BK265" s="218">
        <f>ROUND(I265*H265,2)</f>
        <v>0</v>
      </c>
      <c r="BL265" s="18" t="s">
        <v>142</v>
      </c>
      <c r="BM265" s="217" t="s">
        <v>302</v>
      </c>
    </row>
    <row r="266" spans="2:51" s="14" customFormat="1" ht="20.4">
      <c r="B266" s="231"/>
      <c r="C266" s="232"/>
      <c r="D266" s="221" t="s">
        <v>144</v>
      </c>
      <c r="E266" s="233" t="s">
        <v>1</v>
      </c>
      <c r="F266" s="234" t="s">
        <v>504</v>
      </c>
      <c r="G266" s="232"/>
      <c r="H266" s="233" t="s">
        <v>1</v>
      </c>
      <c r="I266" s="235"/>
      <c r="J266" s="232"/>
      <c r="K266" s="232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144</v>
      </c>
      <c r="AU266" s="240" t="s">
        <v>85</v>
      </c>
      <c r="AV266" s="14" t="s">
        <v>83</v>
      </c>
      <c r="AW266" s="14" t="s">
        <v>32</v>
      </c>
      <c r="AX266" s="14" t="s">
        <v>75</v>
      </c>
      <c r="AY266" s="240" t="s">
        <v>136</v>
      </c>
    </row>
    <row r="267" spans="2:51" s="13" customFormat="1" ht="10.2">
      <c r="B267" s="219"/>
      <c r="C267" s="220"/>
      <c r="D267" s="221" t="s">
        <v>144</v>
      </c>
      <c r="E267" s="222" t="s">
        <v>1</v>
      </c>
      <c r="F267" s="223" t="s">
        <v>505</v>
      </c>
      <c r="G267" s="220"/>
      <c r="H267" s="224">
        <v>114.4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144</v>
      </c>
      <c r="AU267" s="230" t="s">
        <v>85</v>
      </c>
      <c r="AV267" s="13" t="s">
        <v>85</v>
      </c>
      <c r="AW267" s="13" t="s">
        <v>32</v>
      </c>
      <c r="AX267" s="13" t="s">
        <v>75</v>
      </c>
      <c r="AY267" s="230" t="s">
        <v>136</v>
      </c>
    </row>
    <row r="268" spans="2:51" s="14" customFormat="1" ht="10.2">
      <c r="B268" s="231"/>
      <c r="C268" s="232"/>
      <c r="D268" s="221" t="s">
        <v>144</v>
      </c>
      <c r="E268" s="233" t="s">
        <v>1</v>
      </c>
      <c r="F268" s="234" t="s">
        <v>506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144</v>
      </c>
      <c r="AU268" s="240" t="s">
        <v>85</v>
      </c>
      <c r="AV268" s="14" t="s">
        <v>83</v>
      </c>
      <c r="AW268" s="14" t="s">
        <v>32</v>
      </c>
      <c r="AX268" s="14" t="s">
        <v>75</v>
      </c>
      <c r="AY268" s="240" t="s">
        <v>136</v>
      </c>
    </row>
    <row r="269" spans="2:51" s="13" customFormat="1" ht="10.2">
      <c r="B269" s="219"/>
      <c r="C269" s="220"/>
      <c r="D269" s="221" t="s">
        <v>144</v>
      </c>
      <c r="E269" s="222" t="s">
        <v>1</v>
      </c>
      <c r="F269" s="223" t="s">
        <v>507</v>
      </c>
      <c r="G269" s="220"/>
      <c r="H269" s="224">
        <v>36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144</v>
      </c>
      <c r="AU269" s="230" t="s">
        <v>85</v>
      </c>
      <c r="AV269" s="13" t="s">
        <v>85</v>
      </c>
      <c r="AW269" s="13" t="s">
        <v>32</v>
      </c>
      <c r="AX269" s="13" t="s">
        <v>75</v>
      </c>
      <c r="AY269" s="230" t="s">
        <v>136</v>
      </c>
    </row>
    <row r="270" spans="2:51" s="14" customFormat="1" ht="10.2">
      <c r="B270" s="231"/>
      <c r="C270" s="232"/>
      <c r="D270" s="221" t="s">
        <v>144</v>
      </c>
      <c r="E270" s="233" t="s">
        <v>1</v>
      </c>
      <c r="F270" s="234" t="s">
        <v>533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144</v>
      </c>
      <c r="AU270" s="240" t="s">
        <v>85</v>
      </c>
      <c r="AV270" s="14" t="s">
        <v>83</v>
      </c>
      <c r="AW270" s="14" t="s">
        <v>32</v>
      </c>
      <c r="AX270" s="14" t="s">
        <v>75</v>
      </c>
      <c r="AY270" s="240" t="s">
        <v>136</v>
      </c>
    </row>
    <row r="271" spans="2:51" s="13" customFormat="1" ht="10.2">
      <c r="B271" s="219"/>
      <c r="C271" s="220"/>
      <c r="D271" s="221" t="s">
        <v>144</v>
      </c>
      <c r="E271" s="222" t="s">
        <v>1</v>
      </c>
      <c r="F271" s="223" t="s">
        <v>660</v>
      </c>
      <c r="G271" s="220"/>
      <c r="H271" s="224">
        <v>40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144</v>
      </c>
      <c r="AU271" s="230" t="s">
        <v>85</v>
      </c>
      <c r="AV271" s="13" t="s">
        <v>85</v>
      </c>
      <c r="AW271" s="13" t="s">
        <v>32</v>
      </c>
      <c r="AX271" s="13" t="s">
        <v>75</v>
      </c>
      <c r="AY271" s="230" t="s">
        <v>136</v>
      </c>
    </row>
    <row r="272" spans="2:51" s="16" customFormat="1" ht="10.2">
      <c r="B272" s="252"/>
      <c r="C272" s="253"/>
      <c r="D272" s="221" t="s">
        <v>144</v>
      </c>
      <c r="E272" s="254" t="s">
        <v>1</v>
      </c>
      <c r="F272" s="255" t="s">
        <v>209</v>
      </c>
      <c r="G272" s="253"/>
      <c r="H272" s="256">
        <v>190.4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144</v>
      </c>
      <c r="AU272" s="262" t="s">
        <v>85</v>
      </c>
      <c r="AV272" s="16" t="s">
        <v>142</v>
      </c>
      <c r="AW272" s="16" t="s">
        <v>32</v>
      </c>
      <c r="AX272" s="16" t="s">
        <v>83</v>
      </c>
      <c r="AY272" s="262" t="s">
        <v>136</v>
      </c>
    </row>
    <row r="273" spans="1:65" s="2" customFormat="1" ht="16.5" customHeight="1">
      <c r="A273" s="35"/>
      <c r="B273" s="36"/>
      <c r="C273" s="205" t="s">
        <v>396</v>
      </c>
      <c r="D273" s="205" t="s">
        <v>138</v>
      </c>
      <c r="E273" s="206" t="s">
        <v>304</v>
      </c>
      <c r="F273" s="207" t="s">
        <v>305</v>
      </c>
      <c r="G273" s="208" t="s">
        <v>141</v>
      </c>
      <c r="H273" s="209">
        <v>190.4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142</v>
      </c>
      <c r="AT273" s="217" t="s">
        <v>138</v>
      </c>
      <c r="AU273" s="217" t="s">
        <v>85</v>
      </c>
      <c r="AY273" s="18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142</v>
      </c>
      <c r="BM273" s="217" t="s">
        <v>306</v>
      </c>
    </row>
    <row r="274" spans="1:65" s="2" customFormat="1" ht="21.75" customHeight="1">
      <c r="A274" s="35"/>
      <c r="B274" s="36"/>
      <c r="C274" s="205" t="s">
        <v>400</v>
      </c>
      <c r="D274" s="205" t="s">
        <v>138</v>
      </c>
      <c r="E274" s="206" t="s">
        <v>308</v>
      </c>
      <c r="F274" s="207" t="s">
        <v>309</v>
      </c>
      <c r="G274" s="208" t="s">
        <v>141</v>
      </c>
      <c r="H274" s="209">
        <v>178.4</v>
      </c>
      <c r="I274" s="210"/>
      <c r="J274" s="211">
        <f>ROUND(I274*H274,2)</f>
        <v>0</v>
      </c>
      <c r="K274" s="212"/>
      <c r="L274" s="40"/>
      <c r="M274" s="213" t="s">
        <v>1</v>
      </c>
      <c r="N274" s="214" t="s">
        <v>40</v>
      </c>
      <c r="O274" s="72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7" t="s">
        <v>142</v>
      </c>
      <c r="AT274" s="217" t="s">
        <v>138</v>
      </c>
      <c r="AU274" s="217" t="s">
        <v>85</v>
      </c>
      <c r="AY274" s="18" t="s">
        <v>136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8" t="s">
        <v>83</v>
      </c>
      <c r="BK274" s="218">
        <f>ROUND(I274*H274,2)</f>
        <v>0</v>
      </c>
      <c r="BL274" s="18" t="s">
        <v>142</v>
      </c>
      <c r="BM274" s="217" t="s">
        <v>310</v>
      </c>
    </row>
    <row r="275" spans="2:51" s="14" customFormat="1" ht="20.4">
      <c r="B275" s="231"/>
      <c r="C275" s="232"/>
      <c r="D275" s="221" t="s">
        <v>144</v>
      </c>
      <c r="E275" s="233" t="s">
        <v>1</v>
      </c>
      <c r="F275" s="234" t="s">
        <v>504</v>
      </c>
      <c r="G275" s="232"/>
      <c r="H275" s="233" t="s">
        <v>1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144</v>
      </c>
      <c r="AU275" s="240" t="s">
        <v>85</v>
      </c>
      <c r="AV275" s="14" t="s">
        <v>83</v>
      </c>
      <c r="AW275" s="14" t="s">
        <v>32</v>
      </c>
      <c r="AX275" s="14" t="s">
        <v>75</v>
      </c>
      <c r="AY275" s="240" t="s">
        <v>136</v>
      </c>
    </row>
    <row r="276" spans="2:51" s="13" customFormat="1" ht="10.2">
      <c r="B276" s="219"/>
      <c r="C276" s="220"/>
      <c r="D276" s="221" t="s">
        <v>144</v>
      </c>
      <c r="E276" s="222" t="s">
        <v>1</v>
      </c>
      <c r="F276" s="223" t="s">
        <v>505</v>
      </c>
      <c r="G276" s="220"/>
      <c r="H276" s="224">
        <v>114.4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144</v>
      </c>
      <c r="AU276" s="230" t="s">
        <v>85</v>
      </c>
      <c r="AV276" s="13" t="s">
        <v>85</v>
      </c>
      <c r="AW276" s="13" t="s">
        <v>32</v>
      </c>
      <c r="AX276" s="13" t="s">
        <v>75</v>
      </c>
      <c r="AY276" s="230" t="s">
        <v>136</v>
      </c>
    </row>
    <row r="277" spans="2:51" s="14" customFormat="1" ht="10.2">
      <c r="B277" s="231"/>
      <c r="C277" s="232"/>
      <c r="D277" s="221" t="s">
        <v>144</v>
      </c>
      <c r="E277" s="233" t="s">
        <v>1</v>
      </c>
      <c r="F277" s="234" t="s">
        <v>506</v>
      </c>
      <c r="G277" s="232"/>
      <c r="H277" s="233" t="s">
        <v>1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144</v>
      </c>
      <c r="AU277" s="240" t="s">
        <v>85</v>
      </c>
      <c r="AV277" s="14" t="s">
        <v>83</v>
      </c>
      <c r="AW277" s="14" t="s">
        <v>32</v>
      </c>
      <c r="AX277" s="14" t="s">
        <v>75</v>
      </c>
      <c r="AY277" s="240" t="s">
        <v>136</v>
      </c>
    </row>
    <row r="278" spans="2:51" s="13" customFormat="1" ht="10.2">
      <c r="B278" s="219"/>
      <c r="C278" s="220"/>
      <c r="D278" s="221" t="s">
        <v>144</v>
      </c>
      <c r="E278" s="222" t="s">
        <v>1</v>
      </c>
      <c r="F278" s="223" t="s">
        <v>661</v>
      </c>
      <c r="G278" s="220"/>
      <c r="H278" s="224">
        <v>24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144</v>
      </c>
      <c r="AU278" s="230" t="s">
        <v>85</v>
      </c>
      <c r="AV278" s="13" t="s">
        <v>85</v>
      </c>
      <c r="AW278" s="13" t="s">
        <v>32</v>
      </c>
      <c r="AX278" s="13" t="s">
        <v>75</v>
      </c>
      <c r="AY278" s="230" t="s">
        <v>136</v>
      </c>
    </row>
    <row r="279" spans="2:51" s="14" customFormat="1" ht="10.2">
      <c r="B279" s="231"/>
      <c r="C279" s="232"/>
      <c r="D279" s="221" t="s">
        <v>144</v>
      </c>
      <c r="E279" s="233" t="s">
        <v>1</v>
      </c>
      <c r="F279" s="234" t="s">
        <v>533</v>
      </c>
      <c r="G279" s="232"/>
      <c r="H279" s="233" t="s">
        <v>1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144</v>
      </c>
      <c r="AU279" s="240" t="s">
        <v>85</v>
      </c>
      <c r="AV279" s="14" t="s">
        <v>83</v>
      </c>
      <c r="AW279" s="14" t="s">
        <v>32</v>
      </c>
      <c r="AX279" s="14" t="s">
        <v>75</v>
      </c>
      <c r="AY279" s="240" t="s">
        <v>136</v>
      </c>
    </row>
    <row r="280" spans="2:51" s="13" customFormat="1" ht="10.2">
      <c r="B280" s="219"/>
      <c r="C280" s="220"/>
      <c r="D280" s="221" t="s">
        <v>144</v>
      </c>
      <c r="E280" s="222" t="s">
        <v>1</v>
      </c>
      <c r="F280" s="223" t="s">
        <v>660</v>
      </c>
      <c r="G280" s="220"/>
      <c r="H280" s="224">
        <v>40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144</v>
      </c>
      <c r="AU280" s="230" t="s">
        <v>85</v>
      </c>
      <c r="AV280" s="13" t="s">
        <v>85</v>
      </c>
      <c r="AW280" s="13" t="s">
        <v>32</v>
      </c>
      <c r="AX280" s="13" t="s">
        <v>75</v>
      </c>
      <c r="AY280" s="230" t="s">
        <v>136</v>
      </c>
    </row>
    <row r="281" spans="2:51" s="16" customFormat="1" ht="10.2">
      <c r="B281" s="252"/>
      <c r="C281" s="253"/>
      <c r="D281" s="221" t="s">
        <v>144</v>
      </c>
      <c r="E281" s="254" t="s">
        <v>1</v>
      </c>
      <c r="F281" s="255" t="s">
        <v>209</v>
      </c>
      <c r="G281" s="253"/>
      <c r="H281" s="256">
        <v>178.4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AT281" s="262" t="s">
        <v>144</v>
      </c>
      <c r="AU281" s="262" t="s">
        <v>85</v>
      </c>
      <c r="AV281" s="16" t="s">
        <v>142</v>
      </c>
      <c r="AW281" s="16" t="s">
        <v>32</v>
      </c>
      <c r="AX281" s="16" t="s">
        <v>83</v>
      </c>
      <c r="AY281" s="262" t="s">
        <v>136</v>
      </c>
    </row>
    <row r="282" spans="1:65" s="2" customFormat="1" ht="16.5" customHeight="1">
      <c r="A282" s="35"/>
      <c r="B282" s="36"/>
      <c r="C282" s="205" t="s">
        <v>404</v>
      </c>
      <c r="D282" s="205" t="s">
        <v>138</v>
      </c>
      <c r="E282" s="206" t="s">
        <v>312</v>
      </c>
      <c r="F282" s="207" t="s">
        <v>313</v>
      </c>
      <c r="G282" s="208" t="s">
        <v>141</v>
      </c>
      <c r="H282" s="209">
        <v>88</v>
      </c>
      <c r="I282" s="210"/>
      <c r="J282" s="211">
        <f>ROUND(I282*H282,2)</f>
        <v>0</v>
      </c>
      <c r="K282" s="212"/>
      <c r="L282" s="40"/>
      <c r="M282" s="213" t="s">
        <v>1</v>
      </c>
      <c r="N282" s="214" t="s">
        <v>40</v>
      </c>
      <c r="O282" s="72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142</v>
      </c>
      <c r="AT282" s="217" t="s">
        <v>138</v>
      </c>
      <c r="AU282" s="217" t="s">
        <v>85</v>
      </c>
      <c r="AY282" s="18" t="s">
        <v>136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8" t="s">
        <v>83</v>
      </c>
      <c r="BK282" s="218">
        <f>ROUND(I282*H282,2)</f>
        <v>0</v>
      </c>
      <c r="BL282" s="18" t="s">
        <v>142</v>
      </c>
      <c r="BM282" s="217" t="s">
        <v>662</v>
      </c>
    </row>
    <row r="283" spans="2:51" s="14" customFormat="1" ht="10.2">
      <c r="B283" s="231"/>
      <c r="C283" s="232"/>
      <c r="D283" s="221" t="s">
        <v>144</v>
      </c>
      <c r="E283" s="233" t="s">
        <v>1</v>
      </c>
      <c r="F283" s="234" t="s">
        <v>531</v>
      </c>
      <c r="G283" s="232"/>
      <c r="H283" s="233" t="s">
        <v>1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144</v>
      </c>
      <c r="AU283" s="240" t="s">
        <v>85</v>
      </c>
      <c r="AV283" s="14" t="s">
        <v>83</v>
      </c>
      <c r="AW283" s="14" t="s">
        <v>32</v>
      </c>
      <c r="AX283" s="14" t="s">
        <v>75</v>
      </c>
      <c r="AY283" s="240" t="s">
        <v>136</v>
      </c>
    </row>
    <row r="284" spans="2:51" s="13" customFormat="1" ht="10.2">
      <c r="B284" s="219"/>
      <c r="C284" s="220"/>
      <c r="D284" s="221" t="s">
        <v>144</v>
      </c>
      <c r="E284" s="222" t="s">
        <v>1</v>
      </c>
      <c r="F284" s="223" t="s">
        <v>513</v>
      </c>
      <c r="G284" s="220"/>
      <c r="H284" s="224">
        <v>48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144</v>
      </c>
      <c r="AU284" s="230" t="s">
        <v>85</v>
      </c>
      <c r="AV284" s="13" t="s">
        <v>85</v>
      </c>
      <c r="AW284" s="13" t="s">
        <v>32</v>
      </c>
      <c r="AX284" s="13" t="s">
        <v>75</v>
      </c>
      <c r="AY284" s="230" t="s">
        <v>136</v>
      </c>
    </row>
    <row r="285" spans="2:51" s="14" customFormat="1" ht="10.2">
      <c r="B285" s="231"/>
      <c r="C285" s="232"/>
      <c r="D285" s="221" t="s">
        <v>144</v>
      </c>
      <c r="E285" s="233" t="s">
        <v>1</v>
      </c>
      <c r="F285" s="234" t="s">
        <v>533</v>
      </c>
      <c r="G285" s="232"/>
      <c r="H285" s="233" t="s">
        <v>1</v>
      </c>
      <c r="I285" s="235"/>
      <c r="J285" s="232"/>
      <c r="K285" s="232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144</v>
      </c>
      <c r="AU285" s="240" t="s">
        <v>85</v>
      </c>
      <c r="AV285" s="14" t="s">
        <v>83</v>
      </c>
      <c r="AW285" s="14" t="s">
        <v>32</v>
      </c>
      <c r="AX285" s="14" t="s">
        <v>75</v>
      </c>
      <c r="AY285" s="240" t="s">
        <v>136</v>
      </c>
    </row>
    <row r="286" spans="2:51" s="13" customFormat="1" ht="10.2">
      <c r="B286" s="219"/>
      <c r="C286" s="220"/>
      <c r="D286" s="221" t="s">
        <v>144</v>
      </c>
      <c r="E286" s="222" t="s">
        <v>1</v>
      </c>
      <c r="F286" s="223" t="s">
        <v>660</v>
      </c>
      <c r="G286" s="220"/>
      <c r="H286" s="224">
        <v>40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144</v>
      </c>
      <c r="AU286" s="230" t="s">
        <v>85</v>
      </c>
      <c r="AV286" s="13" t="s">
        <v>85</v>
      </c>
      <c r="AW286" s="13" t="s">
        <v>32</v>
      </c>
      <c r="AX286" s="13" t="s">
        <v>75</v>
      </c>
      <c r="AY286" s="230" t="s">
        <v>136</v>
      </c>
    </row>
    <row r="287" spans="2:51" s="16" customFormat="1" ht="10.2">
      <c r="B287" s="252"/>
      <c r="C287" s="253"/>
      <c r="D287" s="221" t="s">
        <v>144</v>
      </c>
      <c r="E287" s="254" t="s">
        <v>1</v>
      </c>
      <c r="F287" s="255" t="s">
        <v>209</v>
      </c>
      <c r="G287" s="253"/>
      <c r="H287" s="256">
        <v>88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144</v>
      </c>
      <c r="AU287" s="262" t="s">
        <v>85</v>
      </c>
      <c r="AV287" s="16" t="s">
        <v>142</v>
      </c>
      <c r="AW287" s="16" t="s">
        <v>32</v>
      </c>
      <c r="AX287" s="16" t="s">
        <v>83</v>
      </c>
      <c r="AY287" s="262" t="s">
        <v>136</v>
      </c>
    </row>
    <row r="288" spans="1:65" s="2" customFormat="1" ht="21.75" customHeight="1">
      <c r="A288" s="35"/>
      <c r="B288" s="36"/>
      <c r="C288" s="205" t="s">
        <v>408</v>
      </c>
      <c r="D288" s="205" t="s">
        <v>138</v>
      </c>
      <c r="E288" s="206" t="s">
        <v>316</v>
      </c>
      <c r="F288" s="207" t="s">
        <v>317</v>
      </c>
      <c r="G288" s="208" t="s">
        <v>141</v>
      </c>
      <c r="H288" s="209">
        <v>88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142</v>
      </c>
      <c r="AT288" s="217" t="s">
        <v>138</v>
      </c>
      <c r="AU288" s="217" t="s">
        <v>85</v>
      </c>
      <c r="AY288" s="18" t="s">
        <v>136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142</v>
      </c>
      <c r="BM288" s="217" t="s">
        <v>663</v>
      </c>
    </row>
    <row r="289" spans="2:51" s="14" customFormat="1" ht="10.2">
      <c r="B289" s="231"/>
      <c r="C289" s="232"/>
      <c r="D289" s="221" t="s">
        <v>144</v>
      </c>
      <c r="E289" s="233" t="s">
        <v>1</v>
      </c>
      <c r="F289" s="234" t="s">
        <v>506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144</v>
      </c>
      <c r="AU289" s="240" t="s">
        <v>85</v>
      </c>
      <c r="AV289" s="14" t="s">
        <v>83</v>
      </c>
      <c r="AW289" s="14" t="s">
        <v>32</v>
      </c>
      <c r="AX289" s="14" t="s">
        <v>75</v>
      </c>
      <c r="AY289" s="240" t="s">
        <v>136</v>
      </c>
    </row>
    <row r="290" spans="2:51" s="13" customFormat="1" ht="10.2">
      <c r="B290" s="219"/>
      <c r="C290" s="220"/>
      <c r="D290" s="221" t="s">
        <v>144</v>
      </c>
      <c r="E290" s="222" t="s">
        <v>1</v>
      </c>
      <c r="F290" s="223" t="s">
        <v>513</v>
      </c>
      <c r="G290" s="220"/>
      <c r="H290" s="224">
        <v>48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144</v>
      </c>
      <c r="AU290" s="230" t="s">
        <v>85</v>
      </c>
      <c r="AV290" s="13" t="s">
        <v>85</v>
      </c>
      <c r="AW290" s="13" t="s">
        <v>32</v>
      </c>
      <c r="AX290" s="13" t="s">
        <v>75</v>
      </c>
      <c r="AY290" s="230" t="s">
        <v>136</v>
      </c>
    </row>
    <row r="291" spans="2:51" s="14" customFormat="1" ht="10.2">
      <c r="B291" s="231"/>
      <c r="C291" s="232"/>
      <c r="D291" s="221" t="s">
        <v>144</v>
      </c>
      <c r="E291" s="233" t="s">
        <v>1</v>
      </c>
      <c r="F291" s="234" t="s">
        <v>533</v>
      </c>
      <c r="G291" s="232"/>
      <c r="H291" s="233" t="s">
        <v>1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144</v>
      </c>
      <c r="AU291" s="240" t="s">
        <v>85</v>
      </c>
      <c r="AV291" s="14" t="s">
        <v>83</v>
      </c>
      <c r="AW291" s="14" t="s">
        <v>32</v>
      </c>
      <c r="AX291" s="14" t="s">
        <v>75</v>
      </c>
      <c r="AY291" s="240" t="s">
        <v>136</v>
      </c>
    </row>
    <row r="292" spans="2:51" s="13" customFormat="1" ht="10.2">
      <c r="B292" s="219"/>
      <c r="C292" s="220"/>
      <c r="D292" s="221" t="s">
        <v>144</v>
      </c>
      <c r="E292" s="222" t="s">
        <v>1</v>
      </c>
      <c r="F292" s="223" t="s">
        <v>660</v>
      </c>
      <c r="G292" s="220"/>
      <c r="H292" s="224">
        <v>40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144</v>
      </c>
      <c r="AU292" s="230" t="s">
        <v>85</v>
      </c>
      <c r="AV292" s="13" t="s">
        <v>85</v>
      </c>
      <c r="AW292" s="13" t="s">
        <v>32</v>
      </c>
      <c r="AX292" s="13" t="s">
        <v>75</v>
      </c>
      <c r="AY292" s="230" t="s">
        <v>136</v>
      </c>
    </row>
    <row r="293" spans="2:51" s="16" customFormat="1" ht="10.2">
      <c r="B293" s="252"/>
      <c r="C293" s="253"/>
      <c r="D293" s="221" t="s">
        <v>144</v>
      </c>
      <c r="E293" s="254" t="s">
        <v>1</v>
      </c>
      <c r="F293" s="255" t="s">
        <v>209</v>
      </c>
      <c r="G293" s="253"/>
      <c r="H293" s="256">
        <v>88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AT293" s="262" t="s">
        <v>144</v>
      </c>
      <c r="AU293" s="262" t="s">
        <v>85</v>
      </c>
      <c r="AV293" s="16" t="s">
        <v>142</v>
      </c>
      <c r="AW293" s="16" t="s">
        <v>32</v>
      </c>
      <c r="AX293" s="16" t="s">
        <v>83</v>
      </c>
      <c r="AY293" s="262" t="s">
        <v>136</v>
      </c>
    </row>
    <row r="294" spans="1:65" s="2" customFormat="1" ht="21.75" customHeight="1">
      <c r="A294" s="35"/>
      <c r="B294" s="36"/>
      <c r="C294" s="205" t="s">
        <v>412</v>
      </c>
      <c r="D294" s="205" t="s">
        <v>138</v>
      </c>
      <c r="E294" s="206" t="s">
        <v>664</v>
      </c>
      <c r="F294" s="207" t="s">
        <v>665</v>
      </c>
      <c r="G294" s="208" t="s">
        <v>141</v>
      </c>
      <c r="H294" s="209">
        <v>24</v>
      </c>
      <c r="I294" s="210"/>
      <c r="J294" s="211">
        <f>ROUND(I294*H294,2)</f>
        <v>0</v>
      </c>
      <c r="K294" s="212"/>
      <c r="L294" s="40"/>
      <c r="M294" s="213" t="s">
        <v>1</v>
      </c>
      <c r="N294" s="214" t="s">
        <v>40</v>
      </c>
      <c r="O294" s="72"/>
      <c r="P294" s="215">
        <f>O294*H294</f>
        <v>0</v>
      </c>
      <c r="Q294" s="215">
        <v>0.08425</v>
      </c>
      <c r="R294" s="215">
        <f>Q294*H294</f>
        <v>2.0220000000000002</v>
      </c>
      <c r="S294" s="215">
        <v>0</v>
      </c>
      <c r="T294" s="21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142</v>
      </c>
      <c r="AT294" s="217" t="s">
        <v>138</v>
      </c>
      <c r="AU294" s="217" t="s">
        <v>85</v>
      </c>
      <c r="AY294" s="18" t="s">
        <v>136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8" t="s">
        <v>83</v>
      </c>
      <c r="BK294" s="218">
        <f>ROUND(I294*H294,2)</f>
        <v>0</v>
      </c>
      <c r="BL294" s="18" t="s">
        <v>142</v>
      </c>
      <c r="BM294" s="217" t="s">
        <v>666</v>
      </c>
    </row>
    <row r="295" spans="2:51" s="13" customFormat="1" ht="10.2">
      <c r="B295" s="219"/>
      <c r="C295" s="220"/>
      <c r="D295" s="221" t="s">
        <v>144</v>
      </c>
      <c r="E295" s="222" t="s">
        <v>1</v>
      </c>
      <c r="F295" s="223" t="s">
        <v>667</v>
      </c>
      <c r="G295" s="220"/>
      <c r="H295" s="224">
        <v>24</v>
      </c>
      <c r="I295" s="225"/>
      <c r="J295" s="220"/>
      <c r="K295" s="220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144</v>
      </c>
      <c r="AU295" s="230" t="s">
        <v>85</v>
      </c>
      <c r="AV295" s="13" t="s">
        <v>85</v>
      </c>
      <c r="AW295" s="13" t="s">
        <v>32</v>
      </c>
      <c r="AX295" s="13" t="s">
        <v>83</v>
      </c>
      <c r="AY295" s="230" t="s">
        <v>136</v>
      </c>
    </row>
    <row r="296" spans="1:65" s="2" customFormat="1" ht="16.5" customHeight="1">
      <c r="A296" s="35"/>
      <c r="B296" s="36"/>
      <c r="C296" s="263" t="s">
        <v>416</v>
      </c>
      <c r="D296" s="263" t="s">
        <v>256</v>
      </c>
      <c r="E296" s="264" t="s">
        <v>668</v>
      </c>
      <c r="F296" s="265" t="s">
        <v>669</v>
      </c>
      <c r="G296" s="266" t="s">
        <v>141</v>
      </c>
      <c r="H296" s="267">
        <v>2.4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40</v>
      </c>
      <c r="O296" s="72"/>
      <c r="P296" s="215">
        <f>O296*H296</f>
        <v>0</v>
      </c>
      <c r="Q296" s="215">
        <v>0.113</v>
      </c>
      <c r="R296" s="215">
        <f>Q296*H296</f>
        <v>0.2712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175</v>
      </c>
      <c r="AT296" s="217" t="s">
        <v>256</v>
      </c>
      <c r="AU296" s="217" t="s">
        <v>85</v>
      </c>
      <c r="AY296" s="18" t="s">
        <v>136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142</v>
      </c>
      <c r="BM296" s="217" t="s">
        <v>670</v>
      </c>
    </row>
    <row r="297" spans="2:51" s="13" customFormat="1" ht="10.2">
      <c r="B297" s="219"/>
      <c r="C297" s="220"/>
      <c r="D297" s="221" t="s">
        <v>144</v>
      </c>
      <c r="E297" s="220"/>
      <c r="F297" s="223" t="s">
        <v>671</v>
      </c>
      <c r="G297" s="220"/>
      <c r="H297" s="224">
        <v>2.4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144</v>
      </c>
      <c r="AU297" s="230" t="s">
        <v>85</v>
      </c>
      <c r="AV297" s="13" t="s">
        <v>85</v>
      </c>
      <c r="AW297" s="13" t="s">
        <v>4</v>
      </c>
      <c r="AX297" s="13" t="s">
        <v>83</v>
      </c>
      <c r="AY297" s="230" t="s">
        <v>136</v>
      </c>
    </row>
    <row r="298" spans="2:63" s="12" customFormat="1" ht="22.8" customHeight="1">
      <c r="B298" s="189"/>
      <c r="C298" s="190"/>
      <c r="D298" s="191" t="s">
        <v>74</v>
      </c>
      <c r="E298" s="203" t="s">
        <v>175</v>
      </c>
      <c r="F298" s="203" t="s">
        <v>319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SUM(P299:P310)</f>
        <v>0</v>
      </c>
      <c r="Q298" s="197"/>
      <c r="R298" s="198">
        <f>SUM(R299:R310)</f>
        <v>2.0199466</v>
      </c>
      <c r="S298" s="197"/>
      <c r="T298" s="199">
        <f>SUM(T299:T310)</f>
        <v>0</v>
      </c>
      <c r="AR298" s="200" t="s">
        <v>83</v>
      </c>
      <c r="AT298" s="201" t="s">
        <v>74</v>
      </c>
      <c r="AU298" s="201" t="s">
        <v>83</v>
      </c>
      <c r="AY298" s="200" t="s">
        <v>136</v>
      </c>
      <c r="BK298" s="202">
        <f>SUM(BK299:BK310)</f>
        <v>0</v>
      </c>
    </row>
    <row r="299" spans="1:65" s="2" customFormat="1" ht="21.75" customHeight="1">
      <c r="A299" s="35"/>
      <c r="B299" s="36"/>
      <c r="C299" s="205" t="s">
        <v>420</v>
      </c>
      <c r="D299" s="205" t="s">
        <v>138</v>
      </c>
      <c r="E299" s="206" t="s">
        <v>672</v>
      </c>
      <c r="F299" s="207" t="s">
        <v>673</v>
      </c>
      <c r="G299" s="208" t="s">
        <v>323</v>
      </c>
      <c r="H299" s="209">
        <v>2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40</v>
      </c>
      <c r="O299" s="72"/>
      <c r="P299" s="215">
        <f>O299*H299</f>
        <v>0</v>
      </c>
      <c r="Q299" s="215">
        <v>0.00167</v>
      </c>
      <c r="R299" s="215">
        <f>Q299*H299</f>
        <v>0.00334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142</v>
      </c>
      <c r="AT299" s="217" t="s">
        <v>138</v>
      </c>
      <c r="AU299" s="217" t="s">
        <v>85</v>
      </c>
      <c r="AY299" s="18" t="s">
        <v>136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83</v>
      </c>
      <c r="BK299" s="218">
        <f>ROUND(I299*H299,2)</f>
        <v>0</v>
      </c>
      <c r="BL299" s="18" t="s">
        <v>142</v>
      </c>
      <c r="BM299" s="217" t="s">
        <v>674</v>
      </c>
    </row>
    <row r="300" spans="1:65" s="2" customFormat="1" ht="21.75" customHeight="1">
      <c r="A300" s="35"/>
      <c r="B300" s="36"/>
      <c r="C300" s="263" t="s">
        <v>424</v>
      </c>
      <c r="D300" s="263" t="s">
        <v>256</v>
      </c>
      <c r="E300" s="264" t="s">
        <v>675</v>
      </c>
      <c r="F300" s="265" t="s">
        <v>676</v>
      </c>
      <c r="G300" s="266" t="s">
        <v>323</v>
      </c>
      <c r="H300" s="267">
        <v>1</v>
      </c>
      <c r="I300" s="268"/>
      <c r="J300" s="269">
        <f>ROUND(I300*H300,2)</f>
        <v>0</v>
      </c>
      <c r="K300" s="270"/>
      <c r="L300" s="271"/>
      <c r="M300" s="272" t="s">
        <v>1</v>
      </c>
      <c r="N300" s="273" t="s">
        <v>40</v>
      </c>
      <c r="O300" s="72"/>
      <c r="P300" s="215">
        <f>O300*H300</f>
        <v>0</v>
      </c>
      <c r="Q300" s="215">
        <v>0.0178</v>
      </c>
      <c r="R300" s="215">
        <f>Q300*H300</f>
        <v>0.0178</v>
      </c>
      <c r="S300" s="215">
        <v>0</v>
      </c>
      <c r="T300" s="21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175</v>
      </c>
      <c r="AT300" s="217" t="s">
        <v>256</v>
      </c>
      <c r="AU300" s="217" t="s">
        <v>85</v>
      </c>
      <c r="AY300" s="18" t="s">
        <v>136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8" t="s">
        <v>83</v>
      </c>
      <c r="BK300" s="218">
        <f>ROUND(I300*H300,2)</f>
        <v>0</v>
      </c>
      <c r="BL300" s="18" t="s">
        <v>142</v>
      </c>
      <c r="BM300" s="217" t="s">
        <v>677</v>
      </c>
    </row>
    <row r="301" spans="1:65" s="2" customFormat="1" ht="16.5" customHeight="1">
      <c r="A301" s="35"/>
      <c r="B301" s="36"/>
      <c r="C301" s="263" t="s">
        <v>429</v>
      </c>
      <c r="D301" s="263" t="s">
        <v>256</v>
      </c>
      <c r="E301" s="264" t="s">
        <v>678</v>
      </c>
      <c r="F301" s="265" t="s">
        <v>679</v>
      </c>
      <c r="G301" s="266" t="s">
        <v>323</v>
      </c>
      <c r="H301" s="267">
        <v>1</v>
      </c>
      <c r="I301" s="268"/>
      <c r="J301" s="269">
        <f>ROUND(I301*H301,2)</f>
        <v>0</v>
      </c>
      <c r="K301" s="270"/>
      <c r="L301" s="271"/>
      <c r="M301" s="272" t="s">
        <v>1</v>
      </c>
      <c r="N301" s="273" t="s">
        <v>40</v>
      </c>
      <c r="O301" s="72"/>
      <c r="P301" s="215">
        <f>O301*H301</f>
        <v>0</v>
      </c>
      <c r="Q301" s="215">
        <v>0.0069</v>
      </c>
      <c r="R301" s="215">
        <f>Q301*H301</f>
        <v>0.0069</v>
      </c>
      <c r="S301" s="215">
        <v>0</v>
      </c>
      <c r="T301" s="216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175</v>
      </c>
      <c r="AT301" s="217" t="s">
        <v>256</v>
      </c>
      <c r="AU301" s="217" t="s">
        <v>85</v>
      </c>
      <c r="AY301" s="18" t="s">
        <v>136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83</v>
      </c>
      <c r="BK301" s="218">
        <f>ROUND(I301*H301,2)</f>
        <v>0</v>
      </c>
      <c r="BL301" s="18" t="s">
        <v>142</v>
      </c>
      <c r="BM301" s="217" t="s">
        <v>680</v>
      </c>
    </row>
    <row r="302" spans="1:65" s="2" customFormat="1" ht="21.75" customHeight="1">
      <c r="A302" s="35"/>
      <c r="B302" s="36"/>
      <c r="C302" s="205" t="s">
        <v>435</v>
      </c>
      <c r="D302" s="205" t="s">
        <v>138</v>
      </c>
      <c r="E302" s="206" t="s">
        <v>681</v>
      </c>
      <c r="F302" s="207" t="s">
        <v>682</v>
      </c>
      <c r="G302" s="208" t="s">
        <v>167</v>
      </c>
      <c r="H302" s="209">
        <v>446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40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142</v>
      </c>
      <c r="AT302" s="217" t="s">
        <v>138</v>
      </c>
      <c r="AU302" s="217" t="s">
        <v>85</v>
      </c>
      <c r="AY302" s="18" t="s">
        <v>136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83</v>
      </c>
      <c r="BK302" s="218">
        <f>ROUND(I302*H302,2)</f>
        <v>0</v>
      </c>
      <c r="BL302" s="18" t="s">
        <v>142</v>
      </c>
      <c r="BM302" s="217" t="s">
        <v>683</v>
      </c>
    </row>
    <row r="303" spans="1:65" s="2" customFormat="1" ht="16.5" customHeight="1">
      <c r="A303" s="35"/>
      <c r="B303" s="36"/>
      <c r="C303" s="263" t="s">
        <v>439</v>
      </c>
      <c r="D303" s="263" t="s">
        <v>256</v>
      </c>
      <c r="E303" s="264" t="s">
        <v>684</v>
      </c>
      <c r="F303" s="265" t="s">
        <v>685</v>
      </c>
      <c r="G303" s="266" t="s">
        <v>167</v>
      </c>
      <c r="H303" s="267">
        <v>452.69</v>
      </c>
      <c r="I303" s="268"/>
      <c r="J303" s="269">
        <f>ROUND(I303*H303,2)</f>
        <v>0</v>
      </c>
      <c r="K303" s="270"/>
      <c r="L303" s="271"/>
      <c r="M303" s="272" t="s">
        <v>1</v>
      </c>
      <c r="N303" s="273" t="s">
        <v>40</v>
      </c>
      <c r="O303" s="72"/>
      <c r="P303" s="215">
        <f>O303*H303</f>
        <v>0</v>
      </c>
      <c r="Q303" s="215">
        <v>0.00214</v>
      </c>
      <c r="R303" s="215">
        <f>Q303*H303</f>
        <v>0.9687566</v>
      </c>
      <c r="S303" s="215">
        <v>0</v>
      </c>
      <c r="T303" s="21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175</v>
      </c>
      <c r="AT303" s="217" t="s">
        <v>256</v>
      </c>
      <c r="AU303" s="217" t="s">
        <v>85</v>
      </c>
      <c r="AY303" s="18" t="s">
        <v>136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83</v>
      </c>
      <c r="BK303" s="218">
        <f>ROUND(I303*H303,2)</f>
        <v>0</v>
      </c>
      <c r="BL303" s="18" t="s">
        <v>142</v>
      </c>
      <c r="BM303" s="217" t="s">
        <v>686</v>
      </c>
    </row>
    <row r="304" spans="2:51" s="13" customFormat="1" ht="10.2">
      <c r="B304" s="219"/>
      <c r="C304" s="220"/>
      <c r="D304" s="221" t="s">
        <v>144</v>
      </c>
      <c r="E304" s="220"/>
      <c r="F304" s="223" t="s">
        <v>687</v>
      </c>
      <c r="G304" s="220"/>
      <c r="H304" s="224">
        <v>452.69</v>
      </c>
      <c r="I304" s="225"/>
      <c r="J304" s="220"/>
      <c r="K304" s="220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144</v>
      </c>
      <c r="AU304" s="230" t="s">
        <v>85</v>
      </c>
      <c r="AV304" s="13" t="s">
        <v>85</v>
      </c>
      <c r="AW304" s="13" t="s">
        <v>4</v>
      </c>
      <c r="AX304" s="13" t="s">
        <v>83</v>
      </c>
      <c r="AY304" s="230" t="s">
        <v>136</v>
      </c>
    </row>
    <row r="305" spans="1:65" s="2" customFormat="1" ht="16.5" customHeight="1">
      <c r="A305" s="35"/>
      <c r="B305" s="36"/>
      <c r="C305" s="263" t="s">
        <v>445</v>
      </c>
      <c r="D305" s="263" t="s">
        <v>256</v>
      </c>
      <c r="E305" s="264" t="s">
        <v>688</v>
      </c>
      <c r="F305" s="265" t="s">
        <v>689</v>
      </c>
      <c r="G305" s="266" t="s">
        <v>323</v>
      </c>
      <c r="H305" s="267">
        <v>10</v>
      </c>
      <c r="I305" s="268"/>
      <c r="J305" s="269">
        <f aca="true" t="shared" si="10" ref="J305:J310">ROUND(I305*H305,2)</f>
        <v>0</v>
      </c>
      <c r="K305" s="270"/>
      <c r="L305" s="271"/>
      <c r="M305" s="272" t="s">
        <v>1</v>
      </c>
      <c r="N305" s="273" t="s">
        <v>40</v>
      </c>
      <c r="O305" s="72"/>
      <c r="P305" s="215">
        <f aca="true" t="shared" si="11" ref="P305:P310">O305*H305</f>
        <v>0</v>
      </c>
      <c r="Q305" s="215">
        <v>0.00039</v>
      </c>
      <c r="R305" s="215">
        <f aca="true" t="shared" si="12" ref="R305:R310">Q305*H305</f>
        <v>0.0039</v>
      </c>
      <c r="S305" s="215">
        <v>0</v>
      </c>
      <c r="T305" s="216">
        <f aca="true" t="shared" si="13" ref="T305:T310"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175</v>
      </c>
      <c r="AT305" s="217" t="s">
        <v>256</v>
      </c>
      <c r="AU305" s="217" t="s">
        <v>85</v>
      </c>
      <c r="AY305" s="18" t="s">
        <v>136</v>
      </c>
      <c r="BE305" s="218">
        <f aca="true" t="shared" si="14" ref="BE305:BE310">IF(N305="základní",J305,0)</f>
        <v>0</v>
      </c>
      <c r="BF305" s="218">
        <f aca="true" t="shared" si="15" ref="BF305:BF310">IF(N305="snížená",J305,0)</f>
        <v>0</v>
      </c>
      <c r="BG305" s="218">
        <f aca="true" t="shared" si="16" ref="BG305:BG310">IF(N305="zákl. přenesená",J305,0)</f>
        <v>0</v>
      </c>
      <c r="BH305" s="218">
        <f aca="true" t="shared" si="17" ref="BH305:BH310">IF(N305="sníž. přenesená",J305,0)</f>
        <v>0</v>
      </c>
      <c r="BI305" s="218">
        <f aca="true" t="shared" si="18" ref="BI305:BI310">IF(N305="nulová",J305,0)</f>
        <v>0</v>
      </c>
      <c r="BJ305" s="18" t="s">
        <v>83</v>
      </c>
      <c r="BK305" s="218">
        <f aca="true" t="shared" si="19" ref="BK305:BK310">ROUND(I305*H305,2)</f>
        <v>0</v>
      </c>
      <c r="BL305" s="18" t="s">
        <v>142</v>
      </c>
      <c r="BM305" s="217" t="s">
        <v>690</v>
      </c>
    </row>
    <row r="306" spans="1:65" s="2" customFormat="1" ht="16.5" customHeight="1">
      <c r="A306" s="35"/>
      <c r="B306" s="36"/>
      <c r="C306" s="263" t="s">
        <v>449</v>
      </c>
      <c r="D306" s="263" t="s">
        <v>256</v>
      </c>
      <c r="E306" s="264" t="s">
        <v>691</v>
      </c>
      <c r="F306" s="265" t="s">
        <v>692</v>
      </c>
      <c r="G306" s="266" t="s">
        <v>323</v>
      </c>
      <c r="H306" s="267">
        <v>8</v>
      </c>
      <c r="I306" s="268"/>
      <c r="J306" s="269">
        <f t="shared" si="10"/>
        <v>0</v>
      </c>
      <c r="K306" s="270"/>
      <c r="L306" s="271"/>
      <c r="M306" s="272" t="s">
        <v>1</v>
      </c>
      <c r="N306" s="273" t="s">
        <v>40</v>
      </c>
      <c r="O306" s="72"/>
      <c r="P306" s="215">
        <f t="shared" si="11"/>
        <v>0</v>
      </c>
      <c r="Q306" s="215">
        <v>0.00072</v>
      </c>
      <c r="R306" s="215">
        <f t="shared" si="12"/>
        <v>0.00576</v>
      </c>
      <c r="S306" s="215">
        <v>0</v>
      </c>
      <c r="T306" s="216">
        <f t="shared" si="1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175</v>
      </c>
      <c r="AT306" s="217" t="s">
        <v>256</v>
      </c>
      <c r="AU306" s="217" t="s">
        <v>85</v>
      </c>
      <c r="AY306" s="18" t="s">
        <v>136</v>
      </c>
      <c r="BE306" s="218">
        <f t="shared" si="14"/>
        <v>0</v>
      </c>
      <c r="BF306" s="218">
        <f t="shared" si="15"/>
        <v>0</v>
      </c>
      <c r="BG306" s="218">
        <f t="shared" si="16"/>
        <v>0</v>
      </c>
      <c r="BH306" s="218">
        <f t="shared" si="17"/>
        <v>0</v>
      </c>
      <c r="BI306" s="218">
        <f t="shared" si="18"/>
        <v>0</v>
      </c>
      <c r="BJ306" s="18" t="s">
        <v>83</v>
      </c>
      <c r="BK306" s="218">
        <f t="shared" si="19"/>
        <v>0</v>
      </c>
      <c r="BL306" s="18" t="s">
        <v>142</v>
      </c>
      <c r="BM306" s="217" t="s">
        <v>693</v>
      </c>
    </row>
    <row r="307" spans="1:65" s="2" customFormat="1" ht="16.5" customHeight="1">
      <c r="A307" s="35"/>
      <c r="B307" s="36"/>
      <c r="C307" s="205" t="s">
        <v>454</v>
      </c>
      <c r="D307" s="205" t="s">
        <v>138</v>
      </c>
      <c r="E307" s="206" t="s">
        <v>694</v>
      </c>
      <c r="F307" s="207" t="s">
        <v>695</v>
      </c>
      <c r="G307" s="208" t="s">
        <v>167</v>
      </c>
      <c r="H307" s="209">
        <v>446</v>
      </c>
      <c r="I307" s="210"/>
      <c r="J307" s="211">
        <f t="shared" si="10"/>
        <v>0</v>
      </c>
      <c r="K307" s="212"/>
      <c r="L307" s="40"/>
      <c r="M307" s="213" t="s">
        <v>1</v>
      </c>
      <c r="N307" s="214" t="s">
        <v>40</v>
      </c>
      <c r="O307" s="72"/>
      <c r="P307" s="215">
        <f t="shared" si="11"/>
        <v>0</v>
      </c>
      <c r="Q307" s="215">
        <v>0</v>
      </c>
      <c r="R307" s="215">
        <f t="shared" si="12"/>
        <v>0</v>
      </c>
      <c r="S307" s="215">
        <v>0</v>
      </c>
      <c r="T307" s="216">
        <f t="shared" si="1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142</v>
      </c>
      <c r="AT307" s="217" t="s">
        <v>138</v>
      </c>
      <c r="AU307" s="217" t="s">
        <v>85</v>
      </c>
      <c r="AY307" s="18" t="s">
        <v>136</v>
      </c>
      <c r="BE307" s="218">
        <f t="shared" si="14"/>
        <v>0</v>
      </c>
      <c r="BF307" s="218">
        <f t="shared" si="15"/>
        <v>0</v>
      </c>
      <c r="BG307" s="218">
        <f t="shared" si="16"/>
        <v>0</v>
      </c>
      <c r="BH307" s="218">
        <f t="shared" si="17"/>
        <v>0</v>
      </c>
      <c r="BI307" s="218">
        <f t="shared" si="18"/>
        <v>0</v>
      </c>
      <c r="BJ307" s="18" t="s">
        <v>83</v>
      </c>
      <c r="BK307" s="218">
        <f t="shared" si="19"/>
        <v>0</v>
      </c>
      <c r="BL307" s="18" t="s">
        <v>142</v>
      </c>
      <c r="BM307" s="217" t="s">
        <v>696</v>
      </c>
    </row>
    <row r="308" spans="1:65" s="2" customFormat="1" ht="21.75" customHeight="1">
      <c r="A308" s="35"/>
      <c r="B308" s="36"/>
      <c r="C308" s="205" t="s">
        <v>458</v>
      </c>
      <c r="D308" s="205" t="s">
        <v>138</v>
      </c>
      <c r="E308" s="206" t="s">
        <v>697</v>
      </c>
      <c r="F308" s="207" t="s">
        <v>698</v>
      </c>
      <c r="G308" s="208" t="s">
        <v>323</v>
      </c>
      <c r="H308" s="209">
        <v>2</v>
      </c>
      <c r="I308" s="210"/>
      <c r="J308" s="211">
        <f t="shared" si="10"/>
        <v>0</v>
      </c>
      <c r="K308" s="212"/>
      <c r="L308" s="40"/>
      <c r="M308" s="213" t="s">
        <v>1</v>
      </c>
      <c r="N308" s="214" t="s">
        <v>40</v>
      </c>
      <c r="O308" s="72"/>
      <c r="P308" s="215">
        <f t="shared" si="11"/>
        <v>0</v>
      </c>
      <c r="Q308" s="215">
        <v>0.45937</v>
      </c>
      <c r="R308" s="215">
        <f t="shared" si="12"/>
        <v>0.91874</v>
      </c>
      <c r="S308" s="215">
        <v>0</v>
      </c>
      <c r="T308" s="216">
        <f t="shared" si="1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142</v>
      </c>
      <c r="AT308" s="217" t="s">
        <v>138</v>
      </c>
      <c r="AU308" s="217" t="s">
        <v>85</v>
      </c>
      <c r="AY308" s="18" t="s">
        <v>136</v>
      </c>
      <c r="BE308" s="218">
        <f t="shared" si="14"/>
        <v>0</v>
      </c>
      <c r="BF308" s="218">
        <f t="shared" si="15"/>
        <v>0</v>
      </c>
      <c r="BG308" s="218">
        <f t="shared" si="16"/>
        <v>0</v>
      </c>
      <c r="BH308" s="218">
        <f t="shared" si="17"/>
        <v>0</v>
      </c>
      <c r="BI308" s="218">
        <f t="shared" si="18"/>
        <v>0</v>
      </c>
      <c r="BJ308" s="18" t="s">
        <v>83</v>
      </c>
      <c r="BK308" s="218">
        <f t="shared" si="19"/>
        <v>0</v>
      </c>
      <c r="BL308" s="18" t="s">
        <v>142</v>
      </c>
      <c r="BM308" s="217" t="s">
        <v>699</v>
      </c>
    </row>
    <row r="309" spans="1:65" s="2" customFormat="1" ht="16.5" customHeight="1">
      <c r="A309" s="35"/>
      <c r="B309" s="36"/>
      <c r="C309" s="205" t="s">
        <v>465</v>
      </c>
      <c r="D309" s="205" t="s">
        <v>138</v>
      </c>
      <c r="E309" s="206" t="s">
        <v>700</v>
      </c>
      <c r="F309" s="207" t="s">
        <v>701</v>
      </c>
      <c r="G309" s="208" t="s">
        <v>167</v>
      </c>
      <c r="H309" s="209">
        <v>446</v>
      </c>
      <c r="I309" s="210"/>
      <c r="J309" s="211">
        <f t="shared" si="10"/>
        <v>0</v>
      </c>
      <c r="K309" s="212"/>
      <c r="L309" s="40"/>
      <c r="M309" s="213" t="s">
        <v>1</v>
      </c>
      <c r="N309" s="214" t="s">
        <v>40</v>
      </c>
      <c r="O309" s="72"/>
      <c r="P309" s="215">
        <f t="shared" si="11"/>
        <v>0</v>
      </c>
      <c r="Q309" s="215">
        <v>0.00019</v>
      </c>
      <c r="R309" s="215">
        <f t="shared" si="12"/>
        <v>0.08474000000000001</v>
      </c>
      <c r="S309" s="215">
        <v>0</v>
      </c>
      <c r="T309" s="216">
        <f t="shared" si="1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142</v>
      </c>
      <c r="AT309" s="217" t="s">
        <v>138</v>
      </c>
      <c r="AU309" s="217" t="s">
        <v>85</v>
      </c>
      <c r="AY309" s="18" t="s">
        <v>136</v>
      </c>
      <c r="BE309" s="218">
        <f t="shared" si="14"/>
        <v>0</v>
      </c>
      <c r="BF309" s="218">
        <f t="shared" si="15"/>
        <v>0</v>
      </c>
      <c r="BG309" s="218">
        <f t="shared" si="16"/>
        <v>0</v>
      </c>
      <c r="BH309" s="218">
        <f t="shared" si="17"/>
        <v>0</v>
      </c>
      <c r="BI309" s="218">
        <f t="shared" si="18"/>
        <v>0</v>
      </c>
      <c r="BJ309" s="18" t="s">
        <v>83</v>
      </c>
      <c r="BK309" s="218">
        <f t="shared" si="19"/>
        <v>0</v>
      </c>
      <c r="BL309" s="18" t="s">
        <v>142</v>
      </c>
      <c r="BM309" s="217" t="s">
        <v>702</v>
      </c>
    </row>
    <row r="310" spans="1:65" s="2" customFormat="1" ht="16.5" customHeight="1">
      <c r="A310" s="35"/>
      <c r="B310" s="36"/>
      <c r="C310" s="205" t="s">
        <v>472</v>
      </c>
      <c r="D310" s="205" t="s">
        <v>138</v>
      </c>
      <c r="E310" s="206" t="s">
        <v>703</v>
      </c>
      <c r="F310" s="207" t="s">
        <v>704</v>
      </c>
      <c r="G310" s="208" t="s">
        <v>167</v>
      </c>
      <c r="H310" s="209">
        <v>143</v>
      </c>
      <c r="I310" s="210"/>
      <c r="J310" s="211">
        <f t="shared" si="10"/>
        <v>0</v>
      </c>
      <c r="K310" s="212"/>
      <c r="L310" s="40"/>
      <c r="M310" s="213" t="s">
        <v>1</v>
      </c>
      <c r="N310" s="214" t="s">
        <v>40</v>
      </c>
      <c r="O310" s="72"/>
      <c r="P310" s="215">
        <f t="shared" si="11"/>
        <v>0</v>
      </c>
      <c r="Q310" s="215">
        <v>7E-05</v>
      </c>
      <c r="R310" s="215">
        <f t="shared" si="12"/>
        <v>0.01001</v>
      </c>
      <c r="S310" s="215">
        <v>0</v>
      </c>
      <c r="T310" s="216">
        <f t="shared" si="1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142</v>
      </c>
      <c r="AT310" s="217" t="s">
        <v>138</v>
      </c>
      <c r="AU310" s="217" t="s">
        <v>85</v>
      </c>
      <c r="AY310" s="18" t="s">
        <v>136</v>
      </c>
      <c r="BE310" s="218">
        <f t="shared" si="14"/>
        <v>0</v>
      </c>
      <c r="BF310" s="218">
        <f t="shared" si="15"/>
        <v>0</v>
      </c>
      <c r="BG310" s="218">
        <f t="shared" si="16"/>
        <v>0</v>
      </c>
      <c r="BH310" s="218">
        <f t="shared" si="17"/>
        <v>0</v>
      </c>
      <c r="BI310" s="218">
        <f t="shared" si="18"/>
        <v>0</v>
      </c>
      <c r="BJ310" s="18" t="s">
        <v>83</v>
      </c>
      <c r="BK310" s="218">
        <f t="shared" si="19"/>
        <v>0</v>
      </c>
      <c r="BL310" s="18" t="s">
        <v>142</v>
      </c>
      <c r="BM310" s="217" t="s">
        <v>705</v>
      </c>
    </row>
    <row r="311" spans="2:63" s="12" customFormat="1" ht="22.8" customHeight="1">
      <c r="B311" s="189"/>
      <c r="C311" s="190"/>
      <c r="D311" s="191" t="s">
        <v>74</v>
      </c>
      <c r="E311" s="203" t="s">
        <v>180</v>
      </c>
      <c r="F311" s="203" t="s">
        <v>428</v>
      </c>
      <c r="G311" s="190"/>
      <c r="H311" s="190"/>
      <c r="I311" s="193"/>
      <c r="J311" s="204">
        <f>BK311</f>
        <v>0</v>
      </c>
      <c r="K311" s="190"/>
      <c r="L311" s="195"/>
      <c r="M311" s="196"/>
      <c r="N311" s="197"/>
      <c r="O311" s="197"/>
      <c r="P311" s="198">
        <f>P312+SUM(P313:P320)</f>
        <v>0</v>
      </c>
      <c r="Q311" s="197"/>
      <c r="R311" s="198">
        <f>R312+SUM(R313:R320)</f>
        <v>3.8095920000000003</v>
      </c>
      <c r="S311" s="197"/>
      <c r="T311" s="199">
        <f>T312+SUM(T313:T320)</f>
        <v>0.15489999999999998</v>
      </c>
      <c r="AR311" s="200" t="s">
        <v>83</v>
      </c>
      <c r="AT311" s="201" t="s">
        <v>74</v>
      </c>
      <c r="AU311" s="201" t="s">
        <v>83</v>
      </c>
      <c r="AY311" s="200" t="s">
        <v>136</v>
      </c>
      <c r="BK311" s="202">
        <f>BK312+SUM(BK313:BK320)</f>
        <v>0</v>
      </c>
    </row>
    <row r="312" spans="1:65" s="2" customFormat="1" ht="21.75" customHeight="1">
      <c r="A312" s="35"/>
      <c r="B312" s="36"/>
      <c r="C312" s="205" t="s">
        <v>477</v>
      </c>
      <c r="D312" s="205" t="s">
        <v>138</v>
      </c>
      <c r="E312" s="206" t="s">
        <v>706</v>
      </c>
      <c r="F312" s="207" t="s">
        <v>707</v>
      </c>
      <c r="G312" s="208" t="s">
        <v>167</v>
      </c>
      <c r="H312" s="209">
        <v>18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40</v>
      </c>
      <c r="O312" s="72"/>
      <c r="P312" s="215">
        <f>O312*H312</f>
        <v>0</v>
      </c>
      <c r="Q312" s="215">
        <v>0.1554</v>
      </c>
      <c r="R312" s="215">
        <f>Q312*H312</f>
        <v>2.7972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142</v>
      </c>
      <c r="AT312" s="217" t="s">
        <v>138</v>
      </c>
      <c r="AU312" s="217" t="s">
        <v>85</v>
      </c>
      <c r="AY312" s="18" t="s">
        <v>136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83</v>
      </c>
      <c r="BK312" s="218">
        <f>ROUND(I312*H312,2)</f>
        <v>0</v>
      </c>
      <c r="BL312" s="18" t="s">
        <v>142</v>
      </c>
      <c r="BM312" s="217" t="s">
        <v>708</v>
      </c>
    </row>
    <row r="313" spans="2:51" s="13" customFormat="1" ht="10.2">
      <c r="B313" s="219"/>
      <c r="C313" s="220"/>
      <c r="D313" s="221" t="s">
        <v>144</v>
      </c>
      <c r="E313" s="222" t="s">
        <v>1</v>
      </c>
      <c r="F313" s="223" t="s">
        <v>709</v>
      </c>
      <c r="G313" s="220"/>
      <c r="H313" s="224">
        <v>18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144</v>
      </c>
      <c r="AU313" s="230" t="s">
        <v>85</v>
      </c>
      <c r="AV313" s="13" t="s">
        <v>85</v>
      </c>
      <c r="AW313" s="13" t="s">
        <v>32</v>
      </c>
      <c r="AX313" s="13" t="s">
        <v>83</v>
      </c>
      <c r="AY313" s="230" t="s">
        <v>136</v>
      </c>
    </row>
    <row r="314" spans="1:65" s="2" customFormat="1" ht="16.5" customHeight="1">
      <c r="A314" s="35"/>
      <c r="B314" s="36"/>
      <c r="C314" s="263" t="s">
        <v>485</v>
      </c>
      <c r="D314" s="263" t="s">
        <v>256</v>
      </c>
      <c r="E314" s="264" t="s">
        <v>710</v>
      </c>
      <c r="F314" s="265" t="s">
        <v>711</v>
      </c>
      <c r="G314" s="266" t="s">
        <v>167</v>
      </c>
      <c r="H314" s="267">
        <v>18</v>
      </c>
      <c r="I314" s="268"/>
      <c r="J314" s="269">
        <f>ROUND(I314*H314,2)</f>
        <v>0</v>
      </c>
      <c r="K314" s="270"/>
      <c r="L314" s="271"/>
      <c r="M314" s="272" t="s">
        <v>1</v>
      </c>
      <c r="N314" s="273" t="s">
        <v>40</v>
      </c>
      <c r="O314" s="72"/>
      <c r="P314" s="215">
        <f>O314*H314</f>
        <v>0</v>
      </c>
      <c r="Q314" s="215">
        <v>0.05612</v>
      </c>
      <c r="R314" s="215">
        <f>Q314*H314</f>
        <v>1.01016</v>
      </c>
      <c r="S314" s="215">
        <v>0</v>
      </c>
      <c r="T314" s="21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175</v>
      </c>
      <c r="AT314" s="217" t="s">
        <v>256</v>
      </c>
      <c r="AU314" s="217" t="s">
        <v>85</v>
      </c>
      <c r="AY314" s="18" t="s">
        <v>136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83</v>
      </c>
      <c r="BK314" s="218">
        <f>ROUND(I314*H314,2)</f>
        <v>0</v>
      </c>
      <c r="BL314" s="18" t="s">
        <v>142</v>
      </c>
      <c r="BM314" s="217" t="s">
        <v>712</v>
      </c>
    </row>
    <row r="315" spans="1:65" s="2" customFormat="1" ht="16.5" customHeight="1">
      <c r="A315" s="35"/>
      <c r="B315" s="36"/>
      <c r="C315" s="205" t="s">
        <v>492</v>
      </c>
      <c r="D315" s="205" t="s">
        <v>138</v>
      </c>
      <c r="E315" s="206" t="s">
        <v>713</v>
      </c>
      <c r="F315" s="207" t="s">
        <v>714</v>
      </c>
      <c r="G315" s="208" t="s">
        <v>167</v>
      </c>
      <c r="H315" s="209">
        <v>56</v>
      </c>
      <c r="I315" s="210"/>
      <c r="J315" s="211">
        <f>ROUND(I315*H315,2)</f>
        <v>0</v>
      </c>
      <c r="K315" s="212"/>
      <c r="L315" s="40"/>
      <c r="M315" s="213" t="s">
        <v>1</v>
      </c>
      <c r="N315" s="214" t="s">
        <v>40</v>
      </c>
      <c r="O315" s="72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142</v>
      </c>
      <c r="AT315" s="217" t="s">
        <v>138</v>
      </c>
      <c r="AU315" s="217" t="s">
        <v>85</v>
      </c>
      <c r="AY315" s="18" t="s">
        <v>136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83</v>
      </c>
      <c r="BK315" s="218">
        <f>ROUND(I315*H315,2)</f>
        <v>0</v>
      </c>
      <c r="BL315" s="18" t="s">
        <v>142</v>
      </c>
      <c r="BM315" s="217" t="s">
        <v>715</v>
      </c>
    </row>
    <row r="316" spans="2:51" s="14" customFormat="1" ht="10.2">
      <c r="B316" s="231"/>
      <c r="C316" s="232"/>
      <c r="D316" s="221" t="s">
        <v>144</v>
      </c>
      <c r="E316" s="233" t="s">
        <v>1</v>
      </c>
      <c r="F316" s="234" t="s">
        <v>531</v>
      </c>
      <c r="G316" s="232"/>
      <c r="H316" s="233" t="s">
        <v>1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144</v>
      </c>
      <c r="AU316" s="240" t="s">
        <v>85</v>
      </c>
      <c r="AV316" s="14" t="s">
        <v>83</v>
      </c>
      <c r="AW316" s="14" t="s">
        <v>32</v>
      </c>
      <c r="AX316" s="14" t="s">
        <v>75</v>
      </c>
      <c r="AY316" s="240" t="s">
        <v>136</v>
      </c>
    </row>
    <row r="317" spans="2:51" s="13" customFormat="1" ht="10.2">
      <c r="B317" s="219"/>
      <c r="C317" s="220"/>
      <c r="D317" s="221" t="s">
        <v>144</v>
      </c>
      <c r="E317" s="222" t="s">
        <v>1</v>
      </c>
      <c r="F317" s="223" t="s">
        <v>716</v>
      </c>
      <c r="G317" s="220"/>
      <c r="H317" s="224">
        <v>56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144</v>
      </c>
      <c r="AU317" s="230" t="s">
        <v>85</v>
      </c>
      <c r="AV317" s="13" t="s">
        <v>85</v>
      </c>
      <c r="AW317" s="13" t="s">
        <v>32</v>
      </c>
      <c r="AX317" s="13" t="s">
        <v>83</v>
      </c>
      <c r="AY317" s="230" t="s">
        <v>136</v>
      </c>
    </row>
    <row r="318" spans="1:65" s="2" customFormat="1" ht="21.75" customHeight="1">
      <c r="A318" s="35"/>
      <c r="B318" s="36"/>
      <c r="C318" s="205" t="s">
        <v>717</v>
      </c>
      <c r="D318" s="205" t="s">
        <v>138</v>
      </c>
      <c r="E318" s="206" t="s">
        <v>718</v>
      </c>
      <c r="F318" s="207" t="s">
        <v>719</v>
      </c>
      <c r="G318" s="208" t="s">
        <v>167</v>
      </c>
      <c r="H318" s="209">
        <v>1</v>
      </c>
      <c r="I318" s="210"/>
      <c r="J318" s="211">
        <f>ROUND(I318*H318,2)</f>
        <v>0</v>
      </c>
      <c r="K318" s="212"/>
      <c r="L318" s="40"/>
      <c r="M318" s="213" t="s">
        <v>1</v>
      </c>
      <c r="N318" s="214" t="s">
        <v>40</v>
      </c>
      <c r="O318" s="72"/>
      <c r="P318" s="215">
        <f>O318*H318</f>
        <v>0</v>
      </c>
      <c r="Q318" s="215">
        <v>0.00093</v>
      </c>
      <c r="R318" s="215">
        <f>Q318*H318</f>
        <v>0.00093</v>
      </c>
      <c r="S318" s="215">
        <v>0.07</v>
      </c>
      <c r="T318" s="216">
        <f>S318*H318</f>
        <v>0.07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142</v>
      </c>
      <c r="AT318" s="217" t="s">
        <v>138</v>
      </c>
      <c r="AU318" s="217" t="s">
        <v>85</v>
      </c>
      <c r="AY318" s="18" t="s">
        <v>136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83</v>
      </c>
      <c r="BK318" s="218">
        <f>ROUND(I318*H318,2)</f>
        <v>0</v>
      </c>
      <c r="BL318" s="18" t="s">
        <v>142</v>
      </c>
      <c r="BM318" s="217" t="s">
        <v>720</v>
      </c>
    </row>
    <row r="319" spans="1:65" s="2" customFormat="1" ht="21.75" customHeight="1">
      <c r="A319" s="35"/>
      <c r="B319" s="36"/>
      <c r="C319" s="205" t="s">
        <v>721</v>
      </c>
      <c r="D319" s="205" t="s">
        <v>138</v>
      </c>
      <c r="E319" s="206" t="s">
        <v>722</v>
      </c>
      <c r="F319" s="207" t="s">
        <v>723</v>
      </c>
      <c r="G319" s="208" t="s">
        <v>167</v>
      </c>
      <c r="H319" s="209">
        <v>0.3</v>
      </c>
      <c r="I319" s="210"/>
      <c r="J319" s="211">
        <f>ROUND(I319*H319,2)</f>
        <v>0</v>
      </c>
      <c r="K319" s="212"/>
      <c r="L319" s="40"/>
      <c r="M319" s="213" t="s">
        <v>1</v>
      </c>
      <c r="N319" s="214" t="s">
        <v>40</v>
      </c>
      <c r="O319" s="72"/>
      <c r="P319" s="215">
        <f>O319*H319</f>
        <v>0</v>
      </c>
      <c r="Q319" s="215">
        <v>0.00434</v>
      </c>
      <c r="R319" s="215">
        <f>Q319*H319</f>
        <v>0.001302</v>
      </c>
      <c r="S319" s="215">
        <v>0.283</v>
      </c>
      <c r="T319" s="216">
        <f>S319*H319</f>
        <v>0.08489999999999999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142</v>
      </c>
      <c r="AT319" s="217" t="s">
        <v>138</v>
      </c>
      <c r="AU319" s="217" t="s">
        <v>85</v>
      </c>
      <c r="AY319" s="18" t="s">
        <v>136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8" t="s">
        <v>83</v>
      </c>
      <c r="BK319" s="218">
        <f>ROUND(I319*H319,2)</f>
        <v>0</v>
      </c>
      <c r="BL319" s="18" t="s">
        <v>142</v>
      </c>
      <c r="BM319" s="217" t="s">
        <v>724</v>
      </c>
    </row>
    <row r="320" spans="2:63" s="12" customFormat="1" ht="20.85" customHeight="1">
      <c r="B320" s="189"/>
      <c r="C320" s="190"/>
      <c r="D320" s="191" t="s">
        <v>74</v>
      </c>
      <c r="E320" s="203" t="s">
        <v>433</v>
      </c>
      <c r="F320" s="203" t="s">
        <v>434</v>
      </c>
      <c r="G320" s="190"/>
      <c r="H320" s="190"/>
      <c r="I320" s="193"/>
      <c r="J320" s="204">
        <f>BK320</f>
        <v>0</v>
      </c>
      <c r="K320" s="190"/>
      <c r="L320" s="195"/>
      <c r="M320" s="196"/>
      <c r="N320" s="197"/>
      <c r="O320" s="197"/>
      <c r="P320" s="198">
        <f>SUM(P321:P322)</f>
        <v>0</v>
      </c>
      <c r="Q320" s="197"/>
      <c r="R320" s="198">
        <f>SUM(R321:R322)</f>
        <v>0</v>
      </c>
      <c r="S320" s="197"/>
      <c r="T320" s="199">
        <f>SUM(T321:T322)</f>
        <v>0</v>
      </c>
      <c r="AR320" s="200" t="s">
        <v>83</v>
      </c>
      <c r="AT320" s="201" t="s">
        <v>74</v>
      </c>
      <c r="AU320" s="201" t="s">
        <v>85</v>
      </c>
      <c r="AY320" s="200" t="s">
        <v>136</v>
      </c>
      <c r="BK320" s="202">
        <f>SUM(BK321:BK322)</f>
        <v>0</v>
      </c>
    </row>
    <row r="321" spans="1:65" s="2" customFormat="1" ht="21.75" customHeight="1">
      <c r="A321" s="35"/>
      <c r="B321" s="36"/>
      <c r="C321" s="205" t="s">
        <v>725</v>
      </c>
      <c r="D321" s="205" t="s">
        <v>138</v>
      </c>
      <c r="E321" s="206" t="s">
        <v>436</v>
      </c>
      <c r="F321" s="207" t="s">
        <v>437</v>
      </c>
      <c r="G321" s="208" t="s">
        <v>236</v>
      </c>
      <c r="H321" s="209">
        <v>395.796</v>
      </c>
      <c r="I321" s="210"/>
      <c r="J321" s="211">
        <f>ROUND(I321*H321,2)</f>
        <v>0</v>
      </c>
      <c r="K321" s="212"/>
      <c r="L321" s="40"/>
      <c r="M321" s="213" t="s">
        <v>1</v>
      </c>
      <c r="N321" s="214" t="s">
        <v>40</v>
      </c>
      <c r="O321" s="72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142</v>
      </c>
      <c r="AT321" s="217" t="s">
        <v>138</v>
      </c>
      <c r="AU321" s="217" t="s">
        <v>149</v>
      </c>
      <c r="AY321" s="18" t="s">
        <v>136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83</v>
      </c>
      <c r="BK321" s="218">
        <f>ROUND(I321*H321,2)</f>
        <v>0</v>
      </c>
      <c r="BL321" s="18" t="s">
        <v>142</v>
      </c>
      <c r="BM321" s="217" t="s">
        <v>438</v>
      </c>
    </row>
    <row r="322" spans="1:65" s="2" customFormat="1" ht="21.75" customHeight="1">
      <c r="A322" s="35"/>
      <c r="B322" s="36"/>
      <c r="C322" s="205" t="s">
        <v>726</v>
      </c>
      <c r="D322" s="205" t="s">
        <v>138</v>
      </c>
      <c r="E322" s="206" t="s">
        <v>440</v>
      </c>
      <c r="F322" s="207" t="s">
        <v>441</v>
      </c>
      <c r="G322" s="208" t="s">
        <v>236</v>
      </c>
      <c r="H322" s="209">
        <v>2.02</v>
      </c>
      <c r="I322" s="210"/>
      <c r="J322" s="211">
        <f>ROUND(I322*H322,2)</f>
        <v>0</v>
      </c>
      <c r="K322" s="212"/>
      <c r="L322" s="40"/>
      <c r="M322" s="213" t="s">
        <v>1</v>
      </c>
      <c r="N322" s="214" t="s">
        <v>40</v>
      </c>
      <c r="O322" s="72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142</v>
      </c>
      <c r="AT322" s="217" t="s">
        <v>138</v>
      </c>
      <c r="AU322" s="217" t="s">
        <v>149</v>
      </c>
      <c r="AY322" s="18" t="s">
        <v>136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8" t="s">
        <v>83</v>
      </c>
      <c r="BK322" s="218">
        <f>ROUND(I322*H322,2)</f>
        <v>0</v>
      </c>
      <c r="BL322" s="18" t="s">
        <v>142</v>
      </c>
      <c r="BM322" s="217" t="s">
        <v>442</v>
      </c>
    </row>
    <row r="323" spans="2:63" s="12" customFormat="1" ht="22.8" customHeight="1">
      <c r="B323" s="189"/>
      <c r="C323" s="190"/>
      <c r="D323" s="191" t="s">
        <v>74</v>
      </c>
      <c r="E323" s="203" t="s">
        <v>443</v>
      </c>
      <c r="F323" s="203" t="s">
        <v>444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SUM(P324:P328)</f>
        <v>0</v>
      </c>
      <c r="Q323" s="197"/>
      <c r="R323" s="198">
        <f>SUM(R324:R328)</f>
        <v>0</v>
      </c>
      <c r="S323" s="197"/>
      <c r="T323" s="199">
        <f>SUM(T324:T328)</f>
        <v>0</v>
      </c>
      <c r="AR323" s="200" t="s">
        <v>83</v>
      </c>
      <c r="AT323" s="201" t="s">
        <v>74</v>
      </c>
      <c r="AU323" s="201" t="s">
        <v>83</v>
      </c>
      <c r="AY323" s="200" t="s">
        <v>136</v>
      </c>
      <c r="BK323" s="202">
        <f>SUM(BK324:BK328)</f>
        <v>0</v>
      </c>
    </row>
    <row r="324" spans="1:65" s="2" customFormat="1" ht="21.75" customHeight="1">
      <c r="A324" s="35"/>
      <c r="B324" s="36"/>
      <c r="C324" s="205" t="s">
        <v>727</v>
      </c>
      <c r="D324" s="205" t="s">
        <v>138</v>
      </c>
      <c r="E324" s="206" t="s">
        <v>446</v>
      </c>
      <c r="F324" s="207" t="s">
        <v>447</v>
      </c>
      <c r="G324" s="208" t="s">
        <v>236</v>
      </c>
      <c r="H324" s="209">
        <v>120.467</v>
      </c>
      <c r="I324" s="210"/>
      <c r="J324" s="211">
        <f>ROUND(I324*H324,2)</f>
        <v>0</v>
      </c>
      <c r="K324" s="212"/>
      <c r="L324" s="40"/>
      <c r="M324" s="213" t="s">
        <v>1</v>
      </c>
      <c r="N324" s="214" t="s">
        <v>40</v>
      </c>
      <c r="O324" s="72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142</v>
      </c>
      <c r="AT324" s="217" t="s">
        <v>138</v>
      </c>
      <c r="AU324" s="217" t="s">
        <v>85</v>
      </c>
      <c r="AY324" s="18" t="s">
        <v>136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83</v>
      </c>
      <c r="BK324" s="218">
        <f>ROUND(I324*H324,2)</f>
        <v>0</v>
      </c>
      <c r="BL324" s="18" t="s">
        <v>142</v>
      </c>
      <c r="BM324" s="217" t="s">
        <v>448</v>
      </c>
    </row>
    <row r="325" spans="1:65" s="2" customFormat="1" ht="21.75" customHeight="1">
      <c r="A325" s="35"/>
      <c r="B325" s="36"/>
      <c r="C325" s="205" t="s">
        <v>728</v>
      </c>
      <c r="D325" s="205" t="s">
        <v>138</v>
      </c>
      <c r="E325" s="206" t="s">
        <v>450</v>
      </c>
      <c r="F325" s="207" t="s">
        <v>451</v>
      </c>
      <c r="G325" s="208" t="s">
        <v>236</v>
      </c>
      <c r="H325" s="209">
        <v>1084.203</v>
      </c>
      <c r="I325" s="210"/>
      <c r="J325" s="211">
        <f>ROUND(I325*H325,2)</f>
        <v>0</v>
      </c>
      <c r="K325" s="212"/>
      <c r="L325" s="40"/>
      <c r="M325" s="213" t="s">
        <v>1</v>
      </c>
      <c r="N325" s="214" t="s">
        <v>40</v>
      </c>
      <c r="O325" s="72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142</v>
      </c>
      <c r="AT325" s="217" t="s">
        <v>138</v>
      </c>
      <c r="AU325" s="217" t="s">
        <v>85</v>
      </c>
      <c r="AY325" s="18" t="s">
        <v>136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83</v>
      </c>
      <c r="BK325" s="218">
        <f>ROUND(I325*H325,2)</f>
        <v>0</v>
      </c>
      <c r="BL325" s="18" t="s">
        <v>142</v>
      </c>
      <c r="BM325" s="217" t="s">
        <v>452</v>
      </c>
    </row>
    <row r="326" spans="2:51" s="13" customFormat="1" ht="10.2">
      <c r="B326" s="219"/>
      <c r="C326" s="220"/>
      <c r="D326" s="221" t="s">
        <v>144</v>
      </c>
      <c r="E326" s="220"/>
      <c r="F326" s="223" t="s">
        <v>729</v>
      </c>
      <c r="G326" s="220"/>
      <c r="H326" s="224">
        <v>1084.203</v>
      </c>
      <c r="I326" s="225"/>
      <c r="J326" s="220"/>
      <c r="K326" s="220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144</v>
      </c>
      <c r="AU326" s="230" t="s">
        <v>85</v>
      </c>
      <c r="AV326" s="13" t="s">
        <v>85</v>
      </c>
      <c r="AW326" s="13" t="s">
        <v>4</v>
      </c>
      <c r="AX326" s="13" t="s">
        <v>83</v>
      </c>
      <c r="AY326" s="230" t="s">
        <v>136</v>
      </c>
    </row>
    <row r="327" spans="1:65" s="2" customFormat="1" ht="33" customHeight="1">
      <c r="A327" s="35"/>
      <c r="B327" s="36"/>
      <c r="C327" s="205" t="s">
        <v>730</v>
      </c>
      <c r="D327" s="205" t="s">
        <v>138</v>
      </c>
      <c r="E327" s="206" t="s">
        <v>455</v>
      </c>
      <c r="F327" s="207" t="s">
        <v>456</v>
      </c>
      <c r="G327" s="208" t="s">
        <v>236</v>
      </c>
      <c r="H327" s="209">
        <v>120.467</v>
      </c>
      <c r="I327" s="210"/>
      <c r="J327" s="211">
        <f>ROUND(I327*H327,2)</f>
        <v>0</v>
      </c>
      <c r="K327" s="212"/>
      <c r="L327" s="40"/>
      <c r="M327" s="213" t="s">
        <v>1</v>
      </c>
      <c r="N327" s="214" t="s">
        <v>40</v>
      </c>
      <c r="O327" s="72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142</v>
      </c>
      <c r="AT327" s="217" t="s">
        <v>138</v>
      </c>
      <c r="AU327" s="217" t="s">
        <v>85</v>
      </c>
      <c r="AY327" s="18" t="s">
        <v>136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83</v>
      </c>
      <c r="BK327" s="218">
        <f>ROUND(I327*H327,2)</f>
        <v>0</v>
      </c>
      <c r="BL327" s="18" t="s">
        <v>142</v>
      </c>
      <c r="BM327" s="217" t="s">
        <v>457</v>
      </c>
    </row>
    <row r="328" spans="1:65" s="2" customFormat="1" ht="16.5" customHeight="1">
      <c r="A328" s="35"/>
      <c r="B328" s="36"/>
      <c r="C328" s="205" t="s">
        <v>731</v>
      </c>
      <c r="D328" s="205" t="s">
        <v>138</v>
      </c>
      <c r="E328" s="206" t="s">
        <v>459</v>
      </c>
      <c r="F328" s="207" t="s">
        <v>460</v>
      </c>
      <c r="G328" s="208" t="s">
        <v>236</v>
      </c>
      <c r="H328" s="209">
        <v>120.467</v>
      </c>
      <c r="I328" s="210"/>
      <c r="J328" s="211">
        <f>ROUND(I328*H328,2)</f>
        <v>0</v>
      </c>
      <c r="K328" s="212"/>
      <c r="L328" s="40"/>
      <c r="M328" s="213" t="s">
        <v>1</v>
      </c>
      <c r="N328" s="214" t="s">
        <v>40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142</v>
      </c>
      <c r="AT328" s="217" t="s">
        <v>138</v>
      </c>
      <c r="AU328" s="217" t="s">
        <v>85</v>
      </c>
      <c r="AY328" s="18" t="s">
        <v>136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83</v>
      </c>
      <c r="BK328" s="218">
        <f>ROUND(I328*H328,2)</f>
        <v>0</v>
      </c>
      <c r="BL328" s="18" t="s">
        <v>142</v>
      </c>
      <c r="BM328" s="217" t="s">
        <v>461</v>
      </c>
    </row>
    <row r="329" spans="2:63" s="12" customFormat="1" ht="25.95" customHeight="1">
      <c r="B329" s="189"/>
      <c r="C329" s="190"/>
      <c r="D329" s="191" t="s">
        <v>74</v>
      </c>
      <c r="E329" s="192" t="s">
        <v>732</v>
      </c>
      <c r="F329" s="192" t="s">
        <v>733</v>
      </c>
      <c r="G329" s="190"/>
      <c r="H329" s="190"/>
      <c r="I329" s="193"/>
      <c r="J329" s="194">
        <f>BK329</f>
        <v>0</v>
      </c>
      <c r="K329" s="190"/>
      <c r="L329" s="195"/>
      <c r="M329" s="196"/>
      <c r="N329" s="197"/>
      <c r="O329" s="197"/>
      <c r="P329" s="198">
        <f>P330</f>
        <v>0</v>
      </c>
      <c r="Q329" s="197"/>
      <c r="R329" s="198">
        <f>R330</f>
        <v>0.002675</v>
      </c>
      <c r="S329" s="197"/>
      <c r="T329" s="199">
        <f>T330</f>
        <v>0</v>
      </c>
      <c r="AR329" s="200" t="s">
        <v>85</v>
      </c>
      <c r="AT329" s="201" t="s">
        <v>74</v>
      </c>
      <c r="AU329" s="201" t="s">
        <v>75</v>
      </c>
      <c r="AY329" s="200" t="s">
        <v>136</v>
      </c>
      <c r="BK329" s="202">
        <f>BK330</f>
        <v>0</v>
      </c>
    </row>
    <row r="330" spans="2:63" s="12" customFormat="1" ht="22.8" customHeight="1">
      <c r="B330" s="189"/>
      <c r="C330" s="190"/>
      <c r="D330" s="191" t="s">
        <v>74</v>
      </c>
      <c r="E330" s="203" t="s">
        <v>734</v>
      </c>
      <c r="F330" s="203" t="s">
        <v>735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SUM(P331:P336)</f>
        <v>0</v>
      </c>
      <c r="Q330" s="197"/>
      <c r="R330" s="198">
        <f>SUM(R331:R336)</f>
        <v>0.002675</v>
      </c>
      <c r="S330" s="197"/>
      <c r="T330" s="199">
        <f>SUM(T331:T336)</f>
        <v>0</v>
      </c>
      <c r="AR330" s="200" t="s">
        <v>85</v>
      </c>
      <c r="AT330" s="201" t="s">
        <v>74</v>
      </c>
      <c r="AU330" s="201" t="s">
        <v>83</v>
      </c>
      <c r="AY330" s="200" t="s">
        <v>136</v>
      </c>
      <c r="BK330" s="202">
        <f>SUM(BK331:BK336)</f>
        <v>0</v>
      </c>
    </row>
    <row r="331" spans="1:65" s="2" customFormat="1" ht="16.5" customHeight="1">
      <c r="A331" s="35"/>
      <c r="B331" s="36"/>
      <c r="C331" s="205" t="s">
        <v>736</v>
      </c>
      <c r="D331" s="205" t="s">
        <v>138</v>
      </c>
      <c r="E331" s="206" t="s">
        <v>737</v>
      </c>
      <c r="F331" s="207" t="s">
        <v>738</v>
      </c>
      <c r="G331" s="208" t="s">
        <v>167</v>
      </c>
      <c r="H331" s="209">
        <v>3.5</v>
      </c>
      <c r="I331" s="210"/>
      <c r="J331" s="211">
        <f aca="true" t="shared" si="20" ref="J331:J336">ROUND(I331*H331,2)</f>
        <v>0</v>
      </c>
      <c r="K331" s="212"/>
      <c r="L331" s="40"/>
      <c r="M331" s="213" t="s">
        <v>1</v>
      </c>
      <c r="N331" s="214" t="s">
        <v>40</v>
      </c>
      <c r="O331" s="72"/>
      <c r="P331" s="215">
        <f aca="true" t="shared" si="21" ref="P331:P336">O331*H331</f>
        <v>0</v>
      </c>
      <c r="Q331" s="215">
        <v>5E-05</v>
      </c>
      <c r="R331" s="215">
        <f aca="true" t="shared" si="22" ref="R331:R336">Q331*H331</f>
        <v>0.000175</v>
      </c>
      <c r="S331" s="215">
        <v>0</v>
      </c>
      <c r="T331" s="216">
        <f aca="true" t="shared" si="23" ref="T331:T336"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221</v>
      </c>
      <c r="AT331" s="217" t="s">
        <v>138</v>
      </c>
      <c r="AU331" s="217" t="s">
        <v>85</v>
      </c>
      <c r="AY331" s="18" t="s">
        <v>136</v>
      </c>
      <c r="BE331" s="218">
        <f aca="true" t="shared" si="24" ref="BE331:BE336">IF(N331="základní",J331,0)</f>
        <v>0</v>
      </c>
      <c r="BF331" s="218">
        <f aca="true" t="shared" si="25" ref="BF331:BF336">IF(N331="snížená",J331,0)</f>
        <v>0</v>
      </c>
      <c r="BG331" s="218">
        <f aca="true" t="shared" si="26" ref="BG331:BG336">IF(N331="zákl. přenesená",J331,0)</f>
        <v>0</v>
      </c>
      <c r="BH331" s="218">
        <f aca="true" t="shared" si="27" ref="BH331:BH336">IF(N331="sníž. přenesená",J331,0)</f>
        <v>0</v>
      </c>
      <c r="BI331" s="218">
        <f aca="true" t="shared" si="28" ref="BI331:BI336">IF(N331="nulová",J331,0)</f>
        <v>0</v>
      </c>
      <c r="BJ331" s="18" t="s">
        <v>83</v>
      </c>
      <c r="BK331" s="218">
        <f aca="true" t="shared" si="29" ref="BK331:BK336">ROUND(I331*H331,2)</f>
        <v>0</v>
      </c>
      <c r="BL331" s="18" t="s">
        <v>221</v>
      </c>
      <c r="BM331" s="217" t="s">
        <v>739</v>
      </c>
    </row>
    <row r="332" spans="1:65" s="2" customFormat="1" ht="16.5" customHeight="1">
      <c r="A332" s="35"/>
      <c r="B332" s="36"/>
      <c r="C332" s="263" t="s">
        <v>740</v>
      </c>
      <c r="D332" s="263" t="s">
        <v>256</v>
      </c>
      <c r="E332" s="264" t="s">
        <v>741</v>
      </c>
      <c r="F332" s="265" t="s">
        <v>742</v>
      </c>
      <c r="G332" s="266" t="s">
        <v>167</v>
      </c>
      <c r="H332" s="267">
        <v>3.5</v>
      </c>
      <c r="I332" s="268"/>
      <c r="J332" s="269">
        <f t="shared" si="20"/>
        <v>0</v>
      </c>
      <c r="K332" s="270"/>
      <c r="L332" s="271"/>
      <c r="M332" s="272" t="s">
        <v>1</v>
      </c>
      <c r="N332" s="273" t="s">
        <v>40</v>
      </c>
      <c r="O332" s="72"/>
      <c r="P332" s="215">
        <f t="shared" si="21"/>
        <v>0</v>
      </c>
      <c r="Q332" s="215">
        <v>0</v>
      </c>
      <c r="R332" s="215">
        <f t="shared" si="22"/>
        <v>0</v>
      </c>
      <c r="S332" s="215">
        <v>0</v>
      </c>
      <c r="T332" s="216">
        <f t="shared" si="2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311</v>
      </c>
      <c r="AT332" s="217" t="s">
        <v>256</v>
      </c>
      <c r="AU332" s="217" t="s">
        <v>85</v>
      </c>
      <c r="AY332" s="18" t="s">
        <v>136</v>
      </c>
      <c r="BE332" s="218">
        <f t="shared" si="24"/>
        <v>0</v>
      </c>
      <c r="BF332" s="218">
        <f t="shared" si="25"/>
        <v>0</v>
      </c>
      <c r="BG332" s="218">
        <f t="shared" si="26"/>
        <v>0</v>
      </c>
      <c r="BH332" s="218">
        <f t="shared" si="27"/>
        <v>0</v>
      </c>
      <c r="BI332" s="218">
        <f t="shared" si="28"/>
        <v>0</v>
      </c>
      <c r="BJ332" s="18" t="s">
        <v>83</v>
      </c>
      <c r="BK332" s="218">
        <f t="shared" si="29"/>
        <v>0</v>
      </c>
      <c r="BL332" s="18" t="s">
        <v>221</v>
      </c>
      <c r="BM332" s="217" t="s">
        <v>743</v>
      </c>
    </row>
    <row r="333" spans="1:65" s="2" customFormat="1" ht="21.75" customHeight="1">
      <c r="A333" s="35"/>
      <c r="B333" s="36"/>
      <c r="C333" s="205" t="s">
        <v>744</v>
      </c>
      <c r="D333" s="205" t="s">
        <v>138</v>
      </c>
      <c r="E333" s="206" t="s">
        <v>745</v>
      </c>
      <c r="F333" s="207" t="s">
        <v>746</v>
      </c>
      <c r="G333" s="208" t="s">
        <v>573</v>
      </c>
      <c r="H333" s="209">
        <v>50</v>
      </c>
      <c r="I333" s="210"/>
      <c r="J333" s="211">
        <f t="shared" si="20"/>
        <v>0</v>
      </c>
      <c r="K333" s="212"/>
      <c r="L333" s="40"/>
      <c r="M333" s="213" t="s">
        <v>1</v>
      </c>
      <c r="N333" s="214" t="s">
        <v>40</v>
      </c>
      <c r="O333" s="72"/>
      <c r="P333" s="215">
        <f t="shared" si="21"/>
        <v>0</v>
      </c>
      <c r="Q333" s="215">
        <v>5E-05</v>
      </c>
      <c r="R333" s="215">
        <f t="shared" si="22"/>
        <v>0.0025</v>
      </c>
      <c r="S333" s="215">
        <v>0</v>
      </c>
      <c r="T333" s="216">
        <f t="shared" si="2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138</v>
      </c>
      <c r="AU333" s="217" t="s">
        <v>85</v>
      </c>
      <c r="AY333" s="18" t="s">
        <v>136</v>
      </c>
      <c r="BE333" s="218">
        <f t="shared" si="24"/>
        <v>0</v>
      </c>
      <c r="BF333" s="218">
        <f t="shared" si="25"/>
        <v>0</v>
      </c>
      <c r="BG333" s="218">
        <f t="shared" si="26"/>
        <v>0</v>
      </c>
      <c r="BH333" s="218">
        <f t="shared" si="27"/>
        <v>0</v>
      </c>
      <c r="BI333" s="218">
        <f t="shared" si="28"/>
        <v>0</v>
      </c>
      <c r="BJ333" s="18" t="s">
        <v>83</v>
      </c>
      <c r="BK333" s="218">
        <f t="shared" si="29"/>
        <v>0</v>
      </c>
      <c r="BL333" s="18" t="s">
        <v>221</v>
      </c>
      <c r="BM333" s="217" t="s">
        <v>747</v>
      </c>
    </row>
    <row r="334" spans="1:65" s="2" customFormat="1" ht="16.5" customHeight="1">
      <c r="A334" s="35"/>
      <c r="B334" s="36"/>
      <c r="C334" s="263" t="s">
        <v>748</v>
      </c>
      <c r="D334" s="263" t="s">
        <v>256</v>
      </c>
      <c r="E334" s="264" t="s">
        <v>749</v>
      </c>
      <c r="F334" s="265" t="s">
        <v>750</v>
      </c>
      <c r="G334" s="266" t="s">
        <v>323</v>
      </c>
      <c r="H334" s="267">
        <v>1</v>
      </c>
      <c r="I334" s="268"/>
      <c r="J334" s="269">
        <f t="shared" si="20"/>
        <v>0</v>
      </c>
      <c r="K334" s="270"/>
      <c r="L334" s="271"/>
      <c r="M334" s="272" t="s">
        <v>1</v>
      </c>
      <c r="N334" s="273" t="s">
        <v>40</v>
      </c>
      <c r="O334" s="72"/>
      <c r="P334" s="215">
        <f t="shared" si="21"/>
        <v>0</v>
      </c>
      <c r="Q334" s="215">
        <v>0</v>
      </c>
      <c r="R334" s="215">
        <f t="shared" si="22"/>
        <v>0</v>
      </c>
      <c r="S334" s="215">
        <v>0</v>
      </c>
      <c r="T334" s="216">
        <f t="shared" si="2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311</v>
      </c>
      <c r="AT334" s="217" t="s">
        <v>256</v>
      </c>
      <c r="AU334" s="217" t="s">
        <v>85</v>
      </c>
      <c r="AY334" s="18" t="s">
        <v>136</v>
      </c>
      <c r="BE334" s="218">
        <f t="shared" si="24"/>
        <v>0</v>
      </c>
      <c r="BF334" s="218">
        <f t="shared" si="25"/>
        <v>0</v>
      </c>
      <c r="BG334" s="218">
        <f t="shared" si="26"/>
        <v>0</v>
      </c>
      <c r="BH334" s="218">
        <f t="shared" si="27"/>
        <v>0</v>
      </c>
      <c r="BI334" s="218">
        <f t="shared" si="28"/>
        <v>0</v>
      </c>
      <c r="BJ334" s="18" t="s">
        <v>83</v>
      </c>
      <c r="BK334" s="218">
        <f t="shared" si="29"/>
        <v>0</v>
      </c>
      <c r="BL334" s="18" t="s">
        <v>221</v>
      </c>
      <c r="BM334" s="217" t="s">
        <v>751</v>
      </c>
    </row>
    <row r="335" spans="1:65" s="2" customFormat="1" ht="16.5" customHeight="1">
      <c r="A335" s="35"/>
      <c r="B335" s="36"/>
      <c r="C335" s="263" t="s">
        <v>752</v>
      </c>
      <c r="D335" s="263" t="s">
        <v>256</v>
      </c>
      <c r="E335" s="264" t="s">
        <v>753</v>
      </c>
      <c r="F335" s="265" t="s">
        <v>754</v>
      </c>
      <c r="G335" s="266" t="s">
        <v>323</v>
      </c>
      <c r="H335" s="267">
        <v>1</v>
      </c>
      <c r="I335" s="268"/>
      <c r="J335" s="269">
        <f t="shared" si="20"/>
        <v>0</v>
      </c>
      <c r="K335" s="270"/>
      <c r="L335" s="271"/>
      <c r="M335" s="272" t="s">
        <v>1</v>
      </c>
      <c r="N335" s="273" t="s">
        <v>40</v>
      </c>
      <c r="O335" s="72"/>
      <c r="P335" s="215">
        <f t="shared" si="21"/>
        <v>0</v>
      </c>
      <c r="Q335" s="215">
        <v>0</v>
      </c>
      <c r="R335" s="215">
        <f t="shared" si="22"/>
        <v>0</v>
      </c>
      <c r="S335" s="215">
        <v>0</v>
      </c>
      <c r="T335" s="216">
        <f t="shared" si="2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7" t="s">
        <v>311</v>
      </c>
      <c r="AT335" s="217" t="s">
        <v>256</v>
      </c>
      <c r="AU335" s="217" t="s">
        <v>85</v>
      </c>
      <c r="AY335" s="18" t="s">
        <v>136</v>
      </c>
      <c r="BE335" s="218">
        <f t="shared" si="24"/>
        <v>0</v>
      </c>
      <c r="BF335" s="218">
        <f t="shared" si="25"/>
        <v>0</v>
      </c>
      <c r="BG335" s="218">
        <f t="shared" si="26"/>
        <v>0</v>
      </c>
      <c r="BH335" s="218">
        <f t="shared" si="27"/>
        <v>0</v>
      </c>
      <c r="BI335" s="218">
        <f t="shared" si="28"/>
        <v>0</v>
      </c>
      <c r="BJ335" s="18" t="s">
        <v>83</v>
      </c>
      <c r="BK335" s="218">
        <f t="shared" si="29"/>
        <v>0</v>
      </c>
      <c r="BL335" s="18" t="s">
        <v>221</v>
      </c>
      <c r="BM335" s="217" t="s">
        <v>755</v>
      </c>
    </row>
    <row r="336" spans="1:65" s="2" customFormat="1" ht="16.5" customHeight="1">
      <c r="A336" s="35"/>
      <c r="B336" s="36"/>
      <c r="C336" s="263" t="s">
        <v>756</v>
      </c>
      <c r="D336" s="263" t="s">
        <v>256</v>
      </c>
      <c r="E336" s="264" t="s">
        <v>757</v>
      </c>
      <c r="F336" s="265" t="s">
        <v>758</v>
      </c>
      <c r="G336" s="266" t="s">
        <v>323</v>
      </c>
      <c r="H336" s="267">
        <v>2</v>
      </c>
      <c r="I336" s="268"/>
      <c r="J336" s="269">
        <f t="shared" si="20"/>
        <v>0</v>
      </c>
      <c r="K336" s="270"/>
      <c r="L336" s="271"/>
      <c r="M336" s="272" t="s">
        <v>1</v>
      </c>
      <c r="N336" s="273" t="s">
        <v>40</v>
      </c>
      <c r="O336" s="72"/>
      <c r="P336" s="215">
        <f t="shared" si="21"/>
        <v>0</v>
      </c>
      <c r="Q336" s="215">
        <v>0</v>
      </c>
      <c r="R336" s="215">
        <f t="shared" si="22"/>
        <v>0</v>
      </c>
      <c r="S336" s="215">
        <v>0</v>
      </c>
      <c r="T336" s="216">
        <f t="shared" si="2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311</v>
      </c>
      <c r="AT336" s="217" t="s">
        <v>256</v>
      </c>
      <c r="AU336" s="217" t="s">
        <v>85</v>
      </c>
      <c r="AY336" s="18" t="s">
        <v>136</v>
      </c>
      <c r="BE336" s="218">
        <f t="shared" si="24"/>
        <v>0</v>
      </c>
      <c r="BF336" s="218">
        <f t="shared" si="25"/>
        <v>0</v>
      </c>
      <c r="BG336" s="218">
        <f t="shared" si="26"/>
        <v>0</v>
      </c>
      <c r="BH336" s="218">
        <f t="shared" si="27"/>
        <v>0</v>
      </c>
      <c r="BI336" s="218">
        <f t="shared" si="28"/>
        <v>0</v>
      </c>
      <c r="BJ336" s="18" t="s">
        <v>83</v>
      </c>
      <c r="BK336" s="218">
        <f t="shared" si="29"/>
        <v>0</v>
      </c>
      <c r="BL336" s="18" t="s">
        <v>221</v>
      </c>
      <c r="BM336" s="217" t="s">
        <v>759</v>
      </c>
    </row>
    <row r="337" spans="2:63" s="12" customFormat="1" ht="25.95" customHeight="1">
      <c r="B337" s="189"/>
      <c r="C337" s="190"/>
      <c r="D337" s="191" t="s">
        <v>74</v>
      </c>
      <c r="E337" s="192" t="s">
        <v>256</v>
      </c>
      <c r="F337" s="192" t="s">
        <v>462</v>
      </c>
      <c r="G337" s="190"/>
      <c r="H337" s="190"/>
      <c r="I337" s="193"/>
      <c r="J337" s="194">
        <f>BK337</f>
        <v>0</v>
      </c>
      <c r="K337" s="190"/>
      <c r="L337" s="195"/>
      <c r="M337" s="196"/>
      <c r="N337" s="197"/>
      <c r="O337" s="197"/>
      <c r="P337" s="198">
        <f>P338</f>
        <v>0</v>
      </c>
      <c r="Q337" s="197"/>
      <c r="R337" s="198">
        <f>R338</f>
        <v>0.0044</v>
      </c>
      <c r="S337" s="197"/>
      <c r="T337" s="199">
        <f>T338</f>
        <v>0</v>
      </c>
      <c r="AR337" s="200" t="s">
        <v>149</v>
      </c>
      <c r="AT337" s="201" t="s">
        <v>74</v>
      </c>
      <c r="AU337" s="201" t="s">
        <v>75</v>
      </c>
      <c r="AY337" s="200" t="s">
        <v>136</v>
      </c>
      <c r="BK337" s="202">
        <f>BK338</f>
        <v>0</v>
      </c>
    </row>
    <row r="338" spans="2:63" s="12" customFormat="1" ht="22.8" customHeight="1">
      <c r="B338" s="189"/>
      <c r="C338" s="190"/>
      <c r="D338" s="191" t="s">
        <v>74</v>
      </c>
      <c r="E338" s="203" t="s">
        <v>463</v>
      </c>
      <c r="F338" s="203" t="s">
        <v>464</v>
      </c>
      <c r="G338" s="190"/>
      <c r="H338" s="190"/>
      <c r="I338" s="193"/>
      <c r="J338" s="204">
        <f>BK338</f>
        <v>0</v>
      </c>
      <c r="K338" s="190"/>
      <c r="L338" s="195"/>
      <c r="M338" s="196"/>
      <c r="N338" s="197"/>
      <c r="O338" s="197"/>
      <c r="P338" s="198">
        <f>P339</f>
        <v>0</v>
      </c>
      <c r="Q338" s="197"/>
      <c r="R338" s="198">
        <f>R339</f>
        <v>0.0044</v>
      </c>
      <c r="S338" s="197"/>
      <c r="T338" s="199">
        <f>T339</f>
        <v>0</v>
      </c>
      <c r="AR338" s="200" t="s">
        <v>149</v>
      </c>
      <c r="AT338" s="201" t="s">
        <v>74</v>
      </c>
      <c r="AU338" s="201" t="s">
        <v>83</v>
      </c>
      <c r="AY338" s="200" t="s">
        <v>136</v>
      </c>
      <c r="BK338" s="202">
        <f>BK339</f>
        <v>0</v>
      </c>
    </row>
    <row r="339" spans="1:65" s="2" customFormat="1" ht="21.75" customHeight="1">
      <c r="A339" s="35"/>
      <c r="B339" s="36"/>
      <c r="C339" s="205" t="s">
        <v>760</v>
      </c>
      <c r="D339" s="205" t="s">
        <v>138</v>
      </c>
      <c r="E339" s="206" t="s">
        <v>466</v>
      </c>
      <c r="F339" s="207" t="s">
        <v>467</v>
      </c>
      <c r="G339" s="208" t="s">
        <v>468</v>
      </c>
      <c r="H339" s="209">
        <v>0.5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40</v>
      </c>
      <c r="O339" s="72"/>
      <c r="P339" s="215">
        <f>O339*H339</f>
        <v>0</v>
      </c>
      <c r="Q339" s="215">
        <v>0.0088</v>
      </c>
      <c r="R339" s="215">
        <f>Q339*H339</f>
        <v>0.0044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449</v>
      </c>
      <c r="AT339" s="217" t="s">
        <v>138</v>
      </c>
      <c r="AU339" s="217" t="s">
        <v>85</v>
      </c>
      <c r="AY339" s="18" t="s">
        <v>136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83</v>
      </c>
      <c r="BK339" s="218">
        <f>ROUND(I339*H339,2)</f>
        <v>0</v>
      </c>
      <c r="BL339" s="18" t="s">
        <v>449</v>
      </c>
      <c r="BM339" s="217" t="s">
        <v>761</v>
      </c>
    </row>
    <row r="340" spans="2:63" s="12" customFormat="1" ht="25.95" customHeight="1">
      <c r="B340" s="189"/>
      <c r="C340" s="190"/>
      <c r="D340" s="191" t="s">
        <v>74</v>
      </c>
      <c r="E340" s="192" t="s">
        <v>470</v>
      </c>
      <c r="F340" s="192" t="s">
        <v>471</v>
      </c>
      <c r="G340" s="190"/>
      <c r="H340" s="190"/>
      <c r="I340" s="193"/>
      <c r="J340" s="194">
        <f>BK340</f>
        <v>0</v>
      </c>
      <c r="K340" s="190"/>
      <c r="L340" s="195"/>
      <c r="M340" s="196"/>
      <c r="N340" s="197"/>
      <c r="O340" s="197"/>
      <c r="P340" s="198">
        <f>SUM(P341:P342)</f>
        <v>0</v>
      </c>
      <c r="Q340" s="197"/>
      <c r="R340" s="198">
        <f>SUM(R341:R342)</f>
        <v>0</v>
      </c>
      <c r="S340" s="197"/>
      <c r="T340" s="199">
        <f>SUM(T341:T342)</f>
        <v>0</v>
      </c>
      <c r="AR340" s="200" t="s">
        <v>142</v>
      </c>
      <c r="AT340" s="201" t="s">
        <v>74</v>
      </c>
      <c r="AU340" s="201" t="s">
        <v>75</v>
      </c>
      <c r="AY340" s="200" t="s">
        <v>136</v>
      </c>
      <c r="BK340" s="202">
        <f>SUM(BK341:BK342)</f>
        <v>0</v>
      </c>
    </row>
    <row r="341" spans="1:65" s="2" customFormat="1" ht="16.5" customHeight="1">
      <c r="A341" s="35"/>
      <c r="B341" s="36"/>
      <c r="C341" s="205" t="s">
        <v>762</v>
      </c>
      <c r="D341" s="205" t="s">
        <v>138</v>
      </c>
      <c r="E341" s="206" t="s">
        <v>473</v>
      </c>
      <c r="F341" s="207" t="s">
        <v>474</v>
      </c>
      <c r="G341" s="208" t="s">
        <v>323</v>
      </c>
      <c r="H341" s="209">
        <v>1</v>
      </c>
      <c r="I341" s="210"/>
      <c r="J341" s="211">
        <f>ROUND(I341*H341,2)</f>
        <v>0</v>
      </c>
      <c r="K341" s="212"/>
      <c r="L341" s="40"/>
      <c r="M341" s="213" t="s">
        <v>1</v>
      </c>
      <c r="N341" s="214" t="s">
        <v>40</v>
      </c>
      <c r="O341" s="72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475</v>
      </c>
      <c r="AT341" s="217" t="s">
        <v>138</v>
      </c>
      <c r="AU341" s="217" t="s">
        <v>83</v>
      </c>
      <c r="AY341" s="18" t="s">
        <v>136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83</v>
      </c>
      <c r="BK341" s="218">
        <f>ROUND(I341*H341,2)</f>
        <v>0</v>
      </c>
      <c r="BL341" s="18" t="s">
        <v>475</v>
      </c>
      <c r="BM341" s="217" t="s">
        <v>476</v>
      </c>
    </row>
    <row r="342" spans="1:65" s="2" customFormat="1" ht="21.75" customHeight="1">
      <c r="A342" s="35"/>
      <c r="B342" s="36"/>
      <c r="C342" s="205" t="s">
        <v>763</v>
      </c>
      <c r="D342" s="205" t="s">
        <v>138</v>
      </c>
      <c r="E342" s="206" t="s">
        <v>478</v>
      </c>
      <c r="F342" s="207" t="s">
        <v>479</v>
      </c>
      <c r="G342" s="208" t="s">
        <v>167</v>
      </c>
      <c r="H342" s="209">
        <v>450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40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475</v>
      </c>
      <c r="AT342" s="217" t="s">
        <v>138</v>
      </c>
      <c r="AU342" s="217" t="s">
        <v>83</v>
      </c>
      <c r="AY342" s="18" t="s">
        <v>136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83</v>
      </c>
      <c r="BK342" s="218">
        <f>ROUND(I342*H342,2)</f>
        <v>0</v>
      </c>
      <c r="BL342" s="18" t="s">
        <v>475</v>
      </c>
      <c r="BM342" s="217" t="s">
        <v>480</v>
      </c>
    </row>
    <row r="343" spans="2:63" s="12" customFormat="1" ht="25.95" customHeight="1">
      <c r="B343" s="189"/>
      <c r="C343" s="190"/>
      <c r="D343" s="191" t="s">
        <v>74</v>
      </c>
      <c r="E343" s="192" t="s">
        <v>481</v>
      </c>
      <c r="F343" s="192" t="s">
        <v>482</v>
      </c>
      <c r="G343" s="190"/>
      <c r="H343" s="190"/>
      <c r="I343" s="193"/>
      <c r="J343" s="194">
        <f>BK343</f>
        <v>0</v>
      </c>
      <c r="K343" s="190"/>
      <c r="L343" s="195"/>
      <c r="M343" s="196"/>
      <c r="N343" s="197"/>
      <c r="O343" s="197"/>
      <c r="P343" s="198">
        <f>P344+P346</f>
        <v>0</v>
      </c>
      <c r="Q343" s="197"/>
      <c r="R343" s="198">
        <f>R344+R346</f>
        <v>0</v>
      </c>
      <c r="S343" s="197"/>
      <c r="T343" s="199">
        <f>T344+T346</f>
        <v>0</v>
      </c>
      <c r="AR343" s="200" t="s">
        <v>159</v>
      </c>
      <c r="AT343" s="201" t="s">
        <v>74</v>
      </c>
      <c r="AU343" s="201" t="s">
        <v>75</v>
      </c>
      <c r="AY343" s="200" t="s">
        <v>136</v>
      </c>
      <c r="BK343" s="202">
        <f>BK344+BK346</f>
        <v>0</v>
      </c>
    </row>
    <row r="344" spans="2:63" s="12" customFormat="1" ht="22.8" customHeight="1">
      <c r="B344" s="189"/>
      <c r="C344" s="190"/>
      <c r="D344" s="191" t="s">
        <v>74</v>
      </c>
      <c r="E344" s="203" t="s">
        <v>483</v>
      </c>
      <c r="F344" s="203" t="s">
        <v>484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P345</f>
        <v>0</v>
      </c>
      <c r="Q344" s="197"/>
      <c r="R344" s="198">
        <f>R345</f>
        <v>0</v>
      </c>
      <c r="S344" s="197"/>
      <c r="T344" s="199">
        <f>T345</f>
        <v>0</v>
      </c>
      <c r="AR344" s="200" t="s">
        <v>159</v>
      </c>
      <c r="AT344" s="201" t="s">
        <v>74</v>
      </c>
      <c r="AU344" s="201" t="s">
        <v>83</v>
      </c>
      <c r="AY344" s="200" t="s">
        <v>136</v>
      </c>
      <c r="BK344" s="202">
        <f>BK345</f>
        <v>0</v>
      </c>
    </row>
    <row r="345" spans="1:65" s="2" customFormat="1" ht="16.5" customHeight="1">
      <c r="A345" s="35"/>
      <c r="B345" s="36"/>
      <c r="C345" s="205" t="s">
        <v>764</v>
      </c>
      <c r="D345" s="205" t="s">
        <v>138</v>
      </c>
      <c r="E345" s="206" t="s">
        <v>486</v>
      </c>
      <c r="F345" s="207" t="s">
        <v>484</v>
      </c>
      <c r="G345" s="208" t="s">
        <v>487</v>
      </c>
      <c r="H345" s="274"/>
      <c r="I345" s="210"/>
      <c r="J345" s="211">
        <f>ROUND(I345*H345,2)</f>
        <v>0</v>
      </c>
      <c r="K345" s="212"/>
      <c r="L345" s="40"/>
      <c r="M345" s="213" t="s">
        <v>1</v>
      </c>
      <c r="N345" s="214" t="s">
        <v>40</v>
      </c>
      <c r="O345" s="72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488</v>
      </c>
      <c r="AT345" s="217" t="s">
        <v>138</v>
      </c>
      <c r="AU345" s="217" t="s">
        <v>85</v>
      </c>
      <c r="AY345" s="18" t="s">
        <v>136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83</v>
      </c>
      <c r="BK345" s="218">
        <f>ROUND(I345*H345,2)</f>
        <v>0</v>
      </c>
      <c r="BL345" s="18" t="s">
        <v>488</v>
      </c>
      <c r="BM345" s="217" t="s">
        <v>765</v>
      </c>
    </row>
    <row r="346" spans="2:63" s="12" customFormat="1" ht="22.8" customHeight="1">
      <c r="B346" s="189"/>
      <c r="C346" s="190"/>
      <c r="D346" s="191" t="s">
        <v>74</v>
      </c>
      <c r="E346" s="203" t="s">
        <v>490</v>
      </c>
      <c r="F346" s="203" t="s">
        <v>491</v>
      </c>
      <c r="G346" s="190"/>
      <c r="H346" s="190"/>
      <c r="I346" s="193"/>
      <c r="J346" s="204">
        <f>BK346</f>
        <v>0</v>
      </c>
      <c r="K346" s="190"/>
      <c r="L346" s="195"/>
      <c r="M346" s="196"/>
      <c r="N346" s="197"/>
      <c r="O346" s="197"/>
      <c r="P346" s="198">
        <f>P347</f>
        <v>0</v>
      </c>
      <c r="Q346" s="197"/>
      <c r="R346" s="198">
        <f>R347</f>
        <v>0</v>
      </c>
      <c r="S346" s="197"/>
      <c r="T346" s="199">
        <f>T347</f>
        <v>0</v>
      </c>
      <c r="AR346" s="200" t="s">
        <v>159</v>
      </c>
      <c r="AT346" s="201" t="s">
        <v>74</v>
      </c>
      <c r="AU346" s="201" t="s">
        <v>83</v>
      </c>
      <c r="AY346" s="200" t="s">
        <v>136</v>
      </c>
      <c r="BK346" s="202">
        <f>BK347</f>
        <v>0</v>
      </c>
    </row>
    <row r="347" spans="1:65" s="2" customFormat="1" ht="16.5" customHeight="1">
      <c r="A347" s="35"/>
      <c r="B347" s="36"/>
      <c r="C347" s="205" t="s">
        <v>766</v>
      </c>
      <c r="D347" s="205" t="s">
        <v>138</v>
      </c>
      <c r="E347" s="206" t="s">
        <v>493</v>
      </c>
      <c r="F347" s="207" t="s">
        <v>491</v>
      </c>
      <c r="G347" s="208" t="s">
        <v>487</v>
      </c>
      <c r="H347" s="274"/>
      <c r="I347" s="210"/>
      <c r="J347" s="211">
        <f>ROUND(I347*H347,2)</f>
        <v>0</v>
      </c>
      <c r="K347" s="212"/>
      <c r="L347" s="40"/>
      <c r="M347" s="275" t="s">
        <v>1</v>
      </c>
      <c r="N347" s="276" t="s">
        <v>40</v>
      </c>
      <c r="O347" s="277"/>
      <c r="P347" s="278">
        <f>O347*H347</f>
        <v>0</v>
      </c>
      <c r="Q347" s="278">
        <v>0</v>
      </c>
      <c r="R347" s="278">
        <f>Q347*H347</f>
        <v>0</v>
      </c>
      <c r="S347" s="278">
        <v>0</v>
      </c>
      <c r="T347" s="27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488</v>
      </c>
      <c r="AT347" s="217" t="s">
        <v>138</v>
      </c>
      <c r="AU347" s="217" t="s">
        <v>85</v>
      </c>
      <c r="AY347" s="18" t="s">
        <v>136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83</v>
      </c>
      <c r="BK347" s="218">
        <f>ROUND(I347*H347,2)</f>
        <v>0</v>
      </c>
      <c r="BL347" s="18" t="s">
        <v>488</v>
      </c>
      <c r="BM347" s="217" t="s">
        <v>767</v>
      </c>
    </row>
    <row r="348" spans="1:31" s="2" customFormat="1" ht="6.9" customHeight="1">
      <c r="A348" s="35"/>
      <c r="B348" s="55"/>
      <c r="C348" s="56"/>
      <c r="D348" s="56"/>
      <c r="E348" s="56"/>
      <c r="F348" s="56"/>
      <c r="G348" s="56"/>
      <c r="H348" s="56"/>
      <c r="I348" s="153"/>
      <c r="J348" s="56"/>
      <c r="K348" s="56"/>
      <c r="L348" s="40"/>
      <c r="M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</row>
  </sheetData>
  <sheetProtection algorithmName="SHA-512" hashValue="oSfPQPGYaPd2Yo4rgVE4Uy347egGl5aUY2KtzWg7Ewdju5LjNcZi0L/rcf+R/Ok5ec26TaA5DprtbnbIq6buRQ==" saltValue="OUJVztTmu/Y880AStL15jXa1NKhHCAOUw09B7bLz1n4IyGAcuKDwvDfDxiEr14W0YxmRvW05O65Aj/ywUbOqCA==" spinCount="100000" sheet="1" objects="1" scenarios="1" formatColumns="0" formatRows="0" autoFilter="0"/>
  <autoFilter ref="C133:K34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91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768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ROUND((SUM(BE128:BE278)),2)</f>
        <v>0</v>
      </c>
      <c r="G33" s="35"/>
      <c r="H33" s="35"/>
      <c r="I33" s="132">
        <v>0.21</v>
      </c>
      <c r="J33" s="131">
        <f>ROUND(((SUM(BE128:BE278))*I33),2)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ROUND((SUM(BF128:BF278)),2)</f>
        <v>0</v>
      </c>
      <c r="G34" s="35"/>
      <c r="H34" s="35"/>
      <c r="I34" s="132">
        <v>0.15</v>
      </c>
      <c r="J34" s="131">
        <f>ROUND(((SUM(BF128:BF278))*I34),2)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42</v>
      </c>
      <c r="F35" s="131">
        <f>ROUND((SUM(BG128:BG278)),2)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43</v>
      </c>
      <c r="F36" s="131">
        <f>ROUND((SUM(BH128:BH278)),2)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ROUND((SUM(BI128:BI278)),2)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02 - SO 02 Vodovod, přeložky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10" customFormat="1" ht="19.95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2:12" s="10" customFormat="1" ht="19.95" customHeight="1">
      <c r="B99" s="169"/>
      <c r="C99" s="170"/>
      <c r="D99" s="171" t="s">
        <v>109</v>
      </c>
      <c r="E99" s="172"/>
      <c r="F99" s="172"/>
      <c r="G99" s="172"/>
      <c r="H99" s="172"/>
      <c r="I99" s="173"/>
      <c r="J99" s="174">
        <f>J192</f>
        <v>0</v>
      </c>
      <c r="K99" s="170"/>
      <c r="L99" s="175"/>
    </row>
    <row r="100" spans="2:12" s="10" customFormat="1" ht="19.95" customHeight="1">
      <c r="B100" s="169"/>
      <c r="C100" s="170"/>
      <c r="D100" s="171" t="s">
        <v>110</v>
      </c>
      <c r="E100" s="172"/>
      <c r="F100" s="172"/>
      <c r="G100" s="172"/>
      <c r="H100" s="172"/>
      <c r="I100" s="173"/>
      <c r="J100" s="174">
        <f>J197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111</v>
      </c>
      <c r="E101" s="172"/>
      <c r="F101" s="172"/>
      <c r="G101" s="172"/>
      <c r="H101" s="172"/>
      <c r="I101" s="173"/>
      <c r="J101" s="174">
        <f>J202</f>
        <v>0</v>
      </c>
      <c r="K101" s="170"/>
      <c r="L101" s="175"/>
    </row>
    <row r="102" spans="2:12" s="10" customFormat="1" ht="19.95" customHeight="1">
      <c r="B102" s="169"/>
      <c r="C102" s="170"/>
      <c r="D102" s="171" t="s">
        <v>112</v>
      </c>
      <c r="E102" s="172"/>
      <c r="F102" s="172"/>
      <c r="G102" s="172"/>
      <c r="H102" s="172"/>
      <c r="I102" s="173"/>
      <c r="J102" s="174">
        <f>J258</f>
        <v>0</v>
      </c>
      <c r="K102" s="170"/>
      <c r="L102" s="175"/>
    </row>
    <row r="103" spans="2:12" s="10" customFormat="1" ht="14.85" customHeight="1">
      <c r="B103" s="169"/>
      <c r="C103" s="170"/>
      <c r="D103" s="171" t="s">
        <v>113</v>
      </c>
      <c r="E103" s="172"/>
      <c r="F103" s="172"/>
      <c r="G103" s="172"/>
      <c r="H103" s="172"/>
      <c r="I103" s="173"/>
      <c r="J103" s="174">
        <f>J259</f>
        <v>0</v>
      </c>
      <c r="K103" s="170"/>
      <c r="L103" s="175"/>
    </row>
    <row r="104" spans="2:12" s="10" customFormat="1" ht="19.95" customHeight="1">
      <c r="B104" s="169"/>
      <c r="C104" s="170"/>
      <c r="D104" s="171" t="s">
        <v>114</v>
      </c>
      <c r="E104" s="172"/>
      <c r="F104" s="172"/>
      <c r="G104" s="172"/>
      <c r="H104" s="172"/>
      <c r="I104" s="173"/>
      <c r="J104" s="174">
        <f>J262</f>
        <v>0</v>
      </c>
      <c r="K104" s="170"/>
      <c r="L104" s="175"/>
    </row>
    <row r="105" spans="2:12" s="9" customFormat="1" ht="24.9" customHeight="1">
      <c r="B105" s="162"/>
      <c r="C105" s="163"/>
      <c r="D105" s="164" t="s">
        <v>117</v>
      </c>
      <c r="E105" s="165"/>
      <c r="F105" s="165"/>
      <c r="G105" s="165"/>
      <c r="H105" s="165"/>
      <c r="I105" s="166"/>
      <c r="J105" s="167">
        <f>J268</f>
        <v>0</v>
      </c>
      <c r="K105" s="163"/>
      <c r="L105" s="168"/>
    </row>
    <row r="106" spans="2:12" s="9" customFormat="1" ht="24.9" customHeight="1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J274</f>
        <v>0</v>
      </c>
      <c r="K106" s="163"/>
      <c r="L106" s="168"/>
    </row>
    <row r="107" spans="2:12" s="10" customFormat="1" ht="19.95" customHeight="1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J275</f>
        <v>0</v>
      </c>
      <c r="K107" s="170"/>
      <c r="L107" s="175"/>
    </row>
    <row r="108" spans="2:12" s="10" customFormat="1" ht="19.95" customHeight="1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J277</f>
        <v>0</v>
      </c>
      <c r="K108" s="170"/>
      <c r="L108" s="175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" customHeight="1">
      <c r="A115" s="35"/>
      <c r="B115" s="36"/>
      <c r="C115" s="24" t="s">
        <v>121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8" t="str">
        <f>E7</f>
        <v>Splašková kanalizace Lískovec, odkanalizování místní části Gajerovice</v>
      </c>
      <c r="F118" s="329"/>
      <c r="G118" s="329"/>
      <c r="H118" s="329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99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0" t="str">
        <f>E9</f>
        <v>02 - SO 02 Vodovod, přeložky</v>
      </c>
      <c r="F120" s="330"/>
      <c r="G120" s="330"/>
      <c r="H120" s="330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>Frýdek-Místej, k.ú. Lískovec u F-M</v>
      </c>
      <c r="G122" s="37"/>
      <c r="H122" s="37"/>
      <c r="I122" s="118" t="s">
        <v>22</v>
      </c>
      <c r="J122" s="67" t="str">
        <f>IF(J12="","",J12)</f>
        <v>30. 10. 2020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30" t="s">
        <v>24</v>
      </c>
      <c r="D124" s="37"/>
      <c r="E124" s="37"/>
      <c r="F124" s="28" t="str">
        <f>E15</f>
        <v>Statutární město Frýdek-Místek</v>
      </c>
      <c r="G124" s="37"/>
      <c r="H124" s="37"/>
      <c r="I124" s="118" t="s">
        <v>30</v>
      </c>
      <c r="J124" s="33" t="str">
        <f>E21</f>
        <v>Josef Rechtik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28</v>
      </c>
      <c r="D125" s="37"/>
      <c r="E125" s="37"/>
      <c r="F125" s="28" t="str">
        <f>IF(E18="","",E18)</f>
        <v>Vyplň údaj</v>
      </c>
      <c r="G125" s="37"/>
      <c r="H125" s="37"/>
      <c r="I125" s="118" t="s">
        <v>33</v>
      </c>
      <c r="J125" s="33" t="str">
        <f>E24</f>
        <v>Josef Rechtik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122</v>
      </c>
      <c r="D127" s="179" t="s">
        <v>60</v>
      </c>
      <c r="E127" s="179" t="s">
        <v>56</v>
      </c>
      <c r="F127" s="179" t="s">
        <v>57</v>
      </c>
      <c r="G127" s="179" t="s">
        <v>123</v>
      </c>
      <c r="H127" s="179" t="s">
        <v>124</v>
      </c>
      <c r="I127" s="180" t="s">
        <v>125</v>
      </c>
      <c r="J127" s="181" t="s">
        <v>103</v>
      </c>
      <c r="K127" s="182" t="s">
        <v>126</v>
      </c>
      <c r="L127" s="183"/>
      <c r="M127" s="76" t="s">
        <v>1</v>
      </c>
      <c r="N127" s="77" t="s">
        <v>39</v>
      </c>
      <c r="O127" s="77" t="s">
        <v>127</v>
      </c>
      <c r="P127" s="77" t="s">
        <v>128</v>
      </c>
      <c r="Q127" s="77" t="s">
        <v>129</v>
      </c>
      <c r="R127" s="77" t="s">
        <v>130</v>
      </c>
      <c r="S127" s="77" t="s">
        <v>131</v>
      </c>
      <c r="T127" s="78" t="s">
        <v>132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8" customHeight="1">
      <c r="A128" s="35"/>
      <c r="B128" s="36"/>
      <c r="C128" s="83" t="s">
        <v>133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P129+P268+P274</f>
        <v>0</v>
      </c>
      <c r="Q128" s="80"/>
      <c r="R128" s="186">
        <f>R129+R268+R274</f>
        <v>703.20561062</v>
      </c>
      <c r="S128" s="80"/>
      <c r="T128" s="187">
        <f>T129+T268+T274</f>
        <v>217.79880000000003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74</v>
      </c>
      <c r="AU128" s="18" t="s">
        <v>105</v>
      </c>
      <c r="BK128" s="188">
        <f>BK129+BK268+BK274</f>
        <v>0</v>
      </c>
    </row>
    <row r="129" spans="2:63" s="12" customFormat="1" ht="25.95" customHeight="1">
      <c r="B129" s="189"/>
      <c r="C129" s="190"/>
      <c r="D129" s="191" t="s">
        <v>74</v>
      </c>
      <c r="E129" s="192" t="s">
        <v>134</v>
      </c>
      <c r="F129" s="192" t="s">
        <v>135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P130+P192+P197+P202+P258+P262</f>
        <v>0</v>
      </c>
      <c r="Q129" s="197"/>
      <c r="R129" s="198">
        <f>R130+R192+R197+R202+R258+R262</f>
        <v>703.20561062</v>
      </c>
      <c r="S129" s="197"/>
      <c r="T129" s="199">
        <f>T130+T192+T197+T202+T258+T262</f>
        <v>217.79880000000003</v>
      </c>
      <c r="AR129" s="200" t="s">
        <v>83</v>
      </c>
      <c r="AT129" s="201" t="s">
        <v>74</v>
      </c>
      <c r="AU129" s="201" t="s">
        <v>75</v>
      </c>
      <c r="AY129" s="200" t="s">
        <v>136</v>
      </c>
      <c r="BK129" s="202">
        <f>BK130+BK192+BK197+BK202+BK258+BK262</f>
        <v>0</v>
      </c>
    </row>
    <row r="130" spans="2:63" s="12" customFormat="1" ht="22.8" customHeight="1">
      <c r="B130" s="189"/>
      <c r="C130" s="190"/>
      <c r="D130" s="191" t="s">
        <v>74</v>
      </c>
      <c r="E130" s="203" t="s">
        <v>83</v>
      </c>
      <c r="F130" s="203" t="s">
        <v>137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SUM(P131:P191)</f>
        <v>0</v>
      </c>
      <c r="Q130" s="197"/>
      <c r="R130" s="198">
        <f>SUM(R131:R191)</f>
        <v>698.223476</v>
      </c>
      <c r="S130" s="197"/>
      <c r="T130" s="199">
        <f>SUM(T131:T191)</f>
        <v>216.74880000000002</v>
      </c>
      <c r="AR130" s="200" t="s">
        <v>83</v>
      </c>
      <c r="AT130" s="201" t="s">
        <v>74</v>
      </c>
      <c r="AU130" s="201" t="s">
        <v>83</v>
      </c>
      <c r="AY130" s="200" t="s">
        <v>136</v>
      </c>
      <c r="BK130" s="202">
        <f>SUM(BK131:BK191)</f>
        <v>0</v>
      </c>
    </row>
    <row r="131" spans="1:65" s="2" customFormat="1" ht="21.75" customHeight="1">
      <c r="A131" s="35"/>
      <c r="B131" s="36"/>
      <c r="C131" s="205" t="s">
        <v>83</v>
      </c>
      <c r="D131" s="205" t="s">
        <v>138</v>
      </c>
      <c r="E131" s="206" t="s">
        <v>139</v>
      </c>
      <c r="F131" s="207" t="s">
        <v>140</v>
      </c>
      <c r="G131" s="208" t="s">
        <v>141</v>
      </c>
      <c r="H131" s="209">
        <v>301.04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40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0.5</v>
      </c>
      <c r="T131" s="216">
        <f>S131*H131</f>
        <v>150.52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142</v>
      </c>
      <c r="AT131" s="217" t="s">
        <v>138</v>
      </c>
      <c r="AU131" s="217" t="s">
        <v>85</v>
      </c>
      <c r="AY131" s="18" t="s">
        <v>136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142</v>
      </c>
      <c r="BM131" s="217" t="s">
        <v>143</v>
      </c>
    </row>
    <row r="132" spans="2:51" s="13" customFormat="1" ht="10.2">
      <c r="B132" s="219"/>
      <c r="C132" s="220"/>
      <c r="D132" s="221" t="s">
        <v>144</v>
      </c>
      <c r="E132" s="222" t="s">
        <v>1</v>
      </c>
      <c r="F132" s="223" t="s">
        <v>769</v>
      </c>
      <c r="G132" s="220"/>
      <c r="H132" s="224">
        <v>301.04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144</v>
      </c>
      <c r="AU132" s="230" t="s">
        <v>85</v>
      </c>
      <c r="AV132" s="13" t="s">
        <v>85</v>
      </c>
      <c r="AW132" s="13" t="s">
        <v>32</v>
      </c>
      <c r="AX132" s="13" t="s">
        <v>83</v>
      </c>
      <c r="AY132" s="230" t="s">
        <v>136</v>
      </c>
    </row>
    <row r="133" spans="1:65" s="2" customFormat="1" ht="21.75" customHeight="1">
      <c r="A133" s="35"/>
      <c r="B133" s="36"/>
      <c r="C133" s="205" t="s">
        <v>85</v>
      </c>
      <c r="D133" s="205" t="s">
        <v>138</v>
      </c>
      <c r="E133" s="206" t="s">
        <v>146</v>
      </c>
      <c r="F133" s="207" t="s">
        <v>147</v>
      </c>
      <c r="G133" s="208" t="s">
        <v>141</v>
      </c>
      <c r="H133" s="209">
        <v>301.04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0.22</v>
      </c>
      <c r="T133" s="216">
        <f>S133*H133</f>
        <v>66.2288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142</v>
      </c>
      <c r="AT133" s="217" t="s">
        <v>138</v>
      </c>
      <c r="AU133" s="217" t="s">
        <v>85</v>
      </c>
      <c r="AY133" s="18" t="s">
        <v>136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142</v>
      </c>
      <c r="BM133" s="217" t="s">
        <v>508</v>
      </c>
    </row>
    <row r="134" spans="1:65" s="2" customFormat="1" ht="21.75" customHeight="1">
      <c r="A134" s="35"/>
      <c r="B134" s="36"/>
      <c r="C134" s="205" t="s">
        <v>149</v>
      </c>
      <c r="D134" s="205" t="s">
        <v>138</v>
      </c>
      <c r="E134" s="206" t="s">
        <v>155</v>
      </c>
      <c r="F134" s="207" t="s">
        <v>156</v>
      </c>
      <c r="G134" s="208" t="s">
        <v>157</v>
      </c>
      <c r="H134" s="209">
        <v>50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3E-05</v>
      </c>
      <c r="R134" s="215">
        <f>Q134*H134</f>
        <v>0.0015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142</v>
      </c>
      <c r="BM134" s="217" t="s">
        <v>158</v>
      </c>
    </row>
    <row r="135" spans="1:65" s="2" customFormat="1" ht="21.75" customHeight="1">
      <c r="A135" s="35"/>
      <c r="B135" s="36"/>
      <c r="C135" s="205" t="s">
        <v>142</v>
      </c>
      <c r="D135" s="205" t="s">
        <v>138</v>
      </c>
      <c r="E135" s="206" t="s">
        <v>160</v>
      </c>
      <c r="F135" s="207" t="s">
        <v>161</v>
      </c>
      <c r="G135" s="208" t="s">
        <v>162</v>
      </c>
      <c r="H135" s="209">
        <v>40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40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142</v>
      </c>
      <c r="AT135" s="217" t="s">
        <v>138</v>
      </c>
      <c r="AU135" s="217" t="s">
        <v>85</v>
      </c>
      <c r="AY135" s="18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142</v>
      </c>
      <c r="BM135" s="217" t="s">
        <v>163</v>
      </c>
    </row>
    <row r="136" spans="1:65" s="2" customFormat="1" ht="16.5" customHeight="1">
      <c r="A136" s="35"/>
      <c r="B136" s="36"/>
      <c r="C136" s="205" t="s">
        <v>159</v>
      </c>
      <c r="D136" s="205" t="s">
        <v>138</v>
      </c>
      <c r="E136" s="206" t="s">
        <v>165</v>
      </c>
      <c r="F136" s="207" t="s">
        <v>166</v>
      </c>
      <c r="G136" s="208" t="s">
        <v>167</v>
      </c>
      <c r="H136" s="209">
        <v>22.4</v>
      </c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0.0369</v>
      </c>
      <c r="R136" s="215">
        <f>Q136*H136</f>
        <v>0.82656</v>
      </c>
      <c r="S136" s="215">
        <v>0</v>
      </c>
      <c r="T136" s="21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142</v>
      </c>
      <c r="AT136" s="217" t="s">
        <v>138</v>
      </c>
      <c r="AU136" s="217" t="s">
        <v>85</v>
      </c>
      <c r="AY136" s="18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142</v>
      </c>
      <c r="BM136" s="217" t="s">
        <v>168</v>
      </c>
    </row>
    <row r="137" spans="2:51" s="14" customFormat="1" ht="10.2">
      <c r="B137" s="231"/>
      <c r="C137" s="232"/>
      <c r="D137" s="221" t="s">
        <v>144</v>
      </c>
      <c r="E137" s="233" t="s">
        <v>1</v>
      </c>
      <c r="F137" s="234" t="s">
        <v>770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144</v>
      </c>
      <c r="AU137" s="240" t="s">
        <v>85</v>
      </c>
      <c r="AV137" s="14" t="s">
        <v>83</v>
      </c>
      <c r="AW137" s="14" t="s">
        <v>32</v>
      </c>
      <c r="AX137" s="14" t="s">
        <v>75</v>
      </c>
      <c r="AY137" s="240" t="s">
        <v>136</v>
      </c>
    </row>
    <row r="138" spans="2:51" s="13" customFormat="1" ht="10.2">
      <c r="B138" s="219"/>
      <c r="C138" s="220"/>
      <c r="D138" s="221" t="s">
        <v>144</v>
      </c>
      <c r="E138" s="222" t="s">
        <v>1</v>
      </c>
      <c r="F138" s="223" t="s">
        <v>771</v>
      </c>
      <c r="G138" s="220"/>
      <c r="H138" s="224">
        <v>22.4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144</v>
      </c>
      <c r="AU138" s="230" t="s">
        <v>85</v>
      </c>
      <c r="AV138" s="13" t="s">
        <v>85</v>
      </c>
      <c r="AW138" s="13" t="s">
        <v>32</v>
      </c>
      <c r="AX138" s="13" t="s">
        <v>83</v>
      </c>
      <c r="AY138" s="230" t="s">
        <v>136</v>
      </c>
    </row>
    <row r="139" spans="1:65" s="2" customFormat="1" ht="21.75" customHeight="1">
      <c r="A139" s="35"/>
      <c r="B139" s="36"/>
      <c r="C139" s="205" t="s">
        <v>164</v>
      </c>
      <c r="D139" s="205" t="s">
        <v>138</v>
      </c>
      <c r="E139" s="206" t="s">
        <v>176</v>
      </c>
      <c r="F139" s="207" t="s">
        <v>177</v>
      </c>
      <c r="G139" s="208" t="s">
        <v>167</v>
      </c>
      <c r="H139" s="209">
        <v>4.8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0.0369</v>
      </c>
      <c r="R139" s="215">
        <f>Q139*H139</f>
        <v>0.17712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142</v>
      </c>
      <c r="AT139" s="217" t="s">
        <v>138</v>
      </c>
      <c r="AU139" s="217" t="s">
        <v>85</v>
      </c>
      <c r="AY139" s="18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142</v>
      </c>
      <c r="BM139" s="217" t="s">
        <v>178</v>
      </c>
    </row>
    <row r="140" spans="2:51" s="13" customFormat="1" ht="10.2">
      <c r="B140" s="219"/>
      <c r="C140" s="220"/>
      <c r="D140" s="221" t="s">
        <v>144</v>
      </c>
      <c r="E140" s="222" t="s">
        <v>1</v>
      </c>
      <c r="F140" s="223" t="s">
        <v>772</v>
      </c>
      <c r="G140" s="220"/>
      <c r="H140" s="224">
        <v>4.8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144</v>
      </c>
      <c r="AU140" s="230" t="s">
        <v>85</v>
      </c>
      <c r="AV140" s="13" t="s">
        <v>85</v>
      </c>
      <c r="AW140" s="13" t="s">
        <v>32</v>
      </c>
      <c r="AX140" s="13" t="s">
        <v>83</v>
      </c>
      <c r="AY140" s="230" t="s">
        <v>136</v>
      </c>
    </row>
    <row r="141" spans="1:65" s="2" customFormat="1" ht="21.75" customHeight="1">
      <c r="A141" s="35"/>
      <c r="B141" s="36"/>
      <c r="C141" s="205" t="s">
        <v>170</v>
      </c>
      <c r="D141" s="205" t="s">
        <v>138</v>
      </c>
      <c r="E141" s="206" t="s">
        <v>181</v>
      </c>
      <c r="F141" s="207" t="s">
        <v>182</v>
      </c>
      <c r="G141" s="208" t="s">
        <v>183</v>
      </c>
      <c r="H141" s="209">
        <v>81.6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40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142</v>
      </c>
      <c r="AT141" s="217" t="s">
        <v>138</v>
      </c>
      <c r="AU141" s="217" t="s">
        <v>85</v>
      </c>
      <c r="AY141" s="18" t="s">
        <v>136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0</v>
      </c>
      <c r="BL141" s="18" t="s">
        <v>142</v>
      </c>
      <c r="BM141" s="217" t="s">
        <v>525</v>
      </c>
    </row>
    <row r="142" spans="2:51" s="13" customFormat="1" ht="10.2">
      <c r="B142" s="219"/>
      <c r="C142" s="220"/>
      <c r="D142" s="221" t="s">
        <v>144</v>
      </c>
      <c r="E142" s="222" t="s">
        <v>1</v>
      </c>
      <c r="F142" s="223" t="s">
        <v>773</v>
      </c>
      <c r="G142" s="220"/>
      <c r="H142" s="224">
        <v>81.6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83</v>
      </c>
      <c r="AY142" s="230" t="s">
        <v>136</v>
      </c>
    </row>
    <row r="143" spans="1:65" s="2" customFormat="1" ht="21.75" customHeight="1">
      <c r="A143" s="35"/>
      <c r="B143" s="36"/>
      <c r="C143" s="205" t="s">
        <v>175</v>
      </c>
      <c r="D143" s="205" t="s">
        <v>138</v>
      </c>
      <c r="E143" s="206" t="s">
        <v>191</v>
      </c>
      <c r="F143" s="207" t="s">
        <v>192</v>
      </c>
      <c r="G143" s="208" t="s">
        <v>183</v>
      </c>
      <c r="H143" s="209">
        <v>61.2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40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142</v>
      </c>
      <c r="AT143" s="217" t="s">
        <v>138</v>
      </c>
      <c r="AU143" s="217" t="s">
        <v>85</v>
      </c>
      <c r="AY143" s="18" t="s">
        <v>136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83</v>
      </c>
      <c r="BK143" s="218">
        <f>ROUND(I143*H143,2)</f>
        <v>0</v>
      </c>
      <c r="BL143" s="18" t="s">
        <v>142</v>
      </c>
      <c r="BM143" s="217" t="s">
        <v>193</v>
      </c>
    </row>
    <row r="144" spans="2:51" s="14" customFormat="1" ht="10.2">
      <c r="B144" s="231"/>
      <c r="C144" s="232"/>
      <c r="D144" s="221" t="s">
        <v>144</v>
      </c>
      <c r="E144" s="233" t="s">
        <v>1</v>
      </c>
      <c r="F144" s="234" t="s">
        <v>774</v>
      </c>
      <c r="G144" s="232"/>
      <c r="H144" s="233" t="s">
        <v>1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144</v>
      </c>
      <c r="AU144" s="240" t="s">
        <v>85</v>
      </c>
      <c r="AV144" s="14" t="s">
        <v>83</v>
      </c>
      <c r="AW144" s="14" t="s">
        <v>32</v>
      </c>
      <c r="AX144" s="14" t="s">
        <v>75</v>
      </c>
      <c r="AY144" s="240" t="s">
        <v>136</v>
      </c>
    </row>
    <row r="145" spans="2:51" s="13" customFormat="1" ht="10.2">
      <c r="B145" s="219"/>
      <c r="C145" s="220"/>
      <c r="D145" s="221" t="s">
        <v>144</v>
      </c>
      <c r="E145" s="222" t="s">
        <v>1</v>
      </c>
      <c r="F145" s="223" t="s">
        <v>775</v>
      </c>
      <c r="G145" s="220"/>
      <c r="H145" s="224">
        <v>61.2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144</v>
      </c>
      <c r="AU145" s="230" t="s">
        <v>85</v>
      </c>
      <c r="AV145" s="13" t="s">
        <v>85</v>
      </c>
      <c r="AW145" s="13" t="s">
        <v>32</v>
      </c>
      <c r="AX145" s="13" t="s">
        <v>83</v>
      </c>
      <c r="AY145" s="230" t="s">
        <v>136</v>
      </c>
    </row>
    <row r="146" spans="1:65" s="2" customFormat="1" ht="21.75" customHeight="1">
      <c r="A146" s="35"/>
      <c r="B146" s="36"/>
      <c r="C146" s="205" t="s">
        <v>180</v>
      </c>
      <c r="D146" s="205" t="s">
        <v>138</v>
      </c>
      <c r="E146" s="206" t="s">
        <v>197</v>
      </c>
      <c r="F146" s="207" t="s">
        <v>198</v>
      </c>
      <c r="G146" s="208" t="s">
        <v>183</v>
      </c>
      <c r="H146" s="209">
        <v>385.821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199</v>
      </c>
    </row>
    <row r="147" spans="2:51" s="14" customFormat="1" ht="10.2">
      <c r="B147" s="231"/>
      <c r="C147" s="232"/>
      <c r="D147" s="221" t="s">
        <v>144</v>
      </c>
      <c r="E147" s="233" t="s">
        <v>1</v>
      </c>
      <c r="F147" s="234" t="s">
        <v>776</v>
      </c>
      <c r="G147" s="232"/>
      <c r="H147" s="233" t="s">
        <v>1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144</v>
      </c>
      <c r="AU147" s="240" t="s">
        <v>85</v>
      </c>
      <c r="AV147" s="14" t="s">
        <v>83</v>
      </c>
      <c r="AW147" s="14" t="s">
        <v>32</v>
      </c>
      <c r="AX147" s="14" t="s">
        <v>75</v>
      </c>
      <c r="AY147" s="240" t="s">
        <v>136</v>
      </c>
    </row>
    <row r="148" spans="2:51" s="13" customFormat="1" ht="10.2">
      <c r="B148" s="219"/>
      <c r="C148" s="220"/>
      <c r="D148" s="221" t="s">
        <v>144</v>
      </c>
      <c r="E148" s="222" t="s">
        <v>1</v>
      </c>
      <c r="F148" s="223" t="s">
        <v>777</v>
      </c>
      <c r="G148" s="220"/>
      <c r="H148" s="224">
        <v>135.168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144</v>
      </c>
      <c r="AU148" s="230" t="s">
        <v>85</v>
      </c>
      <c r="AV148" s="13" t="s">
        <v>85</v>
      </c>
      <c r="AW148" s="13" t="s">
        <v>32</v>
      </c>
      <c r="AX148" s="13" t="s">
        <v>75</v>
      </c>
      <c r="AY148" s="230" t="s">
        <v>136</v>
      </c>
    </row>
    <row r="149" spans="2:51" s="14" customFormat="1" ht="10.2">
      <c r="B149" s="231"/>
      <c r="C149" s="232"/>
      <c r="D149" s="221" t="s">
        <v>144</v>
      </c>
      <c r="E149" s="233" t="s">
        <v>1</v>
      </c>
      <c r="F149" s="234" t="s">
        <v>778</v>
      </c>
      <c r="G149" s="232"/>
      <c r="H149" s="233" t="s">
        <v>1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144</v>
      </c>
      <c r="AU149" s="240" t="s">
        <v>85</v>
      </c>
      <c r="AV149" s="14" t="s">
        <v>83</v>
      </c>
      <c r="AW149" s="14" t="s">
        <v>32</v>
      </c>
      <c r="AX149" s="14" t="s">
        <v>75</v>
      </c>
      <c r="AY149" s="240" t="s">
        <v>136</v>
      </c>
    </row>
    <row r="150" spans="2:51" s="13" customFormat="1" ht="10.2">
      <c r="B150" s="219"/>
      <c r="C150" s="220"/>
      <c r="D150" s="221" t="s">
        <v>144</v>
      </c>
      <c r="E150" s="222" t="s">
        <v>1</v>
      </c>
      <c r="F150" s="223" t="s">
        <v>779</v>
      </c>
      <c r="G150" s="220"/>
      <c r="H150" s="224">
        <v>99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144</v>
      </c>
      <c r="AU150" s="230" t="s">
        <v>85</v>
      </c>
      <c r="AV150" s="13" t="s">
        <v>85</v>
      </c>
      <c r="AW150" s="13" t="s">
        <v>32</v>
      </c>
      <c r="AX150" s="13" t="s">
        <v>75</v>
      </c>
      <c r="AY150" s="230" t="s">
        <v>136</v>
      </c>
    </row>
    <row r="151" spans="2:51" s="14" customFormat="1" ht="10.2">
      <c r="B151" s="231"/>
      <c r="C151" s="232"/>
      <c r="D151" s="221" t="s">
        <v>144</v>
      </c>
      <c r="E151" s="233" t="s">
        <v>1</v>
      </c>
      <c r="F151" s="234" t="s">
        <v>780</v>
      </c>
      <c r="G151" s="232"/>
      <c r="H151" s="233" t="s">
        <v>1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144</v>
      </c>
      <c r="AU151" s="240" t="s">
        <v>85</v>
      </c>
      <c r="AV151" s="14" t="s">
        <v>83</v>
      </c>
      <c r="AW151" s="14" t="s">
        <v>32</v>
      </c>
      <c r="AX151" s="14" t="s">
        <v>75</v>
      </c>
      <c r="AY151" s="240" t="s">
        <v>136</v>
      </c>
    </row>
    <row r="152" spans="2:51" s="13" customFormat="1" ht="10.2">
      <c r="B152" s="219"/>
      <c r="C152" s="220"/>
      <c r="D152" s="221" t="s">
        <v>144</v>
      </c>
      <c r="E152" s="222" t="s">
        <v>1</v>
      </c>
      <c r="F152" s="223" t="s">
        <v>781</v>
      </c>
      <c r="G152" s="220"/>
      <c r="H152" s="224">
        <v>36.4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144</v>
      </c>
      <c r="AU152" s="230" t="s">
        <v>85</v>
      </c>
      <c r="AV152" s="13" t="s">
        <v>85</v>
      </c>
      <c r="AW152" s="13" t="s">
        <v>32</v>
      </c>
      <c r="AX152" s="13" t="s">
        <v>75</v>
      </c>
      <c r="AY152" s="230" t="s">
        <v>136</v>
      </c>
    </row>
    <row r="153" spans="2:51" s="14" customFormat="1" ht="10.2">
      <c r="B153" s="231"/>
      <c r="C153" s="232"/>
      <c r="D153" s="221" t="s">
        <v>144</v>
      </c>
      <c r="E153" s="233" t="s">
        <v>1</v>
      </c>
      <c r="F153" s="234" t="s">
        <v>782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144</v>
      </c>
      <c r="AU153" s="240" t="s">
        <v>85</v>
      </c>
      <c r="AV153" s="14" t="s">
        <v>83</v>
      </c>
      <c r="AW153" s="14" t="s">
        <v>32</v>
      </c>
      <c r="AX153" s="14" t="s">
        <v>75</v>
      </c>
      <c r="AY153" s="240" t="s">
        <v>136</v>
      </c>
    </row>
    <row r="154" spans="2:51" s="13" customFormat="1" ht="10.2">
      <c r="B154" s="219"/>
      <c r="C154" s="220"/>
      <c r="D154" s="221" t="s">
        <v>144</v>
      </c>
      <c r="E154" s="222" t="s">
        <v>1</v>
      </c>
      <c r="F154" s="223" t="s">
        <v>783</v>
      </c>
      <c r="G154" s="220"/>
      <c r="H154" s="224">
        <v>63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144</v>
      </c>
      <c r="AU154" s="230" t="s">
        <v>85</v>
      </c>
      <c r="AV154" s="13" t="s">
        <v>85</v>
      </c>
      <c r="AW154" s="13" t="s">
        <v>32</v>
      </c>
      <c r="AX154" s="13" t="s">
        <v>75</v>
      </c>
      <c r="AY154" s="230" t="s">
        <v>136</v>
      </c>
    </row>
    <row r="155" spans="2:51" s="14" customFormat="1" ht="20.4">
      <c r="B155" s="231"/>
      <c r="C155" s="232"/>
      <c r="D155" s="221" t="s">
        <v>144</v>
      </c>
      <c r="E155" s="233" t="s">
        <v>1</v>
      </c>
      <c r="F155" s="234" t="s">
        <v>784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144</v>
      </c>
      <c r="AU155" s="240" t="s">
        <v>85</v>
      </c>
      <c r="AV155" s="14" t="s">
        <v>83</v>
      </c>
      <c r="AW155" s="14" t="s">
        <v>32</v>
      </c>
      <c r="AX155" s="14" t="s">
        <v>75</v>
      </c>
      <c r="AY155" s="240" t="s">
        <v>136</v>
      </c>
    </row>
    <row r="156" spans="2:51" s="13" customFormat="1" ht="10.2">
      <c r="B156" s="219"/>
      <c r="C156" s="220"/>
      <c r="D156" s="221" t="s">
        <v>144</v>
      </c>
      <c r="E156" s="222" t="s">
        <v>1</v>
      </c>
      <c r="F156" s="223" t="s">
        <v>785</v>
      </c>
      <c r="G156" s="220"/>
      <c r="H156" s="224">
        <v>33.88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144</v>
      </c>
      <c r="AU156" s="230" t="s">
        <v>85</v>
      </c>
      <c r="AV156" s="13" t="s">
        <v>85</v>
      </c>
      <c r="AW156" s="13" t="s">
        <v>32</v>
      </c>
      <c r="AX156" s="13" t="s">
        <v>75</v>
      </c>
      <c r="AY156" s="230" t="s">
        <v>136</v>
      </c>
    </row>
    <row r="157" spans="2:51" s="15" customFormat="1" ht="10.2">
      <c r="B157" s="241"/>
      <c r="C157" s="242"/>
      <c r="D157" s="221" t="s">
        <v>144</v>
      </c>
      <c r="E157" s="243" t="s">
        <v>1</v>
      </c>
      <c r="F157" s="244" t="s">
        <v>206</v>
      </c>
      <c r="G157" s="242"/>
      <c r="H157" s="245">
        <v>367.448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144</v>
      </c>
      <c r="AU157" s="251" t="s">
        <v>85</v>
      </c>
      <c r="AV157" s="15" t="s">
        <v>149</v>
      </c>
      <c r="AW157" s="15" t="s">
        <v>32</v>
      </c>
      <c r="AX157" s="15" t="s">
        <v>75</v>
      </c>
      <c r="AY157" s="251" t="s">
        <v>136</v>
      </c>
    </row>
    <row r="158" spans="2:51" s="14" customFormat="1" ht="10.2">
      <c r="B158" s="231"/>
      <c r="C158" s="232"/>
      <c r="D158" s="221" t="s">
        <v>144</v>
      </c>
      <c r="E158" s="233" t="s">
        <v>1</v>
      </c>
      <c r="F158" s="234" t="s">
        <v>786</v>
      </c>
      <c r="G158" s="232"/>
      <c r="H158" s="233" t="s">
        <v>1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144</v>
      </c>
      <c r="AU158" s="240" t="s">
        <v>85</v>
      </c>
      <c r="AV158" s="14" t="s">
        <v>83</v>
      </c>
      <c r="AW158" s="14" t="s">
        <v>32</v>
      </c>
      <c r="AX158" s="14" t="s">
        <v>75</v>
      </c>
      <c r="AY158" s="240" t="s">
        <v>136</v>
      </c>
    </row>
    <row r="159" spans="2:51" s="13" customFormat="1" ht="10.2">
      <c r="B159" s="219"/>
      <c r="C159" s="220"/>
      <c r="D159" s="221" t="s">
        <v>144</v>
      </c>
      <c r="E159" s="222" t="s">
        <v>1</v>
      </c>
      <c r="F159" s="223" t="s">
        <v>787</v>
      </c>
      <c r="G159" s="220"/>
      <c r="H159" s="224">
        <v>18.373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144</v>
      </c>
      <c r="AU159" s="230" t="s">
        <v>85</v>
      </c>
      <c r="AV159" s="13" t="s">
        <v>85</v>
      </c>
      <c r="AW159" s="13" t="s">
        <v>32</v>
      </c>
      <c r="AX159" s="13" t="s">
        <v>75</v>
      </c>
      <c r="AY159" s="230" t="s">
        <v>136</v>
      </c>
    </row>
    <row r="160" spans="2:51" s="16" customFormat="1" ht="10.2">
      <c r="B160" s="252"/>
      <c r="C160" s="253"/>
      <c r="D160" s="221" t="s">
        <v>144</v>
      </c>
      <c r="E160" s="254" t="s">
        <v>1</v>
      </c>
      <c r="F160" s="255" t="s">
        <v>209</v>
      </c>
      <c r="G160" s="253"/>
      <c r="H160" s="256">
        <v>385.82099999999997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144</v>
      </c>
      <c r="AU160" s="262" t="s">
        <v>85</v>
      </c>
      <c r="AV160" s="16" t="s">
        <v>142</v>
      </c>
      <c r="AW160" s="16" t="s">
        <v>32</v>
      </c>
      <c r="AX160" s="16" t="s">
        <v>83</v>
      </c>
      <c r="AY160" s="262" t="s">
        <v>136</v>
      </c>
    </row>
    <row r="161" spans="1:65" s="2" customFormat="1" ht="16.5" customHeight="1">
      <c r="A161" s="35"/>
      <c r="B161" s="36"/>
      <c r="C161" s="205" t="s">
        <v>186</v>
      </c>
      <c r="D161" s="205" t="s">
        <v>138</v>
      </c>
      <c r="E161" s="206" t="s">
        <v>211</v>
      </c>
      <c r="F161" s="207" t="s">
        <v>212</v>
      </c>
      <c r="G161" s="208" t="s">
        <v>141</v>
      </c>
      <c r="H161" s="209">
        <v>1144.4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0.00084</v>
      </c>
      <c r="R161" s="215">
        <f>Q161*H161</f>
        <v>0.9612960000000002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142</v>
      </c>
      <c r="AT161" s="217" t="s">
        <v>138</v>
      </c>
      <c r="AU161" s="217" t="s">
        <v>85</v>
      </c>
      <c r="AY161" s="18" t="s">
        <v>136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142</v>
      </c>
      <c r="BM161" s="217" t="s">
        <v>213</v>
      </c>
    </row>
    <row r="162" spans="2:51" s="14" customFormat="1" ht="10.2">
      <c r="B162" s="231"/>
      <c r="C162" s="232"/>
      <c r="D162" s="221" t="s">
        <v>144</v>
      </c>
      <c r="E162" s="233" t="s">
        <v>1</v>
      </c>
      <c r="F162" s="234" t="s">
        <v>788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144</v>
      </c>
      <c r="AU162" s="240" t="s">
        <v>85</v>
      </c>
      <c r="AV162" s="14" t="s">
        <v>83</v>
      </c>
      <c r="AW162" s="14" t="s">
        <v>32</v>
      </c>
      <c r="AX162" s="14" t="s">
        <v>75</v>
      </c>
      <c r="AY162" s="240" t="s">
        <v>136</v>
      </c>
    </row>
    <row r="163" spans="2:51" s="13" customFormat="1" ht="10.2">
      <c r="B163" s="219"/>
      <c r="C163" s="220"/>
      <c r="D163" s="221" t="s">
        <v>144</v>
      </c>
      <c r="E163" s="222" t="s">
        <v>1</v>
      </c>
      <c r="F163" s="223" t="s">
        <v>789</v>
      </c>
      <c r="G163" s="220"/>
      <c r="H163" s="224">
        <v>422.4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75</v>
      </c>
      <c r="AY163" s="230" t="s">
        <v>136</v>
      </c>
    </row>
    <row r="164" spans="2:51" s="14" customFormat="1" ht="10.2">
      <c r="B164" s="231"/>
      <c r="C164" s="232"/>
      <c r="D164" s="221" t="s">
        <v>144</v>
      </c>
      <c r="E164" s="233" t="s">
        <v>1</v>
      </c>
      <c r="F164" s="234" t="s">
        <v>790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144</v>
      </c>
      <c r="AU164" s="240" t="s">
        <v>85</v>
      </c>
      <c r="AV164" s="14" t="s">
        <v>83</v>
      </c>
      <c r="AW164" s="14" t="s">
        <v>32</v>
      </c>
      <c r="AX164" s="14" t="s">
        <v>75</v>
      </c>
      <c r="AY164" s="240" t="s">
        <v>136</v>
      </c>
    </row>
    <row r="165" spans="2:51" s="13" customFormat="1" ht="10.2">
      <c r="B165" s="219"/>
      <c r="C165" s="220"/>
      <c r="D165" s="221" t="s">
        <v>144</v>
      </c>
      <c r="E165" s="222" t="s">
        <v>1</v>
      </c>
      <c r="F165" s="223" t="s">
        <v>791</v>
      </c>
      <c r="G165" s="220"/>
      <c r="H165" s="224">
        <v>306.9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144</v>
      </c>
      <c r="AU165" s="230" t="s">
        <v>85</v>
      </c>
      <c r="AV165" s="13" t="s">
        <v>85</v>
      </c>
      <c r="AW165" s="13" t="s">
        <v>32</v>
      </c>
      <c r="AX165" s="13" t="s">
        <v>75</v>
      </c>
      <c r="AY165" s="230" t="s">
        <v>136</v>
      </c>
    </row>
    <row r="166" spans="2:51" s="14" customFormat="1" ht="10.2">
      <c r="B166" s="231"/>
      <c r="C166" s="232"/>
      <c r="D166" s="221" t="s">
        <v>144</v>
      </c>
      <c r="E166" s="233" t="s">
        <v>1</v>
      </c>
      <c r="F166" s="234" t="s">
        <v>792</v>
      </c>
      <c r="G166" s="232"/>
      <c r="H166" s="233" t="s">
        <v>1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144</v>
      </c>
      <c r="AU166" s="240" t="s">
        <v>85</v>
      </c>
      <c r="AV166" s="14" t="s">
        <v>83</v>
      </c>
      <c r="AW166" s="14" t="s">
        <v>32</v>
      </c>
      <c r="AX166" s="14" t="s">
        <v>75</v>
      </c>
      <c r="AY166" s="240" t="s">
        <v>136</v>
      </c>
    </row>
    <row r="167" spans="2:51" s="13" customFormat="1" ht="10.2">
      <c r="B167" s="219"/>
      <c r="C167" s="220"/>
      <c r="D167" s="221" t="s">
        <v>144</v>
      </c>
      <c r="E167" s="222" t="s">
        <v>1</v>
      </c>
      <c r="F167" s="223" t="s">
        <v>793</v>
      </c>
      <c r="G167" s="220"/>
      <c r="H167" s="224">
        <v>112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144</v>
      </c>
      <c r="AU167" s="230" t="s">
        <v>85</v>
      </c>
      <c r="AV167" s="13" t="s">
        <v>85</v>
      </c>
      <c r="AW167" s="13" t="s">
        <v>32</v>
      </c>
      <c r="AX167" s="13" t="s">
        <v>75</v>
      </c>
      <c r="AY167" s="230" t="s">
        <v>136</v>
      </c>
    </row>
    <row r="168" spans="2:51" s="14" customFormat="1" ht="10.2">
      <c r="B168" s="231"/>
      <c r="C168" s="232"/>
      <c r="D168" s="221" t="s">
        <v>144</v>
      </c>
      <c r="E168" s="233" t="s">
        <v>1</v>
      </c>
      <c r="F168" s="234" t="s">
        <v>794</v>
      </c>
      <c r="G168" s="232"/>
      <c r="H168" s="233" t="s">
        <v>1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144</v>
      </c>
      <c r="AU168" s="240" t="s">
        <v>85</v>
      </c>
      <c r="AV168" s="14" t="s">
        <v>83</v>
      </c>
      <c r="AW168" s="14" t="s">
        <v>32</v>
      </c>
      <c r="AX168" s="14" t="s">
        <v>75</v>
      </c>
      <c r="AY168" s="240" t="s">
        <v>136</v>
      </c>
    </row>
    <row r="169" spans="2:51" s="13" customFormat="1" ht="10.2">
      <c r="B169" s="219"/>
      <c r="C169" s="220"/>
      <c r="D169" s="221" t="s">
        <v>144</v>
      </c>
      <c r="E169" s="222" t="s">
        <v>1</v>
      </c>
      <c r="F169" s="223" t="s">
        <v>795</v>
      </c>
      <c r="G169" s="220"/>
      <c r="H169" s="224">
        <v>195.3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144</v>
      </c>
      <c r="AU169" s="230" t="s">
        <v>85</v>
      </c>
      <c r="AV169" s="13" t="s">
        <v>85</v>
      </c>
      <c r="AW169" s="13" t="s">
        <v>32</v>
      </c>
      <c r="AX169" s="13" t="s">
        <v>75</v>
      </c>
      <c r="AY169" s="230" t="s">
        <v>136</v>
      </c>
    </row>
    <row r="170" spans="2:51" s="14" customFormat="1" ht="10.2">
      <c r="B170" s="231"/>
      <c r="C170" s="232"/>
      <c r="D170" s="221" t="s">
        <v>144</v>
      </c>
      <c r="E170" s="233" t="s">
        <v>1</v>
      </c>
      <c r="F170" s="234" t="s">
        <v>796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144</v>
      </c>
      <c r="AU170" s="240" t="s">
        <v>85</v>
      </c>
      <c r="AV170" s="14" t="s">
        <v>83</v>
      </c>
      <c r="AW170" s="14" t="s">
        <v>32</v>
      </c>
      <c r="AX170" s="14" t="s">
        <v>75</v>
      </c>
      <c r="AY170" s="240" t="s">
        <v>136</v>
      </c>
    </row>
    <row r="171" spans="2:51" s="13" customFormat="1" ht="10.2">
      <c r="B171" s="219"/>
      <c r="C171" s="220"/>
      <c r="D171" s="221" t="s">
        <v>144</v>
      </c>
      <c r="E171" s="222" t="s">
        <v>1</v>
      </c>
      <c r="F171" s="223" t="s">
        <v>797</v>
      </c>
      <c r="G171" s="220"/>
      <c r="H171" s="224">
        <v>107.8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144</v>
      </c>
      <c r="AU171" s="230" t="s">
        <v>85</v>
      </c>
      <c r="AV171" s="13" t="s">
        <v>85</v>
      </c>
      <c r="AW171" s="13" t="s">
        <v>32</v>
      </c>
      <c r="AX171" s="13" t="s">
        <v>75</v>
      </c>
      <c r="AY171" s="230" t="s">
        <v>136</v>
      </c>
    </row>
    <row r="172" spans="2:51" s="16" customFormat="1" ht="10.2">
      <c r="B172" s="252"/>
      <c r="C172" s="253"/>
      <c r="D172" s="221" t="s">
        <v>144</v>
      </c>
      <c r="E172" s="254" t="s">
        <v>1</v>
      </c>
      <c r="F172" s="255" t="s">
        <v>209</v>
      </c>
      <c r="G172" s="253"/>
      <c r="H172" s="256">
        <v>1144.3999999999999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144</v>
      </c>
      <c r="AU172" s="262" t="s">
        <v>85</v>
      </c>
      <c r="AV172" s="16" t="s">
        <v>142</v>
      </c>
      <c r="AW172" s="16" t="s">
        <v>32</v>
      </c>
      <c r="AX172" s="16" t="s">
        <v>83</v>
      </c>
      <c r="AY172" s="262" t="s">
        <v>136</v>
      </c>
    </row>
    <row r="173" spans="1:65" s="2" customFormat="1" ht="21.75" customHeight="1">
      <c r="A173" s="35"/>
      <c r="B173" s="36"/>
      <c r="C173" s="205" t="s">
        <v>190</v>
      </c>
      <c r="D173" s="205" t="s">
        <v>138</v>
      </c>
      <c r="E173" s="206" t="s">
        <v>218</v>
      </c>
      <c r="F173" s="207" t="s">
        <v>219</v>
      </c>
      <c r="G173" s="208" t="s">
        <v>141</v>
      </c>
      <c r="H173" s="209">
        <v>1144.4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142</v>
      </c>
      <c r="AT173" s="217" t="s">
        <v>138</v>
      </c>
      <c r="AU173" s="217" t="s">
        <v>85</v>
      </c>
      <c r="AY173" s="18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142</v>
      </c>
      <c r="BM173" s="217" t="s">
        <v>220</v>
      </c>
    </row>
    <row r="174" spans="1:65" s="2" customFormat="1" ht="21.75" customHeight="1">
      <c r="A174" s="35"/>
      <c r="B174" s="36"/>
      <c r="C174" s="205" t="s">
        <v>196</v>
      </c>
      <c r="D174" s="205" t="s">
        <v>138</v>
      </c>
      <c r="E174" s="206" t="s">
        <v>230</v>
      </c>
      <c r="F174" s="207" t="s">
        <v>231</v>
      </c>
      <c r="G174" s="208" t="s">
        <v>183</v>
      </c>
      <c r="H174" s="209">
        <v>447.02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142</v>
      </c>
      <c r="AT174" s="217" t="s">
        <v>138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232</v>
      </c>
    </row>
    <row r="175" spans="2:51" s="13" customFormat="1" ht="10.2">
      <c r="B175" s="219"/>
      <c r="C175" s="220"/>
      <c r="D175" s="221" t="s">
        <v>144</v>
      </c>
      <c r="E175" s="222" t="s">
        <v>1</v>
      </c>
      <c r="F175" s="223" t="s">
        <v>798</v>
      </c>
      <c r="G175" s="220"/>
      <c r="H175" s="224">
        <v>447.02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32</v>
      </c>
      <c r="AX175" s="13" t="s">
        <v>83</v>
      </c>
      <c r="AY175" s="230" t="s">
        <v>136</v>
      </c>
    </row>
    <row r="176" spans="1:65" s="2" customFormat="1" ht="33" customHeight="1">
      <c r="A176" s="35"/>
      <c r="B176" s="36"/>
      <c r="C176" s="205" t="s">
        <v>210</v>
      </c>
      <c r="D176" s="205" t="s">
        <v>138</v>
      </c>
      <c r="E176" s="206" t="s">
        <v>234</v>
      </c>
      <c r="F176" s="207" t="s">
        <v>235</v>
      </c>
      <c r="G176" s="208" t="s">
        <v>236</v>
      </c>
      <c r="H176" s="209">
        <v>804.636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142</v>
      </c>
      <c r="AT176" s="217" t="s">
        <v>138</v>
      </c>
      <c r="AU176" s="217" t="s">
        <v>85</v>
      </c>
      <c r="AY176" s="18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142</v>
      </c>
      <c r="BM176" s="217" t="s">
        <v>237</v>
      </c>
    </row>
    <row r="177" spans="2:51" s="13" customFormat="1" ht="10.2">
      <c r="B177" s="219"/>
      <c r="C177" s="220"/>
      <c r="D177" s="221" t="s">
        <v>144</v>
      </c>
      <c r="E177" s="222" t="s">
        <v>1</v>
      </c>
      <c r="F177" s="223" t="s">
        <v>799</v>
      </c>
      <c r="G177" s="220"/>
      <c r="H177" s="224">
        <v>804.636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144</v>
      </c>
      <c r="AU177" s="230" t="s">
        <v>85</v>
      </c>
      <c r="AV177" s="13" t="s">
        <v>85</v>
      </c>
      <c r="AW177" s="13" t="s">
        <v>32</v>
      </c>
      <c r="AX177" s="13" t="s">
        <v>83</v>
      </c>
      <c r="AY177" s="230" t="s">
        <v>136</v>
      </c>
    </row>
    <row r="178" spans="1:65" s="2" customFormat="1" ht="16.5" customHeight="1">
      <c r="A178" s="35"/>
      <c r="B178" s="36"/>
      <c r="C178" s="205" t="s">
        <v>214</v>
      </c>
      <c r="D178" s="205" t="s">
        <v>138</v>
      </c>
      <c r="E178" s="206" t="s">
        <v>240</v>
      </c>
      <c r="F178" s="207" t="s">
        <v>241</v>
      </c>
      <c r="G178" s="208" t="s">
        <v>183</v>
      </c>
      <c r="H178" s="209">
        <v>447.02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40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142</v>
      </c>
      <c r="AT178" s="217" t="s">
        <v>138</v>
      </c>
      <c r="AU178" s="217" t="s">
        <v>85</v>
      </c>
      <c r="AY178" s="18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0</v>
      </c>
      <c r="BL178" s="18" t="s">
        <v>142</v>
      </c>
      <c r="BM178" s="217" t="s">
        <v>242</v>
      </c>
    </row>
    <row r="179" spans="1:65" s="2" customFormat="1" ht="21.75" customHeight="1">
      <c r="A179" s="35"/>
      <c r="B179" s="36"/>
      <c r="C179" s="205" t="s">
        <v>8</v>
      </c>
      <c r="D179" s="205" t="s">
        <v>138</v>
      </c>
      <c r="E179" s="206" t="s">
        <v>243</v>
      </c>
      <c r="F179" s="207" t="s">
        <v>244</v>
      </c>
      <c r="G179" s="208" t="s">
        <v>183</v>
      </c>
      <c r="H179" s="209">
        <v>298.04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142</v>
      </c>
      <c r="AT179" s="217" t="s">
        <v>138</v>
      </c>
      <c r="AU179" s="217" t="s">
        <v>85</v>
      </c>
      <c r="AY179" s="18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142</v>
      </c>
      <c r="BM179" s="217" t="s">
        <v>245</v>
      </c>
    </row>
    <row r="180" spans="2:51" s="13" customFormat="1" ht="10.2">
      <c r="B180" s="219"/>
      <c r="C180" s="220"/>
      <c r="D180" s="221" t="s">
        <v>144</v>
      </c>
      <c r="E180" s="222" t="s">
        <v>1</v>
      </c>
      <c r="F180" s="223" t="s">
        <v>800</v>
      </c>
      <c r="G180" s="220"/>
      <c r="H180" s="224">
        <v>447.02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144</v>
      </c>
      <c r="AU180" s="230" t="s">
        <v>85</v>
      </c>
      <c r="AV180" s="13" t="s">
        <v>85</v>
      </c>
      <c r="AW180" s="13" t="s">
        <v>32</v>
      </c>
      <c r="AX180" s="13" t="s">
        <v>75</v>
      </c>
      <c r="AY180" s="230" t="s">
        <v>136</v>
      </c>
    </row>
    <row r="181" spans="2:51" s="13" customFormat="1" ht="10.2">
      <c r="B181" s="219"/>
      <c r="C181" s="220"/>
      <c r="D181" s="221" t="s">
        <v>144</v>
      </c>
      <c r="E181" s="222" t="s">
        <v>1</v>
      </c>
      <c r="F181" s="223" t="s">
        <v>801</v>
      </c>
      <c r="G181" s="220"/>
      <c r="H181" s="224">
        <v>-135.12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75</v>
      </c>
      <c r="AY181" s="230" t="s">
        <v>136</v>
      </c>
    </row>
    <row r="182" spans="2:51" s="13" customFormat="1" ht="10.2">
      <c r="B182" s="219"/>
      <c r="C182" s="220"/>
      <c r="D182" s="221" t="s">
        <v>144</v>
      </c>
      <c r="E182" s="222" t="s">
        <v>1</v>
      </c>
      <c r="F182" s="223" t="s">
        <v>802</v>
      </c>
      <c r="G182" s="220"/>
      <c r="H182" s="224">
        <v>-13.86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144</v>
      </c>
      <c r="AU182" s="230" t="s">
        <v>85</v>
      </c>
      <c r="AV182" s="13" t="s">
        <v>85</v>
      </c>
      <c r="AW182" s="13" t="s">
        <v>32</v>
      </c>
      <c r="AX182" s="13" t="s">
        <v>75</v>
      </c>
      <c r="AY182" s="230" t="s">
        <v>136</v>
      </c>
    </row>
    <row r="183" spans="2:51" s="16" customFormat="1" ht="10.2">
      <c r="B183" s="252"/>
      <c r="C183" s="253"/>
      <c r="D183" s="221" t="s">
        <v>144</v>
      </c>
      <c r="E183" s="254" t="s">
        <v>1</v>
      </c>
      <c r="F183" s="255" t="s">
        <v>209</v>
      </c>
      <c r="G183" s="253"/>
      <c r="H183" s="256">
        <v>298.03999999999996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144</v>
      </c>
      <c r="AU183" s="262" t="s">
        <v>85</v>
      </c>
      <c r="AV183" s="16" t="s">
        <v>142</v>
      </c>
      <c r="AW183" s="16" t="s">
        <v>32</v>
      </c>
      <c r="AX183" s="16" t="s">
        <v>83</v>
      </c>
      <c r="AY183" s="262" t="s">
        <v>136</v>
      </c>
    </row>
    <row r="184" spans="1:65" s="2" customFormat="1" ht="16.5" customHeight="1">
      <c r="A184" s="35"/>
      <c r="B184" s="36"/>
      <c r="C184" s="263" t="s">
        <v>221</v>
      </c>
      <c r="D184" s="263" t="s">
        <v>256</v>
      </c>
      <c r="E184" s="264" t="s">
        <v>257</v>
      </c>
      <c r="F184" s="265" t="s">
        <v>258</v>
      </c>
      <c r="G184" s="266" t="s">
        <v>236</v>
      </c>
      <c r="H184" s="267">
        <v>497.727</v>
      </c>
      <c r="I184" s="268"/>
      <c r="J184" s="269">
        <f>ROUND(I184*H184,2)</f>
        <v>0</v>
      </c>
      <c r="K184" s="270"/>
      <c r="L184" s="271"/>
      <c r="M184" s="272" t="s">
        <v>1</v>
      </c>
      <c r="N184" s="273" t="s">
        <v>40</v>
      </c>
      <c r="O184" s="72"/>
      <c r="P184" s="215">
        <f>O184*H184</f>
        <v>0</v>
      </c>
      <c r="Q184" s="215">
        <v>1</v>
      </c>
      <c r="R184" s="215">
        <f>Q184*H184</f>
        <v>497.727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175</v>
      </c>
      <c r="AT184" s="217" t="s">
        <v>256</v>
      </c>
      <c r="AU184" s="217" t="s">
        <v>85</v>
      </c>
      <c r="AY184" s="18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83</v>
      </c>
      <c r="BK184" s="218">
        <f>ROUND(I184*H184,2)</f>
        <v>0</v>
      </c>
      <c r="BL184" s="18" t="s">
        <v>142</v>
      </c>
      <c r="BM184" s="217" t="s">
        <v>259</v>
      </c>
    </row>
    <row r="185" spans="2:51" s="13" customFormat="1" ht="10.2">
      <c r="B185" s="219"/>
      <c r="C185" s="220"/>
      <c r="D185" s="221" t="s">
        <v>144</v>
      </c>
      <c r="E185" s="222" t="s">
        <v>1</v>
      </c>
      <c r="F185" s="223" t="s">
        <v>803</v>
      </c>
      <c r="G185" s="220"/>
      <c r="H185" s="224">
        <v>497.727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144</v>
      </c>
      <c r="AU185" s="230" t="s">
        <v>85</v>
      </c>
      <c r="AV185" s="13" t="s">
        <v>85</v>
      </c>
      <c r="AW185" s="13" t="s">
        <v>32</v>
      </c>
      <c r="AX185" s="13" t="s">
        <v>83</v>
      </c>
      <c r="AY185" s="230" t="s">
        <v>136</v>
      </c>
    </row>
    <row r="186" spans="1:65" s="2" customFormat="1" ht="21.75" customHeight="1">
      <c r="A186" s="35"/>
      <c r="B186" s="36"/>
      <c r="C186" s="205" t="s">
        <v>225</v>
      </c>
      <c r="D186" s="205" t="s">
        <v>138</v>
      </c>
      <c r="E186" s="206" t="s">
        <v>262</v>
      </c>
      <c r="F186" s="207" t="s">
        <v>263</v>
      </c>
      <c r="G186" s="208" t="s">
        <v>183</v>
      </c>
      <c r="H186" s="209">
        <v>118.876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40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142</v>
      </c>
      <c r="AT186" s="217" t="s">
        <v>138</v>
      </c>
      <c r="AU186" s="217" t="s">
        <v>85</v>
      </c>
      <c r="AY186" s="18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142</v>
      </c>
      <c r="BM186" s="217" t="s">
        <v>264</v>
      </c>
    </row>
    <row r="187" spans="2:51" s="13" customFormat="1" ht="10.2">
      <c r="B187" s="219"/>
      <c r="C187" s="220"/>
      <c r="D187" s="221" t="s">
        <v>144</v>
      </c>
      <c r="E187" s="222" t="s">
        <v>1</v>
      </c>
      <c r="F187" s="223" t="s">
        <v>804</v>
      </c>
      <c r="G187" s="220"/>
      <c r="H187" s="224">
        <v>108.096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32</v>
      </c>
      <c r="AX187" s="13" t="s">
        <v>75</v>
      </c>
      <c r="AY187" s="230" t="s">
        <v>136</v>
      </c>
    </row>
    <row r="188" spans="2:51" s="13" customFormat="1" ht="10.2">
      <c r="B188" s="219"/>
      <c r="C188" s="220"/>
      <c r="D188" s="221" t="s">
        <v>144</v>
      </c>
      <c r="E188" s="222" t="s">
        <v>1</v>
      </c>
      <c r="F188" s="223" t="s">
        <v>805</v>
      </c>
      <c r="G188" s="220"/>
      <c r="H188" s="224">
        <v>10.78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144</v>
      </c>
      <c r="AU188" s="230" t="s">
        <v>85</v>
      </c>
      <c r="AV188" s="13" t="s">
        <v>85</v>
      </c>
      <c r="AW188" s="13" t="s">
        <v>32</v>
      </c>
      <c r="AX188" s="13" t="s">
        <v>75</v>
      </c>
      <c r="AY188" s="230" t="s">
        <v>136</v>
      </c>
    </row>
    <row r="189" spans="2:51" s="16" customFormat="1" ht="10.2">
      <c r="B189" s="252"/>
      <c r="C189" s="253"/>
      <c r="D189" s="221" t="s">
        <v>144</v>
      </c>
      <c r="E189" s="254" t="s">
        <v>1</v>
      </c>
      <c r="F189" s="255" t="s">
        <v>209</v>
      </c>
      <c r="G189" s="253"/>
      <c r="H189" s="256">
        <v>118.876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144</v>
      </c>
      <c r="AU189" s="262" t="s">
        <v>85</v>
      </c>
      <c r="AV189" s="16" t="s">
        <v>142</v>
      </c>
      <c r="AW189" s="16" t="s">
        <v>32</v>
      </c>
      <c r="AX189" s="16" t="s">
        <v>83</v>
      </c>
      <c r="AY189" s="262" t="s">
        <v>136</v>
      </c>
    </row>
    <row r="190" spans="1:65" s="2" customFormat="1" ht="16.5" customHeight="1">
      <c r="A190" s="35"/>
      <c r="B190" s="36"/>
      <c r="C190" s="263" t="s">
        <v>229</v>
      </c>
      <c r="D190" s="263" t="s">
        <v>256</v>
      </c>
      <c r="E190" s="264" t="s">
        <v>272</v>
      </c>
      <c r="F190" s="265" t="s">
        <v>273</v>
      </c>
      <c r="G190" s="266" t="s">
        <v>236</v>
      </c>
      <c r="H190" s="267">
        <v>198.53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40</v>
      </c>
      <c r="O190" s="72"/>
      <c r="P190" s="215">
        <f>O190*H190</f>
        <v>0</v>
      </c>
      <c r="Q190" s="215">
        <v>1</v>
      </c>
      <c r="R190" s="215">
        <f>Q190*H190</f>
        <v>198.53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175</v>
      </c>
      <c r="AT190" s="217" t="s">
        <v>256</v>
      </c>
      <c r="AU190" s="217" t="s">
        <v>85</v>
      </c>
      <c r="AY190" s="18" t="s">
        <v>136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142</v>
      </c>
      <c r="BM190" s="217" t="s">
        <v>274</v>
      </c>
    </row>
    <row r="191" spans="2:51" s="13" customFormat="1" ht="10.2">
      <c r="B191" s="219"/>
      <c r="C191" s="220"/>
      <c r="D191" s="221" t="s">
        <v>144</v>
      </c>
      <c r="E191" s="222" t="s">
        <v>1</v>
      </c>
      <c r="F191" s="223" t="s">
        <v>806</v>
      </c>
      <c r="G191" s="220"/>
      <c r="H191" s="224">
        <v>198.53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144</v>
      </c>
      <c r="AU191" s="230" t="s">
        <v>85</v>
      </c>
      <c r="AV191" s="13" t="s">
        <v>85</v>
      </c>
      <c r="AW191" s="13" t="s">
        <v>32</v>
      </c>
      <c r="AX191" s="13" t="s">
        <v>83</v>
      </c>
      <c r="AY191" s="230" t="s">
        <v>136</v>
      </c>
    </row>
    <row r="192" spans="2:63" s="12" customFormat="1" ht="22.8" customHeight="1">
      <c r="B192" s="189"/>
      <c r="C192" s="190"/>
      <c r="D192" s="191" t="s">
        <v>74</v>
      </c>
      <c r="E192" s="203" t="s">
        <v>142</v>
      </c>
      <c r="F192" s="203" t="s">
        <v>281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SUM(P193:P196)</f>
        <v>0</v>
      </c>
      <c r="Q192" s="197"/>
      <c r="R192" s="198">
        <f>SUM(R193:R196)</f>
        <v>0</v>
      </c>
      <c r="S192" s="197"/>
      <c r="T192" s="199">
        <f>SUM(T193:T196)</f>
        <v>0</v>
      </c>
      <c r="AR192" s="200" t="s">
        <v>83</v>
      </c>
      <c r="AT192" s="201" t="s">
        <v>74</v>
      </c>
      <c r="AU192" s="201" t="s">
        <v>83</v>
      </c>
      <c r="AY192" s="200" t="s">
        <v>136</v>
      </c>
      <c r="BK192" s="202">
        <f>SUM(BK193:BK196)</f>
        <v>0</v>
      </c>
    </row>
    <row r="193" spans="1:65" s="2" customFormat="1" ht="21.75" customHeight="1">
      <c r="A193" s="35"/>
      <c r="B193" s="36"/>
      <c r="C193" s="205" t="s">
        <v>233</v>
      </c>
      <c r="D193" s="205" t="s">
        <v>138</v>
      </c>
      <c r="E193" s="206" t="s">
        <v>283</v>
      </c>
      <c r="F193" s="207" t="s">
        <v>284</v>
      </c>
      <c r="G193" s="208" t="s">
        <v>183</v>
      </c>
      <c r="H193" s="209">
        <v>30.104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142</v>
      </c>
      <c r="AT193" s="217" t="s">
        <v>138</v>
      </c>
      <c r="AU193" s="217" t="s">
        <v>85</v>
      </c>
      <c r="AY193" s="18" t="s">
        <v>136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142</v>
      </c>
      <c r="BM193" s="217" t="s">
        <v>285</v>
      </c>
    </row>
    <row r="194" spans="2:51" s="13" customFormat="1" ht="10.2">
      <c r="B194" s="219"/>
      <c r="C194" s="220"/>
      <c r="D194" s="221" t="s">
        <v>144</v>
      </c>
      <c r="E194" s="222" t="s">
        <v>1</v>
      </c>
      <c r="F194" s="223" t="s">
        <v>807</v>
      </c>
      <c r="G194" s="220"/>
      <c r="H194" s="224">
        <v>27.024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144</v>
      </c>
      <c r="AU194" s="230" t="s">
        <v>85</v>
      </c>
      <c r="AV194" s="13" t="s">
        <v>85</v>
      </c>
      <c r="AW194" s="13" t="s">
        <v>32</v>
      </c>
      <c r="AX194" s="13" t="s">
        <v>75</v>
      </c>
      <c r="AY194" s="230" t="s">
        <v>136</v>
      </c>
    </row>
    <row r="195" spans="2:51" s="13" customFormat="1" ht="10.2">
      <c r="B195" s="219"/>
      <c r="C195" s="220"/>
      <c r="D195" s="221" t="s">
        <v>144</v>
      </c>
      <c r="E195" s="222" t="s">
        <v>1</v>
      </c>
      <c r="F195" s="223" t="s">
        <v>808</v>
      </c>
      <c r="G195" s="220"/>
      <c r="H195" s="224">
        <v>3.08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144</v>
      </c>
      <c r="AU195" s="230" t="s">
        <v>85</v>
      </c>
      <c r="AV195" s="13" t="s">
        <v>85</v>
      </c>
      <c r="AW195" s="13" t="s">
        <v>32</v>
      </c>
      <c r="AX195" s="13" t="s">
        <v>75</v>
      </c>
      <c r="AY195" s="230" t="s">
        <v>136</v>
      </c>
    </row>
    <row r="196" spans="2:51" s="16" customFormat="1" ht="10.2">
      <c r="B196" s="252"/>
      <c r="C196" s="253"/>
      <c r="D196" s="221" t="s">
        <v>144</v>
      </c>
      <c r="E196" s="254" t="s">
        <v>1</v>
      </c>
      <c r="F196" s="255" t="s">
        <v>209</v>
      </c>
      <c r="G196" s="253"/>
      <c r="H196" s="256">
        <v>30.104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144</v>
      </c>
      <c r="AU196" s="262" t="s">
        <v>85</v>
      </c>
      <c r="AV196" s="16" t="s">
        <v>142</v>
      </c>
      <c r="AW196" s="16" t="s">
        <v>32</v>
      </c>
      <c r="AX196" s="16" t="s">
        <v>83</v>
      </c>
      <c r="AY196" s="262" t="s">
        <v>136</v>
      </c>
    </row>
    <row r="197" spans="2:63" s="12" customFormat="1" ht="22.8" customHeight="1">
      <c r="B197" s="189"/>
      <c r="C197" s="190"/>
      <c r="D197" s="191" t="s">
        <v>74</v>
      </c>
      <c r="E197" s="203" t="s">
        <v>159</v>
      </c>
      <c r="F197" s="203" t="s">
        <v>298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SUM(P198:P201)</f>
        <v>0</v>
      </c>
      <c r="Q197" s="197"/>
      <c r="R197" s="198">
        <f>SUM(R198:R201)</f>
        <v>0</v>
      </c>
      <c r="S197" s="197"/>
      <c r="T197" s="199">
        <f>SUM(T198:T201)</f>
        <v>0</v>
      </c>
      <c r="AR197" s="200" t="s">
        <v>83</v>
      </c>
      <c r="AT197" s="201" t="s">
        <v>74</v>
      </c>
      <c r="AU197" s="201" t="s">
        <v>83</v>
      </c>
      <c r="AY197" s="200" t="s">
        <v>136</v>
      </c>
      <c r="BK197" s="202">
        <f>SUM(BK198:BK201)</f>
        <v>0</v>
      </c>
    </row>
    <row r="198" spans="1:65" s="2" customFormat="1" ht="16.5" customHeight="1">
      <c r="A198" s="35"/>
      <c r="B198" s="36"/>
      <c r="C198" s="205" t="s">
        <v>239</v>
      </c>
      <c r="D198" s="205" t="s">
        <v>138</v>
      </c>
      <c r="E198" s="206" t="s">
        <v>300</v>
      </c>
      <c r="F198" s="207" t="s">
        <v>301</v>
      </c>
      <c r="G198" s="208" t="s">
        <v>141</v>
      </c>
      <c r="H198" s="209">
        <v>301.04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40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142</v>
      </c>
      <c r="AT198" s="217" t="s">
        <v>138</v>
      </c>
      <c r="AU198" s="217" t="s">
        <v>85</v>
      </c>
      <c r="AY198" s="18" t="s">
        <v>136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83</v>
      </c>
      <c r="BK198" s="218">
        <f>ROUND(I198*H198,2)</f>
        <v>0</v>
      </c>
      <c r="BL198" s="18" t="s">
        <v>142</v>
      </c>
      <c r="BM198" s="217" t="s">
        <v>302</v>
      </c>
    </row>
    <row r="199" spans="2:51" s="13" customFormat="1" ht="10.2">
      <c r="B199" s="219"/>
      <c r="C199" s="220"/>
      <c r="D199" s="221" t="s">
        <v>144</v>
      </c>
      <c r="E199" s="222" t="s">
        <v>1</v>
      </c>
      <c r="F199" s="223" t="s">
        <v>769</v>
      </c>
      <c r="G199" s="220"/>
      <c r="H199" s="224">
        <v>301.04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144</v>
      </c>
      <c r="AU199" s="230" t="s">
        <v>85</v>
      </c>
      <c r="AV199" s="13" t="s">
        <v>85</v>
      </c>
      <c r="AW199" s="13" t="s">
        <v>32</v>
      </c>
      <c r="AX199" s="13" t="s">
        <v>83</v>
      </c>
      <c r="AY199" s="230" t="s">
        <v>136</v>
      </c>
    </row>
    <row r="200" spans="1:65" s="2" customFormat="1" ht="16.5" customHeight="1">
      <c r="A200" s="35"/>
      <c r="B200" s="36"/>
      <c r="C200" s="205" t="s">
        <v>7</v>
      </c>
      <c r="D200" s="205" t="s">
        <v>138</v>
      </c>
      <c r="E200" s="206" t="s">
        <v>304</v>
      </c>
      <c r="F200" s="207" t="s">
        <v>305</v>
      </c>
      <c r="G200" s="208" t="s">
        <v>141</v>
      </c>
      <c r="H200" s="209">
        <v>301.04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85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306</v>
      </c>
    </row>
    <row r="201" spans="1:65" s="2" customFormat="1" ht="21.75" customHeight="1">
      <c r="A201" s="35"/>
      <c r="B201" s="36"/>
      <c r="C201" s="205" t="s">
        <v>255</v>
      </c>
      <c r="D201" s="205" t="s">
        <v>138</v>
      </c>
      <c r="E201" s="206" t="s">
        <v>308</v>
      </c>
      <c r="F201" s="207" t="s">
        <v>309</v>
      </c>
      <c r="G201" s="208" t="s">
        <v>141</v>
      </c>
      <c r="H201" s="209">
        <v>301.04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142</v>
      </c>
      <c r="AT201" s="217" t="s">
        <v>138</v>
      </c>
      <c r="AU201" s="217" t="s">
        <v>85</v>
      </c>
      <c r="AY201" s="18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142</v>
      </c>
      <c r="BM201" s="217" t="s">
        <v>310</v>
      </c>
    </row>
    <row r="202" spans="2:63" s="12" customFormat="1" ht="22.8" customHeight="1">
      <c r="B202" s="189"/>
      <c r="C202" s="190"/>
      <c r="D202" s="191" t="s">
        <v>74</v>
      </c>
      <c r="E202" s="203" t="s">
        <v>175</v>
      </c>
      <c r="F202" s="203" t="s">
        <v>319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SUM(P203:P257)</f>
        <v>0</v>
      </c>
      <c r="Q202" s="197"/>
      <c r="R202" s="198">
        <f>SUM(R203:R257)</f>
        <v>4.98213462</v>
      </c>
      <c r="S202" s="197"/>
      <c r="T202" s="199">
        <f>SUM(T203:T257)</f>
        <v>1.05</v>
      </c>
      <c r="AR202" s="200" t="s">
        <v>83</v>
      </c>
      <c r="AT202" s="201" t="s">
        <v>74</v>
      </c>
      <c r="AU202" s="201" t="s">
        <v>83</v>
      </c>
      <c r="AY202" s="200" t="s">
        <v>136</v>
      </c>
      <c r="BK202" s="202">
        <f>SUM(BK203:BK257)</f>
        <v>0</v>
      </c>
    </row>
    <row r="203" spans="1:65" s="2" customFormat="1" ht="21.75" customHeight="1">
      <c r="A203" s="35"/>
      <c r="B203" s="36"/>
      <c r="C203" s="205" t="s">
        <v>261</v>
      </c>
      <c r="D203" s="205" t="s">
        <v>138</v>
      </c>
      <c r="E203" s="206" t="s">
        <v>809</v>
      </c>
      <c r="F203" s="207" t="s">
        <v>810</v>
      </c>
      <c r="G203" s="208" t="s">
        <v>323</v>
      </c>
      <c r="H203" s="209">
        <v>6</v>
      </c>
      <c r="I203" s="210"/>
      <c r="J203" s="211">
        <f aca="true" t="shared" si="0" ref="J203:J210"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 aca="true" t="shared" si="1" ref="P203:P210">O203*H203</f>
        <v>0</v>
      </c>
      <c r="Q203" s="215">
        <v>0</v>
      </c>
      <c r="R203" s="215">
        <f aca="true" t="shared" si="2" ref="R203:R210">Q203*H203</f>
        <v>0</v>
      </c>
      <c r="S203" s="215">
        <v>0</v>
      </c>
      <c r="T203" s="216">
        <f aca="true" t="shared" si="3" ref="T203:T210"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 aca="true" t="shared" si="4" ref="BE203:BE210">IF(N203="základní",J203,0)</f>
        <v>0</v>
      </c>
      <c r="BF203" s="218">
        <f aca="true" t="shared" si="5" ref="BF203:BF210">IF(N203="snížená",J203,0)</f>
        <v>0</v>
      </c>
      <c r="BG203" s="218">
        <f aca="true" t="shared" si="6" ref="BG203:BG210">IF(N203="zákl. přenesená",J203,0)</f>
        <v>0</v>
      </c>
      <c r="BH203" s="218">
        <f aca="true" t="shared" si="7" ref="BH203:BH210">IF(N203="sníž. přenesená",J203,0)</f>
        <v>0</v>
      </c>
      <c r="BI203" s="218">
        <f aca="true" t="shared" si="8" ref="BI203:BI210">IF(N203="nulová",J203,0)</f>
        <v>0</v>
      </c>
      <c r="BJ203" s="18" t="s">
        <v>83</v>
      </c>
      <c r="BK203" s="218">
        <f aca="true" t="shared" si="9" ref="BK203:BK210">ROUND(I203*H203,2)</f>
        <v>0</v>
      </c>
      <c r="BL203" s="18" t="s">
        <v>142</v>
      </c>
      <c r="BM203" s="217" t="s">
        <v>811</v>
      </c>
    </row>
    <row r="204" spans="1:65" s="2" customFormat="1" ht="21.75" customHeight="1">
      <c r="A204" s="35"/>
      <c r="B204" s="36"/>
      <c r="C204" s="205" t="s">
        <v>271</v>
      </c>
      <c r="D204" s="205" t="s">
        <v>138</v>
      </c>
      <c r="E204" s="206" t="s">
        <v>672</v>
      </c>
      <c r="F204" s="207" t="s">
        <v>673</v>
      </c>
      <c r="G204" s="208" t="s">
        <v>323</v>
      </c>
      <c r="H204" s="209">
        <v>7</v>
      </c>
      <c r="I204" s="210"/>
      <c r="J204" s="211">
        <f t="shared" si="0"/>
        <v>0</v>
      </c>
      <c r="K204" s="212"/>
      <c r="L204" s="40"/>
      <c r="M204" s="213" t="s">
        <v>1</v>
      </c>
      <c r="N204" s="214" t="s">
        <v>40</v>
      </c>
      <c r="O204" s="72"/>
      <c r="P204" s="215">
        <f t="shared" si="1"/>
        <v>0</v>
      </c>
      <c r="Q204" s="215">
        <v>0.00167</v>
      </c>
      <c r="R204" s="215">
        <f t="shared" si="2"/>
        <v>0.01169</v>
      </c>
      <c r="S204" s="215">
        <v>0</v>
      </c>
      <c r="T204" s="216">
        <f t="shared" si="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 t="shared" si="4"/>
        <v>0</v>
      </c>
      <c r="BF204" s="218">
        <f t="shared" si="5"/>
        <v>0</v>
      </c>
      <c r="BG204" s="218">
        <f t="shared" si="6"/>
        <v>0</v>
      </c>
      <c r="BH204" s="218">
        <f t="shared" si="7"/>
        <v>0</v>
      </c>
      <c r="BI204" s="218">
        <f t="shared" si="8"/>
        <v>0</v>
      </c>
      <c r="BJ204" s="18" t="s">
        <v>83</v>
      </c>
      <c r="BK204" s="218">
        <f t="shared" si="9"/>
        <v>0</v>
      </c>
      <c r="BL204" s="18" t="s">
        <v>142</v>
      </c>
      <c r="BM204" s="217" t="s">
        <v>674</v>
      </c>
    </row>
    <row r="205" spans="1:65" s="2" customFormat="1" ht="21.75" customHeight="1">
      <c r="A205" s="35"/>
      <c r="B205" s="36"/>
      <c r="C205" s="263" t="s">
        <v>277</v>
      </c>
      <c r="D205" s="263" t="s">
        <v>256</v>
      </c>
      <c r="E205" s="264" t="s">
        <v>812</v>
      </c>
      <c r="F205" s="265" t="s">
        <v>813</v>
      </c>
      <c r="G205" s="266" t="s">
        <v>323</v>
      </c>
      <c r="H205" s="267">
        <v>1</v>
      </c>
      <c r="I205" s="268"/>
      <c r="J205" s="269">
        <f t="shared" si="0"/>
        <v>0</v>
      </c>
      <c r="K205" s="270"/>
      <c r="L205" s="271"/>
      <c r="M205" s="272" t="s">
        <v>1</v>
      </c>
      <c r="N205" s="273" t="s">
        <v>40</v>
      </c>
      <c r="O205" s="72"/>
      <c r="P205" s="215">
        <f t="shared" si="1"/>
        <v>0</v>
      </c>
      <c r="Q205" s="215">
        <v>0.0153</v>
      </c>
      <c r="R205" s="215">
        <f t="shared" si="2"/>
        <v>0.0153</v>
      </c>
      <c r="S205" s="215">
        <v>0</v>
      </c>
      <c r="T205" s="216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175</v>
      </c>
      <c r="AT205" s="217" t="s">
        <v>256</v>
      </c>
      <c r="AU205" s="217" t="s">
        <v>85</v>
      </c>
      <c r="AY205" s="18" t="s">
        <v>136</v>
      </c>
      <c r="BE205" s="218">
        <f t="shared" si="4"/>
        <v>0</v>
      </c>
      <c r="BF205" s="218">
        <f t="shared" si="5"/>
        <v>0</v>
      </c>
      <c r="BG205" s="218">
        <f t="shared" si="6"/>
        <v>0</v>
      </c>
      <c r="BH205" s="218">
        <f t="shared" si="7"/>
        <v>0</v>
      </c>
      <c r="BI205" s="218">
        <f t="shared" si="8"/>
        <v>0</v>
      </c>
      <c r="BJ205" s="18" t="s">
        <v>83</v>
      </c>
      <c r="BK205" s="218">
        <f t="shared" si="9"/>
        <v>0</v>
      </c>
      <c r="BL205" s="18" t="s">
        <v>142</v>
      </c>
      <c r="BM205" s="217" t="s">
        <v>814</v>
      </c>
    </row>
    <row r="206" spans="1:65" s="2" customFormat="1" ht="21.75" customHeight="1">
      <c r="A206" s="35"/>
      <c r="B206" s="36"/>
      <c r="C206" s="263" t="s">
        <v>282</v>
      </c>
      <c r="D206" s="263" t="s">
        <v>256</v>
      </c>
      <c r="E206" s="264" t="s">
        <v>815</v>
      </c>
      <c r="F206" s="265" t="s">
        <v>816</v>
      </c>
      <c r="G206" s="266" t="s">
        <v>323</v>
      </c>
      <c r="H206" s="267">
        <v>1</v>
      </c>
      <c r="I206" s="268"/>
      <c r="J206" s="269">
        <f t="shared" si="0"/>
        <v>0</v>
      </c>
      <c r="K206" s="270"/>
      <c r="L206" s="271"/>
      <c r="M206" s="272" t="s">
        <v>1</v>
      </c>
      <c r="N206" s="273" t="s">
        <v>40</v>
      </c>
      <c r="O206" s="72"/>
      <c r="P206" s="215">
        <f t="shared" si="1"/>
        <v>0</v>
      </c>
      <c r="Q206" s="215">
        <v>0.0096</v>
      </c>
      <c r="R206" s="215">
        <f t="shared" si="2"/>
        <v>0.0096</v>
      </c>
      <c r="S206" s="215">
        <v>0</v>
      </c>
      <c r="T206" s="216">
        <f t="shared" si="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175</v>
      </c>
      <c r="AT206" s="217" t="s">
        <v>256</v>
      </c>
      <c r="AU206" s="217" t="s">
        <v>85</v>
      </c>
      <c r="AY206" s="18" t="s">
        <v>136</v>
      </c>
      <c r="BE206" s="218">
        <f t="shared" si="4"/>
        <v>0</v>
      </c>
      <c r="BF206" s="218">
        <f t="shared" si="5"/>
        <v>0</v>
      </c>
      <c r="BG206" s="218">
        <f t="shared" si="6"/>
        <v>0</v>
      </c>
      <c r="BH206" s="218">
        <f t="shared" si="7"/>
        <v>0</v>
      </c>
      <c r="BI206" s="218">
        <f t="shared" si="8"/>
        <v>0</v>
      </c>
      <c r="BJ206" s="18" t="s">
        <v>83</v>
      </c>
      <c r="BK206" s="218">
        <f t="shared" si="9"/>
        <v>0</v>
      </c>
      <c r="BL206" s="18" t="s">
        <v>142</v>
      </c>
      <c r="BM206" s="217" t="s">
        <v>817</v>
      </c>
    </row>
    <row r="207" spans="1:65" s="2" customFormat="1" ht="16.5" customHeight="1">
      <c r="A207" s="35"/>
      <c r="B207" s="36"/>
      <c r="C207" s="263" t="s">
        <v>287</v>
      </c>
      <c r="D207" s="263" t="s">
        <v>256</v>
      </c>
      <c r="E207" s="264" t="s">
        <v>818</v>
      </c>
      <c r="F207" s="265" t="s">
        <v>819</v>
      </c>
      <c r="G207" s="266" t="s">
        <v>323</v>
      </c>
      <c r="H207" s="267">
        <v>1</v>
      </c>
      <c r="I207" s="268"/>
      <c r="J207" s="269">
        <f t="shared" si="0"/>
        <v>0</v>
      </c>
      <c r="K207" s="270"/>
      <c r="L207" s="271"/>
      <c r="M207" s="272" t="s">
        <v>1</v>
      </c>
      <c r="N207" s="273" t="s">
        <v>40</v>
      </c>
      <c r="O207" s="72"/>
      <c r="P207" s="215">
        <f t="shared" si="1"/>
        <v>0</v>
      </c>
      <c r="Q207" s="215">
        <v>0.00704</v>
      </c>
      <c r="R207" s="215">
        <f t="shared" si="2"/>
        <v>0.00704</v>
      </c>
      <c r="S207" s="215">
        <v>0</v>
      </c>
      <c r="T207" s="216">
        <f t="shared" si="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175</v>
      </c>
      <c r="AT207" s="217" t="s">
        <v>256</v>
      </c>
      <c r="AU207" s="217" t="s">
        <v>85</v>
      </c>
      <c r="AY207" s="18" t="s">
        <v>136</v>
      </c>
      <c r="BE207" s="218">
        <f t="shared" si="4"/>
        <v>0</v>
      </c>
      <c r="BF207" s="218">
        <f t="shared" si="5"/>
        <v>0</v>
      </c>
      <c r="BG207" s="218">
        <f t="shared" si="6"/>
        <v>0</v>
      </c>
      <c r="BH207" s="218">
        <f t="shared" si="7"/>
        <v>0</v>
      </c>
      <c r="BI207" s="218">
        <f t="shared" si="8"/>
        <v>0</v>
      </c>
      <c r="BJ207" s="18" t="s">
        <v>83</v>
      </c>
      <c r="BK207" s="218">
        <f t="shared" si="9"/>
        <v>0</v>
      </c>
      <c r="BL207" s="18" t="s">
        <v>142</v>
      </c>
      <c r="BM207" s="217" t="s">
        <v>820</v>
      </c>
    </row>
    <row r="208" spans="1:65" s="2" customFormat="1" ht="16.5" customHeight="1">
      <c r="A208" s="35"/>
      <c r="B208" s="36"/>
      <c r="C208" s="263" t="s">
        <v>293</v>
      </c>
      <c r="D208" s="263" t="s">
        <v>256</v>
      </c>
      <c r="E208" s="264" t="s">
        <v>678</v>
      </c>
      <c r="F208" s="265" t="s">
        <v>679</v>
      </c>
      <c r="G208" s="266" t="s">
        <v>323</v>
      </c>
      <c r="H208" s="267">
        <v>4</v>
      </c>
      <c r="I208" s="268"/>
      <c r="J208" s="269">
        <f t="shared" si="0"/>
        <v>0</v>
      </c>
      <c r="K208" s="270"/>
      <c r="L208" s="271"/>
      <c r="M208" s="272" t="s">
        <v>1</v>
      </c>
      <c r="N208" s="273" t="s">
        <v>40</v>
      </c>
      <c r="O208" s="72"/>
      <c r="P208" s="215">
        <f t="shared" si="1"/>
        <v>0</v>
      </c>
      <c r="Q208" s="215">
        <v>0.0069</v>
      </c>
      <c r="R208" s="215">
        <f t="shared" si="2"/>
        <v>0.0276</v>
      </c>
      <c r="S208" s="215">
        <v>0</v>
      </c>
      <c r="T208" s="216">
        <f t="shared" si="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175</v>
      </c>
      <c r="AT208" s="217" t="s">
        <v>256</v>
      </c>
      <c r="AU208" s="217" t="s">
        <v>85</v>
      </c>
      <c r="AY208" s="18" t="s">
        <v>136</v>
      </c>
      <c r="BE208" s="218">
        <f t="shared" si="4"/>
        <v>0</v>
      </c>
      <c r="BF208" s="218">
        <f t="shared" si="5"/>
        <v>0</v>
      </c>
      <c r="BG208" s="218">
        <f t="shared" si="6"/>
        <v>0</v>
      </c>
      <c r="BH208" s="218">
        <f t="shared" si="7"/>
        <v>0</v>
      </c>
      <c r="BI208" s="218">
        <f t="shared" si="8"/>
        <v>0</v>
      </c>
      <c r="BJ208" s="18" t="s">
        <v>83</v>
      </c>
      <c r="BK208" s="218">
        <f t="shared" si="9"/>
        <v>0</v>
      </c>
      <c r="BL208" s="18" t="s">
        <v>142</v>
      </c>
      <c r="BM208" s="217" t="s">
        <v>680</v>
      </c>
    </row>
    <row r="209" spans="1:65" s="2" customFormat="1" ht="21.75" customHeight="1">
      <c r="A209" s="35"/>
      <c r="B209" s="36"/>
      <c r="C209" s="205" t="s">
        <v>299</v>
      </c>
      <c r="D209" s="205" t="s">
        <v>138</v>
      </c>
      <c r="E209" s="206" t="s">
        <v>821</v>
      </c>
      <c r="F209" s="207" t="s">
        <v>822</v>
      </c>
      <c r="G209" s="208" t="s">
        <v>167</v>
      </c>
      <c r="H209" s="209">
        <v>38.5</v>
      </c>
      <c r="I209" s="210"/>
      <c r="J209" s="211">
        <f t="shared" si="0"/>
        <v>0</v>
      </c>
      <c r="K209" s="212"/>
      <c r="L209" s="40"/>
      <c r="M209" s="213" t="s">
        <v>1</v>
      </c>
      <c r="N209" s="214" t="s">
        <v>40</v>
      </c>
      <c r="O209" s="72"/>
      <c r="P209" s="215">
        <f t="shared" si="1"/>
        <v>0</v>
      </c>
      <c r="Q209" s="215">
        <v>0</v>
      </c>
      <c r="R209" s="215">
        <f t="shared" si="2"/>
        <v>0</v>
      </c>
      <c r="S209" s="215">
        <v>0</v>
      </c>
      <c r="T209" s="216">
        <f t="shared" si="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142</v>
      </c>
      <c r="AT209" s="217" t="s">
        <v>138</v>
      </c>
      <c r="AU209" s="217" t="s">
        <v>85</v>
      </c>
      <c r="AY209" s="18" t="s">
        <v>136</v>
      </c>
      <c r="BE209" s="218">
        <f t="shared" si="4"/>
        <v>0</v>
      </c>
      <c r="BF209" s="218">
        <f t="shared" si="5"/>
        <v>0</v>
      </c>
      <c r="BG209" s="218">
        <f t="shared" si="6"/>
        <v>0</v>
      </c>
      <c r="BH209" s="218">
        <f t="shared" si="7"/>
        <v>0</v>
      </c>
      <c r="BI209" s="218">
        <f t="shared" si="8"/>
        <v>0</v>
      </c>
      <c r="BJ209" s="18" t="s">
        <v>83</v>
      </c>
      <c r="BK209" s="218">
        <f t="shared" si="9"/>
        <v>0</v>
      </c>
      <c r="BL209" s="18" t="s">
        <v>142</v>
      </c>
      <c r="BM209" s="217" t="s">
        <v>823</v>
      </c>
    </row>
    <row r="210" spans="1:65" s="2" customFormat="1" ht="21.75" customHeight="1">
      <c r="A210" s="35"/>
      <c r="B210" s="36"/>
      <c r="C210" s="263" t="s">
        <v>303</v>
      </c>
      <c r="D210" s="263" t="s">
        <v>256</v>
      </c>
      <c r="E210" s="264" t="s">
        <v>824</v>
      </c>
      <c r="F210" s="265" t="s">
        <v>825</v>
      </c>
      <c r="G210" s="266" t="s">
        <v>167</v>
      </c>
      <c r="H210" s="267">
        <v>39.078</v>
      </c>
      <c r="I210" s="268"/>
      <c r="J210" s="269">
        <f t="shared" si="0"/>
        <v>0</v>
      </c>
      <c r="K210" s="270"/>
      <c r="L210" s="271"/>
      <c r="M210" s="272" t="s">
        <v>1</v>
      </c>
      <c r="N210" s="273" t="s">
        <v>40</v>
      </c>
      <c r="O210" s="72"/>
      <c r="P210" s="215">
        <f t="shared" si="1"/>
        <v>0</v>
      </c>
      <c r="Q210" s="215">
        <v>0.00028</v>
      </c>
      <c r="R210" s="215">
        <f t="shared" si="2"/>
        <v>0.01094184</v>
      </c>
      <c r="S210" s="215">
        <v>0</v>
      </c>
      <c r="T210" s="216">
        <f t="shared" si="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175</v>
      </c>
      <c r="AT210" s="217" t="s">
        <v>256</v>
      </c>
      <c r="AU210" s="217" t="s">
        <v>85</v>
      </c>
      <c r="AY210" s="18" t="s">
        <v>136</v>
      </c>
      <c r="BE210" s="218">
        <f t="shared" si="4"/>
        <v>0</v>
      </c>
      <c r="BF210" s="218">
        <f t="shared" si="5"/>
        <v>0</v>
      </c>
      <c r="BG210" s="218">
        <f t="shared" si="6"/>
        <v>0</v>
      </c>
      <c r="BH210" s="218">
        <f t="shared" si="7"/>
        <v>0</v>
      </c>
      <c r="BI210" s="218">
        <f t="shared" si="8"/>
        <v>0</v>
      </c>
      <c r="BJ210" s="18" t="s">
        <v>83</v>
      </c>
      <c r="BK210" s="218">
        <f t="shared" si="9"/>
        <v>0</v>
      </c>
      <c r="BL210" s="18" t="s">
        <v>142</v>
      </c>
      <c r="BM210" s="217" t="s">
        <v>826</v>
      </c>
    </row>
    <row r="211" spans="2:51" s="13" customFormat="1" ht="10.2">
      <c r="B211" s="219"/>
      <c r="C211" s="220"/>
      <c r="D211" s="221" t="s">
        <v>144</v>
      </c>
      <c r="E211" s="220"/>
      <c r="F211" s="223" t="s">
        <v>827</v>
      </c>
      <c r="G211" s="220"/>
      <c r="H211" s="224">
        <v>39.078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144</v>
      </c>
      <c r="AU211" s="230" t="s">
        <v>85</v>
      </c>
      <c r="AV211" s="13" t="s">
        <v>85</v>
      </c>
      <c r="AW211" s="13" t="s">
        <v>4</v>
      </c>
      <c r="AX211" s="13" t="s">
        <v>83</v>
      </c>
      <c r="AY211" s="230" t="s">
        <v>136</v>
      </c>
    </row>
    <row r="212" spans="1:65" s="2" customFormat="1" ht="21.75" customHeight="1">
      <c r="A212" s="35"/>
      <c r="B212" s="36"/>
      <c r="C212" s="205" t="s">
        <v>307</v>
      </c>
      <c r="D212" s="205" t="s">
        <v>138</v>
      </c>
      <c r="E212" s="206" t="s">
        <v>828</v>
      </c>
      <c r="F212" s="207" t="s">
        <v>829</v>
      </c>
      <c r="G212" s="208" t="s">
        <v>167</v>
      </c>
      <c r="H212" s="209">
        <v>63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142</v>
      </c>
      <c r="AT212" s="217" t="s">
        <v>138</v>
      </c>
      <c r="AU212" s="217" t="s">
        <v>85</v>
      </c>
      <c r="AY212" s="18" t="s">
        <v>136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142</v>
      </c>
      <c r="BM212" s="217" t="s">
        <v>830</v>
      </c>
    </row>
    <row r="213" spans="1:65" s="2" customFormat="1" ht="21.75" customHeight="1">
      <c r="A213" s="35"/>
      <c r="B213" s="36"/>
      <c r="C213" s="263" t="s">
        <v>311</v>
      </c>
      <c r="D213" s="263" t="s">
        <v>256</v>
      </c>
      <c r="E213" s="264" t="s">
        <v>831</v>
      </c>
      <c r="F213" s="265" t="s">
        <v>832</v>
      </c>
      <c r="G213" s="266" t="s">
        <v>167</v>
      </c>
      <c r="H213" s="267">
        <v>63.945</v>
      </c>
      <c r="I213" s="268"/>
      <c r="J213" s="269">
        <f>ROUND(I213*H213,2)</f>
        <v>0</v>
      </c>
      <c r="K213" s="270"/>
      <c r="L213" s="271"/>
      <c r="M213" s="272" t="s">
        <v>1</v>
      </c>
      <c r="N213" s="273" t="s">
        <v>40</v>
      </c>
      <c r="O213" s="72"/>
      <c r="P213" s="215">
        <f>O213*H213</f>
        <v>0</v>
      </c>
      <c r="Q213" s="215">
        <v>0.00106</v>
      </c>
      <c r="R213" s="215">
        <f>Q213*H213</f>
        <v>0.0677817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175</v>
      </c>
      <c r="AT213" s="217" t="s">
        <v>256</v>
      </c>
      <c r="AU213" s="217" t="s">
        <v>85</v>
      </c>
      <c r="AY213" s="18" t="s">
        <v>136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142</v>
      </c>
      <c r="BM213" s="217" t="s">
        <v>833</v>
      </c>
    </row>
    <row r="214" spans="2:51" s="13" customFormat="1" ht="10.2">
      <c r="B214" s="219"/>
      <c r="C214" s="220"/>
      <c r="D214" s="221" t="s">
        <v>144</v>
      </c>
      <c r="E214" s="220"/>
      <c r="F214" s="223" t="s">
        <v>834</v>
      </c>
      <c r="G214" s="220"/>
      <c r="H214" s="224">
        <v>63.945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144</v>
      </c>
      <c r="AU214" s="230" t="s">
        <v>85</v>
      </c>
      <c r="AV214" s="13" t="s">
        <v>85</v>
      </c>
      <c r="AW214" s="13" t="s">
        <v>4</v>
      </c>
      <c r="AX214" s="13" t="s">
        <v>83</v>
      </c>
      <c r="AY214" s="230" t="s">
        <v>136</v>
      </c>
    </row>
    <row r="215" spans="1:65" s="2" customFormat="1" ht="21.75" customHeight="1">
      <c r="A215" s="35"/>
      <c r="B215" s="36"/>
      <c r="C215" s="205" t="s">
        <v>315</v>
      </c>
      <c r="D215" s="205" t="s">
        <v>138</v>
      </c>
      <c r="E215" s="206" t="s">
        <v>681</v>
      </c>
      <c r="F215" s="207" t="s">
        <v>682</v>
      </c>
      <c r="G215" s="208" t="s">
        <v>167</v>
      </c>
      <c r="H215" s="209">
        <v>274.8</v>
      </c>
      <c r="I215" s="210"/>
      <c r="J215" s="211">
        <f>ROUND(I215*H215,2)</f>
        <v>0</v>
      </c>
      <c r="K215" s="212"/>
      <c r="L215" s="40"/>
      <c r="M215" s="213" t="s">
        <v>1</v>
      </c>
      <c r="N215" s="214" t="s">
        <v>40</v>
      </c>
      <c r="O215" s="72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142</v>
      </c>
      <c r="AT215" s="217" t="s">
        <v>138</v>
      </c>
      <c r="AU215" s="217" t="s">
        <v>85</v>
      </c>
      <c r="AY215" s="18" t="s">
        <v>136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142</v>
      </c>
      <c r="BM215" s="217" t="s">
        <v>683</v>
      </c>
    </row>
    <row r="216" spans="1:65" s="2" customFormat="1" ht="16.5" customHeight="1">
      <c r="A216" s="35"/>
      <c r="B216" s="36"/>
      <c r="C216" s="263" t="s">
        <v>320</v>
      </c>
      <c r="D216" s="263" t="s">
        <v>256</v>
      </c>
      <c r="E216" s="264" t="s">
        <v>684</v>
      </c>
      <c r="F216" s="265" t="s">
        <v>685</v>
      </c>
      <c r="G216" s="266" t="s">
        <v>167</v>
      </c>
      <c r="H216" s="267">
        <v>278.922</v>
      </c>
      <c r="I216" s="268"/>
      <c r="J216" s="269">
        <f>ROUND(I216*H216,2)</f>
        <v>0</v>
      </c>
      <c r="K216" s="270"/>
      <c r="L216" s="271"/>
      <c r="M216" s="272" t="s">
        <v>1</v>
      </c>
      <c r="N216" s="273" t="s">
        <v>40</v>
      </c>
      <c r="O216" s="72"/>
      <c r="P216" s="215">
        <f>O216*H216</f>
        <v>0</v>
      </c>
      <c r="Q216" s="215">
        <v>0.00214</v>
      </c>
      <c r="R216" s="215">
        <f>Q216*H216</f>
        <v>0.5968930800000001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175</v>
      </c>
      <c r="AT216" s="217" t="s">
        <v>256</v>
      </c>
      <c r="AU216" s="217" t="s">
        <v>85</v>
      </c>
      <c r="AY216" s="18" t="s">
        <v>136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142</v>
      </c>
      <c r="BM216" s="217" t="s">
        <v>686</v>
      </c>
    </row>
    <row r="217" spans="2:51" s="13" customFormat="1" ht="10.2">
      <c r="B217" s="219"/>
      <c r="C217" s="220"/>
      <c r="D217" s="221" t="s">
        <v>144</v>
      </c>
      <c r="E217" s="220"/>
      <c r="F217" s="223" t="s">
        <v>835</v>
      </c>
      <c r="G217" s="220"/>
      <c r="H217" s="224">
        <v>278.922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144</v>
      </c>
      <c r="AU217" s="230" t="s">
        <v>85</v>
      </c>
      <c r="AV217" s="13" t="s">
        <v>85</v>
      </c>
      <c r="AW217" s="13" t="s">
        <v>4</v>
      </c>
      <c r="AX217" s="13" t="s">
        <v>83</v>
      </c>
      <c r="AY217" s="230" t="s">
        <v>136</v>
      </c>
    </row>
    <row r="218" spans="1:65" s="2" customFormat="1" ht="21.75" customHeight="1">
      <c r="A218" s="35"/>
      <c r="B218" s="36"/>
      <c r="C218" s="205" t="s">
        <v>325</v>
      </c>
      <c r="D218" s="205" t="s">
        <v>138</v>
      </c>
      <c r="E218" s="206" t="s">
        <v>836</v>
      </c>
      <c r="F218" s="207" t="s">
        <v>837</v>
      </c>
      <c r="G218" s="208" t="s">
        <v>323</v>
      </c>
      <c r="H218" s="209">
        <v>19</v>
      </c>
      <c r="I218" s="210"/>
      <c r="J218" s="211">
        <f aca="true" t="shared" si="10" ref="J218:J255"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 aca="true" t="shared" si="11" ref="P218:P255">O218*H218</f>
        <v>0</v>
      </c>
      <c r="Q218" s="215">
        <v>0</v>
      </c>
      <c r="R218" s="215">
        <f aca="true" t="shared" si="12" ref="R218:R255">Q218*H218</f>
        <v>0</v>
      </c>
      <c r="S218" s="215">
        <v>0</v>
      </c>
      <c r="T218" s="216">
        <f aca="true" t="shared" si="13" ref="T218:T255"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142</v>
      </c>
      <c r="AT218" s="217" t="s">
        <v>138</v>
      </c>
      <c r="AU218" s="217" t="s">
        <v>85</v>
      </c>
      <c r="AY218" s="18" t="s">
        <v>136</v>
      </c>
      <c r="BE218" s="218">
        <f aca="true" t="shared" si="14" ref="BE218:BE255">IF(N218="základní",J218,0)</f>
        <v>0</v>
      </c>
      <c r="BF218" s="218">
        <f aca="true" t="shared" si="15" ref="BF218:BF255">IF(N218="snížená",J218,0)</f>
        <v>0</v>
      </c>
      <c r="BG218" s="218">
        <f aca="true" t="shared" si="16" ref="BG218:BG255">IF(N218="zákl. přenesená",J218,0)</f>
        <v>0</v>
      </c>
      <c r="BH218" s="218">
        <f aca="true" t="shared" si="17" ref="BH218:BH255">IF(N218="sníž. přenesená",J218,0)</f>
        <v>0</v>
      </c>
      <c r="BI218" s="218">
        <f aca="true" t="shared" si="18" ref="BI218:BI255">IF(N218="nulová",J218,0)</f>
        <v>0</v>
      </c>
      <c r="BJ218" s="18" t="s">
        <v>83</v>
      </c>
      <c r="BK218" s="218">
        <f aca="true" t="shared" si="19" ref="BK218:BK255">ROUND(I218*H218,2)</f>
        <v>0</v>
      </c>
      <c r="BL218" s="18" t="s">
        <v>142</v>
      </c>
      <c r="BM218" s="217" t="s">
        <v>838</v>
      </c>
    </row>
    <row r="219" spans="1:65" s="2" customFormat="1" ht="16.5" customHeight="1">
      <c r="A219" s="35"/>
      <c r="B219" s="36"/>
      <c r="C219" s="263" t="s">
        <v>329</v>
      </c>
      <c r="D219" s="263" t="s">
        <v>256</v>
      </c>
      <c r="E219" s="264" t="s">
        <v>839</v>
      </c>
      <c r="F219" s="265" t="s">
        <v>840</v>
      </c>
      <c r="G219" s="266" t="s">
        <v>323</v>
      </c>
      <c r="H219" s="267">
        <v>19</v>
      </c>
      <c r="I219" s="268"/>
      <c r="J219" s="269">
        <f t="shared" si="10"/>
        <v>0</v>
      </c>
      <c r="K219" s="270"/>
      <c r="L219" s="271"/>
      <c r="M219" s="272" t="s">
        <v>1</v>
      </c>
      <c r="N219" s="273" t="s">
        <v>40</v>
      </c>
      <c r="O219" s="72"/>
      <c r="P219" s="215">
        <f t="shared" si="11"/>
        <v>0</v>
      </c>
      <c r="Q219" s="215">
        <v>0.00065</v>
      </c>
      <c r="R219" s="215">
        <f t="shared" si="12"/>
        <v>0.01235</v>
      </c>
      <c r="S219" s="215">
        <v>0</v>
      </c>
      <c r="T219" s="216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175</v>
      </c>
      <c r="AT219" s="217" t="s">
        <v>256</v>
      </c>
      <c r="AU219" s="217" t="s">
        <v>85</v>
      </c>
      <c r="AY219" s="18" t="s">
        <v>136</v>
      </c>
      <c r="BE219" s="218">
        <f t="shared" si="14"/>
        <v>0</v>
      </c>
      <c r="BF219" s="218">
        <f t="shared" si="15"/>
        <v>0</v>
      </c>
      <c r="BG219" s="218">
        <f t="shared" si="16"/>
        <v>0</v>
      </c>
      <c r="BH219" s="218">
        <f t="shared" si="17"/>
        <v>0</v>
      </c>
      <c r="BI219" s="218">
        <f t="shared" si="18"/>
        <v>0</v>
      </c>
      <c r="BJ219" s="18" t="s">
        <v>83</v>
      </c>
      <c r="BK219" s="218">
        <f t="shared" si="19"/>
        <v>0</v>
      </c>
      <c r="BL219" s="18" t="s">
        <v>142</v>
      </c>
      <c r="BM219" s="217" t="s">
        <v>841</v>
      </c>
    </row>
    <row r="220" spans="1:65" s="2" customFormat="1" ht="21.75" customHeight="1">
      <c r="A220" s="35"/>
      <c r="B220" s="36"/>
      <c r="C220" s="205" t="s">
        <v>333</v>
      </c>
      <c r="D220" s="205" t="s">
        <v>138</v>
      </c>
      <c r="E220" s="206" t="s">
        <v>842</v>
      </c>
      <c r="F220" s="207" t="s">
        <v>843</v>
      </c>
      <c r="G220" s="208" t="s">
        <v>323</v>
      </c>
      <c r="H220" s="209">
        <v>4</v>
      </c>
      <c r="I220" s="210"/>
      <c r="J220" s="211">
        <f t="shared" si="10"/>
        <v>0</v>
      </c>
      <c r="K220" s="212"/>
      <c r="L220" s="40"/>
      <c r="M220" s="213" t="s">
        <v>1</v>
      </c>
      <c r="N220" s="214" t="s">
        <v>40</v>
      </c>
      <c r="O220" s="72"/>
      <c r="P220" s="215">
        <f t="shared" si="11"/>
        <v>0</v>
      </c>
      <c r="Q220" s="215">
        <v>0</v>
      </c>
      <c r="R220" s="215">
        <f t="shared" si="12"/>
        <v>0</v>
      </c>
      <c r="S220" s="215">
        <v>0</v>
      </c>
      <c r="T220" s="216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142</v>
      </c>
      <c r="AT220" s="217" t="s">
        <v>138</v>
      </c>
      <c r="AU220" s="217" t="s">
        <v>85</v>
      </c>
      <c r="AY220" s="18" t="s">
        <v>136</v>
      </c>
      <c r="BE220" s="218">
        <f t="shared" si="14"/>
        <v>0</v>
      </c>
      <c r="BF220" s="218">
        <f t="shared" si="15"/>
        <v>0</v>
      </c>
      <c r="BG220" s="218">
        <f t="shared" si="16"/>
        <v>0</v>
      </c>
      <c r="BH220" s="218">
        <f t="shared" si="17"/>
        <v>0</v>
      </c>
      <c r="BI220" s="218">
        <f t="shared" si="18"/>
        <v>0</v>
      </c>
      <c r="BJ220" s="18" t="s">
        <v>83</v>
      </c>
      <c r="BK220" s="218">
        <f t="shared" si="19"/>
        <v>0</v>
      </c>
      <c r="BL220" s="18" t="s">
        <v>142</v>
      </c>
      <c r="BM220" s="217" t="s">
        <v>844</v>
      </c>
    </row>
    <row r="221" spans="1:65" s="2" customFormat="1" ht="16.5" customHeight="1">
      <c r="A221" s="35"/>
      <c r="B221" s="36"/>
      <c r="C221" s="263" t="s">
        <v>337</v>
      </c>
      <c r="D221" s="263" t="s">
        <v>256</v>
      </c>
      <c r="E221" s="264" t="s">
        <v>845</v>
      </c>
      <c r="F221" s="265" t="s">
        <v>846</v>
      </c>
      <c r="G221" s="266" t="s">
        <v>323</v>
      </c>
      <c r="H221" s="267">
        <v>4</v>
      </c>
      <c r="I221" s="268"/>
      <c r="J221" s="269">
        <f t="shared" si="10"/>
        <v>0</v>
      </c>
      <c r="K221" s="270"/>
      <c r="L221" s="271"/>
      <c r="M221" s="272" t="s">
        <v>1</v>
      </c>
      <c r="N221" s="273" t="s">
        <v>40</v>
      </c>
      <c r="O221" s="72"/>
      <c r="P221" s="215">
        <f t="shared" si="11"/>
        <v>0</v>
      </c>
      <c r="Q221" s="215">
        <v>0.0006</v>
      </c>
      <c r="R221" s="215">
        <f t="shared" si="12"/>
        <v>0.0024</v>
      </c>
      <c r="S221" s="215">
        <v>0</v>
      </c>
      <c r="T221" s="216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175</v>
      </c>
      <c r="AT221" s="217" t="s">
        <v>256</v>
      </c>
      <c r="AU221" s="217" t="s">
        <v>85</v>
      </c>
      <c r="AY221" s="18" t="s">
        <v>136</v>
      </c>
      <c r="BE221" s="218">
        <f t="shared" si="14"/>
        <v>0</v>
      </c>
      <c r="BF221" s="218">
        <f t="shared" si="15"/>
        <v>0</v>
      </c>
      <c r="BG221" s="218">
        <f t="shared" si="16"/>
        <v>0</v>
      </c>
      <c r="BH221" s="218">
        <f t="shared" si="17"/>
        <v>0</v>
      </c>
      <c r="BI221" s="218">
        <f t="shared" si="18"/>
        <v>0</v>
      </c>
      <c r="BJ221" s="18" t="s">
        <v>83</v>
      </c>
      <c r="BK221" s="218">
        <f t="shared" si="19"/>
        <v>0</v>
      </c>
      <c r="BL221" s="18" t="s">
        <v>142</v>
      </c>
      <c r="BM221" s="217" t="s">
        <v>847</v>
      </c>
    </row>
    <row r="222" spans="1:65" s="2" customFormat="1" ht="21.75" customHeight="1">
      <c r="A222" s="35"/>
      <c r="B222" s="36"/>
      <c r="C222" s="205" t="s">
        <v>342</v>
      </c>
      <c r="D222" s="205" t="s">
        <v>138</v>
      </c>
      <c r="E222" s="206" t="s">
        <v>848</v>
      </c>
      <c r="F222" s="207" t="s">
        <v>849</v>
      </c>
      <c r="G222" s="208" t="s">
        <v>323</v>
      </c>
      <c r="H222" s="209">
        <v>35</v>
      </c>
      <c r="I222" s="210"/>
      <c r="J222" s="211">
        <f t="shared" si="10"/>
        <v>0</v>
      </c>
      <c r="K222" s="212"/>
      <c r="L222" s="40"/>
      <c r="M222" s="213" t="s">
        <v>1</v>
      </c>
      <c r="N222" s="214" t="s">
        <v>40</v>
      </c>
      <c r="O222" s="72"/>
      <c r="P222" s="215">
        <f t="shared" si="11"/>
        <v>0</v>
      </c>
      <c r="Q222" s="215">
        <v>0</v>
      </c>
      <c r="R222" s="215">
        <f t="shared" si="12"/>
        <v>0</v>
      </c>
      <c r="S222" s="215">
        <v>0</v>
      </c>
      <c r="T222" s="216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142</v>
      </c>
      <c r="AT222" s="217" t="s">
        <v>138</v>
      </c>
      <c r="AU222" s="217" t="s">
        <v>85</v>
      </c>
      <c r="AY222" s="18" t="s">
        <v>136</v>
      </c>
      <c r="BE222" s="218">
        <f t="shared" si="14"/>
        <v>0</v>
      </c>
      <c r="BF222" s="218">
        <f t="shared" si="15"/>
        <v>0</v>
      </c>
      <c r="BG222" s="218">
        <f t="shared" si="16"/>
        <v>0</v>
      </c>
      <c r="BH222" s="218">
        <f t="shared" si="17"/>
        <v>0</v>
      </c>
      <c r="BI222" s="218">
        <f t="shared" si="18"/>
        <v>0</v>
      </c>
      <c r="BJ222" s="18" t="s">
        <v>83</v>
      </c>
      <c r="BK222" s="218">
        <f t="shared" si="19"/>
        <v>0</v>
      </c>
      <c r="BL222" s="18" t="s">
        <v>142</v>
      </c>
      <c r="BM222" s="217" t="s">
        <v>850</v>
      </c>
    </row>
    <row r="223" spans="1:65" s="2" customFormat="1" ht="16.5" customHeight="1">
      <c r="A223" s="35"/>
      <c r="B223" s="36"/>
      <c r="C223" s="263" t="s">
        <v>346</v>
      </c>
      <c r="D223" s="263" t="s">
        <v>256</v>
      </c>
      <c r="E223" s="264" t="s">
        <v>688</v>
      </c>
      <c r="F223" s="265" t="s">
        <v>689</v>
      </c>
      <c r="G223" s="266" t="s">
        <v>323</v>
      </c>
      <c r="H223" s="267">
        <v>12</v>
      </c>
      <c r="I223" s="268"/>
      <c r="J223" s="269">
        <f t="shared" si="10"/>
        <v>0</v>
      </c>
      <c r="K223" s="270"/>
      <c r="L223" s="271"/>
      <c r="M223" s="272" t="s">
        <v>1</v>
      </c>
      <c r="N223" s="273" t="s">
        <v>40</v>
      </c>
      <c r="O223" s="72"/>
      <c r="P223" s="215">
        <f t="shared" si="11"/>
        <v>0</v>
      </c>
      <c r="Q223" s="215">
        <v>0.00039</v>
      </c>
      <c r="R223" s="215">
        <f t="shared" si="12"/>
        <v>0.00468</v>
      </c>
      <c r="S223" s="215">
        <v>0</v>
      </c>
      <c r="T223" s="216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175</v>
      </c>
      <c r="AT223" s="217" t="s">
        <v>256</v>
      </c>
      <c r="AU223" s="217" t="s">
        <v>85</v>
      </c>
      <c r="AY223" s="18" t="s">
        <v>136</v>
      </c>
      <c r="BE223" s="218">
        <f t="shared" si="14"/>
        <v>0</v>
      </c>
      <c r="BF223" s="218">
        <f t="shared" si="15"/>
        <v>0</v>
      </c>
      <c r="BG223" s="218">
        <f t="shared" si="16"/>
        <v>0</v>
      </c>
      <c r="BH223" s="218">
        <f t="shared" si="17"/>
        <v>0</v>
      </c>
      <c r="BI223" s="218">
        <f t="shared" si="18"/>
        <v>0</v>
      </c>
      <c r="BJ223" s="18" t="s">
        <v>83</v>
      </c>
      <c r="BK223" s="218">
        <f t="shared" si="19"/>
        <v>0</v>
      </c>
      <c r="BL223" s="18" t="s">
        <v>142</v>
      </c>
      <c r="BM223" s="217" t="s">
        <v>690</v>
      </c>
    </row>
    <row r="224" spans="1:65" s="2" customFormat="1" ht="16.5" customHeight="1">
      <c r="A224" s="35"/>
      <c r="B224" s="36"/>
      <c r="C224" s="263" t="s">
        <v>351</v>
      </c>
      <c r="D224" s="263" t="s">
        <v>256</v>
      </c>
      <c r="E224" s="264" t="s">
        <v>851</v>
      </c>
      <c r="F224" s="265" t="s">
        <v>852</v>
      </c>
      <c r="G224" s="266" t="s">
        <v>323</v>
      </c>
      <c r="H224" s="267">
        <v>4</v>
      </c>
      <c r="I224" s="268"/>
      <c r="J224" s="269">
        <f t="shared" si="10"/>
        <v>0</v>
      </c>
      <c r="K224" s="270"/>
      <c r="L224" s="271"/>
      <c r="M224" s="272" t="s">
        <v>1</v>
      </c>
      <c r="N224" s="273" t="s">
        <v>40</v>
      </c>
      <c r="O224" s="72"/>
      <c r="P224" s="215">
        <f t="shared" si="11"/>
        <v>0</v>
      </c>
      <c r="Q224" s="215">
        <v>0.00022</v>
      </c>
      <c r="R224" s="215">
        <f t="shared" si="12"/>
        <v>0.00088</v>
      </c>
      <c r="S224" s="215">
        <v>0</v>
      </c>
      <c r="T224" s="216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175</v>
      </c>
      <c r="AT224" s="217" t="s">
        <v>256</v>
      </c>
      <c r="AU224" s="217" t="s">
        <v>85</v>
      </c>
      <c r="AY224" s="18" t="s">
        <v>136</v>
      </c>
      <c r="BE224" s="218">
        <f t="shared" si="14"/>
        <v>0</v>
      </c>
      <c r="BF224" s="218">
        <f t="shared" si="15"/>
        <v>0</v>
      </c>
      <c r="BG224" s="218">
        <f t="shared" si="16"/>
        <v>0</v>
      </c>
      <c r="BH224" s="218">
        <f t="shared" si="17"/>
        <v>0</v>
      </c>
      <c r="BI224" s="218">
        <f t="shared" si="18"/>
        <v>0</v>
      </c>
      <c r="BJ224" s="18" t="s">
        <v>83</v>
      </c>
      <c r="BK224" s="218">
        <f t="shared" si="19"/>
        <v>0</v>
      </c>
      <c r="BL224" s="18" t="s">
        <v>142</v>
      </c>
      <c r="BM224" s="217" t="s">
        <v>853</v>
      </c>
    </row>
    <row r="225" spans="1:65" s="2" customFormat="1" ht="16.5" customHeight="1">
      <c r="A225" s="35"/>
      <c r="B225" s="36"/>
      <c r="C225" s="263" t="s">
        <v>355</v>
      </c>
      <c r="D225" s="263" t="s">
        <v>256</v>
      </c>
      <c r="E225" s="264" t="s">
        <v>854</v>
      </c>
      <c r="F225" s="265" t="s">
        <v>855</v>
      </c>
      <c r="G225" s="266" t="s">
        <v>323</v>
      </c>
      <c r="H225" s="267">
        <v>1</v>
      </c>
      <c r="I225" s="268"/>
      <c r="J225" s="269">
        <f t="shared" si="10"/>
        <v>0</v>
      </c>
      <c r="K225" s="270"/>
      <c r="L225" s="271"/>
      <c r="M225" s="272" t="s">
        <v>1</v>
      </c>
      <c r="N225" s="273" t="s">
        <v>40</v>
      </c>
      <c r="O225" s="72"/>
      <c r="P225" s="215">
        <f t="shared" si="11"/>
        <v>0</v>
      </c>
      <c r="Q225" s="215">
        <v>0.00032</v>
      </c>
      <c r="R225" s="215">
        <f t="shared" si="12"/>
        <v>0.00032</v>
      </c>
      <c r="S225" s="215">
        <v>0</v>
      </c>
      <c r="T225" s="216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175</v>
      </c>
      <c r="AT225" s="217" t="s">
        <v>256</v>
      </c>
      <c r="AU225" s="217" t="s">
        <v>85</v>
      </c>
      <c r="AY225" s="18" t="s">
        <v>136</v>
      </c>
      <c r="BE225" s="218">
        <f t="shared" si="14"/>
        <v>0</v>
      </c>
      <c r="BF225" s="218">
        <f t="shared" si="15"/>
        <v>0</v>
      </c>
      <c r="BG225" s="218">
        <f t="shared" si="16"/>
        <v>0</v>
      </c>
      <c r="BH225" s="218">
        <f t="shared" si="17"/>
        <v>0</v>
      </c>
      <c r="BI225" s="218">
        <f t="shared" si="18"/>
        <v>0</v>
      </c>
      <c r="BJ225" s="18" t="s">
        <v>83</v>
      </c>
      <c r="BK225" s="218">
        <f t="shared" si="19"/>
        <v>0</v>
      </c>
      <c r="BL225" s="18" t="s">
        <v>142</v>
      </c>
      <c r="BM225" s="217" t="s">
        <v>856</v>
      </c>
    </row>
    <row r="226" spans="1:65" s="2" customFormat="1" ht="16.5" customHeight="1">
      <c r="A226" s="35"/>
      <c r="B226" s="36"/>
      <c r="C226" s="263" t="s">
        <v>359</v>
      </c>
      <c r="D226" s="263" t="s">
        <v>256</v>
      </c>
      <c r="E226" s="264" t="s">
        <v>691</v>
      </c>
      <c r="F226" s="265" t="s">
        <v>692</v>
      </c>
      <c r="G226" s="266" t="s">
        <v>323</v>
      </c>
      <c r="H226" s="267">
        <v>10</v>
      </c>
      <c r="I226" s="268"/>
      <c r="J226" s="269">
        <f t="shared" si="10"/>
        <v>0</v>
      </c>
      <c r="K226" s="270"/>
      <c r="L226" s="271"/>
      <c r="M226" s="272" t="s">
        <v>1</v>
      </c>
      <c r="N226" s="273" t="s">
        <v>40</v>
      </c>
      <c r="O226" s="72"/>
      <c r="P226" s="215">
        <f t="shared" si="11"/>
        <v>0</v>
      </c>
      <c r="Q226" s="215">
        <v>0.00072</v>
      </c>
      <c r="R226" s="215">
        <f t="shared" si="12"/>
        <v>0.007200000000000001</v>
      </c>
      <c r="S226" s="215">
        <v>0</v>
      </c>
      <c r="T226" s="216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175</v>
      </c>
      <c r="AT226" s="217" t="s">
        <v>256</v>
      </c>
      <c r="AU226" s="217" t="s">
        <v>85</v>
      </c>
      <c r="AY226" s="18" t="s">
        <v>136</v>
      </c>
      <c r="BE226" s="218">
        <f t="shared" si="14"/>
        <v>0</v>
      </c>
      <c r="BF226" s="218">
        <f t="shared" si="15"/>
        <v>0</v>
      </c>
      <c r="BG226" s="218">
        <f t="shared" si="16"/>
        <v>0</v>
      </c>
      <c r="BH226" s="218">
        <f t="shared" si="17"/>
        <v>0</v>
      </c>
      <c r="BI226" s="218">
        <f t="shared" si="18"/>
        <v>0</v>
      </c>
      <c r="BJ226" s="18" t="s">
        <v>83</v>
      </c>
      <c r="BK226" s="218">
        <f t="shared" si="19"/>
        <v>0</v>
      </c>
      <c r="BL226" s="18" t="s">
        <v>142</v>
      </c>
      <c r="BM226" s="217" t="s">
        <v>693</v>
      </c>
    </row>
    <row r="227" spans="1:65" s="2" customFormat="1" ht="21.75" customHeight="1">
      <c r="A227" s="35"/>
      <c r="B227" s="36"/>
      <c r="C227" s="263" t="s">
        <v>364</v>
      </c>
      <c r="D227" s="263" t="s">
        <v>256</v>
      </c>
      <c r="E227" s="264" t="s">
        <v>857</v>
      </c>
      <c r="F227" s="265" t="s">
        <v>858</v>
      </c>
      <c r="G227" s="266" t="s">
        <v>323</v>
      </c>
      <c r="H227" s="267">
        <v>1</v>
      </c>
      <c r="I227" s="268"/>
      <c r="J227" s="269">
        <f t="shared" si="10"/>
        <v>0</v>
      </c>
      <c r="K227" s="270"/>
      <c r="L227" s="271"/>
      <c r="M227" s="272" t="s">
        <v>1</v>
      </c>
      <c r="N227" s="273" t="s">
        <v>40</v>
      </c>
      <c r="O227" s="72"/>
      <c r="P227" s="215">
        <f t="shared" si="11"/>
        <v>0</v>
      </c>
      <c r="Q227" s="215">
        <v>0.00145</v>
      </c>
      <c r="R227" s="215">
        <f t="shared" si="12"/>
        <v>0.00145</v>
      </c>
      <c r="S227" s="215">
        <v>0</v>
      </c>
      <c r="T227" s="216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175</v>
      </c>
      <c r="AT227" s="217" t="s">
        <v>256</v>
      </c>
      <c r="AU227" s="217" t="s">
        <v>85</v>
      </c>
      <c r="AY227" s="18" t="s">
        <v>136</v>
      </c>
      <c r="BE227" s="218">
        <f t="shared" si="14"/>
        <v>0</v>
      </c>
      <c r="BF227" s="218">
        <f t="shared" si="15"/>
        <v>0</v>
      </c>
      <c r="BG227" s="218">
        <f t="shared" si="16"/>
        <v>0</v>
      </c>
      <c r="BH227" s="218">
        <f t="shared" si="17"/>
        <v>0</v>
      </c>
      <c r="BI227" s="218">
        <f t="shared" si="18"/>
        <v>0</v>
      </c>
      <c r="BJ227" s="18" t="s">
        <v>83</v>
      </c>
      <c r="BK227" s="218">
        <f t="shared" si="19"/>
        <v>0</v>
      </c>
      <c r="BL227" s="18" t="s">
        <v>142</v>
      </c>
      <c r="BM227" s="217" t="s">
        <v>859</v>
      </c>
    </row>
    <row r="228" spans="1:65" s="2" customFormat="1" ht="16.5" customHeight="1">
      <c r="A228" s="35"/>
      <c r="B228" s="36"/>
      <c r="C228" s="263" t="s">
        <v>368</v>
      </c>
      <c r="D228" s="263" t="s">
        <v>256</v>
      </c>
      <c r="E228" s="264" t="s">
        <v>860</v>
      </c>
      <c r="F228" s="265" t="s">
        <v>861</v>
      </c>
      <c r="G228" s="266" t="s">
        <v>323</v>
      </c>
      <c r="H228" s="267">
        <v>4</v>
      </c>
      <c r="I228" s="268"/>
      <c r="J228" s="269">
        <f t="shared" si="10"/>
        <v>0</v>
      </c>
      <c r="K228" s="270"/>
      <c r="L228" s="271"/>
      <c r="M228" s="272" t="s">
        <v>1</v>
      </c>
      <c r="N228" s="273" t="s">
        <v>40</v>
      </c>
      <c r="O228" s="72"/>
      <c r="P228" s="215">
        <f t="shared" si="11"/>
        <v>0</v>
      </c>
      <c r="Q228" s="215">
        <v>0.00048</v>
      </c>
      <c r="R228" s="215">
        <f t="shared" si="12"/>
        <v>0.00192</v>
      </c>
      <c r="S228" s="215">
        <v>0</v>
      </c>
      <c r="T228" s="216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175</v>
      </c>
      <c r="AT228" s="217" t="s">
        <v>256</v>
      </c>
      <c r="AU228" s="217" t="s">
        <v>85</v>
      </c>
      <c r="AY228" s="18" t="s">
        <v>136</v>
      </c>
      <c r="BE228" s="218">
        <f t="shared" si="14"/>
        <v>0</v>
      </c>
      <c r="BF228" s="218">
        <f t="shared" si="15"/>
        <v>0</v>
      </c>
      <c r="BG228" s="218">
        <f t="shared" si="16"/>
        <v>0</v>
      </c>
      <c r="BH228" s="218">
        <f t="shared" si="17"/>
        <v>0</v>
      </c>
      <c r="BI228" s="218">
        <f t="shared" si="18"/>
        <v>0</v>
      </c>
      <c r="BJ228" s="18" t="s">
        <v>83</v>
      </c>
      <c r="BK228" s="218">
        <f t="shared" si="19"/>
        <v>0</v>
      </c>
      <c r="BL228" s="18" t="s">
        <v>142</v>
      </c>
      <c r="BM228" s="217" t="s">
        <v>862</v>
      </c>
    </row>
    <row r="229" spans="1:65" s="2" customFormat="1" ht="16.5" customHeight="1">
      <c r="A229" s="35"/>
      <c r="B229" s="36"/>
      <c r="C229" s="263" t="s">
        <v>372</v>
      </c>
      <c r="D229" s="263" t="s">
        <v>256</v>
      </c>
      <c r="E229" s="264" t="s">
        <v>863</v>
      </c>
      <c r="F229" s="265" t="s">
        <v>864</v>
      </c>
      <c r="G229" s="266" t="s">
        <v>323</v>
      </c>
      <c r="H229" s="267">
        <v>3</v>
      </c>
      <c r="I229" s="268"/>
      <c r="J229" s="269">
        <f t="shared" si="10"/>
        <v>0</v>
      </c>
      <c r="K229" s="270"/>
      <c r="L229" s="271"/>
      <c r="M229" s="272" t="s">
        <v>1</v>
      </c>
      <c r="N229" s="273" t="s">
        <v>40</v>
      </c>
      <c r="O229" s="72"/>
      <c r="P229" s="215">
        <f t="shared" si="11"/>
        <v>0</v>
      </c>
      <c r="Q229" s="215">
        <v>0.00075</v>
      </c>
      <c r="R229" s="215">
        <f t="shared" si="12"/>
        <v>0.0022500000000000003</v>
      </c>
      <c r="S229" s="215">
        <v>0</v>
      </c>
      <c r="T229" s="216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175</v>
      </c>
      <c r="AT229" s="217" t="s">
        <v>256</v>
      </c>
      <c r="AU229" s="217" t="s">
        <v>85</v>
      </c>
      <c r="AY229" s="18" t="s">
        <v>136</v>
      </c>
      <c r="BE229" s="218">
        <f t="shared" si="14"/>
        <v>0</v>
      </c>
      <c r="BF229" s="218">
        <f t="shared" si="15"/>
        <v>0</v>
      </c>
      <c r="BG229" s="218">
        <f t="shared" si="16"/>
        <v>0</v>
      </c>
      <c r="BH229" s="218">
        <f t="shared" si="17"/>
        <v>0</v>
      </c>
      <c r="BI229" s="218">
        <f t="shared" si="18"/>
        <v>0</v>
      </c>
      <c r="BJ229" s="18" t="s">
        <v>83</v>
      </c>
      <c r="BK229" s="218">
        <f t="shared" si="19"/>
        <v>0</v>
      </c>
      <c r="BL229" s="18" t="s">
        <v>142</v>
      </c>
      <c r="BM229" s="217" t="s">
        <v>865</v>
      </c>
    </row>
    <row r="230" spans="1:65" s="2" customFormat="1" ht="21.75" customHeight="1">
      <c r="A230" s="35"/>
      <c r="B230" s="36"/>
      <c r="C230" s="205" t="s">
        <v>376</v>
      </c>
      <c r="D230" s="205" t="s">
        <v>138</v>
      </c>
      <c r="E230" s="206" t="s">
        <v>866</v>
      </c>
      <c r="F230" s="207" t="s">
        <v>867</v>
      </c>
      <c r="G230" s="208" t="s">
        <v>323</v>
      </c>
      <c r="H230" s="209">
        <v>15</v>
      </c>
      <c r="I230" s="210"/>
      <c r="J230" s="211">
        <f t="shared" si="10"/>
        <v>0</v>
      </c>
      <c r="K230" s="212"/>
      <c r="L230" s="40"/>
      <c r="M230" s="213" t="s">
        <v>1</v>
      </c>
      <c r="N230" s="214" t="s">
        <v>40</v>
      </c>
      <c r="O230" s="72"/>
      <c r="P230" s="215">
        <f t="shared" si="11"/>
        <v>0</v>
      </c>
      <c r="Q230" s="215">
        <v>0</v>
      </c>
      <c r="R230" s="215">
        <f t="shared" si="12"/>
        <v>0</v>
      </c>
      <c r="S230" s="215">
        <v>0</v>
      </c>
      <c r="T230" s="216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142</v>
      </c>
      <c r="AT230" s="217" t="s">
        <v>138</v>
      </c>
      <c r="AU230" s="217" t="s">
        <v>85</v>
      </c>
      <c r="AY230" s="18" t="s">
        <v>136</v>
      </c>
      <c r="BE230" s="218">
        <f t="shared" si="14"/>
        <v>0</v>
      </c>
      <c r="BF230" s="218">
        <f t="shared" si="15"/>
        <v>0</v>
      </c>
      <c r="BG230" s="218">
        <f t="shared" si="16"/>
        <v>0</v>
      </c>
      <c r="BH230" s="218">
        <f t="shared" si="17"/>
        <v>0</v>
      </c>
      <c r="BI230" s="218">
        <f t="shared" si="18"/>
        <v>0</v>
      </c>
      <c r="BJ230" s="18" t="s">
        <v>83</v>
      </c>
      <c r="BK230" s="218">
        <f t="shared" si="19"/>
        <v>0</v>
      </c>
      <c r="BL230" s="18" t="s">
        <v>142</v>
      </c>
      <c r="BM230" s="217" t="s">
        <v>868</v>
      </c>
    </row>
    <row r="231" spans="1:65" s="2" customFormat="1" ht="16.5" customHeight="1">
      <c r="A231" s="35"/>
      <c r="B231" s="36"/>
      <c r="C231" s="263" t="s">
        <v>380</v>
      </c>
      <c r="D231" s="263" t="s">
        <v>256</v>
      </c>
      <c r="E231" s="264" t="s">
        <v>869</v>
      </c>
      <c r="F231" s="265" t="s">
        <v>870</v>
      </c>
      <c r="G231" s="266" t="s">
        <v>323</v>
      </c>
      <c r="H231" s="267">
        <v>15</v>
      </c>
      <c r="I231" s="268"/>
      <c r="J231" s="269">
        <f t="shared" si="10"/>
        <v>0</v>
      </c>
      <c r="K231" s="270"/>
      <c r="L231" s="271"/>
      <c r="M231" s="272" t="s">
        <v>1</v>
      </c>
      <c r="N231" s="273" t="s">
        <v>40</v>
      </c>
      <c r="O231" s="72"/>
      <c r="P231" s="215">
        <f t="shared" si="11"/>
        <v>0</v>
      </c>
      <c r="Q231" s="215">
        <v>0.00067</v>
      </c>
      <c r="R231" s="215">
        <f t="shared" si="12"/>
        <v>0.01005</v>
      </c>
      <c r="S231" s="215">
        <v>0</v>
      </c>
      <c r="T231" s="216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175</v>
      </c>
      <c r="AT231" s="217" t="s">
        <v>256</v>
      </c>
      <c r="AU231" s="217" t="s">
        <v>85</v>
      </c>
      <c r="AY231" s="18" t="s">
        <v>136</v>
      </c>
      <c r="BE231" s="218">
        <f t="shared" si="14"/>
        <v>0</v>
      </c>
      <c r="BF231" s="218">
        <f t="shared" si="15"/>
        <v>0</v>
      </c>
      <c r="BG231" s="218">
        <f t="shared" si="16"/>
        <v>0</v>
      </c>
      <c r="BH231" s="218">
        <f t="shared" si="17"/>
        <v>0</v>
      </c>
      <c r="BI231" s="218">
        <f t="shared" si="18"/>
        <v>0</v>
      </c>
      <c r="BJ231" s="18" t="s">
        <v>83</v>
      </c>
      <c r="BK231" s="218">
        <f t="shared" si="19"/>
        <v>0</v>
      </c>
      <c r="BL231" s="18" t="s">
        <v>142</v>
      </c>
      <c r="BM231" s="217" t="s">
        <v>871</v>
      </c>
    </row>
    <row r="232" spans="1:65" s="2" customFormat="1" ht="21.75" customHeight="1">
      <c r="A232" s="35"/>
      <c r="B232" s="36"/>
      <c r="C232" s="263" t="s">
        <v>384</v>
      </c>
      <c r="D232" s="263" t="s">
        <v>256</v>
      </c>
      <c r="E232" s="264" t="s">
        <v>872</v>
      </c>
      <c r="F232" s="265" t="s">
        <v>873</v>
      </c>
      <c r="G232" s="266" t="s">
        <v>323</v>
      </c>
      <c r="H232" s="267">
        <v>19</v>
      </c>
      <c r="I232" s="268"/>
      <c r="J232" s="269">
        <f t="shared" si="10"/>
        <v>0</v>
      </c>
      <c r="K232" s="270"/>
      <c r="L232" s="271"/>
      <c r="M232" s="272" t="s">
        <v>1</v>
      </c>
      <c r="N232" s="273" t="s">
        <v>40</v>
      </c>
      <c r="O232" s="72"/>
      <c r="P232" s="215">
        <f t="shared" si="11"/>
        <v>0</v>
      </c>
      <c r="Q232" s="215">
        <v>0.0035</v>
      </c>
      <c r="R232" s="215">
        <f t="shared" si="12"/>
        <v>0.0665</v>
      </c>
      <c r="S232" s="215">
        <v>0</v>
      </c>
      <c r="T232" s="216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175</v>
      </c>
      <c r="AT232" s="217" t="s">
        <v>256</v>
      </c>
      <c r="AU232" s="217" t="s">
        <v>85</v>
      </c>
      <c r="AY232" s="18" t="s">
        <v>136</v>
      </c>
      <c r="BE232" s="218">
        <f t="shared" si="14"/>
        <v>0</v>
      </c>
      <c r="BF232" s="218">
        <f t="shared" si="15"/>
        <v>0</v>
      </c>
      <c r="BG232" s="218">
        <f t="shared" si="16"/>
        <v>0</v>
      </c>
      <c r="BH232" s="218">
        <f t="shared" si="17"/>
        <v>0</v>
      </c>
      <c r="BI232" s="218">
        <f t="shared" si="18"/>
        <v>0</v>
      </c>
      <c r="BJ232" s="18" t="s">
        <v>83</v>
      </c>
      <c r="BK232" s="218">
        <f t="shared" si="19"/>
        <v>0</v>
      </c>
      <c r="BL232" s="18" t="s">
        <v>142</v>
      </c>
      <c r="BM232" s="217" t="s">
        <v>874</v>
      </c>
    </row>
    <row r="233" spans="1:65" s="2" customFormat="1" ht="16.5" customHeight="1">
      <c r="A233" s="35"/>
      <c r="B233" s="36"/>
      <c r="C233" s="263" t="s">
        <v>388</v>
      </c>
      <c r="D233" s="263" t="s">
        <v>256</v>
      </c>
      <c r="E233" s="264" t="s">
        <v>875</v>
      </c>
      <c r="F233" s="265" t="s">
        <v>876</v>
      </c>
      <c r="G233" s="266" t="s">
        <v>323</v>
      </c>
      <c r="H233" s="267">
        <v>19</v>
      </c>
      <c r="I233" s="268"/>
      <c r="J233" s="269">
        <f t="shared" si="10"/>
        <v>0</v>
      </c>
      <c r="K233" s="270"/>
      <c r="L233" s="271"/>
      <c r="M233" s="272" t="s">
        <v>1</v>
      </c>
      <c r="N233" s="273" t="s">
        <v>40</v>
      </c>
      <c r="O233" s="72"/>
      <c r="P233" s="215">
        <f t="shared" si="11"/>
        <v>0</v>
      </c>
      <c r="Q233" s="215">
        <v>0.0073</v>
      </c>
      <c r="R233" s="215">
        <f t="shared" si="12"/>
        <v>0.1387</v>
      </c>
      <c r="S233" s="215">
        <v>0</v>
      </c>
      <c r="T233" s="216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175</v>
      </c>
      <c r="AT233" s="217" t="s">
        <v>256</v>
      </c>
      <c r="AU233" s="217" t="s">
        <v>85</v>
      </c>
      <c r="AY233" s="18" t="s">
        <v>136</v>
      </c>
      <c r="BE233" s="218">
        <f t="shared" si="14"/>
        <v>0</v>
      </c>
      <c r="BF233" s="218">
        <f t="shared" si="15"/>
        <v>0</v>
      </c>
      <c r="BG233" s="218">
        <f t="shared" si="16"/>
        <v>0</v>
      </c>
      <c r="BH233" s="218">
        <f t="shared" si="17"/>
        <v>0</v>
      </c>
      <c r="BI233" s="218">
        <f t="shared" si="18"/>
        <v>0</v>
      </c>
      <c r="BJ233" s="18" t="s">
        <v>83</v>
      </c>
      <c r="BK233" s="218">
        <f t="shared" si="19"/>
        <v>0</v>
      </c>
      <c r="BL233" s="18" t="s">
        <v>142</v>
      </c>
      <c r="BM233" s="217" t="s">
        <v>877</v>
      </c>
    </row>
    <row r="234" spans="1:65" s="2" customFormat="1" ht="16.5" customHeight="1">
      <c r="A234" s="35"/>
      <c r="B234" s="36"/>
      <c r="C234" s="205" t="s">
        <v>392</v>
      </c>
      <c r="D234" s="205" t="s">
        <v>138</v>
      </c>
      <c r="E234" s="206" t="s">
        <v>878</v>
      </c>
      <c r="F234" s="207" t="s">
        <v>879</v>
      </c>
      <c r="G234" s="208" t="s">
        <v>323</v>
      </c>
      <c r="H234" s="209">
        <v>2</v>
      </c>
      <c r="I234" s="210"/>
      <c r="J234" s="211">
        <f t="shared" si="10"/>
        <v>0</v>
      </c>
      <c r="K234" s="212"/>
      <c r="L234" s="40"/>
      <c r="M234" s="213" t="s">
        <v>1</v>
      </c>
      <c r="N234" s="214" t="s">
        <v>40</v>
      </c>
      <c r="O234" s="72"/>
      <c r="P234" s="215">
        <f t="shared" si="11"/>
        <v>0</v>
      </c>
      <c r="Q234" s="215">
        <v>0.00072</v>
      </c>
      <c r="R234" s="215">
        <f t="shared" si="12"/>
        <v>0.00144</v>
      </c>
      <c r="S234" s="215">
        <v>0</v>
      </c>
      <c r="T234" s="216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142</v>
      </c>
      <c r="AT234" s="217" t="s">
        <v>138</v>
      </c>
      <c r="AU234" s="217" t="s">
        <v>85</v>
      </c>
      <c r="AY234" s="18" t="s">
        <v>136</v>
      </c>
      <c r="BE234" s="218">
        <f t="shared" si="14"/>
        <v>0</v>
      </c>
      <c r="BF234" s="218">
        <f t="shared" si="15"/>
        <v>0</v>
      </c>
      <c r="BG234" s="218">
        <f t="shared" si="16"/>
        <v>0</v>
      </c>
      <c r="BH234" s="218">
        <f t="shared" si="17"/>
        <v>0</v>
      </c>
      <c r="BI234" s="218">
        <f t="shared" si="18"/>
        <v>0</v>
      </c>
      <c r="BJ234" s="18" t="s">
        <v>83</v>
      </c>
      <c r="BK234" s="218">
        <f t="shared" si="19"/>
        <v>0</v>
      </c>
      <c r="BL234" s="18" t="s">
        <v>142</v>
      </c>
      <c r="BM234" s="217" t="s">
        <v>880</v>
      </c>
    </row>
    <row r="235" spans="1:65" s="2" customFormat="1" ht="16.5" customHeight="1">
      <c r="A235" s="35"/>
      <c r="B235" s="36"/>
      <c r="C235" s="263" t="s">
        <v>396</v>
      </c>
      <c r="D235" s="263" t="s">
        <v>256</v>
      </c>
      <c r="E235" s="264" t="s">
        <v>881</v>
      </c>
      <c r="F235" s="265" t="s">
        <v>882</v>
      </c>
      <c r="G235" s="266" t="s">
        <v>323</v>
      </c>
      <c r="H235" s="267">
        <v>1</v>
      </c>
      <c r="I235" s="268"/>
      <c r="J235" s="269">
        <f t="shared" si="10"/>
        <v>0</v>
      </c>
      <c r="K235" s="270"/>
      <c r="L235" s="271"/>
      <c r="M235" s="272" t="s">
        <v>1</v>
      </c>
      <c r="N235" s="273" t="s">
        <v>40</v>
      </c>
      <c r="O235" s="72"/>
      <c r="P235" s="215">
        <f t="shared" si="11"/>
        <v>0</v>
      </c>
      <c r="Q235" s="215">
        <v>0.00554</v>
      </c>
      <c r="R235" s="215">
        <f t="shared" si="12"/>
        <v>0.00554</v>
      </c>
      <c r="S235" s="215">
        <v>0</v>
      </c>
      <c r="T235" s="216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175</v>
      </c>
      <c r="AT235" s="217" t="s">
        <v>256</v>
      </c>
      <c r="AU235" s="217" t="s">
        <v>85</v>
      </c>
      <c r="AY235" s="18" t="s">
        <v>136</v>
      </c>
      <c r="BE235" s="218">
        <f t="shared" si="14"/>
        <v>0</v>
      </c>
      <c r="BF235" s="218">
        <f t="shared" si="15"/>
        <v>0</v>
      </c>
      <c r="BG235" s="218">
        <f t="shared" si="16"/>
        <v>0</v>
      </c>
      <c r="BH235" s="218">
        <f t="shared" si="17"/>
        <v>0</v>
      </c>
      <c r="BI235" s="218">
        <f t="shared" si="18"/>
        <v>0</v>
      </c>
      <c r="BJ235" s="18" t="s">
        <v>83</v>
      </c>
      <c r="BK235" s="218">
        <f t="shared" si="19"/>
        <v>0</v>
      </c>
      <c r="BL235" s="18" t="s">
        <v>142</v>
      </c>
      <c r="BM235" s="217" t="s">
        <v>883</v>
      </c>
    </row>
    <row r="236" spans="1:65" s="2" customFormat="1" ht="21.75" customHeight="1">
      <c r="A236" s="35"/>
      <c r="B236" s="36"/>
      <c r="C236" s="263" t="s">
        <v>400</v>
      </c>
      <c r="D236" s="263" t="s">
        <v>256</v>
      </c>
      <c r="E236" s="264" t="s">
        <v>884</v>
      </c>
      <c r="F236" s="265" t="s">
        <v>885</v>
      </c>
      <c r="G236" s="266" t="s">
        <v>323</v>
      </c>
      <c r="H236" s="267">
        <v>1</v>
      </c>
      <c r="I236" s="268"/>
      <c r="J236" s="269">
        <f t="shared" si="10"/>
        <v>0</v>
      </c>
      <c r="K236" s="270"/>
      <c r="L236" s="271"/>
      <c r="M236" s="272" t="s">
        <v>1</v>
      </c>
      <c r="N236" s="273" t="s">
        <v>40</v>
      </c>
      <c r="O236" s="72"/>
      <c r="P236" s="215">
        <f t="shared" si="11"/>
        <v>0</v>
      </c>
      <c r="Q236" s="215">
        <v>0.0047</v>
      </c>
      <c r="R236" s="215">
        <f t="shared" si="12"/>
        <v>0.0047</v>
      </c>
      <c r="S236" s="215">
        <v>0</v>
      </c>
      <c r="T236" s="216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175</v>
      </c>
      <c r="AT236" s="217" t="s">
        <v>256</v>
      </c>
      <c r="AU236" s="217" t="s">
        <v>85</v>
      </c>
      <c r="AY236" s="18" t="s">
        <v>136</v>
      </c>
      <c r="BE236" s="218">
        <f t="shared" si="14"/>
        <v>0</v>
      </c>
      <c r="BF236" s="218">
        <f t="shared" si="15"/>
        <v>0</v>
      </c>
      <c r="BG236" s="218">
        <f t="shared" si="16"/>
        <v>0</v>
      </c>
      <c r="BH236" s="218">
        <f t="shared" si="17"/>
        <v>0</v>
      </c>
      <c r="BI236" s="218">
        <f t="shared" si="18"/>
        <v>0</v>
      </c>
      <c r="BJ236" s="18" t="s">
        <v>83</v>
      </c>
      <c r="BK236" s="218">
        <f t="shared" si="19"/>
        <v>0</v>
      </c>
      <c r="BL236" s="18" t="s">
        <v>142</v>
      </c>
      <c r="BM236" s="217" t="s">
        <v>886</v>
      </c>
    </row>
    <row r="237" spans="1:65" s="2" customFormat="1" ht="21.75" customHeight="1">
      <c r="A237" s="35"/>
      <c r="B237" s="36"/>
      <c r="C237" s="205" t="s">
        <v>404</v>
      </c>
      <c r="D237" s="205" t="s">
        <v>138</v>
      </c>
      <c r="E237" s="206" t="s">
        <v>887</v>
      </c>
      <c r="F237" s="207" t="s">
        <v>888</v>
      </c>
      <c r="G237" s="208" t="s">
        <v>323</v>
      </c>
      <c r="H237" s="209">
        <v>1</v>
      </c>
      <c r="I237" s="210"/>
      <c r="J237" s="211">
        <f t="shared" si="10"/>
        <v>0</v>
      </c>
      <c r="K237" s="212"/>
      <c r="L237" s="40"/>
      <c r="M237" s="213" t="s">
        <v>1</v>
      </c>
      <c r="N237" s="214" t="s">
        <v>40</v>
      </c>
      <c r="O237" s="72"/>
      <c r="P237" s="215">
        <f t="shared" si="11"/>
        <v>0</v>
      </c>
      <c r="Q237" s="215">
        <v>2E-05</v>
      </c>
      <c r="R237" s="215">
        <f t="shared" si="12"/>
        <v>2E-05</v>
      </c>
      <c r="S237" s="215">
        <v>0</v>
      </c>
      <c r="T237" s="216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142</v>
      </c>
      <c r="AT237" s="217" t="s">
        <v>138</v>
      </c>
      <c r="AU237" s="217" t="s">
        <v>85</v>
      </c>
      <c r="AY237" s="18" t="s">
        <v>136</v>
      </c>
      <c r="BE237" s="218">
        <f t="shared" si="14"/>
        <v>0</v>
      </c>
      <c r="BF237" s="218">
        <f t="shared" si="15"/>
        <v>0</v>
      </c>
      <c r="BG237" s="218">
        <f t="shared" si="16"/>
        <v>0</v>
      </c>
      <c r="BH237" s="218">
        <f t="shared" si="17"/>
        <v>0</v>
      </c>
      <c r="BI237" s="218">
        <f t="shared" si="18"/>
        <v>0</v>
      </c>
      <c r="BJ237" s="18" t="s">
        <v>83</v>
      </c>
      <c r="BK237" s="218">
        <f t="shared" si="19"/>
        <v>0</v>
      </c>
      <c r="BL237" s="18" t="s">
        <v>142</v>
      </c>
      <c r="BM237" s="217" t="s">
        <v>889</v>
      </c>
    </row>
    <row r="238" spans="1:65" s="2" customFormat="1" ht="16.5" customHeight="1">
      <c r="A238" s="35"/>
      <c r="B238" s="36"/>
      <c r="C238" s="263" t="s">
        <v>408</v>
      </c>
      <c r="D238" s="263" t="s">
        <v>256</v>
      </c>
      <c r="E238" s="264" t="s">
        <v>890</v>
      </c>
      <c r="F238" s="265" t="s">
        <v>891</v>
      </c>
      <c r="G238" s="266" t="s">
        <v>323</v>
      </c>
      <c r="H238" s="267">
        <v>1</v>
      </c>
      <c r="I238" s="268"/>
      <c r="J238" s="269">
        <f t="shared" si="10"/>
        <v>0</v>
      </c>
      <c r="K238" s="270"/>
      <c r="L238" s="271"/>
      <c r="M238" s="272" t="s">
        <v>1</v>
      </c>
      <c r="N238" s="273" t="s">
        <v>40</v>
      </c>
      <c r="O238" s="72"/>
      <c r="P238" s="215">
        <f t="shared" si="11"/>
        <v>0</v>
      </c>
      <c r="Q238" s="215">
        <v>0.002</v>
      </c>
      <c r="R238" s="215">
        <f t="shared" si="12"/>
        <v>0.002</v>
      </c>
      <c r="S238" s="215">
        <v>0</v>
      </c>
      <c r="T238" s="216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175</v>
      </c>
      <c r="AT238" s="217" t="s">
        <v>256</v>
      </c>
      <c r="AU238" s="217" t="s">
        <v>85</v>
      </c>
      <c r="AY238" s="18" t="s">
        <v>136</v>
      </c>
      <c r="BE238" s="218">
        <f t="shared" si="14"/>
        <v>0</v>
      </c>
      <c r="BF238" s="218">
        <f t="shared" si="15"/>
        <v>0</v>
      </c>
      <c r="BG238" s="218">
        <f t="shared" si="16"/>
        <v>0</v>
      </c>
      <c r="BH238" s="218">
        <f t="shared" si="17"/>
        <v>0</v>
      </c>
      <c r="BI238" s="218">
        <f t="shared" si="18"/>
        <v>0</v>
      </c>
      <c r="BJ238" s="18" t="s">
        <v>83</v>
      </c>
      <c r="BK238" s="218">
        <f t="shared" si="19"/>
        <v>0</v>
      </c>
      <c r="BL238" s="18" t="s">
        <v>142</v>
      </c>
      <c r="BM238" s="217" t="s">
        <v>892</v>
      </c>
    </row>
    <row r="239" spans="1:65" s="2" customFormat="1" ht="16.5" customHeight="1">
      <c r="A239" s="35"/>
      <c r="B239" s="36"/>
      <c r="C239" s="205" t="s">
        <v>412</v>
      </c>
      <c r="D239" s="205" t="s">
        <v>138</v>
      </c>
      <c r="E239" s="206" t="s">
        <v>893</v>
      </c>
      <c r="F239" s="207" t="s">
        <v>894</v>
      </c>
      <c r="G239" s="208" t="s">
        <v>323</v>
      </c>
      <c r="H239" s="209">
        <v>1</v>
      </c>
      <c r="I239" s="210"/>
      <c r="J239" s="211">
        <f t="shared" si="10"/>
        <v>0</v>
      </c>
      <c r="K239" s="212"/>
      <c r="L239" s="40"/>
      <c r="M239" s="213" t="s">
        <v>1</v>
      </c>
      <c r="N239" s="214" t="s">
        <v>40</v>
      </c>
      <c r="O239" s="72"/>
      <c r="P239" s="215">
        <f t="shared" si="11"/>
        <v>0</v>
      </c>
      <c r="Q239" s="215">
        <v>0.00162</v>
      </c>
      <c r="R239" s="215">
        <f t="shared" si="12"/>
        <v>0.00162</v>
      </c>
      <c r="S239" s="215">
        <v>0</v>
      </c>
      <c r="T239" s="216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142</v>
      </c>
      <c r="AT239" s="217" t="s">
        <v>138</v>
      </c>
      <c r="AU239" s="217" t="s">
        <v>85</v>
      </c>
      <c r="AY239" s="18" t="s">
        <v>136</v>
      </c>
      <c r="BE239" s="218">
        <f t="shared" si="14"/>
        <v>0</v>
      </c>
      <c r="BF239" s="218">
        <f t="shared" si="15"/>
        <v>0</v>
      </c>
      <c r="BG239" s="218">
        <f t="shared" si="16"/>
        <v>0</v>
      </c>
      <c r="BH239" s="218">
        <f t="shared" si="17"/>
        <v>0</v>
      </c>
      <c r="BI239" s="218">
        <f t="shared" si="18"/>
        <v>0</v>
      </c>
      <c r="BJ239" s="18" t="s">
        <v>83</v>
      </c>
      <c r="BK239" s="218">
        <f t="shared" si="19"/>
        <v>0</v>
      </c>
      <c r="BL239" s="18" t="s">
        <v>142</v>
      </c>
      <c r="BM239" s="217" t="s">
        <v>895</v>
      </c>
    </row>
    <row r="240" spans="1:65" s="2" customFormat="1" ht="21.75" customHeight="1">
      <c r="A240" s="35"/>
      <c r="B240" s="36"/>
      <c r="C240" s="263" t="s">
        <v>416</v>
      </c>
      <c r="D240" s="263" t="s">
        <v>256</v>
      </c>
      <c r="E240" s="264" t="s">
        <v>896</v>
      </c>
      <c r="F240" s="265" t="s">
        <v>897</v>
      </c>
      <c r="G240" s="266" t="s">
        <v>323</v>
      </c>
      <c r="H240" s="267">
        <v>1</v>
      </c>
      <c r="I240" s="268"/>
      <c r="J240" s="269">
        <f t="shared" si="10"/>
        <v>0</v>
      </c>
      <c r="K240" s="270"/>
      <c r="L240" s="271"/>
      <c r="M240" s="272" t="s">
        <v>1</v>
      </c>
      <c r="N240" s="273" t="s">
        <v>40</v>
      </c>
      <c r="O240" s="72"/>
      <c r="P240" s="215">
        <f t="shared" si="11"/>
        <v>0</v>
      </c>
      <c r="Q240" s="215">
        <v>0.018</v>
      </c>
      <c r="R240" s="215">
        <f t="shared" si="12"/>
        <v>0.018</v>
      </c>
      <c r="S240" s="215">
        <v>0</v>
      </c>
      <c r="T240" s="216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175</v>
      </c>
      <c r="AT240" s="217" t="s">
        <v>256</v>
      </c>
      <c r="AU240" s="217" t="s">
        <v>85</v>
      </c>
      <c r="AY240" s="18" t="s">
        <v>136</v>
      </c>
      <c r="BE240" s="218">
        <f t="shared" si="14"/>
        <v>0</v>
      </c>
      <c r="BF240" s="218">
        <f t="shared" si="15"/>
        <v>0</v>
      </c>
      <c r="BG240" s="218">
        <f t="shared" si="16"/>
        <v>0</v>
      </c>
      <c r="BH240" s="218">
        <f t="shared" si="17"/>
        <v>0</v>
      </c>
      <c r="BI240" s="218">
        <f t="shared" si="18"/>
        <v>0</v>
      </c>
      <c r="BJ240" s="18" t="s">
        <v>83</v>
      </c>
      <c r="BK240" s="218">
        <f t="shared" si="19"/>
        <v>0</v>
      </c>
      <c r="BL240" s="18" t="s">
        <v>142</v>
      </c>
      <c r="BM240" s="217" t="s">
        <v>898</v>
      </c>
    </row>
    <row r="241" spans="1:65" s="2" customFormat="1" ht="16.5" customHeight="1">
      <c r="A241" s="35"/>
      <c r="B241" s="36"/>
      <c r="C241" s="205" t="s">
        <v>420</v>
      </c>
      <c r="D241" s="205" t="s">
        <v>138</v>
      </c>
      <c r="E241" s="206" t="s">
        <v>899</v>
      </c>
      <c r="F241" s="207" t="s">
        <v>900</v>
      </c>
      <c r="G241" s="208" t="s">
        <v>323</v>
      </c>
      <c r="H241" s="209">
        <v>1</v>
      </c>
      <c r="I241" s="210"/>
      <c r="J241" s="211">
        <f t="shared" si="10"/>
        <v>0</v>
      </c>
      <c r="K241" s="212"/>
      <c r="L241" s="40"/>
      <c r="M241" s="213" t="s">
        <v>1</v>
      </c>
      <c r="N241" s="214" t="s">
        <v>40</v>
      </c>
      <c r="O241" s="72"/>
      <c r="P241" s="215">
        <f t="shared" si="11"/>
        <v>0</v>
      </c>
      <c r="Q241" s="215">
        <v>0.00034</v>
      </c>
      <c r="R241" s="215">
        <f t="shared" si="12"/>
        <v>0.00034</v>
      </c>
      <c r="S241" s="215">
        <v>0</v>
      </c>
      <c r="T241" s="216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142</v>
      </c>
      <c r="AT241" s="217" t="s">
        <v>138</v>
      </c>
      <c r="AU241" s="217" t="s">
        <v>85</v>
      </c>
      <c r="AY241" s="18" t="s">
        <v>136</v>
      </c>
      <c r="BE241" s="218">
        <f t="shared" si="14"/>
        <v>0</v>
      </c>
      <c r="BF241" s="218">
        <f t="shared" si="15"/>
        <v>0</v>
      </c>
      <c r="BG241" s="218">
        <f t="shared" si="16"/>
        <v>0</v>
      </c>
      <c r="BH241" s="218">
        <f t="shared" si="17"/>
        <v>0</v>
      </c>
      <c r="BI241" s="218">
        <f t="shared" si="18"/>
        <v>0</v>
      </c>
      <c r="BJ241" s="18" t="s">
        <v>83</v>
      </c>
      <c r="BK241" s="218">
        <f t="shared" si="19"/>
        <v>0</v>
      </c>
      <c r="BL241" s="18" t="s">
        <v>142</v>
      </c>
      <c r="BM241" s="217" t="s">
        <v>901</v>
      </c>
    </row>
    <row r="242" spans="1:65" s="2" customFormat="1" ht="21.75" customHeight="1">
      <c r="A242" s="35"/>
      <c r="B242" s="36"/>
      <c r="C242" s="263" t="s">
        <v>424</v>
      </c>
      <c r="D242" s="263" t="s">
        <v>256</v>
      </c>
      <c r="E242" s="264" t="s">
        <v>902</v>
      </c>
      <c r="F242" s="265" t="s">
        <v>903</v>
      </c>
      <c r="G242" s="266" t="s">
        <v>323</v>
      </c>
      <c r="H242" s="267">
        <v>1</v>
      </c>
      <c r="I242" s="268"/>
      <c r="J242" s="269">
        <f t="shared" si="10"/>
        <v>0</v>
      </c>
      <c r="K242" s="270"/>
      <c r="L242" s="271"/>
      <c r="M242" s="272" t="s">
        <v>1</v>
      </c>
      <c r="N242" s="273" t="s">
        <v>40</v>
      </c>
      <c r="O242" s="72"/>
      <c r="P242" s="215">
        <f t="shared" si="11"/>
        <v>0</v>
      </c>
      <c r="Q242" s="215">
        <v>0.04</v>
      </c>
      <c r="R242" s="215">
        <f t="shared" si="12"/>
        <v>0.04</v>
      </c>
      <c r="S242" s="215">
        <v>0</v>
      </c>
      <c r="T242" s="216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175</v>
      </c>
      <c r="AT242" s="217" t="s">
        <v>256</v>
      </c>
      <c r="AU242" s="217" t="s">
        <v>85</v>
      </c>
      <c r="AY242" s="18" t="s">
        <v>136</v>
      </c>
      <c r="BE242" s="218">
        <f t="shared" si="14"/>
        <v>0</v>
      </c>
      <c r="BF242" s="218">
        <f t="shared" si="15"/>
        <v>0</v>
      </c>
      <c r="BG242" s="218">
        <f t="shared" si="16"/>
        <v>0</v>
      </c>
      <c r="BH242" s="218">
        <f t="shared" si="17"/>
        <v>0</v>
      </c>
      <c r="BI242" s="218">
        <f t="shared" si="18"/>
        <v>0</v>
      </c>
      <c r="BJ242" s="18" t="s">
        <v>83</v>
      </c>
      <c r="BK242" s="218">
        <f t="shared" si="19"/>
        <v>0</v>
      </c>
      <c r="BL242" s="18" t="s">
        <v>142</v>
      </c>
      <c r="BM242" s="217" t="s">
        <v>904</v>
      </c>
    </row>
    <row r="243" spans="1:65" s="2" customFormat="1" ht="21.75" customHeight="1">
      <c r="A243" s="35"/>
      <c r="B243" s="36"/>
      <c r="C243" s="205" t="s">
        <v>429</v>
      </c>
      <c r="D243" s="205" t="s">
        <v>138</v>
      </c>
      <c r="E243" s="206" t="s">
        <v>905</v>
      </c>
      <c r="F243" s="207" t="s">
        <v>906</v>
      </c>
      <c r="G243" s="208" t="s">
        <v>167</v>
      </c>
      <c r="H243" s="209">
        <v>63</v>
      </c>
      <c r="I243" s="210"/>
      <c r="J243" s="211">
        <f t="shared" si="10"/>
        <v>0</v>
      </c>
      <c r="K243" s="212"/>
      <c r="L243" s="40"/>
      <c r="M243" s="213" t="s">
        <v>1</v>
      </c>
      <c r="N243" s="214" t="s">
        <v>40</v>
      </c>
      <c r="O243" s="72"/>
      <c r="P243" s="215">
        <f t="shared" si="11"/>
        <v>0</v>
      </c>
      <c r="Q243" s="215">
        <v>0</v>
      </c>
      <c r="R243" s="215">
        <f t="shared" si="12"/>
        <v>0</v>
      </c>
      <c r="S243" s="215">
        <v>0</v>
      </c>
      <c r="T243" s="216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142</v>
      </c>
      <c r="AT243" s="217" t="s">
        <v>138</v>
      </c>
      <c r="AU243" s="217" t="s">
        <v>85</v>
      </c>
      <c r="AY243" s="18" t="s">
        <v>136</v>
      </c>
      <c r="BE243" s="218">
        <f t="shared" si="14"/>
        <v>0</v>
      </c>
      <c r="BF243" s="218">
        <f t="shared" si="15"/>
        <v>0</v>
      </c>
      <c r="BG243" s="218">
        <f t="shared" si="16"/>
        <v>0</v>
      </c>
      <c r="BH243" s="218">
        <f t="shared" si="17"/>
        <v>0</v>
      </c>
      <c r="BI243" s="218">
        <f t="shared" si="18"/>
        <v>0</v>
      </c>
      <c r="BJ243" s="18" t="s">
        <v>83</v>
      </c>
      <c r="BK243" s="218">
        <f t="shared" si="19"/>
        <v>0</v>
      </c>
      <c r="BL243" s="18" t="s">
        <v>142</v>
      </c>
      <c r="BM243" s="217" t="s">
        <v>907</v>
      </c>
    </row>
    <row r="244" spans="1:65" s="2" customFormat="1" ht="16.5" customHeight="1">
      <c r="A244" s="35"/>
      <c r="B244" s="36"/>
      <c r="C244" s="205" t="s">
        <v>435</v>
      </c>
      <c r="D244" s="205" t="s">
        <v>138</v>
      </c>
      <c r="E244" s="206" t="s">
        <v>694</v>
      </c>
      <c r="F244" s="207" t="s">
        <v>695</v>
      </c>
      <c r="G244" s="208" t="s">
        <v>167</v>
      </c>
      <c r="H244" s="209">
        <v>337.8</v>
      </c>
      <c r="I244" s="210"/>
      <c r="J244" s="211">
        <f t="shared" si="10"/>
        <v>0</v>
      </c>
      <c r="K244" s="212"/>
      <c r="L244" s="40"/>
      <c r="M244" s="213" t="s">
        <v>1</v>
      </c>
      <c r="N244" s="214" t="s">
        <v>40</v>
      </c>
      <c r="O244" s="72"/>
      <c r="P244" s="215">
        <f t="shared" si="11"/>
        <v>0</v>
      </c>
      <c r="Q244" s="215">
        <v>0</v>
      </c>
      <c r="R244" s="215">
        <f t="shared" si="12"/>
        <v>0</v>
      </c>
      <c r="S244" s="215">
        <v>0</v>
      </c>
      <c r="T244" s="216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142</v>
      </c>
      <c r="AT244" s="217" t="s">
        <v>138</v>
      </c>
      <c r="AU244" s="217" t="s">
        <v>85</v>
      </c>
      <c r="AY244" s="18" t="s">
        <v>136</v>
      </c>
      <c r="BE244" s="218">
        <f t="shared" si="14"/>
        <v>0</v>
      </c>
      <c r="BF244" s="218">
        <f t="shared" si="15"/>
        <v>0</v>
      </c>
      <c r="BG244" s="218">
        <f t="shared" si="16"/>
        <v>0</v>
      </c>
      <c r="BH244" s="218">
        <f t="shared" si="17"/>
        <v>0</v>
      </c>
      <c r="BI244" s="218">
        <f t="shared" si="18"/>
        <v>0</v>
      </c>
      <c r="BJ244" s="18" t="s">
        <v>83</v>
      </c>
      <c r="BK244" s="218">
        <f t="shared" si="19"/>
        <v>0</v>
      </c>
      <c r="BL244" s="18" t="s">
        <v>142</v>
      </c>
      <c r="BM244" s="217" t="s">
        <v>696</v>
      </c>
    </row>
    <row r="245" spans="1:65" s="2" customFormat="1" ht="21.75" customHeight="1">
      <c r="A245" s="35"/>
      <c r="B245" s="36"/>
      <c r="C245" s="205" t="s">
        <v>439</v>
      </c>
      <c r="D245" s="205" t="s">
        <v>138</v>
      </c>
      <c r="E245" s="206" t="s">
        <v>908</v>
      </c>
      <c r="F245" s="207" t="s">
        <v>909</v>
      </c>
      <c r="G245" s="208" t="s">
        <v>167</v>
      </c>
      <c r="H245" s="209">
        <v>274.8</v>
      </c>
      <c r="I245" s="210"/>
      <c r="J245" s="211">
        <f t="shared" si="10"/>
        <v>0</v>
      </c>
      <c r="K245" s="212"/>
      <c r="L245" s="40"/>
      <c r="M245" s="213" t="s">
        <v>1</v>
      </c>
      <c r="N245" s="214" t="s">
        <v>40</v>
      </c>
      <c r="O245" s="72"/>
      <c r="P245" s="215">
        <f t="shared" si="11"/>
        <v>0</v>
      </c>
      <c r="Q245" s="215">
        <v>0</v>
      </c>
      <c r="R245" s="215">
        <f t="shared" si="12"/>
        <v>0</v>
      </c>
      <c r="S245" s="215">
        <v>0</v>
      </c>
      <c r="T245" s="216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142</v>
      </c>
      <c r="AT245" s="217" t="s">
        <v>138</v>
      </c>
      <c r="AU245" s="217" t="s">
        <v>85</v>
      </c>
      <c r="AY245" s="18" t="s">
        <v>136</v>
      </c>
      <c r="BE245" s="218">
        <f t="shared" si="14"/>
        <v>0</v>
      </c>
      <c r="BF245" s="218">
        <f t="shared" si="15"/>
        <v>0</v>
      </c>
      <c r="BG245" s="218">
        <f t="shared" si="16"/>
        <v>0</v>
      </c>
      <c r="BH245" s="218">
        <f t="shared" si="17"/>
        <v>0</v>
      </c>
      <c r="BI245" s="218">
        <f t="shared" si="18"/>
        <v>0</v>
      </c>
      <c r="BJ245" s="18" t="s">
        <v>83</v>
      </c>
      <c r="BK245" s="218">
        <f t="shared" si="19"/>
        <v>0</v>
      </c>
      <c r="BL245" s="18" t="s">
        <v>142</v>
      </c>
      <c r="BM245" s="217" t="s">
        <v>910</v>
      </c>
    </row>
    <row r="246" spans="1:65" s="2" customFormat="1" ht="21.75" customHeight="1">
      <c r="A246" s="35"/>
      <c r="B246" s="36"/>
      <c r="C246" s="205" t="s">
        <v>445</v>
      </c>
      <c r="D246" s="205" t="s">
        <v>138</v>
      </c>
      <c r="E246" s="206" t="s">
        <v>697</v>
      </c>
      <c r="F246" s="207" t="s">
        <v>698</v>
      </c>
      <c r="G246" s="208" t="s">
        <v>323</v>
      </c>
      <c r="H246" s="209">
        <v>8</v>
      </c>
      <c r="I246" s="210"/>
      <c r="J246" s="211">
        <f t="shared" si="10"/>
        <v>0</v>
      </c>
      <c r="K246" s="212"/>
      <c r="L246" s="40"/>
      <c r="M246" s="213" t="s">
        <v>1</v>
      </c>
      <c r="N246" s="214" t="s">
        <v>40</v>
      </c>
      <c r="O246" s="72"/>
      <c r="P246" s="215">
        <f t="shared" si="11"/>
        <v>0</v>
      </c>
      <c r="Q246" s="215">
        <v>0.45937</v>
      </c>
      <c r="R246" s="215">
        <f t="shared" si="12"/>
        <v>3.67496</v>
      </c>
      <c r="S246" s="215">
        <v>0</v>
      </c>
      <c r="T246" s="216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142</v>
      </c>
      <c r="AT246" s="217" t="s">
        <v>138</v>
      </c>
      <c r="AU246" s="217" t="s">
        <v>85</v>
      </c>
      <c r="AY246" s="18" t="s">
        <v>136</v>
      </c>
      <c r="BE246" s="218">
        <f t="shared" si="14"/>
        <v>0</v>
      </c>
      <c r="BF246" s="218">
        <f t="shared" si="15"/>
        <v>0</v>
      </c>
      <c r="BG246" s="218">
        <f t="shared" si="16"/>
        <v>0</v>
      </c>
      <c r="BH246" s="218">
        <f t="shared" si="17"/>
        <v>0</v>
      </c>
      <c r="BI246" s="218">
        <f t="shared" si="18"/>
        <v>0</v>
      </c>
      <c r="BJ246" s="18" t="s">
        <v>83</v>
      </c>
      <c r="BK246" s="218">
        <f t="shared" si="19"/>
        <v>0</v>
      </c>
      <c r="BL246" s="18" t="s">
        <v>142</v>
      </c>
      <c r="BM246" s="217" t="s">
        <v>699</v>
      </c>
    </row>
    <row r="247" spans="1:65" s="2" customFormat="1" ht="21.75" customHeight="1">
      <c r="A247" s="35"/>
      <c r="B247" s="36"/>
      <c r="C247" s="205" t="s">
        <v>449</v>
      </c>
      <c r="D247" s="205" t="s">
        <v>138</v>
      </c>
      <c r="E247" s="206" t="s">
        <v>911</v>
      </c>
      <c r="F247" s="207" t="s">
        <v>912</v>
      </c>
      <c r="G247" s="208" t="s">
        <v>323</v>
      </c>
      <c r="H247" s="209">
        <v>21</v>
      </c>
      <c r="I247" s="210"/>
      <c r="J247" s="211">
        <f t="shared" si="10"/>
        <v>0</v>
      </c>
      <c r="K247" s="212"/>
      <c r="L247" s="40"/>
      <c r="M247" s="213" t="s">
        <v>1</v>
      </c>
      <c r="N247" s="214" t="s">
        <v>40</v>
      </c>
      <c r="O247" s="72"/>
      <c r="P247" s="215">
        <f t="shared" si="11"/>
        <v>0</v>
      </c>
      <c r="Q247" s="215">
        <v>0</v>
      </c>
      <c r="R247" s="215">
        <f t="shared" si="12"/>
        <v>0</v>
      </c>
      <c r="S247" s="215">
        <v>0.05</v>
      </c>
      <c r="T247" s="216">
        <f t="shared" si="13"/>
        <v>1.05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142</v>
      </c>
      <c r="AT247" s="217" t="s">
        <v>138</v>
      </c>
      <c r="AU247" s="217" t="s">
        <v>85</v>
      </c>
      <c r="AY247" s="18" t="s">
        <v>136</v>
      </c>
      <c r="BE247" s="218">
        <f t="shared" si="14"/>
        <v>0</v>
      </c>
      <c r="BF247" s="218">
        <f t="shared" si="15"/>
        <v>0</v>
      </c>
      <c r="BG247" s="218">
        <f t="shared" si="16"/>
        <v>0</v>
      </c>
      <c r="BH247" s="218">
        <f t="shared" si="17"/>
        <v>0</v>
      </c>
      <c r="BI247" s="218">
        <f t="shared" si="18"/>
        <v>0</v>
      </c>
      <c r="BJ247" s="18" t="s">
        <v>83</v>
      </c>
      <c r="BK247" s="218">
        <f t="shared" si="19"/>
        <v>0</v>
      </c>
      <c r="BL247" s="18" t="s">
        <v>142</v>
      </c>
      <c r="BM247" s="217" t="s">
        <v>913</v>
      </c>
    </row>
    <row r="248" spans="1:65" s="2" customFormat="1" ht="16.5" customHeight="1">
      <c r="A248" s="35"/>
      <c r="B248" s="36"/>
      <c r="C248" s="263" t="s">
        <v>454</v>
      </c>
      <c r="D248" s="263" t="s">
        <v>256</v>
      </c>
      <c r="E248" s="264" t="s">
        <v>914</v>
      </c>
      <c r="F248" s="265" t="s">
        <v>915</v>
      </c>
      <c r="G248" s="266" t="s">
        <v>323</v>
      </c>
      <c r="H248" s="267">
        <v>2</v>
      </c>
      <c r="I248" s="268"/>
      <c r="J248" s="269">
        <f t="shared" si="10"/>
        <v>0</v>
      </c>
      <c r="K248" s="270"/>
      <c r="L248" s="271"/>
      <c r="M248" s="272" t="s">
        <v>1</v>
      </c>
      <c r="N248" s="273" t="s">
        <v>40</v>
      </c>
      <c r="O248" s="72"/>
      <c r="P248" s="215">
        <f t="shared" si="11"/>
        <v>0</v>
      </c>
      <c r="Q248" s="215">
        <v>0.0295</v>
      </c>
      <c r="R248" s="215">
        <f t="shared" si="12"/>
        <v>0.059</v>
      </c>
      <c r="S248" s="215">
        <v>0</v>
      </c>
      <c r="T248" s="216">
        <f t="shared" si="1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175</v>
      </c>
      <c r="AT248" s="217" t="s">
        <v>256</v>
      </c>
      <c r="AU248" s="217" t="s">
        <v>85</v>
      </c>
      <c r="AY248" s="18" t="s">
        <v>136</v>
      </c>
      <c r="BE248" s="218">
        <f t="shared" si="14"/>
        <v>0</v>
      </c>
      <c r="BF248" s="218">
        <f t="shared" si="15"/>
        <v>0</v>
      </c>
      <c r="BG248" s="218">
        <f t="shared" si="16"/>
        <v>0</v>
      </c>
      <c r="BH248" s="218">
        <f t="shared" si="17"/>
        <v>0</v>
      </c>
      <c r="BI248" s="218">
        <f t="shared" si="18"/>
        <v>0</v>
      </c>
      <c r="BJ248" s="18" t="s">
        <v>83</v>
      </c>
      <c r="BK248" s="218">
        <f t="shared" si="19"/>
        <v>0</v>
      </c>
      <c r="BL248" s="18" t="s">
        <v>142</v>
      </c>
      <c r="BM248" s="217" t="s">
        <v>916</v>
      </c>
    </row>
    <row r="249" spans="1:65" s="2" customFormat="1" ht="16.5" customHeight="1">
      <c r="A249" s="35"/>
      <c r="B249" s="36"/>
      <c r="C249" s="263" t="s">
        <v>458</v>
      </c>
      <c r="D249" s="263" t="s">
        <v>256</v>
      </c>
      <c r="E249" s="264" t="s">
        <v>917</v>
      </c>
      <c r="F249" s="265" t="s">
        <v>918</v>
      </c>
      <c r="G249" s="266" t="s">
        <v>323</v>
      </c>
      <c r="H249" s="267">
        <v>1</v>
      </c>
      <c r="I249" s="268"/>
      <c r="J249" s="269">
        <f t="shared" si="10"/>
        <v>0</v>
      </c>
      <c r="K249" s="270"/>
      <c r="L249" s="271"/>
      <c r="M249" s="272" t="s">
        <v>1</v>
      </c>
      <c r="N249" s="273" t="s">
        <v>40</v>
      </c>
      <c r="O249" s="72"/>
      <c r="P249" s="215">
        <f t="shared" si="11"/>
        <v>0</v>
      </c>
      <c r="Q249" s="215">
        <v>0.0035</v>
      </c>
      <c r="R249" s="215">
        <f t="shared" si="12"/>
        <v>0.0035</v>
      </c>
      <c r="S249" s="215">
        <v>0</v>
      </c>
      <c r="T249" s="216">
        <f t="shared" si="1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175</v>
      </c>
      <c r="AT249" s="217" t="s">
        <v>256</v>
      </c>
      <c r="AU249" s="217" t="s">
        <v>85</v>
      </c>
      <c r="AY249" s="18" t="s">
        <v>136</v>
      </c>
      <c r="BE249" s="218">
        <f t="shared" si="14"/>
        <v>0</v>
      </c>
      <c r="BF249" s="218">
        <f t="shared" si="15"/>
        <v>0</v>
      </c>
      <c r="BG249" s="218">
        <f t="shared" si="16"/>
        <v>0</v>
      </c>
      <c r="BH249" s="218">
        <f t="shared" si="17"/>
        <v>0</v>
      </c>
      <c r="BI249" s="218">
        <f t="shared" si="18"/>
        <v>0</v>
      </c>
      <c r="BJ249" s="18" t="s">
        <v>83</v>
      </c>
      <c r="BK249" s="218">
        <f t="shared" si="19"/>
        <v>0</v>
      </c>
      <c r="BL249" s="18" t="s">
        <v>142</v>
      </c>
      <c r="BM249" s="217" t="s">
        <v>919</v>
      </c>
    </row>
    <row r="250" spans="1:65" s="2" customFormat="1" ht="16.5" customHeight="1">
      <c r="A250" s="35"/>
      <c r="B250" s="36"/>
      <c r="C250" s="263" t="s">
        <v>465</v>
      </c>
      <c r="D250" s="263" t="s">
        <v>256</v>
      </c>
      <c r="E250" s="264" t="s">
        <v>920</v>
      </c>
      <c r="F250" s="265" t="s">
        <v>921</v>
      </c>
      <c r="G250" s="266" t="s">
        <v>323</v>
      </c>
      <c r="H250" s="267">
        <v>2</v>
      </c>
      <c r="I250" s="268"/>
      <c r="J250" s="269">
        <f t="shared" si="10"/>
        <v>0</v>
      </c>
      <c r="K250" s="270"/>
      <c r="L250" s="271"/>
      <c r="M250" s="272" t="s">
        <v>1</v>
      </c>
      <c r="N250" s="273" t="s">
        <v>40</v>
      </c>
      <c r="O250" s="72"/>
      <c r="P250" s="215">
        <f t="shared" si="11"/>
        <v>0</v>
      </c>
      <c r="Q250" s="215">
        <v>0.0035</v>
      </c>
      <c r="R250" s="215">
        <f t="shared" si="12"/>
        <v>0.007</v>
      </c>
      <c r="S250" s="215">
        <v>0</v>
      </c>
      <c r="T250" s="216">
        <f t="shared" si="1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175</v>
      </c>
      <c r="AT250" s="217" t="s">
        <v>256</v>
      </c>
      <c r="AU250" s="217" t="s">
        <v>85</v>
      </c>
      <c r="AY250" s="18" t="s">
        <v>136</v>
      </c>
      <c r="BE250" s="218">
        <f t="shared" si="14"/>
        <v>0</v>
      </c>
      <c r="BF250" s="218">
        <f t="shared" si="15"/>
        <v>0</v>
      </c>
      <c r="BG250" s="218">
        <f t="shared" si="16"/>
        <v>0</v>
      </c>
      <c r="BH250" s="218">
        <f t="shared" si="17"/>
        <v>0</v>
      </c>
      <c r="BI250" s="218">
        <f t="shared" si="18"/>
        <v>0</v>
      </c>
      <c r="BJ250" s="18" t="s">
        <v>83</v>
      </c>
      <c r="BK250" s="218">
        <f t="shared" si="19"/>
        <v>0</v>
      </c>
      <c r="BL250" s="18" t="s">
        <v>142</v>
      </c>
      <c r="BM250" s="217" t="s">
        <v>922</v>
      </c>
    </row>
    <row r="251" spans="1:65" s="2" customFormat="1" ht="21.75" customHeight="1">
      <c r="A251" s="35"/>
      <c r="B251" s="36"/>
      <c r="C251" s="263" t="s">
        <v>472</v>
      </c>
      <c r="D251" s="263" t="s">
        <v>256</v>
      </c>
      <c r="E251" s="264" t="s">
        <v>923</v>
      </c>
      <c r="F251" s="265" t="s">
        <v>924</v>
      </c>
      <c r="G251" s="266" t="s">
        <v>323</v>
      </c>
      <c r="H251" s="267">
        <v>2</v>
      </c>
      <c r="I251" s="268"/>
      <c r="J251" s="269">
        <f t="shared" si="10"/>
        <v>0</v>
      </c>
      <c r="K251" s="270"/>
      <c r="L251" s="271"/>
      <c r="M251" s="272" t="s">
        <v>1</v>
      </c>
      <c r="N251" s="273" t="s">
        <v>40</v>
      </c>
      <c r="O251" s="72"/>
      <c r="P251" s="215">
        <f t="shared" si="11"/>
        <v>0</v>
      </c>
      <c r="Q251" s="215">
        <v>0.0019</v>
      </c>
      <c r="R251" s="215">
        <f t="shared" si="12"/>
        <v>0.0038</v>
      </c>
      <c r="S251" s="215">
        <v>0</v>
      </c>
      <c r="T251" s="216">
        <f t="shared" si="1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175</v>
      </c>
      <c r="AT251" s="217" t="s">
        <v>256</v>
      </c>
      <c r="AU251" s="217" t="s">
        <v>85</v>
      </c>
      <c r="AY251" s="18" t="s">
        <v>136</v>
      </c>
      <c r="BE251" s="218">
        <f t="shared" si="14"/>
        <v>0</v>
      </c>
      <c r="BF251" s="218">
        <f t="shared" si="15"/>
        <v>0</v>
      </c>
      <c r="BG251" s="218">
        <f t="shared" si="16"/>
        <v>0</v>
      </c>
      <c r="BH251" s="218">
        <f t="shared" si="17"/>
        <v>0</v>
      </c>
      <c r="BI251" s="218">
        <f t="shared" si="18"/>
        <v>0</v>
      </c>
      <c r="BJ251" s="18" t="s">
        <v>83</v>
      </c>
      <c r="BK251" s="218">
        <f t="shared" si="19"/>
        <v>0</v>
      </c>
      <c r="BL251" s="18" t="s">
        <v>142</v>
      </c>
      <c r="BM251" s="217" t="s">
        <v>925</v>
      </c>
    </row>
    <row r="252" spans="1:65" s="2" customFormat="1" ht="21.75" customHeight="1">
      <c r="A252" s="35"/>
      <c r="B252" s="36"/>
      <c r="C252" s="263" t="s">
        <v>477</v>
      </c>
      <c r="D252" s="263" t="s">
        <v>256</v>
      </c>
      <c r="E252" s="264" t="s">
        <v>926</v>
      </c>
      <c r="F252" s="265" t="s">
        <v>927</v>
      </c>
      <c r="G252" s="266" t="s">
        <v>323</v>
      </c>
      <c r="H252" s="267">
        <v>22</v>
      </c>
      <c r="I252" s="268"/>
      <c r="J252" s="269">
        <f t="shared" si="10"/>
        <v>0</v>
      </c>
      <c r="K252" s="270"/>
      <c r="L252" s="271"/>
      <c r="M252" s="272" t="s">
        <v>1</v>
      </c>
      <c r="N252" s="273" t="s">
        <v>40</v>
      </c>
      <c r="O252" s="72"/>
      <c r="P252" s="215">
        <f t="shared" si="11"/>
        <v>0</v>
      </c>
      <c r="Q252" s="215">
        <v>0.0009</v>
      </c>
      <c r="R252" s="215">
        <f t="shared" si="12"/>
        <v>0.019799999999999998</v>
      </c>
      <c r="S252" s="215">
        <v>0</v>
      </c>
      <c r="T252" s="216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175</v>
      </c>
      <c r="AT252" s="217" t="s">
        <v>256</v>
      </c>
      <c r="AU252" s="217" t="s">
        <v>85</v>
      </c>
      <c r="AY252" s="18" t="s">
        <v>136</v>
      </c>
      <c r="BE252" s="218">
        <f t="shared" si="14"/>
        <v>0</v>
      </c>
      <c r="BF252" s="218">
        <f t="shared" si="15"/>
        <v>0</v>
      </c>
      <c r="BG252" s="218">
        <f t="shared" si="16"/>
        <v>0</v>
      </c>
      <c r="BH252" s="218">
        <f t="shared" si="17"/>
        <v>0</v>
      </c>
      <c r="BI252" s="218">
        <f t="shared" si="18"/>
        <v>0</v>
      </c>
      <c r="BJ252" s="18" t="s">
        <v>83</v>
      </c>
      <c r="BK252" s="218">
        <f t="shared" si="19"/>
        <v>0</v>
      </c>
      <c r="BL252" s="18" t="s">
        <v>142</v>
      </c>
      <c r="BM252" s="217" t="s">
        <v>928</v>
      </c>
    </row>
    <row r="253" spans="1:65" s="2" customFormat="1" ht="21.75" customHeight="1">
      <c r="A253" s="35"/>
      <c r="B253" s="36"/>
      <c r="C253" s="263" t="s">
        <v>485</v>
      </c>
      <c r="D253" s="263" t="s">
        <v>256</v>
      </c>
      <c r="E253" s="264" t="s">
        <v>929</v>
      </c>
      <c r="F253" s="265" t="s">
        <v>930</v>
      </c>
      <c r="G253" s="266" t="s">
        <v>323</v>
      </c>
      <c r="H253" s="267">
        <v>3</v>
      </c>
      <c r="I253" s="268"/>
      <c r="J253" s="269">
        <f t="shared" si="10"/>
        <v>0</v>
      </c>
      <c r="K253" s="270"/>
      <c r="L253" s="271"/>
      <c r="M253" s="272" t="s">
        <v>1</v>
      </c>
      <c r="N253" s="273" t="s">
        <v>40</v>
      </c>
      <c r="O253" s="72"/>
      <c r="P253" s="215">
        <f t="shared" si="11"/>
        <v>0</v>
      </c>
      <c r="Q253" s="215">
        <v>0.0133</v>
      </c>
      <c r="R253" s="215">
        <f t="shared" si="12"/>
        <v>0.0399</v>
      </c>
      <c r="S253" s="215">
        <v>0</v>
      </c>
      <c r="T253" s="216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175</v>
      </c>
      <c r="AT253" s="217" t="s">
        <v>256</v>
      </c>
      <c r="AU253" s="217" t="s">
        <v>85</v>
      </c>
      <c r="AY253" s="18" t="s">
        <v>136</v>
      </c>
      <c r="BE253" s="218">
        <f t="shared" si="14"/>
        <v>0</v>
      </c>
      <c r="BF253" s="218">
        <f t="shared" si="15"/>
        <v>0</v>
      </c>
      <c r="BG253" s="218">
        <f t="shared" si="16"/>
        <v>0</v>
      </c>
      <c r="BH253" s="218">
        <f t="shared" si="17"/>
        <v>0</v>
      </c>
      <c r="BI253" s="218">
        <f t="shared" si="18"/>
        <v>0</v>
      </c>
      <c r="BJ253" s="18" t="s">
        <v>83</v>
      </c>
      <c r="BK253" s="218">
        <f t="shared" si="19"/>
        <v>0</v>
      </c>
      <c r="BL253" s="18" t="s">
        <v>142</v>
      </c>
      <c r="BM253" s="217" t="s">
        <v>931</v>
      </c>
    </row>
    <row r="254" spans="1:65" s="2" customFormat="1" ht="16.5" customHeight="1">
      <c r="A254" s="35"/>
      <c r="B254" s="36"/>
      <c r="C254" s="205" t="s">
        <v>492</v>
      </c>
      <c r="D254" s="205" t="s">
        <v>138</v>
      </c>
      <c r="E254" s="206" t="s">
        <v>932</v>
      </c>
      <c r="F254" s="207" t="s">
        <v>933</v>
      </c>
      <c r="G254" s="208" t="s">
        <v>323</v>
      </c>
      <c r="H254" s="209">
        <v>23</v>
      </c>
      <c r="I254" s="210"/>
      <c r="J254" s="211">
        <f t="shared" si="10"/>
        <v>0</v>
      </c>
      <c r="K254" s="212"/>
      <c r="L254" s="40"/>
      <c r="M254" s="213" t="s">
        <v>1</v>
      </c>
      <c r="N254" s="214" t="s">
        <v>40</v>
      </c>
      <c r="O254" s="72"/>
      <c r="P254" s="215">
        <f t="shared" si="11"/>
        <v>0</v>
      </c>
      <c r="Q254" s="215">
        <v>0.00031</v>
      </c>
      <c r="R254" s="215">
        <f t="shared" si="12"/>
        <v>0.00713</v>
      </c>
      <c r="S254" s="215">
        <v>0</v>
      </c>
      <c r="T254" s="216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142</v>
      </c>
      <c r="AT254" s="217" t="s">
        <v>138</v>
      </c>
      <c r="AU254" s="217" t="s">
        <v>85</v>
      </c>
      <c r="AY254" s="18" t="s">
        <v>136</v>
      </c>
      <c r="BE254" s="218">
        <f t="shared" si="14"/>
        <v>0</v>
      </c>
      <c r="BF254" s="218">
        <f t="shared" si="15"/>
        <v>0</v>
      </c>
      <c r="BG254" s="218">
        <f t="shared" si="16"/>
        <v>0</v>
      </c>
      <c r="BH254" s="218">
        <f t="shared" si="17"/>
        <v>0</v>
      </c>
      <c r="BI254" s="218">
        <f t="shared" si="18"/>
        <v>0</v>
      </c>
      <c r="BJ254" s="18" t="s">
        <v>83</v>
      </c>
      <c r="BK254" s="218">
        <f t="shared" si="19"/>
        <v>0</v>
      </c>
      <c r="BL254" s="18" t="s">
        <v>142</v>
      </c>
      <c r="BM254" s="217" t="s">
        <v>934</v>
      </c>
    </row>
    <row r="255" spans="1:65" s="2" customFormat="1" ht="16.5" customHeight="1">
      <c r="A255" s="35"/>
      <c r="B255" s="36"/>
      <c r="C255" s="205" t="s">
        <v>717</v>
      </c>
      <c r="D255" s="205" t="s">
        <v>138</v>
      </c>
      <c r="E255" s="206" t="s">
        <v>700</v>
      </c>
      <c r="F255" s="207" t="s">
        <v>701</v>
      </c>
      <c r="G255" s="208" t="s">
        <v>167</v>
      </c>
      <c r="H255" s="209">
        <v>376.3</v>
      </c>
      <c r="I255" s="210"/>
      <c r="J255" s="211">
        <f t="shared" si="10"/>
        <v>0</v>
      </c>
      <c r="K255" s="212"/>
      <c r="L255" s="40"/>
      <c r="M255" s="213" t="s">
        <v>1</v>
      </c>
      <c r="N255" s="214" t="s">
        <v>40</v>
      </c>
      <c r="O255" s="72"/>
      <c r="P255" s="215">
        <f t="shared" si="11"/>
        <v>0</v>
      </c>
      <c r="Q255" s="215">
        <v>0.00019</v>
      </c>
      <c r="R255" s="215">
        <f t="shared" si="12"/>
        <v>0.071497</v>
      </c>
      <c r="S255" s="215">
        <v>0</v>
      </c>
      <c r="T255" s="216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142</v>
      </c>
      <c r="AT255" s="217" t="s">
        <v>138</v>
      </c>
      <c r="AU255" s="217" t="s">
        <v>85</v>
      </c>
      <c r="AY255" s="18" t="s">
        <v>136</v>
      </c>
      <c r="BE255" s="218">
        <f t="shared" si="14"/>
        <v>0</v>
      </c>
      <c r="BF255" s="218">
        <f t="shared" si="15"/>
        <v>0</v>
      </c>
      <c r="BG255" s="218">
        <f t="shared" si="16"/>
        <v>0</v>
      </c>
      <c r="BH255" s="218">
        <f t="shared" si="17"/>
        <v>0</v>
      </c>
      <c r="BI255" s="218">
        <f t="shared" si="18"/>
        <v>0</v>
      </c>
      <c r="BJ255" s="18" t="s">
        <v>83</v>
      </c>
      <c r="BK255" s="218">
        <f t="shared" si="19"/>
        <v>0</v>
      </c>
      <c r="BL255" s="18" t="s">
        <v>142</v>
      </c>
      <c r="BM255" s="217" t="s">
        <v>702</v>
      </c>
    </row>
    <row r="256" spans="2:51" s="13" customFormat="1" ht="10.2">
      <c r="B256" s="219"/>
      <c r="C256" s="220"/>
      <c r="D256" s="221" t="s">
        <v>144</v>
      </c>
      <c r="E256" s="222" t="s">
        <v>1</v>
      </c>
      <c r="F256" s="223" t="s">
        <v>935</v>
      </c>
      <c r="G256" s="220"/>
      <c r="H256" s="224">
        <v>376.3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144</v>
      </c>
      <c r="AU256" s="230" t="s">
        <v>85</v>
      </c>
      <c r="AV256" s="13" t="s">
        <v>85</v>
      </c>
      <c r="AW256" s="13" t="s">
        <v>32</v>
      </c>
      <c r="AX256" s="13" t="s">
        <v>83</v>
      </c>
      <c r="AY256" s="230" t="s">
        <v>136</v>
      </c>
    </row>
    <row r="257" spans="1:65" s="2" customFormat="1" ht="16.5" customHeight="1">
      <c r="A257" s="35"/>
      <c r="B257" s="36"/>
      <c r="C257" s="205" t="s">
        <v>721</v>
      </c>
      <c r="D257" s="205" t="s">
        <v>138</v>
      </c>
      <c r="E257" s="206" t="s">
        <v>703</v>
      </c>
      <c r="F257" s="207" t="s">
        <v>704</v>
      </c>
      <c r="G257" s="208" t="s">
        <v>167</v>
      </c>
      <c r="H257" s="209">
        <v>376.3</v>
      </c>
      <c r="I257" s="210"/>
      <c r="J257" s="211">
        <f>ROUND(I257*H257,2)</f>
        <v>0</v>
      </c>
      <c r="K257" s="212"/>
      <c r="L257" s="40"/>
      <c r="M257" s="213" t="s">
        <v>1</v>
      </c>
      <c r="N257" s="214" t="s">
        <v>40</v>
      </c>
      <c r="O257" s="72"/>
      <c r="P257" s="215">
        <f>O257*H257</f>
        <v>0</v>
      </c>
      <c r="Q257" s="215">
        <v>7E-05</v>
      </c>
      <c r="R257" s="215">
        <f>Q257*H257</f>
        <v>0.026341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142</v>
      </c>
      <c r="AT257" s="217" t="s">
        <v>138</v>
      </c>
      <c r="AU257" s="217" t="s">
        <v>85</v>
      </c>
      <c r="AY257" s="18" t="s">
        <v>136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83</v>
      </c>
      <c r="BK257" s="218">
        <f>ROUND(I257*H257,2)</f>
        <v>0</v>
      </c>
      <c r="BL257" s="18" t="s">
        <v>142</v>
      </c>
      <c r="BM257" s="217" t="s">
        <v>705</v>
      </c>
    </row>
    <row r="258" spans="2:63" s="12" customFormat="1" ht="22.8" customHeight="1">
      <c r="B258" s="189"/>
      <c r="C258" s="190"/>
      <c r="D258" s="191" t="s">
        <v>74</v>
      </c>
      <c r="E258" s="203" t="s">
        <v>180</v>
      </c>
      <c r="F258" s="203" t="s">
        <v>428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P259</f>
        <v>0</v>
      </c>
      <c r="Q258" s="197"/>
      <c r="R258" s="198">
        <f>R259</f>
        <v>0</v>
      </c>
      <c r="S258" s="197"/>
      <c r="T258" s="199">
        <f>T259</f>
        <v>0</v>
      </c>
      <c r="AR258" s="200" t="s">
        <v>83</v>
      </c>
      <c r="AT258" s="201" t="s">
        <v>74</v>
      </c>
      <c r="AU258" s="201" t="s">
        <v>83</v>
      </c>
      <c r="AY258" s="200" t="s">
        <v>136</v>
      </c>
      <c r="BK258" s="202">
        <f>BK259</f>
        <v>0</v>
      </c>
    </row>
    <row r="259" spans="2:63" s="12" customFormat="1" ht="20.85" customHeight="1">
      <c r="B259" s="189"/>
      <c r="C259" s="190"/>
      <c r="D259" s="191" t="s">
        <v>74</v>
      </c>
      <c r="E259" s="203" t="s">
        <v>433</v>
      </c>
      <c r="F259" s="203" t="s">
        <v>434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SUM(P260:P261)</f>
        <v>0</v>
      </c>
      <c r="Q259" s="197"/>
      <c r="R259" s="198">
        <f>SUM(R260:R261)</f>
        <v>0</v>
      </c>
      <c r="S259" s="197"/>
      <c r="T259" s="199">
        <f>SUM(T260:T261)</f>
        <v>0</v>
      </c>
      <c r="AR259" s="200" t="s">
        <v>83</v>
      </c>
      <c r="AT259" s="201" t="s">
        <v>74</v>
      </c>
      <c r="AU259" s="201" t="s">
        <v>85</v>
      </c>
      <c r="AY259" s="200" t="s">
        <v>136</v>
      </c>
      <c r="BK259" s="202">
        <f>SUM(BK260:BK261)</f>
        <v>0</v>
      </c>
    </row>
    <row r="260" spans="1:65" s="2" customFormat="1" ht="21.75" customHeight="1">
      <c r="A260" s="35"/>
      <c r="B260" s="36"/>
      <c r="C260" s="205" t="s">
        <v>725</v>
      </c>
      <c r="D260" s="205" t="s">
        <v>138</v>
      </c>
      <c r="E260" s="206" t="s">
        <v>436</v>
      </c>
      <c r="F260" s="207" t="s">
        <v>437</v>
      </c>
      <c r="G260" s="208" t="s">
        <v>236</v>
      </c>
      <c r="H260" s="209">
        <v>703.206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40</v>
      </c>
      <c r="O260" s="72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142</v>
      </c>
      <c r="AT260" s="217" t="s">
        <v>138</v>
      </c>
      <c r="AU260" s="217" t="s">
        <v>149</v>
      </c>
      <c r="AY260" s="18" t="s">
        <v>136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142</v>
      </c>
      <c r="BM260" s="217" t="s">
        <v>438</v>
      </c>
    </row>
    <row r="261" spans="1:65" s="2" customFormat="1" ht="21.75" customHeight="1">
      <c r="A261" s="35"/>
      <c r="B261" s="36"/>
      <c r="C261" s="205" t="s">
        <v>726</v>
      </c>
      <c r="D261" s="205" t="s">
        <v>138</v>
      </c>
      <c r="E261" s="206" t="s">
        <v>440</v>
      </c>
      <c r="F261" s="207" t="s">
        <v>441</v>
      </c>
      <c r="G261" s="208" t="s">
        <v>236</v>
      </c>
      <c r="H261" s="209">
        <v>4.982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40</v>
      </c>
      <c r="O261" s="72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142</v>
      </c>
      <c r="AT261" s="217" t="s">
        <v>138</v>
      </c>
      <c r="AU261" s="217" t="s">
        <v>149</v>
      </c>
      <c r="AY261" s="18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83</v>
      </c>
      <c r="BK261" s="218">
        <f>ROUND(I261*H261,2)</f>
        <v>0</v>
      </c>
      <c r="BL261" s="18" t="s">
        <v>142</v>
      </c>
      <c r="BM261" s="217" t="s">
        <v>442</v>
      </c>
    </row>
    <row r="262" spans="2:63" s="12" customFormat="1" ht="22.8" customHeight="1">
      <c r="B262" s="189"/>
      <c r="C262" s="190"/>
      <c r="D262" s="191" t="s">
        <v>74</v>
      </c>
      <c r="E262" s="203" t="s">
        <v>443</v>
      </c>
      <c r="F262" s="203" t="s">
        <v>444</v>
      </c>
      <c r="G262" s="190"/>
      <c r="H262" s="190"/>
      <c r="I262" s="193"/>
      <c r="J262" s="204">
        <f>BK262</f>
        <v>0</v>
      </c>
      <c r="K262" s="190"/>
      <c r="L262" s="195"/>
      <c r="M262" s="196"/>
      <c r="N262" s="197"/>
      <c r="O262" s="197"/>
      <c r="P262" s="198">
        <f>SUM(P263:P267)</f>
        <v>0</v>
      </c>
      <c r="Q262" s="197"/>
      <c r="R262" s="198">
        <f>SUM(R263:R267)</f>
        <v>0</v>
      </c>
      <c r="S262" s="197"/>
      <c r="T262" s="199">
        <f>SUM(T263:T267)</f>
        <v>0</v>
      </c>
      <c r="AR262" s="200" t="s">
        <v>83</v>
      </c>
      <c r="AT262" s="201" t="s">
        <v>74</v>
      </c>
      <c r="AU262" s="201" t="s">
        <v>83</v>
      </c>
      <c r="AY262" s="200" t="s">
        <v>136</v>
      </c>
      <c r="BK262" s="202">
        <f>SUM(BK263:BK267)</f>
        <v>0</v>
      </c>
    </row>
    <row r="263" spans="1:65" s="2" customFormat="1" ht="21.75" customHeight="1">
      <c r="A263" s="35"/>
      <c r="B263" s="36"/>
      <c r="C263" s="205" t="s">
        <v>727</v>
      </c>
      <c r="D263" s="205" t="s">
        <v>138</v>
      </c>
      <c r="E263" s="206" t="s">
        <v>446</v>
      </c>
      <c r="F263" s="207" t="s">
        <v>447</v>
      </c>
      <c r="G263" s="208" t="s">
        <v>236</v>
      </c>
      <c r="H263" s="209">
        <v>217.799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142</v>
      </c>
      <c r="AT263" s="217" t="s">
        <v>138</v>
      </c>
      <c r="AU263" s="217" t="s">
        <v>85</v>
      </c>
      <c r="AY263" s="18" t="s">
        <v>136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142</v>
      </c>
      <c r="BM263" s="217" t="s">
        <v>448</v>
      </c>
    </row>
    <row r="264" spans="1:65" s="2" customFormat="1" ht="21.75" customHeight="1">
      <c r="A264" s="35"/>
      <c r="B264" s="36"/>
      <c r="C264" s="205" t="s">
        <v>728</v>
      </c>
      <c r="D264" s="205" t="s">
        <v>138</v>
      </c>
      <c r="E264" s="206" t="s">
        <v>450</v>
      </c>
      <c r="F264" s="207" t="s">
        <v>451</v>
      </c>
      <c r="G264" s="208" t="s">
        <v>236</v>
      </c>
      <c r="H264" s="209">
        <v>1960.191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142</v>
      </c>
      <c r="AT264" s="217" t="s">
        <v>138</v>
      </c>
      <c r="AU264" s="217" t="s">
        <v>85</v>
      </c>
      <c r="AY264" s="18" t="s">
        <v>136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142</v>
      </c>
      <c r="BM264" s="217" t="s">
        <v>452</v>
      </c>
    </row>
    <row r="265" spans="2:51" s="13" customFormat="1" ht="10.2">
      <c r="B265" s="219"/>
      <c r="C265" s="220"/>
      <c r="D265" s="221" t="s">
        <v>144</v>
      </c>
      <c r="E265" s="220"/>
      <c r="F265" s="223" t="s">
        <v>936</v>
      </c>
      <c r="G265" s="220"/>
      <c r="H265" s="224">
        <v>1960.191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144</v>
      </c>
      <c r="AU265" s="230" t="s">
        <v>85</v>
      </c>
      <c r="AV265" s="13" t="s">
        <v>85</v>
      </c>
      <c r="AW265" s="13" t="s">
        <v>4</v>
      </c>
      <c r="AX265" s="13" t="s">
        <v>83</v>
      </c>
      <c r="AY265" s="230" t="s">
        <v>136</v>
      </c>
    </row>
    <row r="266" spans="1:65" s="2" customFormat="1" ht="33" customHeight="1">
      <c r="A266" s="35"/>
      <c r="B266" s="36"/>
      <c r="C266" s="205" t="s">
        <v>730</v>
      </c>
      <c r="D266" s="205" t="s">
        <v>138</v>
      </c>
      <c r="E266" s="206" t="s">
        <v>455</v>
      </c>
      <c r="F266" s="207" t="s">
        <v>456</v>
      </c>
      <c r="G266" s="208" t="s">
        <v>236</v>
      </c>
      <c r="H266" s="209">
        <v>217.799</v>
      </c>
      <c r="I266" s="210"/>
      <c r="J266" s="211">
        <f>ROUND(I266*H266,2)</f>
        <v>0</v>
      </c>
      <c r="K266" s="212"/>
      <c r="L266" s="40"/>
      <c r="M266" s="213" t="s">
        <v>1</v>
      </c>
      <c r="N266" s="214" t="s">
        <v>40</v>
      </c>
      <c r="O266" s="72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142</v>
      </c>
      <c r="AT266" s="217" t="s">
        <v>138</v>
      </c>
      <c r="AU266" s="217" t="s">
        <v>85</v>
      </c>
      <c r="AY266" s="18" t="s">
        <v>136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83</v>
      </c>
      <c r="BK266" s="218">
        <f>ROUND(I266*H266,2)</f>
        <v>0</v>
      </c>
      <c r="BL266" s="18" t="s">
        <v>142</v>
      </c>
      <c r="BM266" s="217" t="s">
        <v>457</v>
      </c>
    </row>
    <row r="267" spans="1:65" s="2" customFormat="1" ht="16.5" customHeight="1">
      <c r="A267" s="35"/>
      <c r="B267" s="36"/>
      <c r="C267" s="205" t="s">
        <v>731</v>
      </c>
      <c r="D267" s="205" t="s">
        <v>138</v>
      </c>
      <c r="E267" s="206" t="s">
        <v>459</v>
      </c>
      <c r="F267" s="207" t="s">
        <v>460</v>
      </c>
      <c r="G267" s="208" t="s">
        <v>236</v>
      </c>
      <c r="H267" s="209">
        <v>217.799</v>
      </c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142</v>
      </c>
      <c r="AT267" s="217" t="s">
        <v>138</v>
      </c>
      <c r="AU267" s="217" t="s">
        <v>85</v>
      </c>
      <c r="AY267" s="18" t="s">
        <v>136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142</v>
      </c>
      <c r="BM267" s="217" t="s">
        <v>461</v>
      </c>
    </row>
    <row r="268" spans="2:63" s="12" customFormat="1" ht="25.95" customHeight="1">
      <c r="B268" s="189"/>
      <c r="C268" s="190"/>
      <c r="D268" s="191" t="s">
        <v>74</v>
      </c>
      <c r="E268" s="192" t="s">
        <v>470</v>
      </c>
      <c r="F268" s="192" t="s">
        <v>471</v>
      </c>
      <c r="G268" s="190"/>
      <c r="H268" s="190"/>
      <c r="I268" s="193"/>
      <c r="J268" s="194">
        <f>BK268</f>
        <v>0</v>
      </c>
      <c r="K268" s="190"/>
      <c r="L268" s="195"/>
      <c r="M268" s="196"/>
      <c r="N268" s="197"/>
      <c r="O268" s="197"/>
      <c r="P268" s="198">
        <f>SUM(P269:P273)</f>
        <v>0</v>
      </c>
      <c r="Q268" s="197"/>
      <c r="R268" s="198">
        <f>SUM(R269:R273)</f>
        <v>0</v>
      </c>
      <c r="S268" s="197"/>
      <c r="T268" s="199">
        <f>SUM(T269:T273)</f>
        <v>0</v>
      </c>
      <c r="AR268" s="200" t="s">
        <v>142</v>
      </c>
      <c r="AT268" s="201" t="s">
        <v>74</v>
      </c>
      <c r="AU268" s="201" t="s">
        <v>75</v>
      </c>
      <c r="AY268" s="200" t="s">
        <v>136</v>
      </c>
      <c r="BK268" s="202">
        <f>SUM(BK269:BK273)</f>
        <v>0</v>
      </c>
    </row>
    <row r="269" spans="1:65" s="2" customFormat="1" ht="16.5" customHeight="1">
      <c r="A269" s="35"/>
      <c r="B269" s="36"/>
      <c r="C269" s="205" t="s">
        <v>736</v>
      </c>
      <c r="D269" s="205" t="s">
        <v>138</v>
      </c>
      <c r="E269" s="206" t="s">
        <v>937</v>
      </c>
      <c r="F269" s="207" t="s">
        <v>938</v>
      </c>
      <c r="G269" s="208" t="s">
        <v>323</v>
      </c>
      <c r="H269" s="209">
        <v>4</v>
      </c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475</v>
      </c>
      <c r="AT269" s="217" t="s">
        <v>138</v>
      </c>
      <c r="AU269" s="217" t="s">
        <v>83</v>
      </c>
      <c r="AY269" s="18" t="s">
        <v>136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475</v>
      </c>
      <c r="BM269" s="217" t="s">
        <v>939</v>
      </c>
    </row>
    <row r="270" spans="2:51" s="13" customFormat="1" ht="20.4">
      <c r="B270" s="219"/>
      <c r="C270" s="220"/>
      <c r="D270" s="221" t="s">
        <v>144</v>
      </c>
      <c r="E270" s="220"/>
      <c r="F270" s="223" t="s">
        <v>940</v>
      </c>
      <c r="G270" s="220"/>
      <c r="H270" s="224">
        <v>4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144</v>
      </c>
      <c r="AU270" s="230" t="s">
        <v>83</v>
      </c>
      <c r="AV270" s="13" t="s">
        <v>85</v>
      </c>
      <c r="AW270" s="13" t="s">
        <v>4</v>
      </c>
      <c r="AX270" s="13" t="s">
        <v>83</v>
      </c>
      <c r="AY270" s="230" t="s">
        <v>136</v>
      </c>
    </row>
    <row r="271" spans="1:65" s="2" customFormat="1" ht="16.5" customHeight="1">
      <c r="A271" s="35"/>
      <c r="B271" s="36"/>
      <c r="C271" s="205" t="s">
        <v>740</v>
      </c>
      <c r="D271" s="205" t="s">
        <v>138</v>
      </c>
      <c r="E271" s="206" t="s">
        <v>473</v>
      </c>
      <c r="F271" s="207" t="s">
        <v>474</v>
      </c>
      <c r="G271" s="208" t="s">
        <v>323</v>
      </c>
      <c r="H271" s="209">
        <v>1</v>
      </c>
      <c r="I271" s="210"/>
      <c r="J271" s="211">
        <f>ROUND(I271*H271,2)</f>
        <v>0</v>
      </c>
      <c r="K271" s="212"/>
      <c r="L271" s="40"/>
      <c r="M271" s="213" t="s">
        <v>1</v>
      </c>
      <c r="N271" s="214" t="s">
        <v>40</v>
      </c>
      <c r="O271" s="72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475</v>
      </c>
      <c r="AT271" s="217" t="s">
        <v>138</v>
      </c>
      <c r="AU271" s="217" t="s">
        <v>83</v>
      </c>
      <c r="AY271" s="18" t="s">
        <v>136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475</v>
      </c>
      <c r="BM271" s="217" t="s">
        <v>476</v>
      </c>
    </row>
    <row r="272" spans="1:65" s="2" customFormat="1" ht="21.75" customHeight="1">
      <c r="A272" s="35"/>
      <c r="B272" s="36"/>
      <c r="C272" s="205" t="s">
        <v>744</v>
      </c>
      <c r="D272" s="205" t="s">
        <v>138</v>
      </c>
      <c r="E272" s="206" t="s">
        <v>478</v>
      </c>
      <c r="F272" s="207" t="s">
        <v>479</v>
      </c>
      <c r="G272" s="208" t="s">
        <v>167</v>
      </c>
      <c r="H272" s="209">
        <v>337.8</v>
      </c>
      <c r="I272" s="210"/>
      <c r="J272" s="211">
        <f>ROUND(I272*H272,2)</f>
        <v>0</v>
      </c>
      <c r="K272" s="212"/>
      <c r="L272" s="40"/>
      <c r="M272" s="213" t="s">
        <v>1</v>
      </c>
      <c r="N272" s="214" t="s">
        <v>40</v>
      </c>
      <c r="O272" s="72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475</v>
      </c>
      <c r="AT272" s="217" t="s">
        <v>138</v>
      </c>
      <c r="AU272" s="217" t="s">
        <v>83</v>
      </c>
      <c r="AY272" s="18" t="s">
        <v>136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83</v>
      </c>
      <c r="BK272" s="218">
        <f>ROUND(I272*H272,2)</f>
        <v>0</v>
      </c>
      <c r="BL272" s="18" t="s">
        <v>475</v>
      </c>
      <c r="BM272" s="217" t="s">
        <v>480</v>
      </c>
    </row>
    <row r="273" spans="1:65" s="2" customFormat="1" ht="16.5" customHeight="1">
      <c r="A273" s="35"/>
      <c r="B273" s="36"/>
      <c r="C273" s="205" t="s">
        <v>748</v>
      </c>
      <c r="D273" s="205" t="s">
        <v>138</v>
      </c>
      <c r="E273" s="206" t="s">
        <v>941</v>
      </c>
      <c r="F273" s="207" t="s">
        <v>942</v>
      </c>
      <c r="G273" s="208" t="s">
        <v>323</v>
      </c>
      <c r="H273" s="209">
        <v>4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142</v>
      </c>
      <c r="AT273" s="217" t="s">
        <v>138</v>
      </c>
      <c r="AU273" s="217" t="s">
        <v>83</v>
      </c>
      <c r="AY273" s="18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142</v>
      </c>
      <c r="BM273" s="217" t="s">
        <v>943</v>
      </c>
    </row>
    <row r="274" spans="2:63" s="12" customFormat="1" ht="25.95" customHeight="1">
      <c r="B274" s="189"/>
      <c r="C274" s="190"/>
      <c r="D274" s="191" t="s">
        <v>74</v>
      </c>
      <c r="E274" s="192" t="s">
        <v>481</v>
      </c>
      <c r="F274" s="192" t="s">
        <v>482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P275+P277</f>
        <v>0</v>
      </c>
      <c r="Q274" s="197"/>
      <c r="R274" s="198">
        <f>R275+R277</f>
        <v>0</v>
      </c>
      <c r="S274" s="197"/>
      <c r="T274" s="199">
        <f>T275+T277</f>
        <v>0</v>
      </c>
      <c r="AR274" s="200" t="s">
        <v>159</v>
      </c>
      <c r="AT274" s="201" t="s">
        <v>74</v>
      </c>
      <c r="AU274" s="201" t="s">
        <v>75</v>
      </c>
      <c r="AY274" s="200" t="s">
        <v>136</v>
      </c>
      <c r="BK274" s="202">
        <f>BK275+BK277</f>
        <v>0</v>
      </c>
    </row>
    <row r="275" spans="2:63" s="12" customFormat="1" ht="22.8" customHeight="1">
      <c r="B275" s="189"/>
      <c r="C275" s="190"/>
      <c r="D275" s="191" t="s">
        <v>74</v>
      </c>
      <c r="E275" s="203" t="s">
        <v>483</v>
      </c>
      <c r="F275" s="203" t="s">
        <v>484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P276</f>
        <v>0</v>
      </c>
      <c r="Q275" s="197"/>
      <c r="R275" s="198">
        <f>R276</f>
        <v>0</v>
      </c>
      <c r="S275" s="197"/>
      <c r="T275" s="199">
        <f>T276</f>
        <v>0</v>
      </c>
      <c r="AR275" s="200" t="s">
        <v>159</v>
      </c>
      <c r="AT275" s="201" t="s">
        <v>74</v>
      </c>
      <c r="AU275" s="201" t="s">
        <v>83</v>
      </c>
      <c r="AY275" s="200" t="s">
        <v>136</v>
      </c>
      <c r="BK275" s="202">
        <f>BK276</f>
        <v>0</v>
      </c>
    </row>
    <row r="276" spans="1:65" s="2" customFormat="1" ht="16.5" customHeight="1">
      <c r="A276" s="35"/>
      <c r="B276" s="36"/>
      <c r="C276" s="205" t="s">
        <v>752</v>
      </c>
      <c r="D276" s="205" t="s">
        <v>138</v>
      </c>
      <c r="E276" s="206" t="s">
        <v>486</v>
      </c>
      <c r="F276" s="207" t="s">
        <v>484</v>
      </c>
      <c r="G276" s="208" t="s">
        <v>487</v>
      </c>
      <c r="H276" s="274"/>
      <c r="I276" s="210"/>
      <c r="J276" s="211">
        <f>ROUND(I276*H276,2)</f>
        <v>0</v>
      </c>
      <c r="K276" s="212"/>
      <c r="L276" s="40"/>
      <c r="M276" s="213" t="s">
        <v>1</v>
      </c>
      <c r="N276" s="214" t="s">
        <v>40</v>
      </c>
      <c r="O276" s="72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488</v>
      </c>
      <c r="AT276" s="217" t="s">
        <v>138</v>
      </c>
      <c r="AU276" s="217" t="s">
        <v>85</v>
      </c>
      <c r="AY276" s="18" t="s">
        <v>136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83</v>
      </c>
      <c r="BK276" s="218">
        <f>ROUND(I276*H276,2)</f>
        <v>0</v>
      </c>
      <c r="BL276" s="18" t="s">
        <v>488</v>
      </c>
      <c r="BM276" s="217" t="s">
        <v>944</v>
      </c>
    </row>
    <row r="277" spans="2:63" s="12" customFormat="1" ht="22.8" customHeight="1">
      <c r="B277" s="189"/>
      <c r="C277" s="190"/>
      <c r="D277" s="191" t="s">
        <v>74</v>
      </c>
      <c r="E277" s="203" t="s">
        <v>490</v>
      </c>
      <c r="F277" s="203" t="s">
        <v>491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P278</f>
        <v>0</v>
      </c>
      <c r="Q277" s="197"/>
      <c r="R277" s="198">
        <f>R278</f>
        <v>0</v>
      </c>
      <c r="S277" s="197"/>
      <c r="T277" s="199">
        <f>T278</f>
        <v>0</v>
      </c>
      <c r="AR277" s="200" t="s">
        <v>159</v>
      </c>
      <c r="AT277" s="201" t="s">
        <v>74</v>
      </c>
      <c r="AU277" s="201" t="s">
        <v>83</v>
      </c>
      <c r="AY277" s="200" t="s">
        <v>136</v>
      </c>
      <c r="BK277" s="202">
        <f>BK278</f>
        <v>0</v>
      </c>
    </row>
    <row r="278" spans="1:65" s="2" customFormat="1" ht="16.5" customHeight="1">
      <c r="A278" s="35"/>
      <c r="B278" s="36"/>
      <c r="C278" s="205" t="s">
        <v>756</v>
      </c>
      <c r="D278" s="205" t="s">
        <v>138</v>
      </c>
      <c r="E278" s="206" t="s">
        <v>493</v>
      </c>
      <c r="F278" s="207" t="s">
        <v>491</v>
      </c>
      <c r="G278" s="208" t="s">
        <v>487</v>
      </c>
      <c r="H278" s="274"/>
      <c r="I278" s="210"/>
      <c r="J278" s="211">
        <f>ROUND(I278*H278,2)</f>
        <v>0</v>
      </c>
      <c r="K278" s="212"/>
      <c r="L278" s="40"/>
      <c r="M278" s="275" t="s">
        <v>1</v>
      </c>
      <c r="N278" s="276" t="s">
        <v>40</v>
      </c>
      <c r="O278" s="277"/>
      <c r="P278" s="278">
        <f>O278*H278</f>
        <v>0</v>
      </c>
      <c r="Q278" s="278">
        <v>0</v>
      </c>
      <c r="R278" s="278">
        <f>Q278*H278</f>
        <v>0</v>
      </c>
      <c r="S278" s="278">
        <v>0</v>
      </c>
      <c r="T278" s="27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488</v>
      </c>
      <c r="AT278" s="217" t="s">
        <v>138</v>
      </c>
      <c r="AU278" s="217" t="s">
        <v>85</v>
      </c>
      <c r="AY278" s="18" t="s">
        <v>136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83</v>
      </c>
      <c r="BK278" s="218">
        <f>ROUND(I278*H278,2)</f>
        <v>0</v>
      </c>
      <c r="BL278" s="18" t="s">
        <v>488</v>
      </c>
      <c r="BM278" s="217" t="s">
        <v>945</v>
      </c>
    </row>
    <row r="279" spans="1:31" s="2" customFormat="1" ht="6.9" customHeight="1">
      <c r="A279" s="35"/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SNfCcc8YN1ZWps7QgSm30wUszHXmOzJN4Tto43oYLRAghvlv1UJu9KR8xjDZ6KIPLoL2aiYE8IH/zAY6iuWDvA==" saltValue="LHLQrTsx6F2GlzWfgd50A9KV5J9XPlz63nKOfqgVXZAja5ckwjsreXZUFp11VA3mZYlmve8W2gmhWeW1sFjKyg==" spinCount="100000" sheet="1" objects="1" scenarios="1" formatColumns="0" formatRows="0" autoFilter="0"/>
  <autoFilter ref="C127:K27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94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946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ROUND((SUM(BE124:BE210)),2)</f>
        <v>0</v>
      </c>
      <c r="G33" s="35"/>
      <c r="H33" s="35"/>
      <c r="I33" s="132">
        <v>0.21</v>
      </c>
      <c r="J33" s="131">
        <f>ROUND(((SUM(BE124:BE210))*I33),2)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ROUND((SUM(BF124:BF210)),2)</f>
        <v>0</v>
      </c>
      <c r="G34" s="35"/>
      <c r="H34" s="35"/>
      <c r="I34" s="132">
        <v>0.15</v>
      </c>
      <c r="J34" s="131">
        <f>ROUND(((SUM(BF124:BF210))*I34),2)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42</v>
      </c>
      <c r="F35" s="131">
        <f>ROUND((SUM(BG124:BG210)),2)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43</v>
      </c>
      <c r="F36" s="131">
        <f>ROUND((SUM(BH124:BH210)),2)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ROUND((SUM(BI124:BI210)),2)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03 - SO 03 Kanalizační přípojky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10" customFormat="1" ht="19.95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2:12" s="10" customFormat="1" ht="19.95" customHeight="1">
      <c r="B99" s="169"/>
      <c r="C99" s="170"/>
      <c r="D99" s="171" t="s">
        <v>109</v>
      </c>
      <c r="E99" s="172"/>
      <c r="F99" s="172"/>
      <c r="G99" s="172"/>
      <c r="H99" s="172"/>
      <c r="I99" s="173"/>
      <c r="J99" s="174">
        <f>J176</f>
        <v>0</v>
      </c>
      <c r="K99" s="170"/>
      <c r="L99" s="175"/>
    </row>
    <row r="100" spans="2:12" s="10" customFormat="1" ht="19.95" customHeight="1">
      <c r="B100" s="169"/>
      <c r="C100" s="170"/>
      <c r="D100" s="171" t="s">
        <v>110</v>
      </c>
      <c r="E100" s="172"/>
      <c r="F100" s="172"/>
      <c r="G100" s="172"/>
      <c r="H100" s="172"/>
      <c r="I100" s="173"/>
      <c r="J100" s="174">
        <f>J179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111</v>
      </c>
      <c r="E101" s="172"/>
      <c r="F101" s="172"/>
      <c r="G101" s="172"/>
      <c r="H101" s="172"/>
      <c r="I101" s="173"/>
      <c r="J101" s="174">
        <f>J184</f>
        <v>0</v>
      </c>
      <c r="K101" s="170"/>
      <c r="L101" s="175"/>
    </row>
    <row r="102" spans="2:12" s="10" customFormat="1" ht="14.85" customHeight="1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J199</f>
        <v>0</v>
      </c>
      <c r="K102" s="170"/>
      <c r="L102" s="175"/>
    </row>
    <row r="103" spans="2:12" s="10" customFormat="1" ht="19.95" customHeight="1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2:12" s="9" customFormat="1" ht="24.9" customHeight="1">
      <c r="B104" s="162"/>
      <c r="C104" s="163"/>
      <c r="D104" s="164" t="s">
        <v>117</v>
      </c>
      <c r="E104" s="165"/>
      <c r="F104" s="165"/>
      <c r="G104" s="165"/>
      <c r="H104" s="165"/>
      <c r="I104" s="166"/>
      <c r="J104" s="167">
        <f>J208</f>
        <v>0</v>
      </c>
      <c r="K104" s="163"/>
      <c r="L104" s="168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121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8" t="str">
        <f>E7</f>
        <v>Splašková kanalizace Lískovec, odkanalizování místní části Gajerovice</v>
      </c>
      <c r="F114" s="329"/>
      <c r="G114" s="329"/>
      <c r="H114" s="32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99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0" t="str">
        <f>E9</f>
        <v>03 - SO 03 Kanalizační přípojky</v>
      </c>
      <c r="F116" s="330"/>
      <c r="G116" s="330"/>
      <c r="H116" s="330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Frýdek-Místej, k.ú. Lískovec u F-M</v>
      </c>
      <c r="G118" s="37"/>
      <c r="H118" s="37"/>
      <c r="I118" s="118" t="s">
        <v>22</v>
      </c>
      <c r="J118" s="67" t="str">
        <f>IF(J12="","",J12)</f>
        <v>30. 10. 2020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>Statutární město Frýdek-Místek</v>
      </c>
      <c r="G120" s="37"/>
      <c r="H120" s="37"/>
      <c r="I120" s="118" t="s">
        <v>30</v>
      </c>
      <c r="J120" s="33" t="str">
        <f>E21</f>
        <v>Josef Rechtik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118" t="s">
        <v>33</v>
      </c>
      <c r="J121" s="33" t="str">
        <f>E24</f>
        <v>Josef Rechtik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6"/>
      <c r="B123" s="177"/>
      <c r="C123" s="178" t="s">
        <v>122</v>
      </c>
      <c r="D123" s="179" t="s">
        <v>60</v>
      </c>
      <c r="E123" s="179" t="s">
        <v>56</v>
      </c>
      <c r="F123" s="179" t="s">
        <v>57</v>
      </c>
      <c r="G123" s="179" t="s">
        <v>123</v>
      </c>
      <c r="H123" s="179" t="s">
        <v>124</v>
      </c>
      <c r="I123" s="180" t="s">
        <v>125</v>
      </c>
      <c r="J123" s="181" t="s">
        <v>103</v>
      </c>
      <c r="K123" s="182" t="s">
        <v>126</v>
      </c>
      <c r="L123" s="183"/>
      <c r="M123" s="76" t="s">
        <v>1</v>
      </c>
      <c r="N123" s="77" t="s">
        <v>39</v>
      </c>
      <c r="O123" s="77" t="s">
        <v>127</v>
      </c>
      <c r="P123" s="77" t="s">
        <v>128</v>
      </c>
      <c r="Q123" s="77" t="s">
        <v>129</v>
      </c>
      <c r="R123" s="77" t="s">
        <v>130</v>
      </c>
      <c r="S123" s="77" t="s">
        <v>131</v>
      </c>
      <c r="T123" s="78" t="s">
        <v>132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3" s="2" customFormat="1" ht="22.8" customHeight="1">
      <c r="A124" s="35"/>
      <c r="B124" s="36"/>
      <c r="C124" s="83" t="s">
        <v>133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>
        <f>P125+P208</f>
        <v>0</v>
      </c>
      <c r="Q124" s="80"/>
      <c r="R124" s="186">
        <f>R125+R208</f>
        <v>232.87774345000003</v>
      </c>
      <c r="S124" s="80"/>
      <c r="T124" s="187">
        <f>T125+T208</f>
        <v>44.875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105</v>
      </c>
      <c r="BK124" s="188">
        <f>BK125+BK208</f>
        <v>0</v>
      </c>
    </row>
    <row r="125" spans="2:63" s="12" customFormat="1" ht="25.95" customHeight="1">
      <c r="B125" s="189"/>
      <c r="C125" s="190"/>
      <c r="D125" s="191" t="s">
        <v>74</v>
      </c>
      <c r="E125" s="192" t="s">
        <v>134</v>
      </c>
      <c r="F125" s="192" t="s">
        <v>135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P126+P176+P179+P184+P202</f>
        <v>0</v>
      </c>
      <c r="Q125" s="197"/>
      <c r="R125" s="198">
        <f>R126+R176+R179+R184+R202</f>
        <v>232.87774345000003</v>
      </c>
      <c r="S125" s="197"/>
      <c r="T125" s="199">
        <f>T126+T176+T179+T184+T202</f>
        <v>44.875</v>
      </c>
      <c r="AR125" s="200" t="s">
        <v>83</v>
      </c>
      <c r="AT125" s="201" t="s">
        <v>74</v>
      </c>
      <c r="AU125" s="201" t="s">
        <v>75</v>
      </c>
      <c r="AY125" s="200" t="s">
        <v>136</v>
      </c>
      <c r="BK125" s="202">
        <f>BK126+BK176+BK179+BK184+BK202</f>
        <v>0</v>
      </c>
    </row>
    <row r="126" spans="2:63" s="12" customFormat="1" ht="22.8" customHeight="1">
      <c r="B126" s="189"/>
      <c r="C126" s="190"/>
      <c r="D126" s="191" t="s">
        <v>74</v>
      </c>
      <c r="E126" s="203" t="s">
        <v>83</v>
      </c>
      <c r="F126" s="203" t="s">
        <v>137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SUM(P127:P175)</f>
        <v>0</v>
      </c>
      <c r="Q126" s="197"/>
      <c r="R126" s="198">
        <f>SUM(R127:R175)</f>
        <v>229.15232100000003</v>
      </c>
      <c r="S126" s="197"/>
      <c r="T126" s="199">
        <f>SUM(T127:T175)</f>
        <v>44.875</v>
      </c>
      <c r="AR126" s="200" t="s">
        <v>83</v>
      </c>
      <c r="AT126" s="201" t="s">
        <v>74</v>
      </c>
      <c r="AU126" s="201" t="s">
        <v>83</v>
      </c>
      <c r="AY126" s="200" t="s">
        <v>136</v>
      </c>
      <c r="BK126" s="202">
        <f>SUM(BK127:BK175)</f>
        <v>0</v>
      </c>
    </row>
    <row r="127" spans="1:65" s="2" customFormat="1" ht="21.75" customHeight="1">
      <c r="A127" s="35"/>
      <c r="B127" s="36"/>
      <c r="C127" s="205" t="s">
        <v>83</v>
      </c>
      <c r="D127" s="205" t="s">
        <v>138</v>
      </c>
      <c r="E127" s="206" t="s">
        <v>139</v>
      </c>
      <c r="F127" s="207" t="s">
        <v>140</v>
      </c>
      <c r="G127" s="208" t="s">
        <v>141</v>
      </c>
      <c r="H127" s="209">
        <v>62.25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40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0.5</v>
      </c>
      <c r="T127" s="216">
        <f>S127*H127</f>
        <v>31.125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142</v>
      </c>
      <c r="AT127" s="217" t="s">
        <v>138</v>
      </c>
      <c r="AU127" s="217" t="s">
        <v>85</v>
      </c>
      <c r="AY127" s="18" t="s">
        <v>136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0</v>
      </c>
      <c r="BL127" s="18" t="s">
        <v>142</v>
      </c>
      <c r="BM127" s="217" t="s">
        <v>143</v>
      </c>
    </row>
    <row r="128" spans="2:51" s="14" customFormat="1" ht="20.4">
      <c r="B128" s="231"/>
      <c r="C128" s="232"/>
      <c r="D128" s="221" t="s">
        <v>144</v>
      </c>
      <c r="E128" s="233" t="s">
        <v>1</v>
      </c>
      <c r="F128" s="234" t="s">
        <v>947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144</v>
      </c>
      <c r="AU128" s="240" t="s">
        <v>85</v>
      </c>
      <c r="AV128" s="14" t="s">
        <v>83</v>
      </c>
      <c r="AW128" s="14" t="s">
        <v>32</v>
      </c>
      <c r="AX128" s="14" t="s">
        <v>75</v>
      </c>
      <c r="AY128" s="240" t="s">
        <v>136</v>
      </c>
    </row>
    <row r="129" spans="2:51" s="13" customFormat="1" ht="10.2">
      <c r="B129" s="219"/>
      <c r="C129" s="220"/>
      <c r="D129" s="221" t="s">
        <v>144</v>
      </c>
      <c r="E129" s="222" t="s">
        <v>1</v>
      </c>
      <c r="F129" s="223" t="s">
        <v>948</v>
      </c>
      <c r="G129" s="220"/>
      <c r="H129" s="224">
        <v>62.25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144</v>
      </c>
      <c r="AU129" s="230" t="s">
        <v>85</v>
      </c>
      <c r="AV129" s="13" t="s">
        <v>85</v>
      </c>
      <c r="AW129" s="13" t="s">
        <v>32</v>
      </c>
      <c r="AX129" s="13" t="s">
        <v>83</v>
      </c>
      <c r="AY129" s="230" t="s">
        <v>136</v>
      </c>
    </row>
    <row r="130" spans="1:65" s="2" customFormat="1" ht="21.75" customHeight="1">
      <c r="A130" s="35"/>
      <c r="B130" s="36"/>
      <c r="C130" s="205" t="s">
        <v>85</v>
      </c>
      <c r="D130" s="205" t="s">
        <v>138</v>
      </c>
      <c r="E130" s="206" t="s">
        <v>146</v>
      </c>
      <c r="F130" s="207" t="s">
        <v>147</v>
      </c>
      <c r="G130" s="208" t="s">
        <v>141</v>
      </c>
      <c r="H130" s="209">
        <v>62.5</v>
      </c>
      <c r="I130" s="210"/>
      <c r="J130" s="211">
        <f aca="true" t="shared" si="0" ref="J130:J135">ROUND(I130*H130,2)</f>
        <v>0</v>
      </c>
      <c r="K130" s="212"/>
      <c r="L130" s="40"/>
      <c r="M130" s="213" t="s">
        <v>1</v>
      </c>
      <c r="N130" s="214" t="s">
        <v>40</v>
      </c>
      <c r="O130" s="72"/>
      <c r="P130" s="215">
        <f aca="true" t="shared" si="1" ref="P130:P135">O130*H130</f>
        <v>0</v>
      </c>
      <c r="Q130" s="215">
        <v>0</v>
      </c>
      <c r="R130" s="215">
        <f aca="true" t="shared" si="2" ref="R130:R135">Q130*H130</f>
        <v>0</v>
      </c>
      <c r="S130" s="215">
        <v>0.22</v>
      </c>
      <c r="T130" s="216">
        <f aca="true" t="shared" si="3" ref="T130:T135">S130*H130</f>
        <v>13.75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142</v>
      </c>
      <c r="AT130" s="217" t="s">
        <v>138</v>
      </c>
      <c r="AU130" s="217" t="s">
        <v>85</v>
      </c>
      <c r="AY130" s="18" t="s">
        <v>136</v>
      </c>
      <c r="BE130" s="218">
        <f aca="true" t="shared" si="4" ref="BE130:BE135">IF(N130="základní",J130,0)</f>
        <v>0</v>
      </c>
      <c r="BF130" s="218">
        <f aca="true" t="shared" si="5" ref="BF130:BF135">IF(N130="snížená",J130,0)</f>
        <v>0</v>
      </c>
      <c r="BG130" s="218">
        <f aca="true" t="shared" si="6" ref="BG130:BG135">IF(N130="zákl. přenesená",J130,0)</f>
        <v>0</v>
      </c>
      <c r="BH130" s="218">
        <f aca="true" t="shared" si="7" ref="BH130:BH135">IF(N130="sníž. přenesená",J130,0)</f>
        <v>0</v>
      </c>
      <c r="BI130" s="218">
        <f aca="true" t="shared" si="8" ref="BI130:BI135">IF(N130="nulová",J130,0)</f>
        <v>0</v>
      </c>
      <c r="BJ130" s="18" t="s">
        <v>83</v>
      </c>
      <c r="BK130" s="218">
        <f aca="true" t="shared" si="9" ref="BK130:BK135">ROUND(I130*H130,2)</f>
        <v>0</v>
      </c>
      <c r="BL130" s="18" t="s">
        <v>142</v>
      </c>
      <c r="BM130" s="217" t="s">
        <v>949</v>
      </c>
    </row>
    <row r="131" spans="1:65" s="2" customFormat="1" ht="21.75" customHeight="1">
      <c r="A131" s="35"/>
      <c r="B131" s="36"/>
      <c r="C131" s="205" t="s">
        <v>149</v>
      </c>
      <c r="D131" s="205" t="s">
        <v>138</v>
      </c>
      <c r="E131" s="206" t="s">
        <v>155</v>
      </c>
      <c r="F131" s="207" t="s">
        <v>156</v>
      </c>
      <c r="G131" s="208" t="s">
        <v>157</v>
      </c>
      <c r="H131" s="209">
        <v>40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40</v>
      </c>
      <c r="O131" s="72"/>
      <c r="P131" s="215">
        <f t="shared" si="1"/>
        <v>0</v>
      </c>
      <c r="Q131" s="215">
        <v>3E-05</v>
      </c>
      <c r="R131" s="215">
        <f t="shared" si="2"/>
        <v>0.0012000000000000001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142</v>
      </c>
      <c r="AT131" s="217" t="s">
        <v>138</v>
      </c>
      <c r="AU131" s="217" t="s">
        <v>85</v>
      </c>
      <c r="AY131" s="18" t="s">
        <v>136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83</v>
      </c>
      <c r="BK131" s="218">
        <f t="shared" si="9"/>
        <v>0</v>
      </c>
      <c r="BL131" s="18" t="s">
        <v>142</v>
      </c>
      <c r="BM131" s="217" t="s">
        <v>158</v>
      </c>
    </row>
    <row r="132" spans="1:65" s="2" customFormat="1" ht="21.75" customHeight="1">
      <c r="A132" s="35"/>
      <c r="B132" s="36"/>
      <c r="C132" s="205" t="s">
        <v>142</v>
      </c>
      <c r="D132" s="205" t="s">
        <v>138</v>
      </c>
      <c r="E132" s="206" t="s">
        <v>160</v>
      </c>
      <c r="F132" s="207" t="s">
        <v>161</v>
      </c>
      <c r="G132" s="208" t="s">
        <v>162</v>
      </c>
      <c r="H132" s="209">
        <v>20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40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142</v>
      </c>
      <c r="AT132" s="217" t="s">
        <v>138</v>
      </c>
      <c r="AU132" s="217" t="s">
        <v>85</v>
      </c>
      <c r="AY132" s="18" t="s">
        <v>136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83</v>
      </c>
      <c r="BK132" s="218">
        <f t="shared" si="9"/>
        <v>0</v>
      </c>
      <c r="BL132" s="18" t="s">
        <v>142</v>
      </c>
      <c r="BM132" s="217" t="s">
        <v>163</v>
      </c>
    </row>
    <row r="133" spans="1:65" s="2" customFormat="1" ht="16.5" customHeight="1">
      <c r="A133" s="35"/>
      <c r="B133" s="36"/>
      <c r="C133" s="205" t="s">
        <v>159</v>
      </c>
      <c r="D133" s="205" t="s">
        <v>138</v>
      </c>
      <c r="E133" s="206" t="s">
        <v>165</v>
      </c>
      <c r="F133" s="207" t="s">
        <v>166</v>
      </c>
      <c r="G133" s="208" t="s">
        <v>167</v>
      </c>
      <c r="H133" s="209">
        <v>20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40</v>
      </c>
      <c r="O133" s="72"/>
      <c r="P133" s="215">
        <f t="shared" si="1"/>
        <v>0</v>
      </c>
      <c r="Q133" s="215">
        <v>0.0369</v>
      </c>
      <c r="R133" s="215">
        <f t="shared" si="2"/>
        <v>0.738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142</v>
      </c>
      <c r="AT133" s="217" t="s">
        <v>138</v>
      </c>
      <c r="AU133" s="217" t="s">
        <v>85</v>
      </c>
      <c r="AY133" s="18" t="s">
        <v>136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83</v>
      </c>
      <c r="BK133" s="218">
        <f t="shared" si="9"/>
        <v>0</v>
      </c>
      <c r="BL133" s="18" t="s">
        <v>142</v>
      </c>
      <c r="BM133" s="217" t="s">
        <v>168</v>
      </c>
    </row>
    <row r="134" spans="1:65" s="2" customFormat="1" ht="21.75" customHeight="1">
      <c r="A134" s="35"/>
      <c r="B134" s="36"/>
      <c r="C134" s="205" t="s">
        <v>164</v>
      </c>
      <c r="D134" s="205" t="s">
        <v>138</v>
      </c>
      <c r="E134" s="206" t="s">
        <v>176</v>
      </c>
      <c r="F134" s="207" t="s">
        <v>177</v>
      </c>
      <c r="G134" s="208" t="s">
        <v>167</v>
      </c>
      <c r="H134" s="209">
        <v>20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40</v>
      </c>
      <c r="O134" s="72"/>
      <c r="P134" s="215">
        <f t="shared" si="1"/>
        <v>0</v>
      </c>
      <c r="Q134" s="215">
        <v>0.0369</v>
      </c>
      <c r="R134" s="215">
        <f t="shared" si="2"/>
        <v>0.738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142</v>
      </c>
      <c r="AT134" s="217" t="s">
        <v>138</v>
      </c>
      <c r="AU134" s="217" t="s">
        <v>85</v>
      </c>
      <c r="AY134" s="18" t="s">
        <v>136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83</v>
      </c>
      <c r="BK134" s="218">
        <f t="shared" si="9"/>
        <v>0</v>
      </c>
      <c r="BL134" s="18" t="s">
        <v>142</v>
      </c>
      <c r="BM134" s="217" t="s">
        <v>178</v>
      </c>
    </row>
    <row r="135" spans="1:65" s="2" customFormat="1" ht="21.75" customHeight="1">
      <c r="A135" s="35"/>
      <c r="B135" s="36"/>
      <c r="C135" s="205" t="s">
        <v>170</v>
      </c>
      <c r="D135" s="205" t="s">
        <v>138</v>
      </c>
      <c r="E135" s="206" t="s">
        <v>950</v>
      </c>
      <c r="F135" s="207" t="s">
        <v>951</v>
      </c>
      <c r="G135" s="208" t="s">
        <v>141</v>
      </c>
      <c r="H135" s="209">
        <v>60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40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142</v>
      </c>
      <c r="AT135" s="217" t="s">
        <v>138</v>
      </c>
      <c r="AU135" s="217" t="s">
        <v>85</v>
      </c>
      <c r="AY135" s="18" t="s">
        <v>136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83</v>
      </c>
      <c r="BK135" s="218">
        <f t="shared" si="9"/>
        <v>0</v>
      </c>
      <c r="BL135" s="18" t="s">
        <v>142</v>
      </c>
      <c r="BM135" s="217" t="s">
        <v>952</v>
      </c>
    </row>
    <row r="136" spans="2:51" s="13" customFormat="1" ht="10.2">
      <c r="B136" s="219"/>
      <c r="C136" s="220"/>
      <c r="D136" s="221" t="s">
        <v>144</v>
      </c>
      <c r="E136" s="222" t="s">
        <v>1</v>
      </c>
      <c r="F136" s="223" t="s">
        <v>953</v>
      </c>
      <c r="G136" s="220"/>
      <c r="H136" s="224">
        <v>60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144</v>
      </c>
      <c r="AU136" s="230" t="s">
        <v>85</v>
      </c>
      <c r="AV136" s="13" t="s">
        <v>85</v>
      </c>
      <c r="AW136" s="13" t="s">
        <v>32</v>
      </c>
      <c r="AX136" s="13" t="s">
        <v>83</v>
      </c>
      <c r="AY136" s="230" t="s">
        <v>136</v>
      </c>
    </row>
    <row r="137" spans="1:65" s="2" customFormat="1" ht="21.75" customHeight="1">
      <c r="A137" s="35"/>
      <c r="B137" s="36"/>
      <c r="C137" s="205" t="s">
        <v>175</v>
      </c>
      <c r="D137" s="205" t="s">
        <v>138</v>
      </c>
      <c r="E137" s="206" t="s">
        <v>181</v>
      </c>
      <c r="F137" s="207" t="s">
        <v>182</v>
      </c>
      <c r="G137" s="208" t="s">
        <v>183</v>
      </c>
      <c r="H137" s="209">
        <v>120</v>
      </c>
      <c r="I137" s="210"/>
      <c r="J137" s="211">
        <f>ROUND(I137*H137,2)</f>
        <v>0</v>
      </c>
      <c r="K137" s="212"/>
      <c r="L137" s="40"/>
      <c r="M137" s="213" t="s">
        <v>1</v>
      </c>
      <c r="N137" s="214" t="s">
        <v>40</v>
      </c>
      <c r="O137" s="72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142</v>
      </c>
      <c r="AT137" s="217" t="s">
        <v>138</v>
      </c>
      <c r="AU137" s="217" t="s">
        <v>85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0</v>
      </c>
      <c r="BL137" s="18" t="s">
        <v>142</v>
      </c>
      <c r="BM137" s="217" t="s">
        <v>184</v>
      </c>
    </row>
    <row r="138" spans="2:51" s="13" customFormat="1" ht="10.2">
      <c r="B138" s="219"/>
      <c r="C138" s="220"/>
      <c r="D138" s="221" t="s">
        <v>144</v>
      </c>
      <c r="E138" s="222" t="s">
        <v>1</v>
      </c>
      <c r="F138" s="223" t="s">
        <v>954</v>
      </c>
      <c r="G138" s="220"/>
      <c r="H138" s="224">
        <v>120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144</v>
      </c>
      <c r="AU138" s="230" t="s">
        <v>85</v>
      </c>
      <c r="AV138" s="13" t="s">
        <v>85</v>
      </c>
      <c r="AW138" s="13" t="s">
        <v>32</v>
      </c>
      <c r="AX138" s="13" t="s">
        <v>83</v>
      </c>
      <c r="AY138" s="230" t="s">
        <v>136</v>
      </c>
    </row>
    <row r="139" spans="1:65" s="2" customFormat="1" ht="21.75" customHeight="1">
      <c r="A139" s="35"/>
      <c r="B139" s="36"/>
      <c r="C139" s="205" t="s">
        <v>180</v>
      </c>
      <c r="D139" s="205" t="s">
        <v>138</v>
      </c>
      <c r="E139" s="206" t="s">
        <v>187</v>
      </c>
      <c r="F139" s="207" t="s">
        <v>188</v>
      </c>
      <c r="G139" s="208" t="s">
        <v>183</v>
      </c>
      <c r="H139" s="209">
        <v>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142</v>
      </c>
      <c r="AT139" s="217" t="s">
        <v>138</v>
      </c>
      <c r="AU139" s="217" t="s">
        <v>85</v>
      </c>
      <c r="AY139" s="18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142</v>
      </c>
      <c r="BM139" s="217" t="s">
        <v>189</v>
      </c>
    </row>
    <row r="140" spans="1:65" s="2" customFormat="1" ht="21.75" customHeight="1">
      <c r="A140" s="35"/>
      <c r="B140" s="36"/>
      <c r="C140" s="205" t="s">
        <v>186</v>
      </c>
      <c r="D140" s="205" t="s">
        <v>138</v>
      </c>
      <c r="E140" s="206" t="s">
        <v>197</v>
      </c>
      <c r="F140" s="207" t="s">
        <v>198</v>
      </c>
      <c r="G140" s="208" t="s">
        <v>183</v>
      </c>
      <c r="H140" s="209">
        <v>228.582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142</v>
      </c>
      <c r="AT140" s="217" t="s">
        <v>138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142</v>
      </c>
      <c r="BM140" s="217" t="s">
        <v>199</v>
      </c>
    </row>
    <row r="141" spans="2:51" s="14" customFormat="1" ht="10.2">
      <c r="B141" s="231"/>
      <c r="C141" s="232"/>
      <c r="D141" s="221" t="s">
        <v>144</v>
      </c>
      <c r="E141" s="233" t="s">
        <v>1</v>
      </c>
      <c r="F141" s="234" t="s">
        <v>955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144</v>
      </c>
      <c r="AU141" s="240" t="s">
        <v>85</v>
      </c>
      <c r="AV141" s="14" t="s">
        <v>83</v>
      </c>
      <c r="AW141" s="14" t="s">
        <v>32</v>
      </c>
      <c r="AX141" s="14" t="s">
        <v>75</v>
      </c>
      <c r="AY141" s="240" t="s">
        <v>136</v>
      </c>
    </row>
    <row r="142" spans="2:51" s="13" customFormat="1" ht="10.2">
      <c r="B142" s="219"/>
      <c r="C142" s="220"/>
      <c r="D142" s="221" t="s">
        <v>144</v>
      </c>
      <c r="E142" s="222" t="s">
        <v>1</v>
      </c>
      <c r="F142" s="223" t="s">
        <v>956</v>
      </c>
      <c r="G142" s="220"/>
      <c r="H142" s="224">
        <v>211.65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144</v>
      </c>
      <c r="AU142" s="230" t="s">
        <v>85</v>
      </c>
      <c r="AV142" s="13" t="s">
        <v>85</v>
      </c>
      <c r="AW142" s="13" t="s">
        <v>32</v>
      </c>
      <c r="AX142" s="13" t="s">
        <v>75</v>
      </c>
      <c r="AY142" s="230" t="s">
        <v>136</v>
      </c>
    </row>
    <row r="143" spans="2:51" s="14" customFormat="1" ht="10.2">
      <c r="B143" s="231"/>
      <c r="C143" s="232"/>
      <c r="D143" s="221" t="s">
        <v>144</v>
      </c>
      <c r="E143" s="233" t="s">
        <v>1</v>
      </c>
      <c r="F143" s="234" t="s">
        <v>957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144</v>
      </c>
      <c r="AU143" s="240" t="s">
        <v>85</v>
      </c>
      <c r="AV143" s="14" t="s">
        <v>83</v>
      </c>
      <c r="AW143" s="14" t="s">
        <v>32</v>
      </c>
      <c r="AX143" s="14" t="s">
        <v>75</v>
      </c>
      <c r="AY143" s="240" t="s">
        <v>136</v>
      </c>
    </row>
    <row r="144" spans="2:51" s="13" customFormat="1" ht="10.2">
      <c r="B144" s="219"/>
      <c r="C144" s="220"/>
      <c r="D144" s="221" t="s">
        <v>144</v>
      </c>
      <c r="E144" s="222" t="s">
        <v>1</v>
      </c>
      <c r="F144" s="223" t="s">
        <v>958</v>
      </c>
      <c r="G144" s="220"/>
      <c r="H144" s="224">
        <v>16.932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144</v>
      </c>
      <c r="AU144" s="230" t="s">
        <v>85</v>
      </c>
      <c r="AV144" s="13" t="s">
        <v>85</v>
      </c>
      <c r="AW144" s="13" t="s">
        <v>32</v>
      </c>
      <c r="AX144" s="13" t="s">
        <v>75</v>
      </c>
      <c r="AY144" s="230" t="s">
        <v>136</v>
      </c>
    </row>
    <row r="145" spans="2:51" s="16" customFormat="1" ht="10.2">
      <c r="B145" s="252"/>
      <c r="C145" s="253"/>
      <c r="D145" s="221" t="s">
        <v>144</v>
      </c>
      <c r="E145" s="254" t="s">
        <v>1</v>
      </c>
      <c r="F145" s="255" t="s">
        <v>209</v>
      </c>
      <c r="G145" s="253"/>
      <c r="H145" s="256">
        <v>228.582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144</v>
      </c>
      <c r="AU145" s="262" t="s">
        <v>85</v>
      </c>
      <c r="AV145" s="16" t="s">
        <v>142</v>
      </c>
      <c r="AW145" s="16" t="s">
        <v>32</v>
      </c>
      <c r="AX145" s="16" t="s">
        <v>83</v>
      </c>
      <c r="AY145" s="262" t="s">
        <v>136</v>
      </c>
    </row>
    <row r="146" spans="1:65" s="2" customFormat="1" ht="16.5" customHeight="1">
      <c r="A146" s="35"/>
      <c r="B146" s="36"/>
      <c r="C146" s="205" t="s">
        <v>190</v>
      </c>
      <c r="D146" s="205" t="s">
        <v>138</v>
      </c>
      <c r="E146" s="206" t="s">
        <v>211</v>
      </c>
      <c r="F146" s="207" t="s">
        <v>212</v>
      </c>
      <c r="G146" s="208" t="s">
        <v>141</v>
      </c>
      <c r="H146" s="209">
        <v>498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0.00084</v>
      </c>
      <c r="R146" s="215">
        <f>Q146*H146</f>
        <v>0.41832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142</v>
      </c>
      <c r="AT146" s="217" t="s">
        <v>138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142</v>
      </c>
      <c r="BM146" s="217" t="s">
        <v>213</v>
      </c>
    </row>
    <row r="147" spans="2:51" s="13" customFormat="1" ht="10.2">
      <c r="B147" s="219"/>
      <c r="C147" s="220"/>
      <c r="D147" s="221" t="s">
        <v>144</v>
      </c>
      <c r="E147" s="222" t="s">
        <v>1</v>
      </c>
      <c r="F147" s="223" t="s">
        <v>959</v>
      </c>
      <c r="G147" s="220"/>
      <c r="H147" s="224">
        <v>498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144</v>
      </c>
      <c r="AU147" s="230" t="s">
        <v>85</v>
      </c>
      <c r="AV147" s="13" t="s">
        <v>85</v>
      </c>
      <c r="AW147" s="13" t="s">
        <v>32</v>
      </c>
      <c r="AX147" s="13" t="s">
        <v>83</v>
      </c>
      <c r="AY147" s="230" t="s">
        <v>136</v>
      </c>
    </row>
    <row r="148" spans="1:65" s="2" customFormat="1" ht="21.75" customHeight="1">
      <c r="A148" s="35"/>
      <c r="B148" s="36"/>
      <c r="C148" s="205" t="s">
        <v>196</v>
      </c>
      <c r="D148" s="205" t="s">
        <v>138</v>
      </c>
      <c r="E148" s="206" t="s">
        <v>218</v>
      </c>
      <c r="F148" s="207" t="s">
        <v>219</v>
      </c>
      <c r="G148" s="208" t="s">
        <v>141</v>
      </c>
      <c r="H148" s="209">
        <v>498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142</v>
      </c>
      <c r="AT148" s="217" t="s">
        <v>138</v>
      </c>
      <c r="AU148" s="217" t="s">
        <v>85</v>
      </c>
      <c r="AY148" s="18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142</v>
      </c>
      <c r="BM148" s="217" t="s">
        <v>220</v>
      </c>
    </row>
    <row r="149" spans="1:65" s="2" customFormat="1" ht="21.75" customHeight="1">
      <c r="A149" s="35"/>
      <c r="B149" s="36"/>
      <c r="C149" s="205" t="s">
        <v>210</v>
      </c>
      <c r="D149" s="205" t="s">
        <v>138</v>
      </c>
      <c r="E149" s="206" t="s">
        <v>960</v>
      </c>
      <c r="F149" s="207" t="s">
        <v>961</v>
      </c>
      <c r="G149" s="208" t="s">
        <v>183</v>
      </c>
      <c r="H149" s="209">
        <v>228.58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142</v>
      </c>
      <c r="AT149" s="217" t="s">
        <v>138</v>
      </c>
      <c r="AU149" s="217" t="s">
        <v>85</v>
      </c>
      <c r="AY149" s="18" t="s">
        <v>136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142</v>
      </c>
      <c r="BM149" s="217" t="s">
        <v>962</v>
      </c>
    </row>
    <row r="150" spans="2:51" s="14" customFormat="1" ht="10.2">
      <c r="B150" s="231"/>
      <c r="C150" s="232"/>
      <c r="D150" s="221" t="s">
        <v>144</v>
      </c>
      <c r="E150" s="233" t="s">
        <v>1</v>
      </c>
      <c r="F150" s="234" t="s">
        <v>963</v>
      </c>
      <c r="G150" s="232"/>
      <c r="H150" s="233" t="s">
        <v>1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144</v>
      </c>
      <c r="AU150" s="240" t="s">
        <v>85</v>
      </c>
      <c r="AV150" s="14" t="s">
        <v>83</v>
      </c>
      <c r="AW150" s="14" t="s">
        <v>32</v>
      </c>
      <c r="AX150" s="14" t="s">
        <v>75</v>
      </c>
      <c r="AY150" s="240" t="s">
        <v>136</v>
      </c>
    </row>
    <row r="151" spans="2:51" s="13" customFormat="1" ht="10.2">
      <c r="B151" s="219"/>
      <c r="C151" s="220"/>
      <c r="D151" s="221" t="s">
        <v>144</v>
      </c>
      <c r="E151" s="222" t="s">
        <v>1</v>
      </c>
      <c r="F151" s="223" t="s">
        <v>964</v>
      </c>
      <c r="G151" s="220"/>
      <c r="H151" s="224">
        <v>228.58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144</v>
      </c>
      <c r="AU151" s="230" t="s">
        <v>85</v>
      </c>
      <c r="AV151" s="13" t="s">
        <v>85</v>
      </c>
      <c r="AW151" s="13" t="s">
        <v>32</v>
      </c>
      <c r="AX151" s="13" t="s">
        <v>83</v>
      </c>
      <c r="AY151" s="230" t="s">
        <v>136</v>
      </c>
    </row>
    <row r="152" spans="1:65" s="2" customFormat="1" ht="21.75" customHeight="1">
      <c r="A152" s="35"/>
      <c r="B152" s="36"/>
      <c r="C152" s="205" t="s">
        <v>214</v>
      </c>
      <c r="D152" s="205" t="s">
        <v>138</v>
      </c>
      <c r="E152" s="206" t="s">
        <v>230</v>
      </c>
      <c r="F152" s="207" t="s">
        <v>231</v>
      </c>
      <c r="G152" s="208" t="s">
        <v>183</v>
      </c>
      <c r="H152" s="209">
        <v>114.29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142</v>
      </c>
      <c r="AT152" s="217" t="s">
        <v>138</v>
      </c>
      <c r="AU152" s="217" t="s">
        <v>85</v>
      </c>
      <c r="AY152" s="18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142</v>
      </c>
      <c r="BM152" s="217" t="s">
        <v>232</v>
      </c>
    </row>
    <row r="153" spans="2:51" s="14" customFormat="1" ht="10.2">
      <c r="B153" s="231"/>
      <c r="C153" s="232"/>
      <c r="D153" s="221" t="s">
        <v>144</v>
      </c>
      <c r="E153" s="233" t="s">
        <v>1</v>
      </c>
      <c r="F153" s="234" t="s">
        <v>965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144</v>
      </c>
      <c r="AU153" s="240" t="s">
        <v>85</v>
      </c>
      <c r="AV153" s="14" t="s">
        <v>83</v>
      </c>
      <c r="AW153" s="14" t="s">
        <v>32</v>
      </c>
      <c r="AX153" s="14" t="s">
        <v>75</v>
      </c>
      <c r="AY153" s="240" t="s">
        <v>136</v>
      </c>
    </row>
    <row r="154" spans="2:51" s="13" customFormat="1" ht="10.2">
      <c r="B154" s="219"/>
      <c r="C154" s="220"/>
      <c r="D154" s="221" t="s">
        <v>144</v>
      </c>
      <c r="E154" s="222" t="s">
        <v>1</v>
      </c>
      <c r="F154" s="223" t="s">
        <v>966</v>
      </c>
      <c r="G154" s="220"/>
      <c r="H154" s="224">
        <v>114.29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144</v>
      </c>
      <c r="AU154" s="230" t="s">
        <v>85</v>
      </c>
      <c r="AV154" s="13" t="s">
        <v>85</v>
      </c>
      <c r="AW154" s="13" t="s">
        <v>32</v>
      </c>
      <c r="AX154" s="13" t="s">
        <v>83</v>
      </c>
      <c r="AY154" s="230" t="s">
        <v>136</v>
      </c>
    </row>
    <row r="155" spans="1:65" s="2" customFormat="1" ht="21.75" customHeight="1">
      <c r="A155" s="35"/>
      <c r="B155" s="36"/>
      <c r="C155" s="205" t="s">
        <v>8</v>
      </c>
      <c r="D155" s="205" t="s">
        <v>138</v>
      </c>
      <c r="E155" s="206" t="s">
        <v>967</v>
      </c>
      <c r="F155" s="207" t="s">
        <v>968</v>
      </c>
      <c r="G155" s="208" t="s">
        <v>183</v>
      </c>
      <c r="H155" s="209">
        <v>114.29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142</v>
      </c>
      <c r="AT155" s="217" t="s">
        <v>138</v>
      </c>
      <c r="AU155" s="217" t="s">
        <v>85</v>
      </c>
      <c r="AY155" s="18" t="s">
        <v>136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142</v>
      </c>
      <c r="BM155" s="217" t="s">
        <v>969</v>
      </c>
    </row>
    <row r="156" spans="1:65" s="2" customFormat="1" ht="21.75" customHeight="1">
      <c r="A156" s="35"/>
      <c r="B156" s="36"/>
      <c r="C156" s="205" t="s">
        <v>221</v>
      </c>
      <c r="D156" s="205" t="s">
        <v>138</v>
      </c>
      <c r="E156" s="206" t="s">
        <v>561</v>
      </c>
      <c r="F156" s="207" t="s">
        <v>562</v>
      </c>
      <c r="G156" s="208" t="s">
        <v>141</v>
      </c>
      <c r="H156" s="209">
        <v>186.75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142</v>
      </c>
      <c r="AT156" s="217" t="s">
        <v>138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142</v>
      </c>
      <c r="BM156" s="217" t="s">
        <v>970</v>
      </c>
    </row>
    <row r="157" spans="2:51" s="13" customFormat="1" ht="10.2">
      <c r="B157" s="219"/>
      <c r="C157" s="220"/>
      <c r="D157" s="221" t="s">
        <v>144</v>
      </c>
      <c r="E157" s="222" t="s">
        <v>1</v>
      </c>
      <c r="F157" s="223" t="s">
        <v>971</v>
      </c>
      <c r="G157" s="220"/>
      <c r="H157" s="224">
        <v>186.75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144</v>
      </c>
      <c r="AU157" s="230" t="s">
        <v>85</v>
      </c>
      <c r="AV157" s="13" t="s">
        <v>85</v>
      </c>
      <c r="AW157" s="13" t="s">
        <v>32</v>
      </c>
      <c r="AX157" s="13" t="s">
        <v>83</v>
      </c>
      <c r="AY157" s="230" t="s">
        <v>136</v>
      </c>
    </row>
    <row r="158" spans="1:65" s="2" customFormat="1" ht="21.75" customHeight="1">
      <c r="A158" s="35"/>
      <c r="B158" s="36"/>
      <c r="C158" s="205" t="s">
        <v>225</v>
      </c>
      <c r="D158" s="205" t="s">
        <v>138</v>
      </c>
      <c r="E158" s="206" t="s">
        <v>565</v>
      </c>
      <c r="F158" s="207" t="s">
        <v>566</v>
      </c>
      <c r="G158" s="208" t="s">
        <v>141</v>
      </c>
      <c r="H158" s="209">
        <v>62.5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142</v>
      </c>
      <c r="AT158" s="217" t="s">
        <v>138</v>
      </c>
      <c r="AU158" s="217" t="s">
        <v>85</v>
      </c>
      <c r="AY158" s="18" t="s">
        <v>136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142</v>
      </c>
      <c r="BM158" s="217" t="s">
        <v>972</v>
      </c>
    </row>
    <row r="159" spans="1:65" s="2" customFormat="1" ht="21.75" customHeight="1">
      <c r="A159" s="35"/>
      <c r="B159" s="36"/>
      <c r="C159" s="205" t="s">
        <v>229</v>
      </c>
      <c r="D159" s="205" t="s">
        <v>138</v>
      </c>
      <c r="E159" s="206" t="s">
        <v>568</v>
      </c>
      <c r="F159" s="207" t="s">
        <v>569</v>
      </c>
      <c r="G159" s="208" t="s">
        <v>141</v>
      </c>
      <c r="H159" s="209">
        <v>186.75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40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142</v>
      </c>
      <c r="AT159" s="217" t="s">
        <v>138</v>
      </c>
      <c r="AU159" s="217" t="s">
        <v>85</v>
      </c>
      <c r="AY159" s="18" t="s">
        <v>136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142</v>
      </c>
      <c r="BM159" s="217" t="s">
        <v>973</v>
      </c>
    </row>
    <row r="160" spans="1:65" s="2" customFormat="1" ht="16.5" customHeight="1">
      <c r="A160" s="35"/>
      <c r="B160" s="36"/>
      <c r="C160" s="263" t="s">
        <v>233</v>
      </c>
      <c r="D160" s="263" t="s">
        <v>256</v>
      </c>
      <c r="E160" s="264" t="s">
        <v>571</v>
      </c>
      <c r="F160" s="265" t="s">
        <v>572</v>
      </c>
      <c r="G160" s="266" t="s">
        <v>573</v>
      </c>
      <c r="H160" s="267">
        <v>2.801</v>
      </c>
      <c r="I160" s="268"/>
      <c r="J160" s="269">
        <f>ROUND(I160*H160,2)</f>
        <v>0</v>
      </c>
      <c r="K160" s="270"/>
      <c r="L160" s="271"/>
      <c r="M160" s="272" t="s">
        <v>1</v>
      </c>
      <c r="N160" s="273" t="s">
        <v>40</v>
      </c>
      <c r="O160" s="72"/>
      <c r="P160" s="215">
        <f>O160*H160</f>
        <v>0</v>
      </c>
      <c r="Q160" s="215">
        <v>0.001</v>
      </c>
      <c r="R160" s="215">
        <f>Q160*H160</f>
        <v>0.002801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175</v>
      </c>
      <c r="AT160" s="217" t="s">
        <v>256</v>
      </c>
      <c r="AU160" s="217" t="s">
        <v>85</v>
      </c>
      <c r="AY160" s="18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142</v>
      </c>
      <c r="BM160" s="217" t="s">
        <v>974</v>
      </c>
    </row>
    <row r="161" spans="2:51" s="13" customFormat="1" ht="10.2">
      <c r="B161" s="219"/>
      <c r="C161" s="220"/>
      <c r="D161" s="221" t="s">
        <v>144</v>
      </c>
      <c r="E161" s="220"/>
      <c r="F161" s="223" t="s">
        <v>975</v>
      </c>
      <c r="G161" s="220"/>
      <c r="H161" s="224">
        <v>2.801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144</v>
      </c>
      <c r="AU161" s="230" t="s">
        <v>85</v>
      </c>
      <c r="AV161" s="13" t="s">
        <v>85</v>
      </c>
      <c r="AW161" s="13" t="s">
        <v>4</v>
      </c>
      <c r="AX161" s="13" t="s">
        <v>83</v>
      </c>
      <c r="AY161" s="230" t="s">
        <v>136</v>
      </c>
    </row>
    <row r="162" spans="1:65" s="2" customFormat="1" ht="33" customHeight="1">
      <c r="A162" s="35"/>
      <c r="B162" s="36"/>
      <c r="C162" s="205" t="s">
        <v>239</v>
      </c>
      <c r="D162" s="205" t="s">
        <v>138</v>
      </c>
      <c r="E162" s="206" t="s">
        <v>234</v>
      </c>
      <c r="F162" s="207" t="s">
        <v>235</v>
      </c>
      <c r="G162" s="208" t="s">
        <v>236</v>
      </c>
      <c r="H162" s="209">
        <v>205.704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142</v>
      </c>
      <c r="AT162" s="217" t="s">
        <v>138</v>
      </c>
      <c r="AU162" s="217" t="s">
        <v>85</v>
      </c>
      <c r="AY162" s="18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142</v>
      </c>
      <c r="BM162" s="217" t="s">
        <v>237</v>
      </c>
    </row>
    <row r="163" spans="2:51" s="13" customFormat="1" ht="10.2">
      <c r="B163" s="219"/>
      <c r="C163" s="220"/>
      <c r="D163" s="221" t="s">
        <v>144</v>
      </c>
      <c r="E163" s="222" t="s">
        <v>1</v>
      </c>
      <c r="F163" s="223" t="s">
        <v>976</v>
      </c>
      <c r="G163" s="220"/>
      <c r="H163" s="224">
        <v>205.704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144</v>
      </c>
      <c r="AU163" s="230" t="s">
        <v>85</v>
      </c>
      <c r="AV163" s="13" t="s">
        <v>85</v>
      </c>
      <c r="AW163" s="13" t="s">
        <v>32</v>
      </c>
      <c r="AX163" s="13" t="s">
        <v>83</v>
      </c>
      <c r="AY163" s="230" t="s">
        <v>136</v>
      </c>
    </row>
    <row r="164" spans="1:65" s="2" customFormat="1" ht="16.5" customHeight="1">
      <c r="A164" s="35"/>
      <c r="B164" s="36"/>
      <c r="C164" s="205" t="s">
        <v>7</v>
      </c>
      <c r="D164" s="205" t="s">
        <v>138</v>
      </c>
      <c r="E164" s="206" t="s">
        <v>240</v>
      </c>
      <c r="F164" s="207" t="s">
        <v>241</v>
      </c>
      <c r="G164" s="208" t="s">
        <v>183</v>
      </c>
      <c r="H164" s="209">
        <v>228.58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142</v>
      </c>
      <c r="AT164" s="217" t="s">
        <v>138</v>
      </c>
      <c r="AU164" s="217" t="s">
        <v>85</v>
      </c>
      <c r="AY164" s="18" t="s">
        <v>136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142</v>
      </c>
      <c r="BM164" s="217" t="s">
        <v>242</v>
      </c>
    </row>
    <row r="165" spans="1:65" s="2" customFormat="1" ht="21.75" customHeight="1">
      <c r="A165" s="35"/>
      <c r="B165" s="36"/>
      <c r="C165" s="205" t="s">
        <v>255</v>
      </c>
      <c r="D165" s="205" t="s">
        <v>138</v>
      </c>
      <c r="E165" s="206" t="s">
        <v>243</v>
      </c>
      <c r="F165" s="207" t="s">
        <v>244</v>
      </c>
      <c r="G165" s="208" t="s">
        <v>183</v>
      </c>
      <c r="H165" s="209">
        <v>160.105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40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142</v>
      </c>
      <c r="AT165" s="217" t="s">
        <v>138</v>
      </c>
      <c r="AU165" s="217" t="s">
        <v>85</v>
      </c>
      <c r="AY165" s="18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83</v>
      </c>
      <c r="BK165" s="218">
        <f>ROUND(I165*H165,2)</f>
        <v>0</v>
      </c>
      <c r="BL165" s="18" t="s">
        <v>142</v>
      </c>
      <c r="BM165" s="217" t="s">
        <v>245</v>
      </c>
    </row>
    <row r="166" spans="2:51" s="13" customFormat="1" ht="10.2">
      <c r="B166" s="219"/>
      <c r="C166" s="220"/>
      <c r="D166" s="221" t="s">
        <v>144</v>
      </c>
      <c r="E166" s="222" t="s">
        <v>1</v>
      </c>
      <c r="F166" s="223" t="s">
        <v>977</v>
      </c>
      <c r="G166" s="220"/>
      <c r="H166" s="224">
        <v>228.58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32</v>
      </c>
      <c r="AX166" s="13" t="s">
        <v>75</v>
      </c>
      <c r="AY166" s="230" t="s">
        <v>136</v>
      </c>
    </row>
    <row r="167" spans="2:51" s="14" customFormat="1" ht="10.2">
      <c r="B167" s="231"/>
      <c r="C167" s="232"/>
      <c r="D167" s="221" t="s">
        <v>144</v>
      </c>
      <c r="E167" s="233" t="s">
        <v>1</v>
      </c>
      <c r="F167" s="234" t="s">
        <v>978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144</v>
      </c>
      <c r="AU167" s="240" t="s">
        <v>85</v>
      </c>
      <c r="AV167" s="14" t="s">
        <v>83</v>
      </c>
      <c r="AW167" s="14" t="s">
        <v>32</v>
      </c>
      <c r="AX167" s="14" t="s">
        <v>75</v>
      </c>
      <c r="AY167" s="240" t="s">
        <v>136</v>
      </c>
    </row>
    <row r="168" spans="2:51" s="13" customFormat="1" ht="10.2">
      <c r="B168" s="219"/>
      <c r="C168" s="220"/>
      <c r="D168" s="221" t="s">
        <v>144</v>
      </c>
      <c r="E168" s="222" t="s">
        <v>1</v>
      </c>
      <c r="F168" s="223" t="s">
        <v>979</v>
      </c>
      <c r="G168" s="220"/>
      <c r="H168" s="224">
        <v>-68.475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144</v>
      </c>
      <c r="AU168" s="230" t="s">
        <v>85</v>
      </c>
      <c r="AV168" s="13" t="s">
        <v>85</v>
      </c>
      <c r="AW168" s="13" t="s">
        <v>32</v>
      </c>
      <c r="AX168" s="13" t="s">
        <v>75</v>
      </c>
      <c r="AY168" s="230" t="s">
        <v>136</v>
      </c>
    </row>
    <row r="169" spans="2:51" s="16" customFormat="1" ht="10.2">
      <c r="B169" s="252"/>
      <c r="C169" s="253"/>
      <c r="D169" s="221" t="s">
        <v>144</v>
      </c>
      <c r="E169" s="254" t="s">
        <v>1</v>
      </c>
      <c r="F169" s="255" t="s">
        <v>209</v>
      </c>
      <c r="G169" s="253"/>
      <c r="H169" s="256">
        <v>160.10500000000002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144</v>
      </c>
      <c r="AU169" s="262" t="s">
        <v>85</v>
      </c>
      <c r="AV169" s="16" t="s">
        <v>142</v>
      </c>
      <c r="AW169" s="16" t="s">
        <v>32</v>
      </c>
      <c r="AX169" s="16" t="s">
        <v>83</v>
      </c>
      <c r="AY169" s="262" t="s">
        <v>136</v>
      </c>
    </row>
    <row r="170" spans="1:65" s="2" customFormat="1" ht="16.5" customHeight="1">
      <c r="A170" s="35"/>
      <c r="B170" s="36"/>
      <c r="C170" s="263" t="s">
        <v>261</v>
      </c>
      <c r="D170" s="263" t="s">
        <v>256</v>
      </c>
      <c r="E170" s="264" t="s">
        <v>257</v>
      </c>
      <c r="F170" s="265" t="s">
        <v>258</v>
      </c>
      <c r="G170" s="266" t="s">
        <v>236</v>
      </c>
      <c r="H170" s="267">
        <v>133.692</v>
      </c>
      <c r="I170" s="268"/>
      <c r="J170" s="269">
        <f>ROUND(I170*H170,2)</f>
        <v>0</v>
      </c>
      <c r="K170" s="270"/>
      <c r="L170" s="271"/>
      <c r="M170" s="272" t="s">
        <v>1</v>
      </c>
      <c r="N170" s="273" t="s">
        <v>40</v>
      </c>
      <c r="O170" s="72"/>
      <c r="P170" s="215">
        <f>O170*H170</f>
        <v>0</v>
      </c>
      <c r="Q170" s="215">
        <v>1</v>
      </c>
      <c r="R170" s="215">
        <f>Q170*H170</f>
        <v>133.692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175</v>
      </c>
      <c r="AT170" s="217" t="s">
        <v>256</v>
      </c>
      <c r="AU170" s="217" t="s">
        <v>85</v>
      </c>
      <c r="AY170" s="18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142</v>
      </c>
      <c r="BM170" s="217" t="s">
        <v>259</v>
      </c>
    </row>
    <row r="171" spans="2:51" s="13" customFormat="1" ht="10.2">
      <c r="B171" s="219"/>
      <c r="C171" s="220"/>
      <c r="D171" s="221" t="s">
        <v>144</v>
      </c>
      <c r="E171" s="222" t="s">
        <v>1</v>
      </c>
      <c r="F171" s="223" t="s">
        <v>980</v>
      </c>
      <c r="G171" s="220"/>
      <c r="H171" s="224">
        <v>133.692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144</v>
      </c>
      <c r="AU171" s="230" t="s">
        <v>85</v>
      </c>
      <c r="AV171" s="13" t="s">
        <v>85</v>
      </c>
      <c r="AW171" s="13" t="s">
        <v>32</v>
      </c>
      <c r="AX171" s="13" t="s">
        <v>83</v>
      </c>
      <c r="AY171" s="230" t="s">
        <v>136</v>
      </c>
    </row>
    <row r="172" spans="1:65" s="2" customFormat="1" ht="21.75" customHeight="1">
      <c r="A172" s="35"/>
      <c r="B172" s="36"/>
      <c r="C172" s="205" t="s">
        <v>271</v>
      </c>
      <c r="D172" s="205" t="s">
        <v>138</v>
      </c>
      <c r="E172" s="206" t="s">
        <v>262</v>
      </c>
      <c r="F172" s="207" t="s">
        <v>263</v>
      </c>
      <c r="G172" s="208" t="s">
        <v>183</v>
      </c>
      <c r="H172" s="209">
        <v>56.025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40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142</v>
      </c>
      <c r="AT172" s="217" t="s">
        <v>138</v>
      </c>
      <c r="AU172" s="217" t="s">
        <v>85</v>
      </c>
      <c r="AY172" s="18" t="s">
        <v>136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83</v>
      </c>
      <c r="BK172" s="218">
        <f>ROUND(I172*H172,2)</f>
        <v>0</v>
      </c>
      <c r="BL172" s="18" t="s">
        <v>142</v>
      </c>
      <c r="BM172" s="217" t="s">
        <v>264</v>
      </c>
    </row>
    <row r="173" spans="2:51" s="13" customFormat="1" ht="10.2">
      <c r="B173" s="219"/>
      <c r="C173" s="220"/>
      <c r="D173" s="221" t="s">
        <v>144</v>
      </c>
      <c r="E173" s="222" t="s">
        <v>1</v>
      </c>
      <c r="F173" s="223" t="s">
        <v>981</v>
      </c>
      <c r="G173" s="220"/>
      <c r="H173" s="224">
        <v>56.025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144</v>
      </c>
      <c r="AU173" s="230" t="s">
        <v>85</v>
      </c>
      <c r="AV173" s="13" t="s">
        <v>85</v>
      </c>
      <c r="AW173" s="13" t="s">
        <v>32</v>
      </c>
      <c r="AX173" s="13" t="s">
        <v>83</v>
      </c>
      <c r="AY173" s="230" t="s">
        <v>136</v>
      </c>
    </row>
    <row r="174" spans="1:65" s="2" customFormat="1" ht="16.5" customHeight="1">
      <c r="A174" s="35"/>
      <c r="B174" s="36"/>
      <c r="C174" s="263" t="s">
        <v>277</v>
      </c>
      <c r="D174" s="263" t="s">
        <v>256</v>
      </c>
      <c r="E174" s="264" t="s">
        <v>272</v>
      </c>
      <c r="F174" s="265" t="s">
        <v>273</v>
      </c>
      <c r="G174" s="266" t="s">
        <v>236</v>
      </c>
      <c r="H174" s="267">
        <v>93.562</v>
      </c>
      <c r="I174" s="268"/>
      <c r="J174" s="269">
        <f>ROUND(I174*H174,2)</f>
        <v>0</v>
      </c>
      <c r="K174" s="270"/>
      <c r="L174" s="271"/>
      <c r="M174" s="272" t="s">
        <v>1</v>
      </c>
      <c r="N174" s="273" t="s">
        <v>40</v>
      </c>
      <c r="O174" s="72"/>
      <c r="P174" s="215">
        <f>O174*H174</f>
        <v>0</v>
      </c>
      <c r="Q174" s="215">
        <v>1</v>
      </c>
      <c r="R174" s="215">
        <f>Q174*H174</f>
        <v>93.562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175</v>
      </c>
      <c r="AT174" s="217" t="s">
        <v>256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142</v>
      </c>
      <c r="BM174" s="217" t="s">
        <v>274</v>
      </c>
    </row>
    <row r="175" spans="2:51" s="13" customFormat="1" ht="10.2">
      <c r="B175" s="219"/>
      <c r="C175" s="220"/>
      <c r="D175" s="221" t="s">
        <v>144</v>
      </c>
      <c r="E175" s="220"/>
      <c r="F175" s="223" t="s">
        <v>982</v>
      </c>
      <c r="G175" s="220"/>
      <c r="H175" s="224">
        <v>93.562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144</v>
      </c>
      <c r="AU175" s="230" t="s">
        <v>85</v>
      </c>
      <c r="AV175" s="13" t="s">
        <v>85</v>
      </c>
      <c r="AW175" s="13" t="s">
        <v>4</v>
      </c>
      <c r="AX175" s="13" t="s">
        <v>83</v>
      </c>
      <c r="AY175" s="230" t="s">
        <v>136</v>
      </c>
    </row>
    <row r="176" spans="2:63" s="12" customFormat="1" ht="22.8" customHeight="1">
      <c r="B176" s="189"/>
      <c r="C176" s="190"/>
      <c r="D176" s="191" t="s">
        <v>74</v>
      </c>
      <c r="E176" s="203" t="s">
        <v>142</v>
      </c>
      <c r="F176" s="203" t="s">
        <v>281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SUM(P177:P178)</f>
        <v>0</v>
      </c>
      <c r="Q176" s="197"/>
      <c r="R176" s="198">
        <f>SUM(R177:R178)</f>
        <v>0</v>
      </c>
      <c r="S176" s="197"/>
      <c r="T176" s="199">
        <f>SUM(T177:T178)</f>
        <v>0</v>
      </c>
      <c r="AR176" s="200" t="s">
        <v>83</v>
      </c>
      <c r="AT176" s="201" t="s">
        <v>74</v>
      </c>
      <c r="AU176" s="201" t="s">
        <v>83</v>
      </c>
      <c r="AY176" s="200" t="s">
        <v>136</v>
      </c>
      <c r="BK176" s="202">
        <f>SUM(BK177:BK178)</f>
        <v>0</v>
      </c>
    </row>
    <row r="177" spans="1:65" s="2" customFormat="1" ht="21.75" customHeight="1">
      <c r="A177" s="35"/>
      <c r="B177" s="36"/>
      <c r="C177" s="205" t="s">
        <v>282</v>
      </c>
      <c r="D177" s="205" t="s">
        <v>138</v>
      </c>
      <c r="E177" s="206" t="s">
        <v>283</v>
      </c>
      <c r="F177" s="207" t="s">
        <v>284</v>
      </c>
      <c r="G177" s="208" t="s">
        <v>183</v>
      </c>
      <c r="H177" s="209">
        <v>12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142</v>
      </c>
      <c r="AT177" s="217" t="s">
        <v>138</v>
      </c>
      <c r="AU177" s="217" t="s">
        <v>85</v>
      </c>
      <c r="AY177" s="18" t="s">
        <v>136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142</v>
      </c>
      <c r="BM177" s="217" t="s">
        <v>285</v>
      </c>
    </row>
    <row r="178" spans="2:51" s="13" customFormat="1" ht="10.2">
      <c r="B178" s="219"/>
      <c r="C178" s="220"/>
      <c r="D178" s="221" t="s">
        <v>144</v>
      </c>
      <c r="E178" s="222" t="s">
        <v>1</v>
      </c>
      <c r="F178" s="223" t="s">
        <v>983</v>
      </c>
      <c r="G178" s="220"/>
      <c r="H178" s="224">
        <v>12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144</v>
      </c>
      <c r="AU178" s="230" t="s">
        <v>85</v>
      </c>
      <c r="AV178" s="13" t="s">
        <v>85</v>
      </c>
      <c r="AW178" s="13" t="s">
        <v>32</v>
      </c>
      <c r="AX178" s="13" t="s">
        <v>83</v>
      </c>
      <c r="AY178" s="230" t="s">
        <v>136</v>
      </c>
    </row>
    <row r="179" spans="2:63" s="12" customFormat="1" ht="22.8" customHeight="1">
      <c r="B179" s="189"/>
      <c r="C179" s="190"/>
      <c r="D179" s="191" t="s">
        <v>74</v>
      </c>
      <c r="E179" s="203" t="s">
        <v>159</v>
      </c>
      <c r="F179" s="203" t="s">
        <v>298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SUM(P180:P183)</f>
        <v>0</v>
      </c>
      <c r="Q179" s="197"/>
      <c r="R179" s="198">
        <f>SUM(R180:R183)</f>
        <v>0</v>
      </c>
      <c r="S179" s="197"/>
      <c r="T179" s="199">
        <f>SUM(T180:T183)</f>
        <v>0</v>
      </c>
      <c r="AR179" s="200" t="s">
        <v>83</v>
      </c>
      <c r="AT179" s="201" t="s">
        <v>74</v>
      </c>
      <c r="AU179" s="201" t="s">
        <v>83</v>
      </c>
      <c r="AY179" s="200" t="s">
        <v>136</v>
      </c>
      <c r="BK179" s="202">
        <f>SUM(BK180:BK183)</f>
        <v>0</v>
      </c>
    </row>
    <row r="180" spans="1:65" s="2" customFormat="1" ht="16.5" customHeight="1">
      <c r="A180" s="35"/>
      <c r="B180" s="36"/>
      <c r="C180" s="205" t="s">
        <v>287</v>
      </c>
      <c r="D180" s="205" t="s">
        <v>138</v>
      </c>
      <c r="E180" s="206" t="s">
        <v>300</v>
      </c>
      <c r="F180" s="207" t="s">
        <v>301</v>
      </c>
      <c r="G180" s="208" t="s">
        <v>141</v>
      </c>
      <c r="H180" s="209">
        <v>62.25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142</v>
      </c>
      <c r="AT180" s="217" t="s">
        <v>138</v>
      </c>
      <c r="AU180" s="217" t="s">
        <v>85</v>
      </c>
      <c r="AY180" s="18" t="s">
        <v>136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142</v>
      </c>
      <c r="BM180" s="217" t="s">
        <v>302</v>
      </c>
    </row>
    <row r="181" spans="2:51" s="13" customFormat="1" ht="10.2">
      <c r="B181" s="219"/>
      <c r="C181" s="220"/>
      <c r="D181" s="221" t="s">
        <v>144</v>
      </c>
      <c r="E181" s="222" t="s">
        <v>1</v>
      </c>
      <c r="F181" s="223" t="s">
        <v>984</v>
      </c>
      <c r="G181" s="220"/>
      <c r="H181" s="224">
        <v>62.25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144</v>
      </c>
      <c r="AU181" s="230" t="s">
        <v>85</v>
      </c>
      <c r="AV181" s="13" t="s">
        <v>85</v>
      </c>
      <c r="AW181" s="13" t="s">
        <v>32</v>
      </c>
      <c r="AX181" s="13" t="s">
        <v>83</v>
      </c>
      <c r="AY181" s="230" t="s">
        <v>136</v>
      </c>
    </row>
    <row r="182" spans="1:65" s="2" customFormat="1" ht="16.5" customHeight="1">
      <c r="A182" s="35"/>
      <c r="B182" s="36"/>
      <c r="C182" s="205" t="s">
        <v>293</v>
      </c>
      <c r="D182" s="205" t="s">
        <v>138</v>
      </c>
      <c r="E182" s="206" t="s">
        <v>304</v>
      </c>
      <c r="F182" s="207" t="s">
        <v>305</v>
      </c>
      <c r="G182" s="208" t="s">
        <v>141</v>
      </c>
      <c r="H182" s="209">
        <v>62.5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40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142</v>
      </c>
      <c r="AT182" s="217" t="s">
        <v>138</v>
      </c>
      <c r="AU182" s="217" t="s">
        <v>85</v>
      </c>
      <c r="AY182" s="18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142</v>
      </c>
      <c r="BM182" s="217" t="s">
        <v>306</v>
      </c>
    </row>
    <row r="183" spans="1:65" s="2" customFormat="1" ht="21.75" customHeight="1">
      <c r="A183" s="35"/>
      <c r="B183" s="36"/>
      <c r="C183" s="205" t="s">
        <v>299</v>
      </c>
      <c r="D183" s="205" t="s">
        <v>138</v>
      </c>
      <c r="E183" s="206" t="s">
        <v>308</v>
      </c>
      <c r="F183" s="207" t="s">
        <v>309</v>
      </c>
      <c r="G183" s="208" t="s">
        <v>141</v>
      </c>
      <c r="H183" s="209">
        <v>62.5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40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142</v>
      </c>
      <c r="AT183" s="217" t="s">
        <v>138</v>
      </c>
      <c r="AU183" s="217" t="s">
        <v>85</v>
      </c>
      <c r="AY183" s="18" t="s">
        <v>136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142</v>
      </c>
      <c r="BM183" s="217" t="s">
        <v>310</v>
      </c>
    </row>
    <row r="184" spans="2:63" s="12" customFormat="1" ht="22.8" customHeight="1">
      <c r="B184" s="189"/>
      <c r="C184" s="190"/>
      <c r="D184" s="191" t="s">
        <v>74</v>
      </c>
      <c r="E184" s="203" t="s">
        <v>175</v>
      </c>
      <c r="F184" s="203" t="s">
        <v>319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P185+SUM(P186:P199)</f>
        <v>0</v>
      </c>
      <c r="Q184" s="197"/>
      <c r="R184" s="198">
        <f>R185+SUM(R186:R199)</f>
        <v>3.72542245</v>
      </c>
      <c r="S184" s="197"/>
      <c r="T184" s="199">
        <f>T185+SUM(T186:T199)</f>
        <v>0</v>
      </c>
      <c r="AR184" s="200" t="s">
        <v>83</v>
      </c>
      <c r="AT184" s="201" t="s">
        <v>74</v>
      </c>
      <c r="AU184" s="201" t="s">
        <v>83</v>
      </c>
      <c r="AY184" s="200" t="s">
        <v>136</v>
      </c>
      <c r="BK184" s="202">
        <f>BK185+SUM(BK186:BK199)</f>
        <v>0</v>
      </c>
    </row>
    <row r="185" spans="1:65" s="2" customFormat="1" ht="21.75" customHeight="1">
      <c r="A185" s="35"/>
      <c r="B185" s="36"/>
      <c r="C185" s="205" t="s">
        <v>303</v>
      </c>
      <c r="D185" s="205" t="s">
        <v>138</v>
      </c>
      <c r="E185" s="206" t="s">
        <v>985</v>
      </c>
      <c r="F185" s="207" t="s">
        <v>986</v>
      </c>
      <c r="G185" s="208" t="s">
        <v>167</v>
      </c>
      <c r="H185" s="209">
        <v>124.5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1E-05</v>
      </c>
      <c r="R185" s="215">
        <f>Q185*H185</f>
        <v>0.001245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142</v>
      </c>
      <c r="AT185" s="217" t="s">
        <v>138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142</v>
      </c>
      <c r="BM185" s="217" t="s">
        <v>987</v>
      </c>
    </row>
    <row r="186" spans="1:65" s="2" customFormat="1" ht="16.5" customHeight="1">
      <c r="A186" s="35"/>
      <c r="B186" s="36"/>
      <c r="C186" s="263" t="s">
        <v>307</v>
      </c>
      <c r="D186" s="263" t="s">
        <v>256</v>
      </c>
      <c r="E186" s="264" t="s">
        <v>988</v>
      </c>
      <c r="F186" s="265" t="s">
        <v>989</v>
      </c>
      <c r="G186" s="266" t="s">
        <v>167</v>
      </c>
      <c r="H186" s="267">
        <v>128.235</v>
      </c>
      <c r="I186" s="268"/>
      <c r="J186" s="269">
        <f>ROUND(I186*H186,2)</f>
        <v>0</v>
      </c>
      <c r="K186" s="270"/>
      <c r="L186" s="271"/>
      <c r="M186" s="272" t="s">
        <v>1</v>
      </c>
      <c r="N186" s="273" t="s">
        <v>40</v>
      </c>
      <c r="O186" s="72"/>
      <c r="P186" s="215">
        <f>O186*H186</f>
        <v>0</v>
      </c>
      <c r="Q186" s="215">
        <v>0.00267</v>
      </c>
      <c r="R186" s="215">
        <f>Q186*H186</f>
        <v>0.34238745000000004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175</v>
      </c>
      <c r="AT186" s="217" t="s">
        <v>256</v>
      </c>
      <c r="AU186" s="217" t="s">
        <v>85</v>
      </c>
      <c r="AY186" s="18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142</v>
      </c>
      <c r="BM186" s="217" t="s">
        <v>990</v>
      </c>
    </row>
    <row r="187" spans="2:51" s="13" customFormat="1" ht="10.2">
      <c r="B187" s="219"/>
      <c r="C187" s="220"/>
      <c r="D187" s="221" t="s">
        <v>144</v>
      </c>
      <c r="E187" s="220"/>
      <c r="F187" s="223" t="s">
        <v>991</v>
      </c>
      <c r="G187" s="220"/>
      <c r="H187" s="224">
        <v>128.235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144</v>
      </c>
      <c r="AU187" s="230" t="s">
        <v>85</v>
      </c>
      <c r="AV187" s="13" t="s">
        <v>85</v>
      </c>
      <c r="AW187" s="13" t="s">
        <v>4</v>
      </c>
      <c r="AX187" s="13" t="s">
        <v>83</v>
      </c>
      <c r="AY187" s="230" t="s">
        <v>136</v>
      </c>
    </row>
    <row r="188" spans="1:65" s="2" customFormat="1" ht="21.75" customHeight="1">
      <c r="A188" s="35"/>
      <c r="B188" s="36"/>
      <c r="C188" s="205" t="s">
        <v>311</v>
      </c>
      <c r="D188" s="205" t="s">
        <v>138</v>
      </c>
      <c r="E188" s="206" t="s">
        <v>992</v>
      </c>
      <c r="F188" s="207" t="s">
        <v>993</v>
      </c>
      <c r="G188" s="208" t="s">
        <v>323</v>
      </c>
      <c r="H188" s="209">
        <v>58</v>
      </c>
      <c r="I188" s="210"/>
      <c r="J188" s="211">
        <f aca="true" t="shared" si="10" ref="J188:J198">ROUND(I188*H188,2)</f>
        <v>0</v>
      </c>
      <c r="K188" s="212"/>
      <c r="L188" s="40"/>
      <c r="M188" s="213" t="s">
        <v>1</v>
      </c>
      <c r="N188" s="214" t="s">
        <v>40</v>
      </c>
      <c r="O188" s="72"/>
      <c r="P188" s="215">
        <f aca="true" t="shared" si="11" ref="P188:P198">O188*H188</f>
        <v>0</v>
      </c>
      <c r="Q188" s="215">
        <v>0</v>
      </c>
      <c r="R188" s="215">
        <f aca="true" t="shared" si="12" ref="R188:R198">Q188*H188</f>
        <v>0</v>
      </c>
      <c r="S188" s="215">
        <v>0</v>
      </c>
      <c r="T188" s="216">
        <f aca="true" t="shared" si="13" ref="T188:T198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142</v>
      </c>
      <c r="AT188" s="217" t="s">
        <v>138</v>
      </c>
      <c r="AU188" s="217" t="s">
        <v>85</v>
      </c>
      <c r="AY188" s="18" t="s">
        <v>136</v>
      </c>
      <c r="BE188" s="218">
        <f aca="true" t="shared" si="14" ref="BE188:BE198">IF(N188="základní",J188,0)</f>
        <v>0</v>
      </c>
      <c r="BF188" s="218">
        <f aca="true" t="shared" si="15" ref="BF188:BF198">IF(N188="snížená",J188,0)</f>
        <v>0</v>
      </c>
      <c r="BG188" s="218">
        <f aca="true" t="shared" si="16" ref="BG188:BG198">IF(N188="zákl. přenesená",J188,0)</f>
        <v>0</v>
      </c>
      <c r="BH188" s="218">
        <f aca="true" t="shared" si="17" ref="BH188:BH198">IF(N188="sníž. přenesená",J188,0)</f>
        <v>0</v>
      </c>
      <c r="BI188" s="218">
        <f aca="true" t="shared" si="18" ref="BI188:BI198">IF(N188="nulová",J188,0)</f>
        <v>0</v>
      </c>
      <c r="BJ188" s="18" t="s">
        <v>83</v>
      </c>
      <c r="BK188" s="218">
        <f aca="true" t="shared" si="19" ref="BK188:BK198">ROUND(I188*H188,2)</f>
        <v>0</v>
      </c>
      <c r="BL188" s="18" t="s">
        <v>142</v>
      </c>
      <c r="BM188" s="217" t="s">
        <v>994</v>
      </c>
    </row>
    <row r="189" spans="1:65" s="2" customFormat="1" ht="16.5" customHeight="1">
      <c r="A189" s="35"/>
      <c r="B189" s="36"/>
      <c r="C189" s="263" t="s">
        <v>315</v>
      </c>
      <c r="D189" s="263" t="s">
        <v>256</v>
      </c>
      <c r="E189" s="264" t="s">
        <v>995</v>
      </c>
      <c r="F189" s="265" t="s">
        <v>996</v>
      </c>
      <c r="G189" s="266" t="s">
        <v>323</v>
      </c>
      <c r="H189" s="267">
        <v>21</v>
      </c>
      <c r="I189" s="268"/>
      <c r="J189" s="269">
        <f t="shared" si="10"/>
        <v>0</v>
      </c>
      <c r="K189" s="270"/>
      <c r="L189" s="271"/>
      <c r="M189" s="272" t="s">
        <v>1</v>
      </c>
      <c r="N189" s="273" t="s">
        <v>40</v>
      </c>
      <c r="O189" s="72"/>
      <c r="P189" s="215">
        <f t="shared" si="11"/>
        <v>0</v>
      </c>
      <c r="Q189" s="215">
        <v>0.00148</v>
      </c>
      <c r="R189" s="215">
        <f t="shared" si="12"/>
        <v>0.03108</v>
      </c>
      <c r="S189" s="215">
        <v>0</v>
      </c>
      <c r="T189" s="21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175</v>
      </c>
      <c r="AT189" s="217" t="s">
        <v>256</v>
      </c>
      <c r="AU189" s="217" t="s">
        <v>85</v>
      </c>
      <c r="AY189" s="18" t="s">
        <v>136</v>
      </c>
      <c r="BE189" s="218">
        <f t="shared" si="14"/>
        <v>0</v>
      </c>
      <c r="BF189" s="218">
        <f t="shared" si="15"/>
        <v>0</v>
      </c>
      <c r="BG189" s="218">
        <f t="shared" si="16"/>
        <v>0</v>
      </c>
      <c r="BH189" s="218">
        <f t="shared" si="17"/>
        <v>0</v>
      </c>
      <c r="BI189" s="218">
        <f t="shared" si="18"/>
        <v>0</v>
      </c>
      <c r="BJ189" s="18" t="s">
        <v>83</v>
      </c>
      <c r="BK189" s="218">
        <f t="shared" si="19"/>
        <v>0</v>
      </c>
      <c r="BL189" s="18" t="s">
        <v>142</v>
      </c>
      <c r="BM189" s="217" t="s">
        <v>997</v>
      </c>
    </row>
    <row r="190" spans="1:65" s="2" customFormat="1" ht="16.5" customHeight="1">
      <c r="A190" s="35"/>
      <c r="B190" s="36"/>
      <c r="C190" s="263" t="s">
        <v>320</v>
      </c>
      <c r="D190" s="263" t="s">
        <v>256</v>
      </c>
      <c r="E190" s="264" t="s">
        <v>998</v>
      </c>
      <c r="F190" s="265" t="s">
        <v>999</v>
      </c>
      <c r="G190" s="266" t="s">
        <v>323</v>
      </c>
      <c r="H190" s="267">
        <v>36</v>
      </c>
      <c r="I190" s="268"/>
      <c r="J190" s="269">
        <f t="shared" si="10"/>
        <v>0</v>
      </c>
      <c r="K190" s="270"/>
      <c r="L190" s="271"/>
      <c r="M190" s="272" t="s">
        <v>1</v>
      </c>
      <c r="N190" s="273" t="s">
        <v>40</v>
      </c>
      <c r="O190" s="72"/>
      <c r="P190" s="215">
        <f t="shared" si="11"/>
        <v>0</v>
      </c>
      <c r="Q190" s="215">
        <v>0.00029</v>
      </c>
      <c r="R190" s="215">
        <f t="shared" si="12"/>
        <v>0.01044</v>
      </c>
      <c r="S190" s="215">
        <v>0</v>
      </c>
      <c r="T190" s="21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175</v>
      </c>
      <c r="AT190" s="217" t="s">
        <v>256</v>
      </c>
      <c r="AU190" s="217" t="s">
        <v>85</v>
      </c>
      <c r="AY190" s="18" t="s">
        <v>136</v>
      </c>
      <c r="BE190" s="218">
        <f t="shared" si="14"/>
        <v>0</v>
      </c>
      <c r="BF190" s="218">
        <f t="shared" si="15"/>
        <v>0</v>
      </c>
      <c r="BG190" s="218">
        <f t="shared" si="16"/>
        <v>0</v>
      </c>
      <c r="BH190" s="218">
        <f t="shared" si="17"/>
        <v>0</v>
      </c>
      <c r="BI190" s="218">
        <f t="shared" si="18"/>
        <v>0</v>
      </c>
      <c r="BJ190" s="18" t="s">
        <v>83</v>
      </c>
      <c r="BK190" s="218">
        <f t="shared" si="19"/>
        <v>0</v>
      </c>
      <c r="BL190" s="18" t="s">
        <v>142</v>
      </c>
      <c r="BM190" s="217" t="s">
        <v>1000</v>
      </c>
    </row>
    <row r="191" spans="1:65" s="2" customFormat="1" ht="21.75" customHeight="1">
      <c r="A191" s="35"/>
      <c r="B191" s="36"/>
      <c r="C191" s="205" t="s">
        <v>325</v>
      </c>
      <c r="D191" s="205" t="s">
        <v>138</v>
      </c>
      <c r="E191" s="206" t="s">
        <v>1001</v>
      </c>
      <c r="F191" s="207" t="s">
        <v>1002</v>
      </c>
      <c r="G191" s="208" t="s">
        <v>323</v>
      </c>
      <c r="H191" s="209">
        <v>21</v>
      </c>
      <c r="I191" s="210"/>
      <c r="J191" s="211">
        <f t="shared" si="10"/>
        <v>0</v>
      </c>
      <c r="K191" s="212"/>
      <c r="L191" s="40"/>
      <c r="M191" s="213" t="s">
        <v>1</v>
      </c>
      <c r="N191" s="214" t="s">
        <v>40</v>
      </c>
      <c r="O191" s="72"/>
      <c r="P191" s="215">
        <f t="shared" si="11"/>
        <v>0</v>
      </c>
      <c r="Q191" s="215">
        <v>0.00012</v>
      </c>
      <c r="R191" s="215">
        <f t="shared" si="12"/>
        <v>0.00252</v>
      </c>
      <c r="S191" s="215">
        <v>0</v>
      </c>
      <c r="T191" s="21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142</v>
      </c>
      <c r="AT191" s="217" t="s">
        <v>138</v>
      </c>
      <c r="AU191" s="217" t="s">
        <v>85</v>
      </c>
      <c r="AY191" s="18" t="s">
        <v>136</v>
      </c>
      <c r="BE191" s="218">
        <f t="shared" si="14"/>
        <v>0</v>
      </c>
      <c r="BF191" s="218">
        <f t="shared" si="15"/>
        <v>0</v>
      </c>
      <c r="BG191" s="218">
        <f t="shared" si="16"/>
        <v>0</v>
      </c>
      <c r="BH191" s="218">
        <f t="shared" si="17"/>
        <v>0</v>
      </c>
      <c r="BI191" s="218">
        <f t="shared" si="18"/>
        <v>0</v>
      </c>
      <c r="BJ191" s="18" t="s">
        <v>83</v>
      </c>
      <c r="BK191" s="218">
        <f t="shared" si="19"/>
        <v>0</v>
      </c>
      <c r="BL191" s="18" t="s">
        <v>142</v>
      </c>
      <c r="BM191" s="217" t="s">
        <v>1003</v>
      </c>
    </row>
    <row r="192" spans="1:65" s="2" customFormat="1" ht="21.75" customHeight="1">
      <c r="A192" s="35"/>
      <c r="B192" s="36"/>
      <c r="C192" s="205" t="s">
        <v>329</v>
      </c>
      <c r="D192" s="205" t="s">
        <v>138</v>
      </c>
      <c r="E192" s="206" t="s">
        <v>1004</v>
      </c>
      <c r="F192" s="207" t="s">
        <v>1005</v>
      </c>
      <c r="G192" s="208" t="s">
        <v>323</v>
      </c>
      <c r="H192" s="209">
        <v>21</v>
      </c>
      <c r="I192" s="210"/>
      <c r="J192" s="211">
        <f t="shared" si="10"/>
        <v>0</v>
      </c>
      <c r="K192" s="212"/>
      <c r="L192" s="40"/>
      <c r="M192" s="213" t="s">
        <v>1</v>
      </c>
      <c r="N192" s="214" t="s">
        <v>40</v>
      </c>
      <c r="O192" s="72"/>
      <c r="P192" s="215">
        <f t="shared" si="11"/>
        <v>0</v>
      </c>
      <c r="Q192" s="215">
        <v>0.0001</v>
      </c>
      <c r="R192" s="215">
        <f t="shared" si="12"/>
        <v>0.0021000000000000003</v>
      </c>
      <c r="S192" s="215">
        <v>0</v>
      </c>
      <c r="T192" s="216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142</v>
      </c>
      <c r="AT192" s="217" t="s">
        <v>138</v>
      </c>
      <c r="AU192" s="217" t="s">
        <v>85</v>
      </c>
      <c r="AY192" s="18" t="s">
        <v>136</v>
      </c>
      <c r="BE192" s="218">
        <f t="shared" si="14"/>
        <v>0</v>
      </c>
      <c r="BF192" s="218">
        <f t="shared" si="15"/>
        <v>0</v>
      </c>
      <c r="BG192" s="218">
        <f t="shared" si="16"/>
        <v>0</v>
      </c>
      <c r="BH192" s="218">
        <f t="shared" si="17"/>
        <v>0</v>
      </c>
      <c r="BI192" s="218">
        <f t="shared" si="18"/>
        <v>0</v>
      </c>
      <c r="BJ192" s="18" t="s">
        <v>83</v>
      </c>
      <c r="BK192" s="218">
        <f t="shared" si="19"/>
        <v>0</v>
      </c>
      <c r="BL192" s="18" t="s">
        <v>142</v>
      </c>
      <c r="BM192" s="217" t="s">
        <v>1006</v>
      </c>
    </row>
    <row r="193" spans="1:65" s="2" customFormat="1" ht="21.75" customHeight="1">
      <c r="A193" s="35"/>
      <c r="B193" s="36"/>
      <c r="C193" s="263" t="s">
        <v>333</v>
      </c>
      <c r="D193" s="263" t="s">
        <v>256</v>
      </c>
      <c r="E193" s="264" t="s">
        <v>1007</v>
      </c>
      <c r="F193" s="265" t="s">
        <v>1008</v>
      </c>
      <c r="G193" s="266" t="s">
        <v>323</v>
      </c>
      <c r="H193" s="267">
        <v>21</v>
      </c>
      <c r="I193" s="268"/>
      <c r="J193" s="269">
        <f t="shared" si="10"/>
        <v>0</v>
      </c>
      <c r="K193" s="270"/>
      <c r="L193" s="271"/>
      <c r="M193" s="272" t="s">
        <v>1</v>
      </c>
      <c r="N193" s="273" t="s">
        <v>40</v>
      </c>
      <c r="O193" s="72"/>
      <c r="P193" s="215">
        <f t="shared" si="11"/>
        <v>0</v>
      </c>
      <c r="Q193" s="215">
        <v>0.0039</v>
      </c>
      <c r="R193" s="215">
        <f t="shared" si="12"/>
        <v>0.0819</v>
      </c>
      <c r="S193" s="215">
        <v>0</v>
      </c>
      <c r="T193" s="216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175</v>
      </c>
      <c r="AT193" s="217" t="s">
        <v>256</v>
      </c>
      <c r="AU193" s="217" t="s">
        <v>85</v>
      </c>
      <c r="AY193" s="18" t="s">
        <v>136</v>
      </c>
      <c r="BE193" s="218">
        <f t="shared" si="14"/>
        <v>0</v>
      </c>
      <c r="BF193" s="218">
        <f t="shared" si="15"/>
        <v>0</v>
      </c>
      <c r="BG193" s="218">
        <f t="shared" si="16"/>
        <v>0</v>
      </c>
      <c r="BH193" s="218">
        <f t="shared" si="17"/>
        <v>0</v>
      </c>
      <c r="BI193" s="218">
        <f t="shared" si="18"/>
        <v>0</v>
      </c>
      <c r="BJ193" s="18" t="s">
        <v>83</v>
      </c>
      <c r="BK193" s="218">
        <f t="shared" si="19"/>
        <v>0</v>
      </c>
      <c r="BL193" s="18" t="s">
        <v>142</v>
      </c>
      <c r="BM193" s="217" t="s">
        <v>1009</v>
      </c>
    </row>
    <row r="194" spans="1:65" s="2" customFormat="1" ht="21.75" customHeight="1">
      <c r="A194" s="35"/>
      <c r="B194" s="36"/>
      <c r="C194" s="205" t="s">
        <v>337</v>
      </c>
      <c r="D194" s="205" t="s">
        <v>138</v>
      </c>
      <c r="E194" s="206" t="s">
        <v>1010</v>
      </c>
      <c r="F194" s="207" t="s">
        <v>1011</v>
      </c>
      <c r="G194" s="208" t="s">
        <v>323</v>
      </c>
      <c r="H194" s="209">
        <v>25</v>
      </c>
      <c r="I194" s="210"/>
      <c r="J194" s="211">
        <f t="shared" si="10"/>
        <v>0</v>
      </c>
      <c r="K194" s="212"/>
      <c r="L194" s="40"/>
      <c r="M194" s="213" t="s">
        <v>1</v>
      </c>
      <c r="N194" s="214" t="s">
        <v>40</v>
      </c>
      <c r="O194" s="72"/>
      <c r="P194" s="215">
        <f t="shared" si="11"/>
        <v>0</v>
      </c>
      <c r="Q194" s="215">
        <v>0.05803</v>
      </c>
      <c r="R194" s="215">
        <f t="shared" si="12"/>
        <v>1.45075</v>
      </c>
      <c r="S194" s="215">
        <v>0</v>
      </c>
      <c r="T194" s="216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142</v>
      </c>
      <c r="AT194" s="217" t="s">
        <v>138</v>
      </c>
      <c r="AU194" s="217" t="s">
        <v>85</v>
      </c>
      <c r="AY194" s="18" t="s">
        <v>136</v>
      </c>
      <c r="BE194" s="218">
        <f t="shared" si="14"/>
        <v>0</v>
      </c>
      <c r="BF194" s="218">
        <f t="shared" si="15"/>
        <v>0</v>
      </c>
      <c r="BG194" s="218">
        <f t="shared" si="16"/>
        <v>0</v>
      </c>
      <c r="BH194" s="218">
        <f t="shared" si="17"/>
        <v>0</v>
      </c>
      <c r="BI194" s="218">
        <f t="shared" si="18"/>
        <v>0</v>
      </c>
      <c r="BJ194" s="18" t="s">
        <v>83</v>
      </c>
      <c r="BK194" s="218">
        <f t="shared" si="19"/>
        <v>0</v>
      </c>
      <c r="BL194" s="18" t="s">
        <v>142</v>
      </c>
      <c r="BM194" s="217" t="s">
        <v>1012</v>
      </c>
    </row>
    <row r="195" spans="1:65" s="2" customFormat="1" ht="21.75" customHeight="1">
      <c r="A195" s="35"/>
      <c r="B195" s="36"/>
      <c r="C195" s="205" t="s">
        <v>342</v>
      </c>
      <c r="D195" s="205" t="s">
        <v>138</v>
      </c>
      <c r="E195" s="206" t="s">
        <v>1013</v>
      </c>
      <c r="F195" s="207" t="s">
        <v>1014</v>
      </c>
      <c r="G195" s="208" t="s">
        <v>323</v>
      </c>
      <c r="H195" s="209">
        <v>25</v>
      </c>
      <c r="I195" s="210"/>
      <c r="J195" s="211">
        <f t="shared" si="10"/>
        <v>0</v>
      </c>
      <c r="K195" s="212"/>
      <c r="L195" s="40"/>
      <c r="M195" s="213" t="s">
        <v>1</v>
      </c>
      <c r="N195" s="214" t="s">
        <v>40</v>
      </c>
      <c r="O195" s="72"/>
      <c r="P195" s="215">
        <f t="shared" si="11"/>
        <v>0</v>
      </c>
      <c r="Q195" s="215">
        <v>0.01136</v>
      </c>
      <c r="R195" s="215">
        <f t="shared" si="12"/>
        <v>0.28400000000000003</v>
      </c>
      <c r="S195" s="215">
        <v>0</v>
      </c>
      <c r="T195" s="216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142</v>
      </c>
      <c r="AT195" s="217" t="s">
        <v>138</v>
      </c>
      <c r="AU195" s="217" t="s">
        <v>85</v>
      </c>
      <c r="AY195" s="18" t="s">
        <v>136</v>
      </c>
      <c r="BE195" s="218">
        <f t="shared" si="14"/>
        <v>0</v>
      </c>
      <c r="BF195" s="218">
        <f t="shared" si="15"/>
        <v>0</v>
      </c>
      <c r="BG195" s="218">
        <f t="shared" si="16"/>
        <v>0</v>
      </c>
      <c r="BH195" s="218">
        <f t="shared" si="17"/>
        <v>0</v>
      </c>
      <c r="BI195" s="218">
        <f t="shared" si="18"/>
        <v>0</v>
      </c>
      <c r="BJ195" s="18" t="s">
        <v>83</v>
      </c>
      <c r="BK195" s="218">
        <f t="shared" si="19"/>
        <v>0</v>
      </c>
      <c r="BL195" s="18" t="s">
        <v>142</v>
      </c>
      <c r="BM195" s="217" t="s">
        <v>1015</v>
      </c>
    </row>
    <row r="196" spans="1:65" s="2" customFormat="1" ht="21.75" customHeight="1">
      <c r="A196" s="35"/>
      <c r="B196" s="36"/>
      <c r="C196" s="205" t="s">
        <v>346</v>
      </c>
      <c r="D196" s="205" t="s">
        <v>138</v>
      </c>
      <c r="E196" s="206" t="s">
        <v>1016</v>
      </c>
      <c r="F196" s="207" t="s">
        <v>1017</v>
      </c>
      <c r="G196" s="208" t="s">
        <v>323</v>
      </c>
      <c r="H196" s="209">
        <v>25</v>
      </c>
      <c r="I196" s="210"/>
      <c r="J196" s="211">
        <f t="shared" si="10"/>
        <v>0</v>
      </c>
      <c r="K196" s="212"/>
      <c r="L196" s="40"/>
      <c r="M196" s="213" t="s">
        <v>1</v>
      </c>
      <c r="N196" s="214" t="s">
        <v>40</v>
      </c>
      <c r="O196" s="72"/>
      <c r="P196" s="215">
        <f t="shared" si="11"/>
        <v>0</v>
      </c>
      <c r="Q196" s="215">
        <v>0.00622</v>
      </c>
      <c r="R196" s="215">
        <f t="shared" si="12"/>
        <v>0.1555</v>
      </c>
      <c r="S196" s="215">
        <v>0</v>
      </c>
      <c r="T196" s="216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142</v>
      </c>
      <c r="AT196" s="217" t="s">
        <v>138</v>
      </c>
      <c r="AU196" s="217" t="s">
        <v>85</v>
      </c>
      <c r="AY196" s="18" t="s">
        <v>136</v>
      </c>
      <c r="BE196" s="218">
        <f t="shared" si="14"/>
        <v>0</v>
      </c>
      <c r="BF196" s="218">
        <f t="shared" si="15"/>
        <v>0</v>
      </c>
      <c r="BG196" s="218">
        <f t="shared" si="16"/>
        <v>0</v>
      </c>
      <c r="BH196" s="218">
        <f t="shared" si="17"/>
        <v>0</v>
      </c>
      <c r="BI196" s="218">
        <f t="shared" si="18"/>
        <v>0</v>
      </c>
      <c r="BJ196" s="18" t="s">
        <v>83</v>
      </c>
      <c r="BK196" s="218">
        <f t="shared" si="19"/>
        <v>0</v>
      </c>
      <c r="BL196" s="18" t="s">
        <v>142</v>
      </c>
      <c r="BM196" s="217" t="s">
        <v>1018</v>
      </c>
    </row>
    <row r="197" spans="1:65" s="2" customFormat="1" ht="21.75" customHeight="1">
      <c r="A197" s="35"/>
      <c r="B197" s="36"/>
      <c r="C197" s="205" t="s">
        <v>351</v>
      </c>
      <c r="D197" s="205" t="s">
        <v>138</v>
      </c>
      <c r="E197" s="206" t="s">
        <v>1019</v>
      </c>
      <c r="F197" s="207" t="s">
        <v>1020</v>
      </c>
      <c r="G197" s="208" t="s">
        <v>323</v>
      </c>
      <c r="H197" s="209">
        <v>25</v>
      </c>
      <c r="I197" s="210"/>
      <c r="J197" s="211">
        <f t="shared" si="10"/>
        <v>0</v>
      </c>
      <c r="K197" s="212"/>
      <c r="L197" s="40"/>
      <c r="M197" s="213" t="s">
        <v>1</v>
      </c>
      <c r="N197" s="214" t="s">
        <v>40</v>
      </c>
      <c r="O197" s="72"/>
      <c r="P197" s="215">
        <f t="shared" si="11"/>
        <v>0</v>
      </c>
      <c r="Q197" s="215">
        <v>0</v>
      </c>
      <c r="R197" s="215">
        <f t="shared" si="12"/>
        <v>0</v>
      </c>
      <c r="S197" s="215">
        <v>0</v>
      </c>
      <c r="T197" s="216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142</v>
      </c>
      <c r="AT197" s="217" t="s">
        <v>138</v>
      </c>
      <c r="AU197" s="217" t="s">
        <v>85</v>
      </c>
      <c r="AY197" s="18" t="s">
        <v>136</v>
      </c>
      <c r="BE197" s="218">
        <f t="shared" si="14"/>
        <v>0</v>
      </c>
      <c r="BF197" s="218">
        <f t="shared" si="15"/>
        <v>0</v>
      </c>
      <c r="BG197" s="218">
        <f t="shared" si="16"/>
        <v>0</v>
      </c>
      <c r="BH197" s="218">
        <f t="shared" si="17"/>
        <v>0</v>
      </c>
      <c r="BI197" s="218">
        <f t="shared" si="18"/>
        <v>0</v>
      </c>
      <c r="BJ197" s="18" t="s">
        <v>83</v>
      </c>
      <c r="BK197" s="218">
        <f t="shared" si="19"/>
        <v>0</v>
      </c>
      <c r="BL197" s="18" t="s">
        <v>142</v>
      </c>
      <c r="BM197" s="217" t="s">
        <v>1021</v>
      </c>
    </row>
    <row r="198" spans="1:65" s="2" customFormat="1" ht="21.75" customHeight="1">
      <c r="A198" s="35"/>
      <c r="B198" s="36"/>
      <c r="C198" s="205" t="s">
        <v>355</v>
      </c>
      <c r="D198" s="205" t="s">
        <v>138</v>
      </c>
      <c r="E198" s="206" t="s">
        <v>1022</v>
      </c>
      <c r="F198" s="207" t="s">
        <v>1023</v>
      </c>
      <c r="G198" s="208" t="s">
        <v>323</v>
      </c>
      <c r="H198" s="209">
        <v>25</v>
      </c>
      <c r="I198" s="210"/>
      <c r="J198" s="211">
        <f t="shared" si="10"/>
        <v>0</v>
      </c>
      <c r="K198" s="212"/>
      <c r="L198" s="40"/>
      <c r="M198" s="213" t="s">
        <v>1</v>
      </c>
      <c r="N198" s="214" t="s">
        <v>40</v>
      </c>
      <c r="O198" s="72"/>
      <c r="P198" s="215">
        <f t="shared" si="11"/>
        <v>0</v>
      </c>
      <c r="Q198" s="215">
        <v>0.05454</v>
      </c>
      <c r="R198" s="215">
        <f t="shared" si="12"/>
        <v>1.3635</v>
      </c>
      <c r="S198" s="215">
        <v>0</v>
      </c>
      <c r="T198" s="216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142</v>
      </c>
      <c r="AT198" s="217" t="s">
        <v>138</v>
      </c>
      <c r="AU198" s="217" t="s">
        <v>85</v>
      </c>
      <c r="AY198" s="18" t="s">
        <v>136</v>
      </c>
      <c r="BE198" s="218">
        <f t="shared" si="14"/>
        <v>0</v>
      </c>
      <c r="BF198" s="218">
        <f t="shared" si="15"/>
        <v>0</v>
      </c>
      <c r="BG198" s="218">
        <f t="shared" si="16"/>
        <v>0</v>
      </c>
      <c r="BH198" s="218">
        <f t="shared" si="17"/>
        <v>0</v>
      </c>
      <c r="BI198" s="218">
        <f t="shared" si="18"/>
        <v>0</v>
      </c>
      <c r="BJ198" s="18" t="s">
        <v>83</v>
      </c>
      <c r="BK198" s="218">
        <f t="shared" si="19"/>
        <v>0</v>
      </c>
      <c r="BL198" s="18" t="s">
        <v>142</v>
      </c>
      <c r="BM198" s="217" t="s">
        <v>1024</v>
      </c>
    </row>
    <row r="199" spans="2:63" s="12" customFormat="1" ht="20.85" customHeight="1">
      <c r="B199" s="189"/>
      <c r="C199" s="190"/>
      <c r="D199" s="191" t="s">
        <v>74</v>
      </c>
      <c r="E199" s="203" t="s">
        <v>433</v>
      </c>
      <c r="F199" s="203" t="s">
        <v>434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SUM(P200:P201)</f>
        <v>0</v>
      </c>
      <c r="Q199" s="197"/>
      <c r="R199" s="198">
        <f>SUM(R200:R201)</f>
        <v>0</v>
      </c>
      <c r="S199" s="197"/>
      <c r="T199" s="199">
        <f>SUM(T200:T201)</f>
        <v>0</v>
      </c>
      <c r="AR199" s="200" t="s">
        <v>83</v>
      </c>
      <c r="AT199" s="201" t="s">
        <v>74</v>
      </c>
      <c r="AU199" s="201" t="s">
        <v>85</v>
      </c>
      <c r="AY199" s="200" t="s">
        <v>136</v>
      </c>
      <c r="BK199" s="202">
        <f>SUM(BK200:BK201)</f>
        <v>0</v>
      </c>
    </row>
    <row r="200" spans="1:65" s="2" customFormat="1" ht="21.75" customHeight="1">
      <c r="A200" s="35"/>
      <c r="B200" s="36"/>
      <c r="C200" s="205" t="s">
        <v>359</v>
      </c>
      <c r="D200" s="205" t="s">
        <v>138</v>
      </c>
      <c r="E200" s="206" t="s">
        <v>436</v>
      </c>
      <c r="F200" s="207" t="s">
        <v>437</v>
      </c>
      <c r="G200" s="208" t="s">
        <v>236</v>
      </c>
      <c r="H200" s="209">
        <v>232.878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142</v>
      </c>
      <c r="AT200" s="217" t="s">
        <v>138</v>
      </c>
      <c r="AU200" s="217" t="s">
        <v>149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142</v>
      </c>
      <c r="BM200" s="217" t="s">
        <v>438</v>
      </c>
    </row>
    <row r="201" spans="1:65" s="2" customFormat="1" ht="21.75" customHeight="1">
      <c r="A201" s="35"/>
      <c r="B201" s="36"/>
      <c r="C201" s="205" t="s">
        <v>364</v>
      </c>
      <c r="D201" s="205" t="s">
        <v>138</v>
      </c>
      <c r="E201" s="206" t="s">
        <v>440</v>
      </c>
      <c r="F201" s="207" t="s">
        <v>441</v>
      </c>
      <c r="G201" s="208" t="s">
        <v>236</v>
      </c>
      <c r="H201" s="209">
        <v>3.725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142</v>
      </c>
      <c r="AT201" s="217" t="s">
        <v>138</v>
      </c>
      <c r="AU201" s="217" t="s">
        <v>149</v>
      </c>
      <c r="AY201" s="18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142</v>
      </c>
      <c r="BM201" s="217" t="s">
        <v>442</v>
      </c>
    </row>
    <row r="202" spans="2:63" s="12" customFormat="1" ht="22.8" customHeight="1">
      <c r="B202" s="189"/>
      <c r="C202" s="190"/>
      <c r="D202" s="191" t="s">
        <v>74</v>
      </c>
      <c r="E202" s="203" t="s">
        <v>443</v>
      </c>
      <c r="F202" s="203" t="s">
        <v>444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SUM(P203:P207)</f>
        <v>0</v>
      </c>
      <c r="Q202" s="197"/>
      <c r="R202" s="198">
        <f>SUM(R203:R207)</f>
        <v>0</v>
      </c>
      <c r="S202" s="197"/>
      <c r="T202" s="199">
        <f>SUM(T203:T207)</f>
        <v>0</v>
      </c>
      <c r="AR202" s="200" t="s">
        <v>83</v>
      </c>
      <c r="AT202" s="201" t="s">
        <v>74</v>
      </c>
      <c r="AU202" s="201" t="s">
        <v>83</v>
      </c>
      <c r="AY202" s="200" t="s">
        <v>136</v>
      </c>
      <c r="BK202" s="202">
        <f>SUM(BK203:BK207)</f>
        <v>0</v>
      </c>
    </row>
    <row r="203" spans="1:65" s="2" customFormat="1" ht="21.75" customHeight="1">
      <c r="A203" s="35"/>
      <c r="B203" s="36"/>
      <c r="C203" s="205" t="s">
        <v>368</v>
      </c>
      <c r="D203" s="205" t="s">
        <v>138</v>
      </c>
      <c r="E203" s="206" t="s">
        <v>446</v>
      </c>
      <c r="F203" s="207" t="s">
        <v>447</v>
      </c>
      <c r="G203" s="208" t="s">
        <v>236</v>
      </c>
      <c r="H203" s="209">
        <v>44.875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142</v>
      </c>
      <c r="AT203" s="217" t="s">
        <v>138</v>
      </c>
      <c r="AU203" s="217" t="s">
        <v>85</v>
      </c>
      <c r="AY203" s="18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142</v>
      </c>
      <c r="BM203" s="217" t="s">
        <v>448</v>
      </c>
    </row>
    <row r="204" spans="1:65" s="2" customFormat="1" ht="21.75" customHeight="1">
      <c r="A204" s="35"/>
      <c r="B204" s="36"/>
      <c r="C204" s="205" t="s">
        <v>372</v>
      </c>
      <c r="D204" s="205" t="s">
        <v>138</v>
      </c>
      <c r="E204" s="206" t="s">
        <v>450</v>
      </c>
      <c r="F204" s="207" t="s">
        <v>451</v>
      </c>
      <c r="G204" s="208" t="s">
        <v>236</v>
      </c>
      <c r="H204" s="209">
        <v>403.875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142</v>
      </c>
      <c r="AT204" s="217" t="s">
        <v>138</v>
      </c>
      <c r="AU204" s="217" t="s">
        <v>85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142</v>
      </c>
      <c r="BM204" s="217" t="s">
        <v>452</v>
      </c>
    </row>
    <row r="205" spans="2:51" s="13" customFormat="1" ht="10.2">
      <c r="B205" s="219"/>
      <c r="C205" s="220"/>
      <c r="D205" s="221" t="s">
        <v>144</v>
      </c>
      <c r="E205" s="220"/>
      <c r="F205" s="223" t="s">
        <v>1025</v>
      </c>
      <c r="G205" s="220"/>
      <c r="H205" s="224">
        <v>403.875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144</v>
      </c>
      <c r="AU205" s="230" t="s">
        <v>85</v>
      </c>
      <c r="AV205" s="13" t="s">
        <v>85</v>
      </c>
      <c r="AW205" s="13" t="s">
        <v>4</v>
      </c>
      <c r="AX205" s="13" t="s">
        <v>83</v>
      </c>
      <c r="AY205" s="230" t="s">
        <v>136</v>
      </c>
    </row>
    <row r="206" spans="1:65" s="2" customFormat="1" ht="33" customHeight="1">
      <c r="A206" s="35"/>
      <c r="B206" s="36"/>
      <c r="C206" s="205" t="s">
        <v>376</v>
      </c>
      <c r="D206" s="205" t="s">
        <v>138</v>
      </c>
      <c r="E206" s="206" t="s">
        <v>455</v>
      </c>
      <c r="F206" s="207" t="s">
        <v>456</v>
      </c>
      <c r="G206" s="208" t="s">
        <v>236</v>
      </c>
      <c r="H206" s="209">
        <v>44.875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142</v>
      </c>
      <c r="AT206" s="217" t="s">
        <v>138</v>
      </c>
      <c r="AU206" s="217" t="s">
        <v>85</v>
      </c>
      <c r="AY206" s="18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142</v>
      </c>
      <c r="BM206" s="217" t="s">
        <v>457</v>
      </c>
    </row>
    <row r="207" spans="1:65" s="2" customFormat="1" ht="16.5" customHeight="1">
      <c r="A207" s="35"/>
      <c r="B207" s="36"/>
      <c r="C207" s="205" t="s">
        <v>380</v>
      </c>
      <c r="D207" s="205" t="s">
        <v>138</v>
      </c>
      <c r="E207" s="206" t="s">
        <v>459</v>
      </c>
      <c r="F207" s="207" t="s">
        <v>460</v>
      </c>
      <c r="G207" s="208" t="s">
        <v>236</v>
      </c>
      <c r="H207" s="209">
        <v>44.875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142</v>
      </c>
      <c r="AT207" s="217" t="s">
        <v>138</v>
      </c>
      <c r="AU207" s="217" t="s">
        <v>85</v>
      </c>
      <c r="AY207" s="18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142</v>
      </c>
      <c r="BM207" s="217" t="s">
        <v>461</v>
      </c>
    </row>
    <row r="208" spans="2:63" s="12" customFormat="1" ht="25.95" customHeight="1">
      <c r="B208" s="189"/>
      <c r="C208" s="190"/>
      <c r="D208" s="191" t="s">
        <v>74</v>
      </c>
      <c r="E208" s="192" t="s">
        <v>470</v>
      </c>
      <c r="F208" s="192" t="s">
        <v>471</v>
      </c>
      <c r="G208" s="190"/>
      <c r="H208" s="190"/>
      <c r="I208" s="193"/>
      <c r="J208" s="194">
        <f>BK208</f>
        <v>0</v>
      </c>
      <c r="K208" s="190"/>
      <c r="L208" s="195"/>
      <c r="M208" s="196"/>
      <c r="N208" s="197"/>
      <c r="O208" s="197"/>
      <c r="P208" s="198">
        <f>SUM(P209:P210)</f>
        <v>0</v>
      </c>
      <c r="Q208" s="197"/>
      <c r="R208" s="198">
        <f>SUM(R209:R210)</f>
        <v>0</v>
      </c>
      <c r="S208" s="197"/>
      <c r="T208" s="199">
        <f>SUM(T209:T210)</f>
        <v>0</v>
      </c>
      <c r="AR208" s="200" t="s">
        <v>142</v>
      </c>
      <c r="AT208" s="201" t="s">
        <v>74</v>
      </c>
      <c r="AU208" s="201" t="s">
        <v>75</v>
      </c>
      <c r="AY208" s="200" t="s">
        <v>136</v>
      </c>
      <c r="BK208" s="202">
        <f>SUM(BK209:BK210)</f>
        <v>0</v>
      </c>
    </row>
    <row r="209" spans="1:65" s="2" customFormat="1" ht="16.5" customHeight="1">
      <c r="A209" s="35"/>
      <c r="B209" s="36"/>
      <c r="C209" s="205" t="s">
        <v>384</v>
      </c>
      <c r="D209" s="205" t="s">
        <v>138</v>
      </c>
      <c r="E209" s="206" t="s">
        <v>473</v>
      </c>
      <c r="F209" s="207" t="s">
        <v>474</v>
      </c>
      <c r="G209" s="208" t="s">
        <v>323</v>
      </c>
      <c r="H209" s="209">
        <v>1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475</v>
      </c>
      <c r="AT209" s="217" t="s">
        <v>138</v>
      </c>
      <c r="AU209" s="217" t="s">
        <v>83</v>
      </c>
      <c r="AY209" s="18" t="s">
        <v>136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475</v>
      </c>
      <c r="BM209" s="217" t="s">
        <v>476</v>
      </c>
    </row>
    <row r="210" spans="1:65" s="2" customFormat="1" ht="21.75" customHeight="1">
      <c r="A210" s="35"/>
      <c r="B210" s="36"/>
      <c r="C210" s="205" t="s">
        <v>388</v>
      </c>
      <c r="D210" s="205" t="s">
        <v>138</v>
      </c>
      <c r="E210" s="206" t="s">
        <v>478</v>
      </c>
      <c r="F210" s="207" t="s">
        <v>479</v>
      </c>
      <c r="G210" s="208" t="s">
        <v>167</v>
      </c>
      <c r="H210" s="209">
        <v>124.5</v>
      </c>
      <c r="I210" s="210"/>
      <c r="J210" s="211">
        <f>ROUND(I210*H210,2)</f>
        <v>0</v>
      </c>
      <c r="K210" s="212"/>
      <c r="L210" s="40"/>
      <c r="M210" s="275" t="s">
        <v>1</v>
      </c>
      <c r="N210" s="276" t="s">
        <v>40</v>
      </c>
      <c r="O210" s="277"/>
      <c r="P210" s="278">
        <f>O210*H210</f>
        <v>0</v>
      </c>
      <c r="Q210" s="278">
        <v>0</v>
      </c>
      <c r="R210" s="278">
        <f>Q210*H210</f>
        <v>0</v>
      </c>
      <c r="S210" s="278">
        <v>0</v>
      </c>
      <c r="T210" s="27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475</v>
      </c>
      <c r="AT210" s="217" t="s">
        <v>138</v>
      </c>
      <c r="AU210" s="217" t="s">
        <v>83</v>
      </c>
      <c r="AY210" s="18" t="s">
        <v>136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475</v>
      </c>
      <c r="BM210" s="217" t="s">
        <v>480</v>
      </c>
    </row>
    <row r="211" spans="1:31" s="2" customFormat="1" ht="6.9" customHeight="1">
      <c r="A211" s="35"/>
      <c r="B211" s="55"/>
      <c r="C211" s="56"/>
      <c r="D211" s="56"/>
      <c r="E211" s="56"/>
      <c r="F211" s="56"/>
      <c r="G211" s="56"/>
      <c r="H211" s="56"/>
      <c r="I211" s="153"/>
      <c r="J211" s="56"/>
      <c r="K211" s="56"/>
      <c r="L211" s="40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algorithmName="SHA-512" hashValue="cXVyv912y7cOiyX223SCtp3J5kQLI1gOHhJSs79+AYGsuYKRVXpfoGpZkmFSkJvtbTiOzeStzDs7V18lkcjWSQ==" saltValue="r/iY/0BdDo9K80IMOtO3bnNEwEGe5IV7C3OuzmAnipC37QlKcvERmxeg64jDUe9aCa8aoJVFI+ywLluCDprJ/A==" spinCount="100000" sheet="1" objects="1" scenarios="1" formatColumns="0" formatRows="0" autoFilter="0"/>
  <autoFilter ref="C123:K21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97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Splašková kanalizace Lískovec, odkanalizování místní části Gajerovice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1026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30. 10. 2020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Josef Rechtik</v>
      </c>
      <c r="F21" s="35"/>
      <c r="G21" s="35"/>
      <c r="H21" s="35"/>
      <c r="I21" s="118" t="s">
        <v>27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31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ROUND((SUM(BE123:BE170)),2)</f>
        <v>0</v>
      </c>
      <c r="G33" s="35"/>
      <c r="H33" s="35"/>
      <c r="I33" s="132">
        <v>0.21</v>
      </c>
      <c r="J33" s="131">
        <f>ROUND(((SUM(BE123:BE170))*I33),2)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ROUND((SUM(BF123:BF170)),2)</f>
        <v>0</v>
      </c>
      <c r="G34" s="35"/>
      <c r="H34" s="35"/>
      <c r="I34" s="132">
        <v>0.15</v>
      </c>
      <c r="J34" s="131">
        <f>ROUND(((SUM(BF123:BF170))*I34),2)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42</v>
      </c>
      <c r="F35" s="131">
        <f>ROUND((SUM(BG123:BG170)),2)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43</v>
      </c>
      <c r="F36" s="131">
        <f>ROUND((SUM(BH123:BH170)),2)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ROUND((SUM(BI123:BI170)),2)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8" t="str">
        <f>E7</f>
        <v>Splašková kanalizace Lískovec, odkanalizování místní části Gajerovice</v>
      </c>
      <c r="F85" s="329"/>
      <c r="G85" s="329"/>
      <c r="H85" s="32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04 - SO 04 Přípojka NN</v>
      </c>
      <c r="F87" s="330"/>
      <c r="G87" s="330"/>
      <c r="H87" s="33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Frýdek-Místej, k.ú. Lískovec u F-M</v>
      </c>
      <c r="G89" s="37"/>
      <c r="H89" s="37"/>
      <c r="I89" s="118" t="s">
        <v>22</v>
      </c>
      <c r="J89" s="67" t="str">
        <f>IF(J12="","",J12)</f>
        <v>30. 10. 2020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Statutární město Frýdek-Místek</v>
      </c>
      <c r="G91" s="37"/>
      <c r="H91" s="37"/>
      <c r="I91" s="118" t="s">
        <v>30</v>
      </c>
      <c r="J91" s="33" t="str">
        <f>E21</f>
        <v>Josef Rechtik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Josef Rechtik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" customHeight="1">
      <c r="B97" s="162"/>
      <c r="C97" s="163"/>
      <c r="D97" s="164" t="s">
        <v>497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5" customHeight="1">
      <c r="B98" s="169"/>
      <c r="C98" s="170"/>
      <c r="D98" s="171" t="s">
        <v>1027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9" customFormat="1" ht="24.9" customHeight="1">
      <c r="B99" s="162"/>
      <c r="C99" s="163"/>
      <c r="D99" s="164" t="s">
        <v>115</v>
      </c>
      <c r="E99" s="165"/>
      <c r="F99" s="165"/>
      <c r="G99" s="165"/>
      <c r="H99" s="165"/>
      <c r="I99" s="166"/>
      <c r="J99" s="167">
        <f>J146</f>
        <v>0</v>
      </c>
      <c r="K99" s="163"/>
      <c r="L99" s="168"/>
    </row>
    <row r="100" spans="2:12" s="10" customFormat="1" ht="19.95" customHeight="1">
      <c r="B100" s="169"/>
      <c r="C100" s="170"/>
      <c r="D100" s="171" t="s">
        <v>1028</v>
      </c>
      <c r="E100" s="172"/>
      <c r="F100" s="172"/>
      <c r="G100" s="172"/>
      <c r="H100" s="172"/>
      <c r="I100" s="173"/>
      <c r="J100" s="174">
        <f>J147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1029</v>
      </c>
      <c r="E101" s="172"/>
      <c r="F101" s="172"/>
      <c r="G101" s="172"/>
      <c r="H101" s="172"/>
      <c r="I101" s="173"/>
      <c r="J101" s="174">
        <f>J154</f>
        <v>0</v>
      </c>
      <c r="K101" s="170"/>
      <c r="L101" s="175"/>
    </row>
    <row r="102" spans="2:12" s="10" customFormat="1" ht="19.95" customHeight="1">
      <c r="B102" s="169"/>
      <c r="C102" s="170"/>
      <c r="D102" s="171" t="s">
        <v>116</v>
      </c>
      <c r="E102" s="172"/>
      <c r="F102" s="172"/>
      <c r="G102" s="172"/>
      <c r="H102" s="172"/>
      <c r="I102" s="173"/>
      <c r="J102" s="174">
        <f>J157</f>
        <v>0</v>
      </c>
      <c r="K102" s="170"/>
      <c r="L102" s="175"/>
    </row>
    <row r="103" spans="2:12" s="9" customFormat="1" ht="24.9" customHeight="1">
      <c r="B103" s="162"/>
      <c r="C103" s="163"/>
      <c r="D103" s="164" t="s">
        <v>1030</v>
      </c>
      <c r="E103" s="165"/>
      <c r="F103" s="165"/>
      <c r="G103" s="165"/>
      <c r="H103" s="165"/>
      <c r="I103" s="166"/>
      <c r="J103" s="167">
        <f>J169</f>
        <v>0</v>
      </c>
      <c r="K103" s="163"/>
      <c r="L103" s="168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121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8" t="str">
        <f>E7</f>
        <v>Splašková kanalizace Lískovec, odkanalizování místní části Gajerovice</v>
      </c>
      <c r="F113" s="329"/>
      <c r="G113" s="329"/>
      <c r="H113" s="329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99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0" t="str">
        <f>E9</f>
        <v>04 - SO 04 Přípojka NN</v>
      </c>
      <c r="F115" s="330"/>
      <c r="G115" s="330"/>
      <c r="H115" s="330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Frýdek-Místej, k.ú. Lískovec u F-M</v>
      </c>
      <c r="G117" s="37"/>
      <c r="H117" s="37"/>
      <c r="I117" s="118" t="s">
        <v>22</v>
      </c>
      <c r="J117" s="67" t="str">
        <f>IF(J12="","",J12)</f>
        <v>30. 10. 2020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24</v>
      </c>
      <c r="D119" s="37"/>
      <c r="E119" s="37"/>
      <c r="F119" s="28" t="str">
        <f>E15</f>
        <v>Statutární město Frýdek-Místek</v>
      </c>
      <c r="G119" s="37"/>
      <c r="H119" s="37"/>
      <c r="I119" s="118" t="s">
        <v>30</v>
      </c>
      <c r="J119" s="33" t="str">
        <f>E21</f>
        <v>Josef Rechtik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33</v>
      </c>
      <c r="J120" s="33" t="str">
        <f>E24</f>
        <v>Josef Rechtik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122</v>
      </c>
      <c r="D122" s="179" t="s">
        <v>60</v>
      </c>
      <c r="E122" s="179" t="s">
        <v>56</v>
      </c>
      <c r="F122" s="179" t="s">
        <v>57</v>
      </c>
      <c r="G122" s="179" t="s">
        <v>123</v>
      </c>
      <c r="H122" s="179" t="s">
        <v>124</v>
      </c>
      <c r="I122" s="180" t="s">
        <v>125</v>
      </c>
      <c r="J122" s="181" t="s">
        <v>103</v>
      </c>
      <c r="K122" s="182" t="s">
        <v>126</v>
      </c>
      <c r="L122" s="183"/>
      <c r="M122" s="76" t="s">
        <v>1</v>
      </c>
      <c r="N122" s="77" t="s">
        <v>39</v>
      </c>
      <c r="O122" s="77" t="s">
        <v>127</v>
      </c>
      <c r="P122" s="77" t="s">
        <v>128</v>
      </c>
      <c r="Q122" s="77" t="s">
        <v>129</v>
      </c>
      <c r="R122" s="77" t="s">
        <v>130</v>
      </c>
      <c r="S122" s="77" t="s">
        <v>131</v>
      </c>
      <c r="T122" s="78" t="s">
        <v>132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8" customHeight="1">
      <c r="A123" s="35"/>
      <c r="B123" s="36"/>
      <c r="C123" s="83" t="s">
        <v>133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P124+P146+P169</f>
        <v>0</v>
      </c>
      <c r="Q123" s="80"/>
      <c r="R123" s="186">
        <f>R124+R146+R169</f>
        <v>0.15215</v>
      </c>
      <c r="S123" s="80"/>
      <c r="T123" s="187">
        <f>T124+T146+T169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74</v>
      </c>
      <c r="AU123" s="18" t="s">
        <v>105</v>
      </c>
      <c r="BK123" s="188">
        <f>BK124+BK146+BK169</f>
        <v>0</v>
      </c>
    </row>
    <row r="124" spans="2:63" s="12" customFormat="1" ht="25.95" customHeight="1">
      <c r="B124" s="189"/>
      <c r="C124" s="190"/>
      <c r="D124" s="191" t="s">
        <v>74</v>
      </c>
      <c r="E124" s="192" t="s">
        <v>732</v>
      </c>
      <c r="F124" s="192" t="s">
        <v>733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</f>
        <v>0</v>
      </c>
      <c r="Q124" s="197"/>
      <c r="R124" s="198">
        <f>R125</f>
        <v>0.11459000000000001</v>
      </c>
      <c r="S124" s="197"/>
      <c r="T124" s="199">
        <f>T125</f>
        <v>0</v>
      </c>
      <c r="AR124" s="200" t="s">
        <v>85</v>
      </c>
      <c r="AT124" s="201" t="s">
        <v>74</v>
      </c>
      <c r="AU124" s="201" t="s">
        <v>75</v>
      </c>
      <c r="AY124" s="200" t="s">
        <v>136</v>
      </c>
      <c r="BK124" s="202">
        <f>BK125</f>
        <v>0</v>
      </c>
    </row>
    <row r="125" spans="2:63" s="12" customFormat="1" ht="22.8" customHeight="1">
      <c r="B125" s="189"/>
      <c r="C125" s="190"/>
      <c r="D125" s="191" t="s">
        <v>74</v>
      </c>
      <c r="E125" s="203" t="s">
        <v>1031</v>
      </c>
      <c r="F125" s="203" t="s">
        <v>1032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SUM(P126:P145)</f>
        <v>0</v>
      </c>
      <c r="Q125" s="197"/>
      <c r="R125" s="198">
        <f>SUM(R126:R145)</f>
        <v>0.11459000000000001</v>
      </c>
      <c r="S125" s="197"/>
      <c r="T125" s="199">
        <f>SUM(T126:T145)</f>
        <v>0</v>
      </c>
      <c r="AR125" s="200" t="s">
        <v>85</v>
      </c>
      <c r="AT125" s="201" t="s">
        <v>74</v>
      </c>
      <c r="AU125" s="201" t="s">
        <v>83</v>
      </c>
      <c r="AY125" s="200" t="s">
        <v>136</v>
      </c>
      <c r="BK125" s="202">
        <f>SUM(BK126:BK145)</f>
        <v>0</v>
      </c>
    </row>
    <row r="126" spans="1:65" s="2" customFormat="1" ht="21.75" customHeight="1">
      <c r="A126" s="35"/>
      <c r="B126" s="36"/>
      <c r="C126" s="205" t="s">
        <v>83</v>
      </c>
      <c r="D126" s="205" t="s">
        <v>138</v>
      </c>
      <c r="E126" s="206" t="s">
        <v>1033</v>
      </c>
      <c r="F126" s="207" t="s">
        <v>1034</v>
      </c>
      <c r="G126" s="208" t="s">
        <v>167</v>
      </c>
      <c r="H126" s="209">
        <v>10</v>
      </c>
      <c r="I126" s="210"/>
      <c r="J126" s="211">
        <f aca="true" t="shared" si="0" ref="J126:J145">ROUND(I126*H126,2)</f>
        <v>0</v>
      </c>
      <c r="K126" s="212"/>
      <c r="L126" s="40"/>
      <c r="M126" s="213" t="s">
        <v>1</v>
      </c>
      <c r="N126" s="214" t="s">
        <v>40</v>
      </c>
      <c r="O126" s="72"/>
      <c r="P126" s="215">
        <f aca="true" t="shared" si="1" ref="P126:P145">O126*H126</f>
        <v>0</v>
      </c>
      <c r="Q126" s="215">
        <v>0</v>
      </c>
      <c r="R126" s="215">
        <f aca="true" t="shared" si="2" ref="R126:R145">Q126*H126</f>
        <v>0</v>
      </c>
      <c r="S126" s="215">
        <v>0</v>
      </c>
      <c r="T126" s="216">
        <f aca="true" t="shared" si="3" ref="T126:T145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221</v>
      </c>
      <c r="AT126" s="217" t="s">
        <v>138</v>
      </c>
      <c r="AU126" s="217" t="s">
        <v>85</v>
      </c>
      <c r="AY126" s="18" t="s">
        <v>136</v>
      </c>
      <c r="BE126" s="218">
        <f aca="true" t="shared" si="4" ref="BE126:BE145">IF(N126="základní",J126,0)</f>
        <v>0</v>
      </c>
      <c r="BF126" s="218">
        <f aca="true" t="shared" si="5" ref="BF126:BF145">IF(N126="snížená",J126,0)</f>
        <v>0</v>
      </c>
      <c r="BG126" s="218">
        <f aca="true" t="shared" si="6" ref="BG126:BG145">IF(N126="zákl. přenesená",J126,0)</f>
        <v>0</v>
      </c>
      <c r="BH126" s="218">
        <f aca="true" t="shared" si="7" ref="BH126:BH145">IF(N126="sníž. přenesená",J126,0)</f>
        <v>0</v>
      </c>
      <c r="BI126" s="218">
        <f aca="true" t="shared" si="8" ref="BI126:BI145">IF(N126="nulová",J126,0)</f>
        <v>0</v>
      </c>
      <c r="BJ126" s="18" t="s">
        <v>83</v>
      </c>
      <c r="BK126" s="218">
        <f aca="true" t="shared" si="9" ref="BK126:BK145">ROUND(I126*H126,2)</f>
        <v>0</v>
      </c>
      <c r="BL126" s="18" t="s">
        <v>221</v>
      </c>
      <c r="BM126" s="217" t="s">
        <v>1035</v>
      </c>
    </row>
    <row r="127" spans="1:65" s="2" customFormat="1" ht="16.5" customHeight="1">
      <c r="A127" s="35"/>
      <c r="B127" s="36"/>
      <c r="C127" s="263" t="s">
        <v>85</v>
      </c>
      <c r="D127" s="263" t="s">
        <v>256</v>
      </c>
      <c r="E127" s="264" t="s">
        <v>1036</v>
      </c>
      <c r="F127" s="265" t="s">
        <v>1037</v>
      </c>
      <c r="G127" s="266" t="s">
        <v>167</v>
      </c>
      <c r="H127" s="267">
        <v>10</v>
      </c>
      <c r="I127" s="268"/>
      <c r="J127" s="269">
        <f t="shared" si="0"/>
        <v>0</v>
      </c>
      <c r="K127" s="270"/>
      <c r="L127" s="271"/>
      <c r="M127" s="272" t="s">
        <v>1</v>
      </c>
      <c r="N127" s="273" t="s">
        <v>40</v>
      </c>
      <c r="O127" s="72"/>
      <c r="P127" s="215">
        <f t="shared" si="1"/>
        <v>0</v>
      </c>
      <c r="Q127" s="215">
        <v>0.00021</v>
      </c>
      <c r="R127" s="215">
        <f t="shared" si="2"/>
        <v>0.0021000000000000003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311</v>
      </c>
      <c r="AT127" s="217" t="s">
        <v>256</v>
      </c>
      <c r="AU127" s="217" t="s">
        <v>85</v>
      </c>
      <c r="AY127" s="18" t="s">
        <v>136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83</v>
      </c>
      <c r="BK127" s="218">
        <f t="shared" si="9"/>
        <v>0</v>
      </c>
      <c r="BL127" s="18" t="s">
        <v>221</v>
      </c>
      <c r="BM127" s="217" t="s">
        <v>1038</v>
      </c>
    </row>
    <row r="128" spans="1:65" s="2" customFormat="1" ht="16.5" customHeight="1">
      <c r="A128" s="35"/>
      <c r="B128" s="36"/>
      <c r="C128" s="263" t="s">
        <v>149</v>
      </c>
      <c r="D128" s="263" t="s">
        <v>256</v>
      </c>
      <c r="E128" s="264" t="s">
        <v>1039</v>
      </c>
      <c r="F128" s="265" t="s">
        <v>1040</v>
      </c>
      <c r="G128" s="266" t="s">
        <v>167</v>
      </c>
      <c r="H128" s="267">
        <v>20</v>
      </c>
      <c r="I128" s="268"/>
      <c r="J128" s="269">
        <f t="shared" si="0"/>
        <v>0</v>
      </c>
      <c r="K128" s="270"/>
      <c r="L128" s="271"/>
      <c r="M128" s="272" t="s">
        <v>1</v>
      </c>
      <c r="N128" s="273" t="s">
        <v>40</v>
      </c>
      <c r="O128" s="72"/>
      <c r="P128" s="215">
        <f t="shared" si="1"/>
        <v>0</v>
      </c>
      <c r="Q128" s="215">
        <v>4E-05</v>
      </c>
      <c r="R128" s="215">
        <f t="shared" si="2"/>
        <v>0.0008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311</v>
      </c>
      <c r="AT128" s="217" t="s">
        <v>256</v>
      </c>
      <c r="AU128" s="217" t="s">
        <v>85</v>
      </c>
      <c r="AY128" s="18" t="s">
        <v>136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83</v>
      </c>
      <c r="BK128" s="218">
        <f t="shared" si="9"/>
        <v>0</v>
      </c>
      <c r="BL128" s="18" t="s">
        <v>221</v>
      </c>
      <c r="BM128" s="217" t="s">
        <v>1041</v>
      </c>
    </row>
    <row r="129" spans="1:65" s="2" customFormat="1" ht="21.75" customHeight="1">
      <c r="A129" s="35"/>
      <c r="B129" s="36"/>
      <c r="C129" s="205" t="s">
        <v>142</v>
      </c>
      <c r="D129" s="205" t="s">
        <v>138</v>
      </c>
      <c r="E129" s="206" t="s">
        <v>1042</v>
      </c>
      <c r="F129" s="207" t="s">
        <v>1043</v>
      </c>
      <c r="G129" s="208" t="s">
        <v>167</v>
      </c>
      <c r="H129" s="209">
        <v>40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40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221</v>
      </c>
      <c r="AT129" s="217" t="s">
        <v>138</v>
      </c>
      <c r="AU129" s="217" t="s">
        <v>85</v>
      </c>
      <c r="AY129" s="18" t="s">
        <v>136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83</v>
      </c>
      <c r="BK129" s="218">
        <f t="shared" si="9"/>
        <v>0</v>
      </c>
      <c r="BL129" s="18" t="s">
        <v>221</v>
      </c>
      <c r="BM129" s="217" t="s">
        <v>1044</v>
      </c>
    </row>
    <row r="130" spans="1:65" s="2" customFormat="1" ht="21.75" customHeight="1">
      <c r="A130" s="35"/>
      <c r="B130" s="36"/>
      <c r="C130" s="263" t="s">
        <v>159</v>
      </c>
      <c r="D130" s="263" t="s">
        <v>256</v>
      </c>
      <c r="E130" s="264" t="s">
        <v>1045</v>
      </c>
      <c r="F130" s="265" t="s">
        <v>1046</v>
      </c>
      <c r="G130" s="266" t="s">
        <v>167</v>
      </c>
      <c r="H130" s="267">
        <v>40</v>
      </c>
      <c r="I130" s="268"/>
      <c r="J130" s="269">
        <f t="shared" si="0"/>
        <v>0</v>
      </c>
      <c r="K130" s="270"/>
      <c r="L130" s="271"/>
      <c r="M130" s="272" t="s">
        <v>1</v>
      </c>
      <c r="N130" s="273" t="s">
        <v>40</v>
      </c>
      <c r="O130" s="72"/>
      <c r="P130" s="215">
        <f t="shared" si="1"/>
        <v>0</v>
      </c>
      <c r="Q130" s="215">
        <v>0.00035</v>
      </c>
      <c r="R130" s="215">
        <f t="shared" si="2"/>
        <v>0.014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311</v>
      </c>
      <c r="AT130" s="217" t="s">
        <v>256</v>
      </c>
      <c r="AU130" s="217" t="s">
        <v>85</v>
      </c>
      <c r="AY130" s="18" t="s">
        <v>136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83</v>
      </c>
      <c r="BK130" s="218">
        <f t="shared" si="9"/>
        <v>0</v>
      </c>
      <c r="BL130" s="18" t="s">
        <v>221</v>
      </c>
      <c r="BM130" s="217" t="s">
        <v>1047</v>
      </c>
    </row>
    <row r="131" spans="1:65" s="2" customFormat="1" ht="16.5" customHeight="1">
      <c r="A131" s="35"/>
      <c r="B131" s="36"/>
      <c r="C131" s="263" t="s">
        <v>164</v>
      </c>
      <c r="D131" s="263" t="s">
        <v>256</v>
      </c>
      <c r="E131" s="264" t="s">
        <v>1048</v>
      </c>
      <c r="F131" s="265" t="s">
        <v>1049</v>
      </c>
      <c r="G131" s="266" t="s">
        <v>573</v>
      </c>
      <c r="H131" s="267">
        <v>20</v>
      </c>
      <c r="I131" s="268"/>
      <c r="J131" s="269">
        <f t="shared" si="0"/>
        <v>0</v>
      </c>
      <c r="K131" s="270"/>
      <c r="L131" s="271"/>
      <c r="M131" s="272" t="s">
        <v>1</v>
      </c>
      <c r="N131" s="273" t="s">
        <v>40</v>
      </c>
      <c r="O131" s="72"/>
      <c r="P131" s="215">
        <f t="shared" si="1"/>
        <v>0</v>
      </c>
      <c r="Q131" s="215">
        <v>0.001</v>
      </c>
      <c r="R131" s="215">
        <f t="shared" si="2"/>
        <v>0.02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311</v>
      </c>
      <c r="AT131" s="217" t="s">
        <v>256</v>
      </c>
      <c r="AU131" s="217" t="s">
        <v>85</v>
      </c>
      <c r="AY131" s="18" t="s">
        <v>136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83</v>
      </c>
      <c r="BK131" s="218">
        <f t="shared" si="9"/>
        <v>0</v>
      </c>
      <c r="BL131" s="18" t="s">
        <v>221</v>
      </c>
      <c r="BM131" s="217" t="s">
        <v>1050</v>
      </c>
    </row>
    <row r="132" spans="1:65" s="2" customFormat="1" ht="16.5" customHeight="1">
      <c r="A132" s="35"/>
      <c r="B132" s="36"/>
      <c r="C132" s="263" t="s">
        <v>170</v>
      </c>
      <c r="D132" s="263" t="s">
        <v>256</v>
      </c>
      <c r="E132" s="264" t="s">
        <v>1051</v>
      </c>
      <c r="F132" s="265" t="s">
        <v>1052</v>
      </c>
      <c r="G132" s="266" t="s">
        <v>573</v>
      </c>
      <c r="H132" s="267">
        <v>5</v>
      </c>
      <c r="I132" s="268"/>
      <c r="J132" s="269">
        <f t="shared" si="0"/>
        <v>0</v>
      </c>
      <c r="K132" s="270"/>
      <c r="L132" s="271"/>
      <c r="M132" s="272" t="s">
        <v>1</v>
      </c>
      <c r="N132" s="273" t="s">
        <v>40</v>
      </c>
      <c r="O132" s="72"/>
      <c r="P132" s="215">
        <f t="shared" si="1"/>
        <v>0</v>
      </c>
      <c r="Q132" s="215">
        <v>0.001</v>
      </c>
      <c r="R132" s="215">
        <f t="shared" si="2"/>
        <v>0.005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311</v>
      </c>
      <c r="AT132" s="217" t="s">
        <v>256</v>
      </c>
      <c r="AU132" s="217" t="s">
        <v>85</v>
      </c>
      <c r="AY132" s="18" t="s">
        <v>136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83</v>
      </c>
      <c r="BK132" s="218">
        <f t="shared" si="9"/>
        <v>0</v>
      </c>
      <c r="BL132" s="18" t="s">
        <v>221</v>
      </c>
      <c r="BM132" s="217" t="s">
        <v>1053</v>
      </c>
    </row>
    <row r="133" spans="1:65" s="2" customFormat="1" ht="21.75" customHeight="1">
      <c r="A133" s="35"/>
      <c r="B133" s="36"/>
      <c r="C133" s="205" t="s">
        <v>175</v>
      </c>
      <c r="D133" s="205" t="s">
        <v>138</v>
      </c>
      <c r="E133" s="206" t="s">
        <v>1054</v>
      </c>
      <c r="F133" s="207" t="s">
        <v>1055</v>
      </c>
      <c r="G133" s="208" t="s">
        <v>167</v>
      </c>
      <c r="H133" s="209">
        <v>40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40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221</v>
      </c>
      <c r="AT133" s="217" t="s">
        <v>138</v>
      </c>
      <c r="AU133" s="217" t="s">
        <v>85</v>
      </c>
      <c r="AY133" s="18" t="s">
        <v>136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83</v>
      </c>
      <c r="BK133" s="218">
        <f t="shared" si="9"/>
        <v>0</v>
      </c>
      <c r="BL133" s="18" t="s">
        <v>221</v>
      </c>
      <c r="BM133" s="217" t="s">
        <v>1056</v>
      </c>
    </row>
    <row r="134" spans="1:65" s="2" customFormat="1" ht="16.5" customHeight="1">
      <c r="A134" s="35"/>
      <c r="B134" s="36"/>
      <c r="C134" s="263" t="s">
        <v>180</v>
      </c>
      <c r="D134" s="263" t="s">
        <v>256</v>
      </c>
      <c r="E134" s="264" t="s">
        <v>1057</v>
      </c>
      <c r="F134" s="265" t="s">
        <v>1058</v>
      </c>
      <c r="G134" s="266" t="s">
        <v>167</v>
      </c>
      <c r="H134" s="267">
        <v>45</v>
      </c>
      <c r="I134" s="268"/>
      <c r="J134" s="269">
        <f t="shared" si="0"/>
        <v>0</v>
      </c>
      <c r="K134" s="270"/>
      <c r="L134" s="271"/>
      <c r="M134" s="272" t="s">
        <v>1</v>
      </c>
      <c r="N134" s="273" t="s">
        <v>40</v>
      </c>
      <c r="O134" s="72"/>
      <c r="P134" s="215">
        <f t="shared" si="1"/>
        <v>0</v>
      </c>
      <c r="Q134" s="215">
        <v>0.00063</v>
      </c>
      <c r="R134" s="215">
        <f t="shared" si="2"/>
        <v>0.02835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311</v>
      </c>
      <c r="AT134" s="217" t="s">
        <v>256</v>
      </c>
      <c r="AU134" s="217" t="s">
        <v>85</v>
      </c>
      <c r="AY134" s="18" t="s">
        <v>136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83</v>
      </c>
      <c r="BK134" s="218">
        <f t="shared" si="9"/>
        <v>0</v>
      </c>
      <c r="BL134" s="18" t="s">
        <v>221</v>
      </c>
      <c r="BM134" s="217" t="s">
        <v>1059</v>
      </c>
    </row>
    <row r="135" spans="1:65" s="2" customFormat="1" ht="21.75" customHeight="1">
      <c r="A135" s="35"/>
      <c r="B135" s="36"/>
      <c r="C135" s="205" t="s">
        <v>186</v>
      </c>
      <c r="D135" s="205" t="s">
        <v>138</v>
      </c>
      <c r="E135" s="206" t="s">
        <v>1060</v>
      </c>
      <c r="F135" s="207" t="s">
        <v>1061</v>
      </c>
      <c r="G135" s="208" t="s">
        <v>167</v>
      </c>
      <c r="H135" s="209">
        <v>20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40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221</v>
      </c>
      <c r="AT135" s="217" t="s">
        <v>138</v>
      </c>
      <c r="AU135" s="217" t="s">
        <v>85</v>
      </c>
      <c r="AY135" s="18" t="s">
        <v>136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83</v>
      </c>
      <c r="BK135" s="218">
        <f t="shared" si="9"/>
        <v>0</v>
      </c>
      <c r="BL135" s="18" t="s">
        <v>221</v>
      </c>
      <c r="BM135" s="217" t="s">
        <v>1062</v>
      </c>
    </row>
    <row r="136" spans="1:65" s="2" customFormat="1" ht="16.5" customHeight="1">
      <c r="A136" s="35"/>
      <c r="B136" s="36"/>
      <c r="C136" s="263" t="s">
        <v>190</v>
      </c>
      <c r="D136" s="263" t="s">
        <v>256</v>
      </c>
      <c r="E136" s="264" t="s">
        <v>1063</v>
      </c>
      <c r="F136" s="265" t="s">
        <v>1064</v>
      </c>
      <c r="G136" s="266" t="s">
        <v>167</v>
      </c>
      <c r="H136" s="267">
        <v>20</v>
      </c>
      <c r="I136" s="268"/>
      <c r="J136" s="269">
        <f t="shared" si="0"/>
        <v>0</v>
      </c>
      <c r="K136" s="270"/>
      <c r="L136" s="271"/>
      <c r="M136" s="272" t="s">
        <v>1</v>
      </c>
      <c r="N136" s="273" t="s">
        <v>40</v>
      </c>
      <c r="O136" s="72"/>
      <c r="P136" s="215">
        <f t="shared" si="1"/>
        <v>0</v>
      </c>
      <c r="Q136" s="215">
        <v>7E-05</v>
      </c>
      <c r="R136" s="215">
        <f t="shared" si="2"/>
        <v>0.0013999999999999998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311</v>
      </c>
      <c r="AT136" s="217" t="s">
        <v>256</v>
      </c>
      <c r="AU136" s="217" t="s">
        <v>85</v>
      </c>
      <c r="AY136" s="18" t="s">
        <v>136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83</v>
      </c>
      <c r="BK136" s="218">
        <f t="shared" si="9"/>
        <v>0</v>
      </c>
      <c r="BL136" s="18" t="s">
        <v>221</v>
      </c>
      <c r="BM136" s="217" t="s">
        <v>1065</v>
      </c>
    </row>
    <row r="137" spans="1:65" s="2" customFormat="1" ht="21.75" customHeight="1">
      <c r="A137" s="35"/>
      <c r="B137" s="36"/>
      <c r="C137" s="205" t="s">
        <v>196</v>
      </c>
      <c r="D137" s="205" t="s">
        <v>138</v>
      </c>
      <c r="E137" s="206" t="s">
        <v>1066</v>
      </c>
      <c r="F137" s="207" t="s">
        <v>1067</v>
      </c>
      <c r="G137" s="208" t="s">
        <v>323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40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221</v>
      </c>
      <c r="AT137" s="217" t="s">
        <v>138</v>
      </c>
      <c r="AU137" s="217" t="s">
        <v>85</v>
      </c>
      <c r="AY137" s="18" t="s">
        <v>136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83</v>
      </c>
      <c r="BK137" s="218">
        <f t="shared" si="9"/>
        <v>0</v>
      </c>
      <c r="BL137" s="18" t="s">
        <v>221</v>
      </c>
      <c r="BM137" s="217" t="s">
        <v>1068</v>
      </c>
    </row>
    <row r="138" spans="1:65" s="2" customFormat="1" ht="21.75" customHeight="1">
      <c r="A138" s="35"/>
      <c r="B138" s="36"/>
      <c r="C138" s="263" t="s">
        <v>210</v>
      </c>
      <c r="D138" s="263" t="s">
        <v>256</v>
      </c>
      <c r="E138" s="264" t="s">
        <v>1069</v>
      </c>
      <c r="F138" s="265" t="s">
        <v>1070</v>
      </c>
      <c r="G138" s="266" t="s">
        <v>323</v>
      </c>
      <c r="H138" s="267">
        <v>1</v>
      </c>
      <c r="I138" s="268"/>
      <c r="J138" s="269">
        <f t="shared" si="0"/>
        <v>0</v>
      </c>
      <c r="K138" s="270"/>
      <c r="L138" s="271"/>
      <c r="M138" s="272" t="s">
        <v>1</v>
      </c>
      <c r="N138" s="273" t="s">
        <v>40</v>
      </c>
      <c r="O138" s="72"/>
      <c r="P138" s="215">
        <f t="shared" si="1"/>
        <v>0</v>
      </c>
      <c r="Q138" s="215">
        <v>0.008</v>
      </c>
      <c r="R138" s="215">
        <f t="shared" si="2"/>
        <v>0.008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311</v>
      </c>
      <c r="AT138" s="217" t="s">
        <v>256</v>
      </c>
      <c r="AU138" s="217" t="s">
        <v>85</v>
      </c>
      <c r="AY138" s="18" t="s">
        <v>136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83</v>
      </c>
      <c r="BK138" s="218">
        <f t="shared" si="9"/>
        <v>0</v>
      </c>
      <c r="BL138" s="18" t="s">
        <v>221</v>
      </c>
      <c r="BM138" s="217" t="s">
        <v>1071</v>
      </c>
    </row>
    <row r="139" spans="1:65" s="2" customFormat="1" ht="21.75" customHeight="1">
      <c r="A139" s="35"/>
      <c r="B139" s="36"/>
      <c r="C139" s="263" t="s">
        <v>214</v>
      </c>
      <c r="D139" s="263" t="s">
        <v>256</v>
      </c>
      <c r="E139" s="264" t="s">
        <v>1072</v>
      </c>
      <c r="F139" s="265" t="s">
        <v>1073</v>
      </c>
      <c r="G139" s="266" t="s">
        <v>323</v>
      </c>
      <c r="H139" s="267">
        <v>2</v>
      </c>
      <c r="I139" s="268"/>
      <c r="J139" s="269">
        <f t="shared" si="0"/>
        <v>0</v>
      </c>
      <c r="K139" s="270"/>
      <c r="L139" s="271"/>
      <c r="M139" s="272" t="s">
        <v>1</v>
      </c>
      <c r="N139" s="273" t="s">
        <v>40</v>
      </c>
      <c r="O139" s="72"/>
      <c r="P139" s="215">
        <f t="shared" si="1"/>
        <v>0</v>
      </c>
      <c r="Q139" s="215">
        <v>0.00087</v>
      </c>
      <c r="R139" s="215">
        <f t="shared" si="2"/>
        <v>0.00174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311</v>
      </c>
      <c r="AT139" s="217" t="s">
        <v>256</v>
      </c>
      <c r="AU139" s="217" t="s">
        <v>85</v>
      </c>
      <c r="AY139" s="18" t="s">
        <v>136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83</v>
      </c>
      <c r="BK139" s="218">
        <f t="shared" si="9"/>
        <v>0</v>
      </c>
      <c r="BL139" s="18" t="s">
        <v>221</v>
      </c>
      <c r="BM139" s="217" t="s">
        <v>1074</v>
      </c>
    </row>
    <row r="140" spans="1:65" s="2" customFormat="1" ht="21.75" customHeight="1">
      <c r="A140" s="35"/>
      <c r="B140" s="36"/>
      <c r="C140" s="263" t="s">
        <v>8</v>
      </c>
      <c r="D140" s="263" t="s">
        <v>256</v>
      </c>
      <c r="E140" s="264" t="s">
        <v>1075</v>
      </c>
      <c r="F140" s="265" t="s">
        <v>1076</v>
      </c>
      <c r="G140" s="266" t="s">
        <v>323</v>
      </c>
      <c r="H140" s="267">
        <v>2</v>
      </c>
      <c r="I140" s="268"/>
      <c r="J140" s="269">
        <f t="shared" si="0"/>
        <v>0</v>
      </c>
      <c r="K140" s="270"/>
      <c r="L140" s="271"/>
      <c r="M140" s="272" t="s">
        <v>1</v>
      </c>
      <c r="N140" s="273" t="s">
        <v>40</v>
      </c>
      <c r="O140" s="72"/>
      <c r="P140" s="215">
        <f t="shared" si="1"/>
        <v>0</v>
      </c>
      <c r="Q140" s="215">
        <v>0.0006</v>
      </c>
      <c r="R140" s="215">
        <f t="shared" si="2"/>
        <v>0.0012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311</v>
      </c>
      <c r="AT140" s="217" t="s">
        <v>256</v>
      </c>
      <c r="AU140" s="217" t="s">
        <v>85</v>
      </c>
      <c r="AY140" s="18" t="s">
        <v>136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83</v>
      </c>
      <c r="BK140" s="218">
        <f t="shared" si="9"/>
        <v>0</v>
      </c>
      <c r="BL140" s="18" t="s">
        <v>221</v>
      </c>
      <c r="BM140" s="217" t="s">
        <v>1077</v>
      </c>
    </row>
    <row r="141" spans="1:65" s="2" customFormat="1" ht="21.75" customHeight="1">
      <c r="A141" s="35"/>
      <c r="B141" s="36"/>
      <c r="C141" s="263" t="s">
        <v>221</v>
      </c>
      <c r="D141" s="263" t="s">
        <v>256</v>
      </c>
      <c r="E141" s="264" t="s">
        <v>1078</v>
      </c>
      <c r="F141" s="265" t="s">
        <v>1079</v>
      </c>
      <c r="G141" s="266" t="s">
        <v>323</v>
      </c>
      <c r="H141" s="267">
        <v>1</v>
      </c>
      <c r="I141" s="268"/>
      <c r="J141" s="269">
        <f t="shared" si="0"/>
        <v>0</v>
      </c>
      <c r="K141" s="270"/>
      <c r="L141" s="271"/>
      <c r="M141" s="272" t="s">
        <v>1</v>
      </c>
      <c r="N141" s="273" t="s">
        <v>40</v>
      </c>
      <c r="O141" s="72"/>
      <c r="P141" s="215">
        <f t="shared" si="1"/>
        <v>0</v>
      </c>
      <c r="Q141" s="215">
        <v>0.013</v>
      </c>
      <c r="R141" s="215">
        <f t="shared" si="2"/>
        <v>0.013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311</v>
      </c>
      <c r="AT141" s="217" t="s">
        <v>256</v>
      </c>
      <c r="AU141" s="217" t="s">
        <v>85</v>
      </c>
      <c r="AY141" s="18" t="s">
        <v>136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83</v>
      </c>
      <c r="BK141" s="218">
        <f t="shared" si="9"/>
        <v>0</v>
      </c>
      <c r="BL141" s="18" t="s">
        <v>221</v>
      </c>
      <c r="BM141" s="217" t="s">
        <v>1080</v>
      </c>
    </row>
    <row r="142" spans="1:65" s="2" customFormat="1" ht="16.5" customHeight="1">
      <c r="A142" s="35"/>
      <c r="B142" s="36"/>
      <c r="C142" s="263" t="s">
        <v>225</v>
      </c>
      <c r="D142" s="263" t="s">
        <v>256</v>
      </c>
      <c r="E142" s="264" t="s">
        <v>1081</v>
      </c>
      <c r="F142" s="265" t="s">
        <v>1082</v>
      </c>
      <c r="G142" s="266" t="s">
        <v>323</v>
      </c>
      <c r="H142" s="267">
        <v>1</v>
      </c>
      <c r="I142" s="268"/>
      <c r="J142" s="269">
        <f t="shared" si="0"/>
        <v>0</v>
      </c>
      <c r="K142" s="270"/>
      <c r="L142" s="271"/>
      <c r="M142" s="272" t="s">
        <v>1</v>
      </c>
      <c r="N142" s="273" t="s">
        <v>40</v>
      </c>
      <c r="O142" s="72"/>
      <c r="P142" s="215">
        <f t="shared" si="1"/>
        <v>0</v>
      </c>
      <c r="Q142" s="215">
        <v>0.015</v>
      </c>
      <c r="R142" s="215">
        <f t="shared" si="2"/>
        <v>0.015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311</v>
      </c>
      <c r="AT142" s="217" t="s">
        <v>256</v>
      </c>
      <c r="AU142" s="217" t="s">
        <v>85</v>
      </c>
      <c r="AY142" s="18" t="s">
        <v>136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83</v>
      </c>
      <c r="BK142" s="218">
        <f t="shared" si="9"/>
        <v>0</v>
      </c>
      <c r="BL142" s="18" t="s">
        <v>221</v>
      </c>
      <c r="BM142" s="217" t="s">
        <v>1083</v>
      </c>
    </row>
    <row r="143" spans="1:65" s="2" customFormat="1" ht="21.75" customHeight="1">
      <c r="A143" s="35"/>
      <c r="B143" s="36"/>
      <c r="C143" s="205" t="s">
        <v>229</v>
      </c>
      <c r="D143" s="205" t="s">
        <v>138</v>
      </c>
      <c r="E143" s="206" t="s">
        <v>1084</v>
      </c>
      <c r="F143" s="207" t="s">
        <v>1085</v>
      </c>
      <c r="G143" s="208" t="s">
        <v>167</v>
      </c>
      <c r="H143" s="209">
        <v>20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40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221</v>
      </c>
      <c r="AT143" s="217" t="s">
        <v>138</v>
      </c>
      <c r="AU143" s="217" t="s">
        <v>85</v>
      </c>
      <c r="AY143" s="18" t="s">
        <v>136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83</v>
      </c>
      <c r="BK143" s="218">
        <f t="shared" si="9"/>
        <v>0</v>
      </c>
      <c r="BL143" s="18" t="s">
        <v>221</v>
      </c>
      <c r="BM143" s="217" t="s">
        <v>1086</v>
      </c>
    </row>
    <row r="144" spans="1:65" s="2" customFormat="1" ht="16.5" customHeight="1">
      <c r="A144" s="35"/>
      <c r="B144" s="36"/>
      <c r="C144" s="205" t="s">
        <v>233</v>
      </c>
      <c r="D144" s="205" t="s">
        <v>138</v>
      </c>
      <c r="E144" s="206" t="s">
        <v>1087</v>
      </c>
      <c r="F144" s="207" t="s">
        <v>1088</v>
      </c>
      <c r="G144" s="208" t="s">
        <v>323</v>
      </c>
      <c r="H144" s="209">
        <v>2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40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221</v>
      </c>
      <c r="AT144" s="217" t="s">
        <v>138</v>
      </c>
      <c r="AU144" s="217" t="s">
        <v>85</v>
      </c>
      <c r="AY144" s="18" t="s">
        <v>136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83</v>
      </c>
      <c r="BK144" s="218">
        <f t="shared" si="9"/>
        <v>0</v>
      </c>
      <c r="BL144" s="18" t="s">
        <v>221</v>
      </c>
      <c r="BM144" s="217" t="s">
        <v>1089</v>
      </c>
    </row>
    <row r="145" spans="1:65" s="2" customFormat="1" ht="16.5" customHeight="1">
      <c r="A145" s="35"/>
      <c r="B145" s="36"/>
      <c r="C145" s="263" t="s">
        <v>239</v>
      </c>
      <c r="D145" s="263" t="s">
        <v>256</v>
      </c>
      <c r="E145" s="264" t="s">
        <v>1090</v>
      </c>
      <c r="F145" s="265" t="s">
        <v>1091</v>
      </c>
      <c r="G145" s="266" t="s">
        <v>323</v>
      </c>
      <c r="H145" s="267">
        <v>2</v>
      </c>
      <c r="I145" s="268"/>
      <c r="J145" s="269">
        <f t="shared" si="0"/>
        <v>0</v>
      </c>
      <c r="K145" s="270"/>
      <c r="L145" s="271"/>
      <c r="M145" s="272" t="s">
        <v>1</v>
      </c>
      <c r="N145" s="273" t="s">
        <v>40</v>
      </c>
      <c r="O145" s="72"/>
      <c r="P145" s="215">
        <f t="shared" si="1"/>
        <v>0</v>
      </c>
      <c r="Q145" s="215">
        <v>0.002</v>
      </c>
      <c r="R145" s="215">
        <f t="shared" si="2"/>
        <v>0.004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311</v>
      </c>
      <c r="AT145" s="217" t="s">
        <v>256</v>
      </c>
      <c r="AU145" s="217" t="s">
        <v>85</v>
      </c>
      <c r="AY145" s="18" t="s">
        <v>136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83</v>
      </c>
      <c r="BK145" s="218">
        <f t="shared" si="9"/>
        <v>0</v>
      </c>
      <c r="BL145" s="18" t="s">
        <v>221</v>
      </c>
      <c r="BM145" s="217" t="s">
        <v>1092</v>
      </c>
    </row>
    <row r="146" spans="2:63" s="12" customFormat="1" ht="25.95" customHeight="1">
      <c r="B146" s="189"/>
      <c r="C146" s="190"/>
      <c r="D146" s="191" t="s">
        <v>74</v>
      </c>
      <c r="E146" s="192" t="s">
        <v>256</v>
      </c>
      <c r="F146" s="192" t="s">
        <v>462</v>
      </c>
      <c r="G146" s="190"/>
      <c r="H146" s="190"/>
      <c r="I146" s="193"/>
      <c r="J146" s="194">
        <f>BK146</f>
        <v>0</v>
      </c>
      <c r="K146" s="190"/>
      <c r="L146" s="195"/>
      <c r="M146" s="196"/>
      <c r="N146" s="197"/>
      <c r="O146" s="197"/>
      <c r="P146" s="198">
        <f>P147+P154+P157</f>
        <v>0</v>
      </c>
      <c r="Q146" s="197"/>
      <c r="R146" s="198">
        <f>R147+R154+R157</f>
        <v>0.037559999999999996</v>
      </c>
      <c r="S146" s="197"/>
      <c r="T146" s="199">
        <f>T147+T154+T157</f>
        <v>0</v>
      </c>
      <c r="AR146" s="200" t="s">
        <v>149</v>
      </c>
      <c r="AT146" s="201" t="s">
        <v>74</v>
      </c>
      <c r="AU146" s="201" t="s">
        <v>75</v>
      </c>
      <c r="AY146" s="200" t="s">
        <v>136</v>
      </c>
      <c r="BK146" s="202">
        <f>BK147+BK154+BK157</f>
        <v>0</v>
      </c>
    </row>
    <row r="147" spans="2:63" s="12" customFormat="1" ht="22.8" customHeight="1">
      <c r="B147" s="189"/>
      <c r="C147" s="190"/>
      <c r="D147" s="191" t="s">
        <v>74</v>
      </c>
      <c r="E147" s="203" t="s">
        <v>1093</v>
      </c>
      <c r="F147" s="203" t="s">
        <v>1094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SUM(P148:P153)</f>
        <v>0</v>
      </c>
      <c r="Q147" s="197"/>
      <c r="R147" s="198">
        <f>SUM(R148:R153)</f>
        <v>0.02425</v>
      </c>
      <c r="S147" s="197"/>
      <c r="T147" s="199">
        <f>SUM(T148:T153)</f>
        <v>0</v>
      </c>
      <c r="AR147" s="200" t="s">
        <v>149</v>
      </c>
      <c r="AT147" s="201" t="s">
        <v>74</v>
      </c>
      <c r="AU147" s="201" t="s">
        <v>83</v>
      </c>
      <c r="AY147" s="200" t="s">
        <v>136</v>
      </c>
      <c r="BK147" s="202">
        <f>SUM(BK148:BK153)</f>
        <v>0</v>
      </c>
    </row>
    <row r="148" spans="1:65" s="2" customFormat="1" ht="21.75" customHeight="1">
      <c r="A148" s="35"/>
      <c r="B148" s="36"/>
      <c r="C148" s="205" t="s">
        <v>7</v>
      </c>
      <c r="D148" s="205" t="s">
        <v>138</v>
      </c>
      <c r="E148" s="206" t="s">
        <v>1095</v>
      </c>
      <c r="F148" s="207" t="s">
        <v>1096</v>
      </c>
      <c r="G148" s="208" t="s">
        <v>323</v>
      </c>
      <c r="H148" s="209">
        <v>1</v>
      </c>
      <c r="I148" s="210"/>
      <c r="J148" s="211">
        <f aca="true" t="shared" si="10" ref="J148:J153"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 aca="true" t="shared" si="11" ref="P148:P153">O148*H148</f>
        <v>0</v>
      </c>
      <c r="Q148" s="215">
        <v>0</v>
      </c>
      <c r="R148" s="215">
        <f aca="true" t="shared" si="12" ref="R148:R153">Q148*H148</f>
        <v>0</v>
      </c>
      <c r="S148" s="215">
        <v>0</v>
      </c>
      <c r="T148" s="216">
        <f aca="true" t="shared" si="13" ref="T148:T15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449</v>
      </c>
      <c r="AT148" s="217" t="s">
        <v>138</v>
      </c>
      <c r="AU148" s="217" t="s">
        <v>85</v>
      </c>
      <c r="AY148" s="18" t="s">
        <v>136</v>
      </c>
      <c r="BE148" s="218">
        <f aca="true" t="shared" si="14" ref="BE148:BE153">IF(N148="základní",J148,0)</f>
        <v>0</v>
      </c>
      <c r="BF148" s="218">
        <f aca="true" t="shared" si="15" ref="BF148:BF153">IF(N148="snížená",J148,0)</f>
        <v>0</v>
      </c>
      <c r="BG148" s="218">
        <f aca="true" t="shared" si="16" ref="BG148:BG153">IF(N148="zákl. přenesená",J148,0)</f>
        <v>0</v>
      </c>
      <c r="BH148" s="218">
        <f aca="true" t="shared" si="17" ref="BH148:BH153">IF(N148="sníž. přenesená",J148,0)</f>
        <v>0</v>
      </c>
      <c r="BI148" s="218">
        <f aca="true" t="shared" si="18" ref="BI148:BI153">IF(N148="nulová",J148,0)</f>
        <v>0</v>
      </c>
      <c r="BJ148" s="18" t="s">
        <v>83</v>
      </c>
      <c r="BK148" s="218">
        <f aca="true" t="shared" si="19" ref="BK148:BK153">ROUND(I148*H148,2)</f>
        <v>0</v>
      </c>
      <c r="BL148" s="18" t="s">
        <v>449</v>
      </c>
      <c r="BM148" s="217" t="s">
        <v>1097</v>
      </c>
    </row>
    <row r="149" spans="1:65" s="2" customFormat="1" ht="16.5" customHeight="1">
      <c r="A149" s="35"/>
      <c r="B149" s="36"/>
      <c r="C149" s="263" t="s">
        <v>255</v>
      </c>
      <c r="D149" s="263" t="s">
        <v>256</v>
      </c>
      <c r="E149" s="264" t="s">
        <v>1098</v>
      </c>
      <c r="F149" s="265" t="s">
        <v>1099</v>
      </c>
      <c r="G149" s="266" t="s">
        <v>323</v>
      </c>
      <c r="H149" s="267">
        <v>1</v>
      </c>
      <c r="I149" s="268"/>
      <c r="J149" s="269">
        <f t="shared" si="10"/>
        <v>0</v>
      </c>
      <c r="K149" s="270"/>
      <c r="L149" s="271"/>
      <c r="M149" s="272" t="s">
        <v>1</v>
      </c>
      <c r="N149" s="273" t="s">
        <v>40</v>
      </c>
      <c r="O149" s="72"/>
      <c r="P149" s="215">
        <f t="shared" si="11"/>
        <v>0</v>
      </c>
      <c r="Q149" s="215">
        <v>0.024</v>
      </c>
      <c r="R149" s="215">
        <f t="shared" si="12"/>
        <v>0.024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632</v>
      </c>
      <c r="AT149" s="217" t="s">
        <v>256</v>
      </c>
      <c r="AU149" s="217" t="s">
        <v>85</v>
      </c>
      <c r="AY149" s="18" t="s">
        <v>136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83</v>
      </c>
      <c r="BK149" s="218">
        <f t="shared" si="19"/>
        <v>0</v>
      </c>
      <c r="BL149" s="18" t="s">
        <v>632</v>
      </c>
      <c r="BM149" s="217" t="s">
        <v>1100</v>
      </c>
    </row>
    <row r="150" spans="1:65" s="2" customFormat="1" ht="16.5" customHeight="1">
      <c r="A150" s="35"/>
      <c r="B150" s="36"/>
      <c r="C150" s="263" t="s">
        <v>261</v>
      </c>
      <c r="D150" s="263" t="s">
        <v>256</v>
      </c>
      <c r="E150" s="264" t="s">
        <v>1101</v>
      </c>
      <c r="F150" s="265" t="s">
        <v>1102</v>
      </c>
      <c r="G150" s="266" t="s">
        <v>323</v>
      </c>
      <c r="H150" s="267">
        <v>1</v>
      </c>
      <c r="I150" s="268"/>
      <c r="J150" s="269">
        <f t="shared" si="10"/>
        <v>0</v>
      </c>
      <c r="K150" s="270"/>
      <c r="L150" s="271"/>
      <c r="M150" s="272" t="s">
        <v>1</v>
      </c>
      <c r="N150" s="273" t="s">
        <v>40</v>
      </c>
      <c r="O150" s="72"/>
      <c r="P150" s="215">
        <f t="shared" si="11"/>
        <v>0</v>
      </c>
      <c r="Q150" s="215">
        <v>0.00025</v>
      </c>
      <c r="R150" s="215">
        <f t="shared" si="12"/>
        <v>0.00025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632</v>
      </c>
      <c r="AT150" s="217" t="s">
        <v>256</v>
      </c>
      <c r="AU150" s="217" t="s">
        <v>85</v>
      </c>
      <c r="AY150" s="18" t="s">
        <v>136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83</v>
      </c>
      <c r="BK150" s="218">
        <f t="shared" si="19"/>
        <v>0</v>
      </c>
      <c r="BL150" s="18" t="s">
        <v>632</v>
      </c>
      <c r="BM150" s="217" t="s">
        <v>1103</v>
      </c>
    </row>
    <row r="151" spans="1:65" s="2" customFormat="1" ht="21.75" customHeight="1">
      <c r="A151" s="35"/>
      <c r="B151" s="36"/>
      <c r="C151" s="205" t="s">
        <v>271</v>
      </c>
      <c r="D151" s="205" t="s">
        <v>138</v>
      </c>
      <c r="E151" s="206" t="s">
        <v>1104</v>
      </c>
      <c r="F151" s="207" t="s">
        <v>1105</v>
      </c>
      <c r="G151" s="208" t="s">
        <v>323</v>
      </c>
      <c r="H151" s="209">
        <v>1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40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449</v>
      </c>
      <c r="AT151" s="217" t="s">
        <v>138</v>
      </c>
      <c r="AU151" s="217" t="s">
        <v>85</v>
      </c>
      <c r="AY151" s="18" t="s">
        <v>136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83</v>
      </c>
      <c r="BK151" s="218">
        <f t="shared" si="19"/>
        <v>0</v>
      </c>
      <c r="BL151" s="18" t="s">
        <v>449</v>
      </c>
      <c r="BM151" s="217" t="s">
        <v>1106</v>
      </c>
    </row>
    <row r="152" spans="1:65" s="2" customFormat="1" ht="16.5" customHeight="1">
      <c r="A152" s="35"/>
      <c r="B152" s="36"/>
      <c r="C152" s="205" t="s">
        <v>277</v>
      </c>
      <c r="D152" s="205" t="s">
        <v>138</v>
      </c>
      <c r="E152" s="206" t="s">
        <v>1107</v>
      </c>
      <c r="F152" s="207" t="s">
        <v>1108</v>
      </c>
      <c r="G152" s="208" t="s">
        <v>323</v>
      </c>
      <c r="H152" s="209">
        <v>1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40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449</v>
      </c>
      <c r="AT152" s="217" t="s">
        <v>138</v>
      </c>
      <c r="AU152" s="217" t="s">
        <v>85</v>
      </c>
      <c r="AY152" s="18" t="s">
        <v>136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83</v>
      </c>
      <c r="BK152" s="218">
        <f t="shared" si="19"/>
        <v>0</v>
      </c>
      <c r="BL152" s="18" t="s">
        <v>449</v>
      </c>
      <c r="BM152" s="217" t="s">
        <v>1109</v>
      </c>
    </row>
    <row r="153" spans="1:65" s="2" customFormat="1" ht="21.75" customHeight="1">
      <c r="A153" s="35"/>
      <c r="B153" s="36"/>
      <c r="C153" s="205" t="s">
        <v>282</v>
      </c>
      <c r="D153" s="205" t="s">
        <v>138</v>
      </c>
      <c r="E153" s="206" t="s">
        <v>1110</v>
      </c>
      <c r="F153" s="207" t="s">
        <v>1111</v>
      </c>
      <c r="G153" s="208" t="s">
        <v>323</v>
      </c>
      <c r="H153" s="209">
        <v>1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40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449</v>
      </c>
      <c r="AT153" s="217" t="s">
        <v>138</v>
      </c>
      <c r="AU153" s="217" t="s">
        <v>85</v>
      </c>
      <c r="AY153" s="18" t="s">
        <v>136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83</v>
      </c>
      <c r="BK153" s="218">
        <f t="shared" si="19"/>
        <v>0</v>
      </c>
      <c r="BL153" s="18" t="s">
        <v>449</v>
      </c>
      <c r="BM153" s="217" t="s">
        <v>1112</v>
      </c>
    </row>
    <row r="154" spans="2:63" s="12" customFormat="1" ht="22.8" customHeight="1">
      <c r="B154" s="189"/>
      <c r="C154" s="190"/>
      <c r="D154" s="191" t="s">
        <v>74</v>
      </c>
      <c r="E154" s="203" t="s">
        <v>1113</v>
      </c>
      <c r="F154" s="203" t="s">
        <v>1114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SUM(P155:P156)</f>
        <v>0</v>
      </c>
      <c r="Q154" s="197"/>
      <c r="R154" s="198">
        <f>SUM(R155:R156)</f>
        <v>0.00043</v>
      </c>
      <c r="S154" s="197"/>
      <c r="T154" s="199">
        <f>SUM(T155:T156)</f>
        <v>0</v>
      </c>
      <c r="AR154" s="200" t="s">
        <v>149</v>
      </c>
      <c r="AT154" s="201" t="s">
        <v>74</v>
      </c>
      <c r="AU154" s="201" t="s">
        <v>83</v>
      </c>
      <c r="AY154" s="200" t="s">
        <v>136</v>
      </c>
      <c r="BK154" s="202">
        <f>SUM(BK155:BK156)</f>
        <v>0</v>
      </c>
    </row>
    <row r="155" spans="1:65" s="2" customFormat="1" ht="21.75" customHeight="1">
      <c r="A155" s="35"/>
      <c r="B155" s="36"/>
      <c r="C155" s="205" t="s">
        <v>287</v>
      </c>
      <c r="D155" s="205" t="s">
        <v>138</v>
      </c>
      <c r="E155" s="206" t="s">
        <v>1115</v>
      </c>
      <c r="F155" s="207" t="s">
        <v>1116</v>
      </c>
      <c r="G155" s="208" t="s">
        <v>323</v>
      </c>
      <c r="H155" s="209">
        <v>1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449</v>
      </c>
      <c r="AT155" s="217" t="s">
        <v>138</v>
      </c>
      <c r="AU155" s="217" t="s">
        <v>85</v>
      </c>
      <c r="AY155" s="18" t="s">
        <v>136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449</v>
      </c>
      <c r="BM155" s="217" t="s">
        <v>1117</v>
      </c>
    </row>
    <row r="156" spans="1:65" s="2" customFormat="1" ht="16.5" customHeight="1">
      <c r="A156" s="35"/>
      <c r="B156" s="36"/>
      <c r="C156" s="263" t="s">
        <v>293</v>
      </c>
      <c r="D156" s="263" t="s">
        <v>256</v>
      </c>
      <c r="E156" s="264" t="s">
        <v>1118</v>
      </c>
      <c r="F156" s="265" t="s">
        <v>1119</v>
      </c>
      <c r="G156" s="266" t="s">
        <v>323</v>
      </c>
      <c r="H156" s="267">
        <v>1</v>
      </c>
      <c r="I156" s="268"/>
      <c r="J156" s="269">
        <f>ROUND(I156*H156,2)</f>
        <v>0</v>
      </c>
      <c r="K156" s="270"/>
      <c r="L156" s="271"/>
      <c r="M156" s="272" t="s">
        <v>1</v>
      </c>
      <c r="N156" s="273" t="s">
        <v>40</v>
      </c>
      <c r="O156" s="72"/>
      <c r="P156" s="215">
        <f>O156*H156</f>
        <v>0</v>
      </c>
      <c r="Q156" s="215">
        <v>0.00043</v>
      </c>
      <c r="R156" s="215">
        <f>Q156*H156</f>
        <v>0.00043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632</v>
      </c>
      <c r="AT156" s="217" t="s">
        <v>256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632</v>
      </c>
      <c r="BM156" s="217" t="s">
        <v>1120</v>
      </c>
    </row>
    <row r="157" spans="2:63" s="12" customFormat="1" ht="22.8" customHeight="1">
      <c r="B157" s="189"/>
      <c r="C157" s="190"/>
      <c r="D157" s="191" t="s">
        <v>74</v>
      </c>
      <c r="E157" s="203" t="s">
        <v>463</v>
      </c>
      <c r="F157" s="203" t="s">
        <v>464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SUM(P158:P168)</f>
        <v>0</v>
      </c>
      <c r="Q157" s="197"/>
      <c r="R157" s="198">
        <f>SUM(R158:R168)</f>
        <v>0.012879999999999999</v>
      </c>
      <c r="S157" s="197"/>
      <c r="T157" s="199">
        <f>SUM(T158:T168)</f>
        <v>0</v>
      </c>
      <c r="AR157" s="200" t="s">
        <v>149</v>
      </c>
      <c r="AT157" s="201" t="s">
        <v>74</v>
      </c>
      <c r="AU157" s="201" t="s">
        <v>83</v>
      </c>
      <c r="AY157" s="200" t="s">
        <v>136</v>
      </c>
      <c r="BK157" s="202">
        <f>SUM(BK158:BK168)</f>
        <v>0</v>
      </c>
    </row>
    <row r="158" spans="1:65" s="2" customFormat="1" ht="21.75" customHeight="1">
      <c r="A158" s="35"/>
      <c r="B158" s="36"/>
      <c r="C158" s="205" t="s">
        <v>299</v>
      </c>
      <c r="D158" s="205" t="s">
        <v>138</v>
      </c>
      <c r="E158" s="206" t="s">
        <v>466</v>
      </c>
      <c r="F158" s="207" t="s">
        <v>467</v>
      </c>
      <c r="G158" s="208" t="s">
        <v>468</v>
      </c>
      <c r="H158" s="209">
        <v>0.1</v>
      </c>
      <c r="I158" s="210"/>
      <c r="J158" s="211">
        <f aca="true" t="shared" si="20" ref="J158:J165"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 aca="true" t="shared" si="21" ref="P158:P165">O158*H158</f>
        <v>0</v>
      </c>
      <c r="Q158" s="215">
        <v>0.0088</v>
      </c>
      <c r="R158" s="215">
        <f aca="true" t="shared" si="22" ref="R158:R165">Q158*H158</f>
        <v>0.0008800000000000001</v>
      </c>
      <c r="S158" s="215">
        <v>0</v>
      </c>
      <c r="T158" s="216">
        <f aca="true" t="shared" si="23" ref="T158:T165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449</v>
      </c>
      <c r="AT158" s="217" t="s">
        <v>138</v>
      </c>
      <c r="AU158" s="217" t="s">
        <v>85</v>
      </c>
      <c r="AY158" s="18" t="s">
        <v>136</v>
      </c>
      <c r="BE158" s="218">
        <f aca="true" t="shared" si="24" ref="BE158:BE165">IF(N158="základní",J158,0)</f>
        <v>0</v>
      </c>
      <c r="BF158" s="218">
        <f aca="true" t="shared" si="25" ref="BF158:BF165">IF(N158="snížená",J158,0)</f>
        <v>0</v>
      </c>
      <c r="BG158" s="218">
        <f aca="true" t="shared" si="26" ref="BG158:BG165">IF(N158="zákl. přenesená",J158,0)</f>
        <v>0</v>
      </c>
      <c r="BH158" s="218">
        <f aca="true" t="shared" si="27" ref="BH158:BH165">IF(N158="sníž. přenesená",J158,0)</f>
        <v>0</v>
      </c>
      <c r="BI158" s="218">
        <f aca="true" t="shared" si="28" ref="BI158:BI165">IF(N158="nulová",J158,0)</f>
        <v>0</v>
      </c>
      <c r="BJ158" s="18" t="s">
        <v>83</v>
      </c>
      <c r="BK158" s="218">
        <f aca="true" t="shared" si="29" ref="BK158:BK165">ROUND(I158*H158,2)</f>
        <v>0</v>
      </c>
      <c r="BL158" s="18" t="s">
        <v>449</v>
      </c>
      <c r="BM158" s="217" t="s">
        <v>1121</v>
      </c>
    </row>
    <row r="159" spans="1:65" s="2" customFormat="1" ht="21.75" customHeight="1">
      <c r="A159" s="35"/>
      <c r="B159" s="36"/>
      <c r="C159" s="205" t="s">
        <v>303</v>
      </c>
      <c r="D159" s="205" t="s">
        <v>138</v>
      </c>
      <c r="E159" s="206" t="s">
        <v>1122</v>
      </c>
      <c r="F159" s="207" t="s">
        <v>1123</v>
      </c>
      <c r="G159" s="208" t="s">
        <v>183</v>
      </c>
      <c r="H159" s="209">
        <v>4.8</v>
      </c>
      <c r="I159" s="210"/>
      <c r="J159" s="211">
        <f t="shared" si="20"/>
        <v>0</v>
      </c>
      <c r="K159" s="212"/>
      <c r="L159" s="40"/>
      <c r="M159" s="213" t="s">
        <v>1</v>
      </c>
      <c r="N159" s="214" t="s">
        <v>40</v>
      </c>
      <c r="O159" s="72"/>
      <c r="P159" s="215">
        <f t="shared" si="21"/>
        <v>0</v>
      </c>
      <c r="Q159" s="215">
        <v>0</v>
      </c>
      <c r="R159" s="215">
        <f t="shared" si="22"/>
        <v>0</v>
      </c>
      <c r="S159" s="215">
        <v>0</v>
      </c>
      <c r="T159" s="216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449</v>
      </c>
      <c r="AT159" s="217" t="s">
        <v>138</v>
      </c>
      <c r="AU159" s="217" t="s">
        <v>85</v>
      </c>
      <c r="AY159" s="18" t="s">
        <v>136</v>
      </c>
      <c r="BE159" s="218">
        <f t="shared" si="24"/>
        <v>0</v>
      </c>
      <c r="BF159" s="218">
        <f t="shared" si="25"/>
        <v>0</v>
      </c>
      <c r="BG159" s="218">
        <f t="shared" si="26"/>
        <v>0</v>
      </c>
      <c r="BH159" s="218">
        <f t="shared" si="27"/>
        <v>0</v>
      </c>
      <c r="BI159" s="218">
        <f t="shared" si="28"/>
        <v>0</v>
      </c>
      <c r="BJ159" s="18" t="s">
        <v>83</v>
      </c>
      <c r="BK159" s="218">
        <f t="shared" si="29"/>
        <v>0</v>
      </c>
      <c r="BL159" s="18" t="s">
        <v>449</v>
      </c>
      <c r="BM159" s="217" t="s">
        <v>1124</v>
      </c>
    </row>
    <row r="160" spans="1:65" s="2" customFormat="1" ht="21.75" customHeight="1">
      <c r="A160" s="35"/>
      <c r="B160" s="36"/>
      <c r="C160" s="205" t="s">
        <v>307</v>
      </c>
      <c r="D160" s="205" t="s">
        <v>138</v>
      </c>
      <c r="E160" s="206" t="s">
        <v>1125</v>
      </c>
      <c r="F160" s="207" t="s">
        <v>1126</v>
      </c>
      <c r="G160" s="208" t="s">
        <v>183</v>
      </c>
      <c r="H160" s="209">
        <v>21.6</v>
      </c>
      <c r="I160" s="210"/>
      <c r="J160" s="211">
        <f t="shared" si="20"/>
        <v>0</v>
      </c>
      <c r="K160" s="212"/>
      <c r="L160" s="40"/>
      <c r="M160" s="213" t="s">
        <v>1</v>
      </c>
      <c r="N160" s="214" t="s">
        <v>40</v>
      </c>
      <c r="O160" s="72"/>
      <c r="P160" s="215">
        <f t="shared" si="21"/>
        <v>0</v>
      </c>
      <c r="Q160" s="215">
        <v>0</v>
      </c>
      <c r="R160" s="215">
        <f t="shared" si="22"/>
        <v>0</v>
      </c>
      <c r="S160" s="215">
        <v>0</v>
      </c>
      <c r="T160" s="216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449</v>
      </c>
      <c r="AT160" s="217" t="s">
        <v>138</v>
      </c>
      <c r="AU160" s="217" t="s">
        <v>85</v>
      </c>
      <c r="AY160" s="18" t="s">
        <v>136</v>
      </c>
      <c r="BE160" s="218">
        <f t="shared" si="24"/>
        <v>0</v>
      </c>
      <c r="BF160" s="218">
        <f t="shared" si="25"/>
        <v>0</v>
      </c>
      <c r="BG160" s="218">
        <f t="shared" si="26"/>
        <v>0</v>
      </c>
      <c r="BH160" s="218">
        <f t="shared" si="27"/>
        <v>0</v>
      </c>
      <c r="BI160" s="218">
        <f t="shared" si="28"/>
        <v>0</v>
      </c>
      <c r="BJ160" s="18" t="s">
        <v>83</v>
      </c>
      <c r="BK160" s="218">
        <f t="shared" si="29"/>
        <v>0</v>
      </c>
      <c r="BL160" s="18" t="s">
        <v>449</v>
      </c>
      <c r="BM160" s="217" t="s">
        <v>1127</v>
      </c>
    </row>
    <row r="161" spans="1:65" s="2" customFormat="1" ht="21.75" customHeight="1">
      <c r="A161" s="35"/>
      <c r="B161" s="36"/>
      <c r="C161" s="205" t="s">
        <v>311</v>
      </c>
      <c r="D161" s="205" t="s">
        <v>138</v>
      </c>
      <c r="E161" s="206" t="s">
        <v>1128</v>
      </c>
      <c r="F161" s="207" t="s">
        <v>1129</v>
      </c>
      <c r="G161" s="208" t="s">
        <v>167</v>
      </c>
      <c r="H161" s="209">
        <v>40</v>
      </c>
      <c r="I161" s="210"/>
      <c r="J161" s="211">
        <f t="shared" si="20"/>
        <v>0</v>
      </c>
      <c r="K161" s="212"/>
      <c r="L161" s="40"/>
      <c r="M161" s="213" t="s">
        <v>1</v>
      </c>
      <c r="N161" s="214" t="s">
        <v>40</v>
      </c>
      <c r="O161" s="72"/>
      <c r="P161" s="215">
        <f t="shared" si="21"/>
        <v>0</v>
      </c>
      <c r="Q161" s="215">
        <v>0.00014</v>
      </c>
      <c r="R161" s="215">
        <f t="shared" si="22"/>
        <v>0.005599999999999999</v>
      </c>
      <c r="S161" s="215">
        <v>0</v>
      </c>
      <c r="T161" s="216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449</v>
      </c>
      <c r="AT161" s="217" t="s">
        <v>138</v>
      </c>
      <c r="AU161" s="217" t="s">
        <v>85</v>
      </c>
      <c r="AY161" s="18" t="s">
        <v>136</v>
      </c>
      <c r="BE161" s="218">
        <f t="shared" si="24"/>
        <v>0</v>
      </c>
      <c r="BF161" s="218">
        <f t="shared" si="25"/>
        <v>0</v>
      </c>
      <c r="BG161" s="218">
        <f t="shared" si="26"/>
        <v>0</v>
      </c>
      <c r="BH161" s="218">
        <f t="shared" si="27"/>
        <v>0</v>
      </c>
      <c r="BI161" s="218">
        <f t="shared" si="28"/>
        <v>0</v>
      </c>
      <c r="BJ161" s="18" t="s">
        <v>83</v>
      </c>
      <c r="BK161" s="218">
        <f t="shared" si="29"/>
        <v>0</v>
      </c>
      <c r="BL161" s="18" t="s">
        <v>449</v>
      </c>
      <c r="BM161" s="217" t="s">
        <v>1130</v>
      </c>
    </row>
    <row r="162" spans="1:65" s="2" customFormat="1" ht="16.5" customHeight="1">
      <c r="A162" s="35"/>
      <c r="B162" s="36"/>
      <c r="C162" s="205" t="s">
        <v>315</v>
      </c>
      <c r="D162" s="205" t="s">
        <v>138</v>
      </c>
      <c r="E162" s="206" t="s">
        <v>1131</v>
      </c>
      <c r="F162" s="207" t="s">
        <v>1132</v>
      </c>
      <c r="G162" s="208" t="s">
        <v>167</v>
      </c>
      <c r="H162" s="209">
        <v>40</v>
      </c>
      <c r="I162" s="210"/>
      <c r="J162" s="211">
        <f t="shared" si="20"/>
        <v>0</v>
      </c>
      <c r="K162" s="212"/>
      <c r="L162" s="40"/>
      <c r="M162" s="213" t="s">
        <v>1</v>
      </c>
      <c r="N162" s="214" t="s">
        <v>40</v>
      </c>
      <c r="O162" s="72"/>
      <c r="P162" s="215">
        <f t="shared" si="21"/>
        <v>0</v>
      </c>
      <c r="Q162" s="215">
        <v>7E-05</v>
      </c>
      <c r="R162" s="215">
        <f t="shared" si="22"/>
        <v>0.0027999999999999995</v>
      </c>
      <c r="S162" s="215">
        <v>0</v>
      </c>
      <c r="T162" s="216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449</v>
      </c>
      <c r="AT162" s="217" t="s">
        <v>138</v>
      </c>
      <c r="AU162" s="217" t="s">
        <v>85</v>
      </c>
      <c r="AY162" s="18" t="s">
        <v>136</v>
      </c>
      <c r="BE162" s="218">
        <f t="shared" si="24"/>
        <v>0</v>
      </c>
      <c r="BF162" s="218">
        <f t="shared" si="25"/>
        <v>0</v>
      </c>
      <c r="BG162" s="218">
        <f t="shared" si="26"/>
        <v>0</v>
      </c>
      <c r="BH162" s="218">
        <f t="shared" si="27"/>
        <v>0</v>
      </c>
      <c r="BI162" s="218">
        <f t="shared" si="28"/>
        <v>0</v>
      </c>
      <c r="BJ162" s="18" t="s">
        <v>83</v>
      </c>
      <c r="BK162" s="218">
        <f t="shared" si="29"/>
        <v>0</v>
      </c>
      <c r="BL162" s="18" t="s">
        <v>449</v>
      </c>
      <c r="BM162" s="217" t="s">
        <v>1133</v>
      </c>
    </row>
    <row r="163" spans="1:65" s="2" customFormat="1" ht="21.75" customHeight="1">
      <c r="A163" s="35"/>
      <c r="B163" s="36"/>
      <c r="C163" s="205" t="s">
        <v>320</v>
      </c>
      <c r="D163" s="205" t="s">
        <v>138</v>
      </c>
      <c r="E163" s="206" t="s">
        <v>1134</v>
      </c>
      <c r="F163" s="207" t="s">
        <v>1135</v>
      </c>
      <c r="G163" s="208" t="s">
        <v>167</v>
      </c>
      <c r="H163" s="209">
        <v>40</v>
      </c>
      <c r="I163" s="210"/>
      <c r="J163" s="211">
        <f t="shared" si="20"/>
        <v>0</v>
      </c>
      <c r="K163" s="212"/>
      <c r="L163" s="40"/>
      <c r="M163" s="213" t="s">
        <v>1</v>
      </c>
      <c r="N163" s="214" t="s">
        <v>40</v>
      </c>
      <c r="O163" s="72"/>
      <c r="P163" s="215">
        <f t="shared" si="21"/>
        <v>0</v>
      </c>
      <c r="Q163" s="215">
        <v>0</v>
      </c>
      <c r="R163" s="215">
        <f t="shared" si="22"/>
        <v>0</v>
      </c>
      <c r="S163" s="215">
        <v>0</v>
      </c>
      <c r="T163" s="216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449</v>
      </c>
      <c r="AT163" s="217" t="s">
        <v>138</v>
      </c>
      <c r="AU163" s="217" t="s">
        <v>85</v>
      </c>
      <c r="AY163" s="18" t="s">
        <v>136</v>
      </c>
      <c r="BE163" s="218">
        <f t="shared" si="24"/>
        <v>0</v>
      </c>
      <c r="BF163" s="218">
        <f t="shared" si="25"/>
        <v>0</v>
      </c>
      <c r="BG163" s="218">
        <f t="shared" si="26"/>
        <v>0</v>
      </c>
      <c r="BH163" s="218">
        <f t="shared" si="27"/>
        <v>0</v>
      </c>
      <c r="BI163" s="218">
        <f t="shared" si="28"/>
        <v>0</v>
      </c>
      <c r="BJ163" s="18" t="s">
        <v>83</v>
      </c>
      <c r="BK163" s="218">
        <f t="shared" si="29"/>
        <v>0</v>
      </c>
      <c r="BL163" s="18" t="s">
        <v>449</v>
      </c>
      <c r="BM163" s="217" t="s">
        <v>1136</v>
      </c>
    </row>
    <row r="164" spans="1:65" s="2" customFormat="1" ht="16.5" customHeight="1">
      <c r="A164" s="35"/>
      <c r="B164" s="36"/>
      <c r="C164" s="205" t="s">
        <v>325</v>
      </c>
      <c r="D164" s="205" t="s">
        <v>138</v>
      </c>
      <c r="E164" s="206" t="s">
        <v>1137</v>
      </c>
      <c r="F164" s="207" t="s">
        <v>1138</v>
      </c>
      <c r="G164" s="208" t="s">
        <v>183</v>
      </c>
      <c r="H164" s="209">
        <v>2.4</v>
      </c>
      <c r="I164" s="210"/>
      <c r="J164" s="211">
        <f t="shared" si="20"/>
        <v>0</v>
      </c>
      <c r="K164" s="212"/>
      <c r="L164" s="40"/>
      <c r="M164" s="213" t="s">
        <v>1</v>
      </c>
      <c r="N164" s="214" t="s">
        <v>40</v>
      </c>
      <c r="O164" s="72"/>
      <c r="P164" s="215">
        <f t="shared" si="21"/>
        <v>0</v>
      </c>
      <c r="Q164" s="215">
        <v>0</v>
      </c>
      <c r="R164" s="215">
        <f t="shared" si="22"/>
        <v>0</v>
      </c>
      <c r="S164" s="215">
        <v>0</v>
      </c>
      <c r="T164" s="216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449</v>
      </c>
      <c r="AT164" s="217" t="s">
        <v>138</v>
      </c>
      <c r="AU164" s="217" t="s">
        <v>85</v>
      </c>
      <c r="AY164" s="18" t="s">
        <v>136</v>
      </c>
      <c r="BE164" s="218">
        <f t="shared" si="24"/>
        <v>0</v>
      </c>
      <c r="BF164" s="218">
        <f t="shared" si="25"/>
        <v>0</v>
      </c>
      <c r="BG164" s="218">
        <f t="shared" si="26"/>
        <v>0</v>
      </c>
      <c r="BH164" s="218">
        <f t="shared" si="27"/>
        <v>0</v>
      </c>
      <c r="BI164" s="218">
        <f t="shared" si="28"/>
        <v>0</v>
      </c>
      <c r="BJ164" s="18" t="s">
        <v>83</v>
      </c>
      <c r="BK164" s="218">
        <f t="shared" si="29"/>
        <v>0</v>
      </c>
      <c r="BL164" s="18" t="s">
        <v>449</v>
      </c>
      <c r="BM164" s="217" t="s">
        <v>1139</v>
      </c>
    </row>
    <row r="165" spans="1:65" s="2" customFormat="1" ht="21.75" customHeight="1">
      <c r="A165" s="35"/>
      <c r="B165" s="36"/>
      <c r="C165" s="205" t="s">
        <v>329</v>
      </c>
      <c r="D165" s="205" t="s">
        <v>138</v>
      </c>
      <c r="E165" s="206" t="s">
        <v>1140</v>
      </c>
      <c r="F165" s="207" t="s">
        <v>1141</v>
      </c>
      <c r="G165" s="208" t="s">
        <v>183</v>
      </c>
      <c r="H165" s="209">
        <v>21.6</v>
      </c>
      <c r="I165" s="210"/>
      <c r="J165" s="211">
        <f t="shared" si="20"/>
        <v>0</v>
      </c>
      <c r="K165" s="212"/>
      <c r="L165" s="40"/>
      <c r="M165" s="213" t="s">
        <v>1</v>
      </c>
      <c r="N165" s="214" t="s">
        <v>40</v>
      </c>
      <c r="O165" s="72"/>
      <c r="P165" s="215">
        <f t="shared" si="21"/>
        <v>0</v>
      </c>
      <c r="Q165" s="215">
        <v>0</v>
      </c>
      <c r="R165" s="215">
        <f t="shared" si="22"/>
        <v>0</v>
      </c>
      <c r="S165" s="215">
        <v>0</v>
      </c>
      <c r="T165" s="216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449</v>
      </c>
      <c r="AT165" s="217" t="s">
        <v>138</v>
      </c>
      <c r="AU165" s="217" t="s">
        <v>85</v>
      </c>
      <c r="AY165" s="18" t="s">
        <v>136</v>
      </c>
      <c r="BE165" s="218">
        <f t="shared" si="24"/>
        <v>0</v>
      </c>
      <c r="BF165" s="218">
        <f t="shared" si="25"/>
        <v>0</v>
      </c>
      <c r="BG165" s="218">
        <f t="shared" si="26"/>
        <v>0</v>
      </c>
      <c r="BH165" s="218">
        <f t="shared" si="27"/>
        <v>0</v>
      </c>
      <c r="BI165" s="218">
        <f t="shared" si="28"/>
        <v>0</v>
      </c>
      <c r="BJ165" s="18" t="s">
        <v>83</v>
      </c>
      <c r="BK165" s="218">
        <f t="shared" si="29"/>
        <v>0</v>
      </c>
      <c r="BL165" s="18" t="s">
        <v>449</v>
      </c>
      <c r="BM165" s="217" t="s">
        <v>1142</v>
      </c>
    </row>
    <row r="166" spans="2:51" s="13" customFormat="1" ht="10.2">
      <c r="B166" s="219"/>
      <c r="C166" s="220"/>
      <c r="D166" s="221" t="s">
        <v>144</v>
      </c>
      <c r="E166" s="220"/>
      <c r="F166" s="223" t="s">
        <v>1143</v>
      </c>
      <c r="G166" s="220"/>
      <c r="H166" s="224">
        <v>21.6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144</v>
      </c>
      <c r="AU166" s="230" t="s">
        <v>85</v>
      </c>
      <c r="AV166" s="13" t="s">
        <v>85</v>
      </c>
      <c r="AW166" s="13" t="s">
        <v>4</v>
      </c>
      <c r="AX166" s="13" t="s">
        <v>83</v>
      </c>
      <c r="AY166" s="230" t="s">
        <v>136</v>
      </c>
    </row>
    <row r="167" spans="1:65" s="2" customFormat="1" ht="16.5" customHeight="1">
      <c r="A167" s="35"/>
      <c r="B167" s="36"/>
      <c r="C167" s="205" t="s">
        <v>333</v>
      </c>
      <c r="D167" s="205" t="s">
        <v>138</v>
      </c>
      <c r="E167" s="206" t="s">
        <v>1144</v>
      </c>
      <c r="F167" s="207" t="s">
        <v>1145</v>
      </c>
      <c r="G167" s="208" t="s">
        <v>141</v>
      </c>
      <c r="H167" s="209">
        <v>120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3E-05</v>
      </c>
      <c r="R167" s="215">
        <f>Q167*H167</f>
        <v>0.0036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449</v>
      </c>
      <c r="AT167" s="217" t="s">
        <v>138</v>
      </c>
      <c r="AU167" s="217" t="s">
        <v>85</v>
      </c>
      <c r="AY167" s="18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449</v>
      </c>
      <c r="BM167" s="217" t="s">
        <v>1146</v>
      </c>
    </row>
    <row r="168" spans="1:65" s="2" customFormat="1" ht="16.5" customHeight="1">
      <c r="A168" s="35"/>
      <c r="B168" s="36"/>
      <c r="C168" s="205" t="s">
        <v>337</v>
      </c>
      <c r="D168" s="205" t="s">
        <v>138</v>
      </c>
      <c r="E168" s="206" t="s">
        <v>1147</v>
      </c>
      <c r="F168" s="207" t="s">
        <v>1148</v>
      </c>
      <c r="G168" s="208" t="s">
        <v>141</v>
      </c>
      <c r="H168" s="209">
        <v>24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40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449</v>
      </c>
      <c r="AT168" s="217" t="s">
        <v>138</v>
      </c>
      <c r="AU168" s="217" t="s">
        <v>85</v>
      </c>
      <c r="AY168" s="18" t="s">
        <v>136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83</v>
      </c>
      <c r="BK168" s="218">
        <f>ROUND(I168*H168,2)</f>
        <v>0</v>
      </c>
      <c r="BL168" s="18" t="s">
        <v>449</v>
      </c>
      <c r="BM168" s="217" t="s">
        <v>1149</v>
      </c>
    </row>
    <row r="169" spans="2:63" s="12" customFormat="1" ht="25.95" customHeight="1">
      <c r="B169" s="189"/>
      <c r="C169" s="190"/>
      <c r="D169" s="191" t="s">
        <v>74</v>
      </c>
      <c r="E169" s="192" t="s">
        <v>1150</v>
      </c>
      <c r="F169" s="192" t="s">
        <v>1151</v>
      </c>
      <c r="G169" s="190"/>
      <c r="H169" s="190"/>
      <c r="I169" s="193"/>
      <c r="J169" s="194">
        <f>BK169</f>
        <v>0</v>
      </c>
      <c r="K169" s="190"/>
      <c r="L169" s="195"/>
      <c r="M169" s="196"/>
      <c r="N169" s="197"/>
      <c r="O169" s="197"/>
      <c r="P169" s="198">
        <f>P170</f>
        <v>0</v>
      </c>
      <c r="Q169" s="197"/>
      <c r="R169" s="198">
        <f>R170</f>
        <v>0</v>
      </c>
      <c r="S169" s="197"/>
      <c r="T169" s="199">
        <f>T170</f>
        <v>0</v>
      </c>
      <c r="AR169" s="200" t="s">
        <v>142</v>
      </c>
      <c r="AT169" s="201" t="s">
        <v>74</v>
      </c>
      <c r="AU169" s="201" t="s">
        <v>75</v>
      </c>
      <c r="AY169" s="200" t="s">
        <v>136</v>
      </c>
      <c r="BK169" s="202">
        <f>BK170</f>
        <v>0</v>
      </c>
    </row>
    <row r="170" spans="1:65" s="2" customFormat="1" ht="16.5" customHeight="1">
      <c r="A170" s="35"/>
      <c r="B170" s="36"/>
      <c r="C170" s="205" t="s">
        <v>342</v>
      </c>
      <c r="D170" s="205" t="s">
        <v>138</v>
      </c>
      <c r="E170" s="206" t="s">
        <v>1152</v>
      </c>
      <c r="F170" s="207" t="s">
        <v>1153</v>
      </c>
      <c r="G170" s="208" t="s">
        <v>157</v>
      </c>
      <c r="H170" s="209">
        <v>20</v>
      </c>
      <c r="I170" s="210"/>
      <c r="J170" s="211">
        <f>ROUND(I170*H170,2)</f>
        <v>0</v>
      </c>
      <c r="K170" s="212"/>
      <c r="L170" s="40"/>
      <c r="M170" s="275" t="s">
        <v>1</v>
      </c>
      <c r="N170" s="276" t="s">
        <v>40</v>
      </c>
      <c r="O170" s="277"/>
      <c r="P170" s="278">
        <f>O170*H170</f>
        <v>0</v>
      </c>
      <c r="Q170" s="278">
        <v>0</v>
      </c>
      <c r="R170" s="278">
        <f>Q170*H170</f>
        <v>0</v>
      </c>
      <c r="S170" s="278">
        <v>0</v>
      </c>
      <c r="T170" s="2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475</v>
      </c>
      <c r="AT170" s="217" t="s">
        <v>138</v>
      </c>
      <c r="AU170" s="217" t="s">
        <v>83</v>
      </c>
      <c r="AY170" s="18" t="s">
        <v>136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475</v>
      </c>
      <c r="BM170" s="217" t="s">
        <v>1154</v>
      </c>
    </row>
    <row r="171" spans="1:31" s="2" customFormat="1" ht="6.9" customHeight="1">
      <c r="A171" s="35"/>
      <c r="B171" s="55"/>
      <c r="C171" s="56"/>
      <c r="D171" s="56"/>
      <c r="E171" s="56"/>
      <c r="F171" s="56"/>
      <c r="G171" s="56"/>
      <c r="H171" s="56"/>
      <c r="I171" s="153"/>
      <c r="J171" s="56"/>
      <c r="K171" s="56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algorithmName="SHA-512" hashValue="G7Ckw3DNYcIO7slScdbALly2WWynTa2NS9Qgyq5UGvh25jIQF+iyyRE1SUfr36irCsCckn/h7OH5l68Ix8TWhA==" saltValue="8YU45xvqCZ4qplPEpVPh0vUZmfPiH60OEbUH22E+f0LhvaUG9oPewko465owM5xtbmrpPb7FNJPNBorDvTFmmQ==" spinCount="100000" sheet="1" objects="1" scenarios="1" formatColumns="0" formatRows="0" autoFilter="0"/>
  <autoFilter ref="C122:K17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RECHTIK-01\jrech</dc:creator>
  <cp:keywords/>
  <dc:description/>
  <cp:lastModifiedBy>Josef Rechtik</cp:lastModifiedBy>
  <cp:lastPrinted>2020-12-01T10:44:20Z</cp:lastPrinted>
  <dcterms:created xsi:type="dcterms:W3CDTF">2020-12-01T10:41:43Z</dcterms:created>
  <dcterms:modified xsi:type="dcterms:W3CDTF">2020-12-01T10:44:44Z</dcterms:modified>
  <cp:category/>
  <cp:version/>
  <cp:contentType/>
  <cp:contentStatus/>
</cp:coreProperties>
</file>