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30612" yWindow="65428" windowWidth="30936" windowHeight="16896" activeTab="0"/>
  </bookViews>
  <sheets>
    <sheet name="Krycí list" sheetId="4" r:id="rId1"/>
    <sheet name="Rekapitulace stavby" sheetId="1" r:id="rId2"/>
    <sheet name="2019-06 - MŠ Beruška Olbr..." sheetId="2" r:id="rId3"/>
    <sheet name="VRN - Vedlejší rozpočtové..." sheetId="3" r:id="rId4"/>
  </sheets>
  <externalReferences>
    <externalReference r:id="rId7"/>
  </externalReferences>
  <definedNames>
    <definedName name="_xlnm._FilterDatabase" localSheetId="2" hidden="1">'2019-06 - MŠ Beruška Olbr...'!$C$90:$K$327</definedName>
    <definedName name="_xlnm._FilterDatabase" localSheetId="3" hidden="1">'VRN - Vedlejší rozpočtové...'!$C$87:$K$128</definedName>
    <definedName name="_xlnm.Print_Area" localSheetId="2">'2019-06 - MŠ Beruška Olbr...'!$C$4:$J$37,'2019-06 - MŠ Beruška Olbr...'!$C$43:$J$74,'2019-06 - MŠ Beruška Olbr...'!$C$80:$K$327</definedName>
    <definedName name="_xlnm.Print_Area" localSheetId="1">'Rekapitulace stavby'!$D$4:$AO$36,'Rekapitulace stavby'!$C$42:$AQ$57</definedName>
    <definedName name="_xlnm.Print_Area" localSheetId="3">'VRN - Vedlejší rozpočtové...'!$C$4:$J$39,'VRN - Vedlejší rozpočtové...'!$C$45:$J$69,'VRN - Vedlejší rozpočtové...'!$C$75:$K$128</definedName>
    <definedName name="_xlnm.Print_Titles" localSheetId="1">'Rekapitulace stavby'!$52:$52</definedName>
    <definedName name="_xlnm.Print_Titles" localSheetId="2">'2019-06 - MŠ Beruška Olbr...'!$90:$90</definedName>
    <definedName name="_xlnm.Print_Titles" localSheetId="3">'VRN - Vedlejší rozpočtové...'!$87:$87</definedName>
  </definedNames>
  <calcPr calcId="191029"/>
  <extLst/>
</workbook>
</file>

<file path=xl/sharedStrings.xml><?xml version="1.0" encoding="utf-8"?>
<sst xmlns="http://schemas.openxmlformats.org/spreadsheetml/2006/main" count="3627" uniqueCount="841">
  <si>
    <t>Export Komplet</t>
  </si>
  <si>
    <t/>
  </si>
  <si>
    <t>2.0</t>
  </si>
  <si>
    <t>ZAMOK</t>
  </si>
  <si>
    <t>False</t>
  </si>
  <si>
    <t>{719db4f1-d0b6-450b-9a15-4b16d31e801c}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</si>
  <si>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</si>
  <si>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</si>
  <si>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</si>
  <si>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</si>
  <si>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</si>
  <si>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</si>
  <si>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</si>
  <si>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</si>
  <si>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</si>
  <si>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</si>
  <si>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</si>
  <si>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Beruška Olbrachtova 1421, oprava kanalizace</t>
  </si>
  <si>
    <t>KSO:</t>
  </si>
  <si>
    <t>CC-CZ:</t>
  </si>
  <si>
    <t>Místo:</t>
  </si>
  <si>
    <t>k.ú. Frýdek</t>
  </si>
  <si>
    <t>Datum:</t>
  </si>
  <si>
    <t>25. 6. 2019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</si>
  <si>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</si>
  <si>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</si>
  <si>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</si>
  <si>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</si>
  <si>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</si>
  <si>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</si>
  <si>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</si>
  <si>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Josef Rechtik</t>
  </si>
  <si>
    <t>True</t>
  </si>
  <si>
    <t>Zpracovatel:</t>
  </si>
  <si>
    <t>J.Rechtik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</si>
  <si>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</si>
  <si>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</si>
  <si>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</si>
  <si>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</si>
  <si>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</si>
  <si>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</si>
  <si>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</si>
  <si>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</si>
  <si>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</si>
  <si>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</si>
  <si>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</si>
  <si>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</si>
  <si>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</si>
  <si>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</si>
  <si>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</si>
  <si>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</si>
  <si>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</si>
  <si>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</si>
  <si>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</si>
  <si>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</si>
  <si>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</si>
  <si>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</si>
  <si>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</si>
  <si>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</si>
  <si>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</si>
  <si>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</si>
  <si>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</si>
  <si>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</si>
  <si>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</si>
  <si>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</si>
  <si>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</si>
  <si>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</si>
  <si>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</si>
  <si>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</si>
  <si>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</si>
  <si>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</si>
  <si>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</si>
  <si>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</si>
  <si>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</si>
  <si>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</si>
  <si>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</si>
  <si>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</si>
  <si>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</si>
  <si>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</si>
  <si>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{edb2f410-dbba-4d72-a391-7ec1fc148de5}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</si>
  <si>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</si>
  <si>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</si>
  <si>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</si>
  <si>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</si>
  <si>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</si>
  <si>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</si>
  <si>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</si>
  <si>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</si>
  <si>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</si>
  <si>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</si>
  <si>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</si>
  <si>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</si>
  <si>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</si>
  <si>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</si>
  <si>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</si>
  <si>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</si>
  <si>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</si>
  <si>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</si>
  <si>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</si>
  <si>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</si>
  <si>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762 - Konstrukce tesařské</t>
  </si>
  <si>
    <t xml:space="preserve">    771 - Podlahy z dlaždic</t>
  </si>
  <si>
    <t>M - Práce a dodávky M</t>
  </si>
  <si>
    <t xml:space="preserve">    46-M - Zemní práce při extr.mont.pracích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</si>
  <si>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</si>
  <si>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</si>
  <si>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</si>
  <si>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</si>
  <si>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</si>
  <si>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</si>
  <si>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</si>
  <si>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</si>
  <si>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</si>
  <si>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</si>
  <si>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</si>
  <si>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</si>
  <si>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</si>
  <si>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</si>
  <si>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</si>
  <si>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</si>
  <si>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</si>
  <si>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</si>
  <si>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</si>
  <si>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</si>
  <si>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</si>
  <si>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</si>
  <si>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</si>
  <si>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</si>
  <si>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-423658811</t>
  </si>
  <si>
    <t>113107042</t>
  </si>
  <si>
    <t>Odstranění podkladu plochy do 15 m2 živičných tl 100 mm při překopech inž sítí</t>
  </si>
  <si>
    <t>CS ÚRS 2017 01</t>
  </si>
  <si>
    <t>553610518</t>
  </si>
  <si>
    <t>VV</t>
  </si>
  <si>
    <t>12,00*1,00</t>
  </si>
  <si>
    <t>3</t>
  </si>
  <si>
    <t>113107113</t>
  </si>
  <si>
    <t>Odstranění podkladu pl do 50 m2 z kameniva těženého tl 300 mm</t>
  </si>
  <si>
    <t>-1061100504</t>
  </si>
  <si>
    <t>113202111</t>
  </si>
  <si>
    <t>Vytrhání obrub krajníků obrubníků stojatých</t>
  </si>
  <si>
    <t>m</t>
  </si>
  <si>
    <t>-1618751030</t>
  </si>
  <si>
    <t>5</t>
  </si>
  <si>
    <t>115101241</t>
  </si>
  <si>
    <t>Čerpání vody na dopravní výšku do 50 m průměrný přítok do 500 l/min</t>
  </si>
  <si>
    <t>hod</t>
  </si>
  <si>
    <t>CS ÚRS 2013 01</t>
  </si>
  <si>
    <t>980044311</t>
  </si>
  <si>
    <t>6</t>
  </si>
  <si>
    <t>115101301</t>
  </si>
  <si>
    <t>Pohotovost čerpací soupravy pro dopravní výšku do 10 m přítok do 500 l/min</t>
  </si>
  <si>
    <t>den</t>
  </si>
  <si>
    <t>306264870</t>
  </si>
  <si>
    <t>7</t>
  </si>
  <si>
    <t>115201511</t>
  </si>
  <si>
    <t>Demontáž odpadního potrubí DN 150</t>
  </si>
  <si>
    <t>1428680043</t>
  </si>
  <si>
    <t>8</t>
  </si>
  <si>
    <t>119001401</t>
  </si>
  <si>
    <t>Dočasné zajištění potrubí ocelového nebo litinového DN do 200</t>
  </si>
  <si>
    <t>-2055271779</t>
  </si>
  <si>
    <t>6*1,00</t>
  </si>
  <si>
    <t>9</t>
  </si>
  <si>
    <t>119001421</t>
  </si>
  <si>
    <t>Dočasné zajištění kabelů a kabelových tratí ze 3 volně ložených kabelů</t>
  </si>
  <si>
    <t>1418981491</t>
  </si>
  <si>
    <t>2*1,00</t>
  </si>
  <si>
    <t>10</t>
  </si>
  <si>
    <t>120001101</t>
  </si>
  <si>
    <t>Příplatek za ztížení vykopávky v blízkosti podzemního vedení</t>
  </si>
  <si>
    <t>m3</t>
  </si>
  <si>
    <t>628215497</t>
  </si>
  <si>
    <t>(6,00+2,00)*2,00*2,00</t>
  </si>
  <si>
    <t>11</t>
  </si>
  <si>
    <t>120951121</t>
  </si>
  <si>
    <t>Bourání zdiva z betonu prostého neprokládaného v odkopávkách nebo prokopávkách strojně</t>
  </si>
  <si>
    <t>1643162198</t>
  </si>
  <si>
    <t>jímky 4 ks</t>
  </si>
  <si>
    <t>2,50*2,50*(0,20+0,15)*4</t>
  </si>
  <si>
    <t>2,50*1,20*0,25*2*4</t>
  </si>
  <si>
    <t>2,00*1,20*0,25*2*4</t>
  </si>
  <si>
    <t>2,00*0,15*0,60*2*4</t>
  </si>
  <si>
    <t>šachty</t>
  </si>
  <si>
    <t>1,00*0,20*4,00*2*2</t>
  </si>
  <si>
    <t>0,60*0,20*4,00*2*2</t>
  </si>
  <si>
    <t>Součet</t>
  </si>
  <si>
    <t>12</t>
  </si>
  <si>
    <t>121101101</t>
  </si>
  <si>
    <t>Sejmutí ornice s přemístěním na vzdálenost do 50 m</t>
  </si>
  <si>
    <t>-1180438713</t>
  </si>
  <si>
    <t>(121,80-12,00-5,00)*1,00*0,20</t>
  </si>
  <si>
    <t>13</t>
  </si>
  <si>
    <t>132201202</t>
  </si>
  <si>
    <t>Hloubení rýh š do 2000 mm v hornině tř. 3 objemu do 1000 m3</t>
  </si>
  <si>
    <t>1772823729</t>
  </si>
  <si>
    <t>"Kp1" 28,12</t>
  </si>
  <si>
    <t>"Kp2, Kp2a, Kp2b" 113,40</t>
  </si>
  <si>
    <t>"Kp3" 6,10</t>
  </si>
  <si>
    <t>"Kp4" 9,20</t>
  </si>
  <si>
    <t>"Kp5, Kp6" 122,10</t>
  </si>
  <si>
    <t>Sv1 - Sv6, průměrná hloubka 1,40 m, šířka 0,80 m</t>
  </si>
  <si>
    <t>22,40*1,40*0,80</t>
  </si>
  <si>
    <t>Mezisoučet</t>
  </si>
  <si>
    <t>Rozšíření pro šachty a LT 5 %</t>
  </si>
  <si>
    <t>304,01*0,05</t>
  </si>
  <si>
    <t>zemina 3. tř. těžitelnosti 70 %</t>
  </si>
  <si>
    <t>319,209*0,70</t>
  </si>
  <si>
    <t>14</t>
  </si>
  <si>
    <t>132201209</t>
  </si>
  <si>
    <t>Příplatek za lepivost k hloubení rýh š do 2000 mm v hornině tř. 3</t>
  </si>
  <si>
    <t>-792052984</t>
  </si>
  <si>
    <t>132212101</t>
  </si>
  <si>
    <t>Hloubení rýh š do 600 mm ručním nebo pneum nářadím v soudržných horninách tř. 3</t>
  </si>
  <si>
    <t>-283739942</t>
  </si>
  <si>
    <t>Kopané sondy v místě podzemních vedení</t>
  </si>
  <si>
    <t>8*2,00*1,50*0,60</t>
  </si>
  <si>
    <t>16</t>
  </si>
  <si>
    <t>132212109</t>
  </si>
  <si>
    <t>Příplatek za lepivost u hloubení rýh š do 600 mm ručním nebo pneum nářadím v hornině tř. 3</t>
  </si>
  <si>
    <t>-2020932134</t>
  </si>
  <si>
    <t>17</t>
  </si>
  <si>
    <t>132301202</t>
  </si>
  <si>
    <t>Hloubení rýh š do 2000 mm v hornině tř. 4 objemu do 1000 m3</t>
  </si>
  <si>
    <t>-1977371713</t>
  </si>
  <si>
    <t>zemina 4. tř. těžitelnosti 30%</t>
  </si>
  <si>
    <t>319,21*0,30</t>
  </si>
  <si>
    <t>18</t>
  </si>
  <si>
    <t>132301209</t>
  </si>
  <si>
    <t>Příplatek za lepivost k hloubení rýh š do 2000 mm v hornině tř. 4</t>
  </si>
  <si>
    <t>1452602785</t>
  </si>
  <si>
    <t>19</t>
  </si>
  <si>
    <t>151101101</t>
  </si>
  <si>
    <t>Zřízení příložného pažení a rozepření stěn rýh hl do 2 m</t>
  </si>
  <si>
    <t>546988582</t>
  </si>
  <si>
    <t>"Kp1" 31,7</t>
  </si>
  <si>
    <t>"Kp2, Kp2a, Kp2b" 0</t>
  </si>
  <si>
    <t>"Kp3" 4,40</t>
  </si>
  <si>
    <t>"Kp4" 0</t>
  </si>
  <si>
    <t>"Kp5, Kp6" 162,00</t>
  </si>
  <si>
    <t>Sv1 - Sv6, průměrná hloubka 1,40 m</t>
  </si>
  <si>
    <t>22,40*1,40*2</t>
  </si>
  <si>
    <t>20</t>
  </si>
  <si>
    <t>151101102</t>
  </si>
  <si>
    <t>Zřízení příložného pažení a rozepření stěn rýh hl do 4 m</t>
  </si>
  <si>
    <t>-1453389418</t>
  </si>
  <si>
    <t>"Kp1" 6,7</t>
  </si>
  <si>
    <t>"Kp2, Kp2a, Kp2b" 122,60</t>
  </si>
  <si>
    <t>"Kp3" 6,20</t>
  </si>
  <si>
    <t>"Kp4" 15,00</t>
  </si>
  <si>
    <t>"Kp5, Kp6" 59,20</t>
  </si>
  <si>
    <t>151101103</t>
  </si>
  <si>
    <t>Zřízení příložného pažení a rozepření stěn rýh hl do 8 m</t>
  </si>
  <si>
    <t>1945956891</t>
  </si>
  <si>
    <t>"Kp1" 12,20</t>
  </si>
  <si>
    <t>"Kp2, Kp2a, Kp2b" 65,10</t>
  </si>
  <si>
    <t>22</t>
  </si>
  <si>
    <t>151101111</t>
  </si>
  <si>
    <t>Odstranění příložného pažení a rozepření stěn rýh hl do 2 m</t>
  </si>
  <si>
    <t>-800635496</t>
  </si>
  <si>
    <t>23</t>
  </si>
  <si>
    <t>151101112</t>
  </si>
  <si>
    <t>Odstranění příložného pažení a rozepření stěn rýh hl do 4 m</t>
  </si>
  <si>
    <t>805890110</t>
  </si>
  <si>
    <t>24</t>
  </si>
  <si>
    <t>151101113</t>
  </si>
  <si>
    <t>Odstranění příložného pažení a rozepření stěn rýh hl do 8 m</t>
  </si>
  <si>
    <t>-724532752</t>
  </si>
  <si>
    <t>25</t>
  </si>
  <si>
    <t>161101101</t>
  </si>
  <si>
    <t>Svislé přemístění výkopku z horniny tř. 1 až 4 hl výkopu do 2,5 m</t>
  </si>
  <si>
    <t>-2076182368</t>
  </si>
  <si>
    <t>(319,21+14,40)*0,55</t>
  </si>
  <si>
    <t>26</t>
  </si>
  <si>
    <t>162501152</t>
  </si>
  <si>
    <t>Vodorovné přemístění do 3000 m výkopku/sypaniny z horniny tř. 5 až 7</t>
  </si>
  <si>
    <t>1905884688</t>
  </si>
  <si>
    <t>Odvoz zeminy na meziskládku a zpět pro zásyp</t>
  </si>
  <si>
    <t>(319,21-19,88)*2</t>
  </si>
  <si>
    <t>27</t>
  </si>
  <si>
    <t>162701105</t>
  </si>
  <si>
    <t>Vodorovné přemístění do 10000 m výkopku/sypaniny z horniny tř. 1 až 4</t>
  </si>
  <si>
    <t>-942066322</t>
  </si>
  <si>
    <t>obsyp a lože potrubí</t>
  </si>
  <si>
    <t>99,40*1,00*0,55</t>
  </si>
  <si>
    <t>22,40*0,80*0,50</t>
  </si>
  <si>
    <t>zásyp jímek</t>
  </si>
  <si>
    <t>2,50*2,50*1,75*4*-1</t>
  </si>
  <si>
    <t>28</t>
  </si>
  <si>
    <t>167101102</t>
  </si>
  <si>
    <t>Nakládání výkopku z hornin tř. 1 až 4 přes 100 m3</t>
  </si>
  <si>
    <t>-1074285800</t>
  </si>
  <si>
    <t>319,21-19,88</t>
  </si>
  <si>
    <t>29</t>
  </si>
  <si>
    <t>171201201</t>
  </si>
  <si>
    <t>Uložení sypaniny na skládky</t>
  </si>
  <si>
    <t>425695784</t>
  </si>
  <si>
    <t>30</t>
  </si>
  <si>
    <t>174101101</t>
  </si>
  <si>
    <t>Zásyp jam, šachet rýh nebo kolem objektů sypaninou se zhutněním</t>
  </si>
  <si>
    <t>902929552</t>
  </si>
  <si>
    <t>319,21+14,40</t>
  </si>
  <si>
    <t>potrubí</t>
  </si>
  <si>
    <t>99,40*1,00*0,55*-1</t>
  </si>
  <si>
    <t>22,40*0,80*0,50*-1</t>
  </si>
  <si>
    <t>jímky</t>
  </si>
  <si>
    <t>2,50*2,50*1,75*4</t>
  </si>
  <si>
    <t>31</t>
  </si>
  <si>
    <t>M</t>
  </si>
  <si>
    <t>583312000</t>
  </si>
  <si>
    <t>kamenivo těžené zásypový materiál</t>
  </si>
  <si>
    <t>t</t>
  </si>
  <si>
    <t>-1671768342</t>
  </si>
  <si>
    <t>zásyp v komunikacích</t>
  </si>
  <si>
    <t>12,00*1,00*2,00*1,65</t>
  </si>
  <si>
    <t>32</t>
  </si>
  <si>
    <t>175101101</t>
  </si>
  <si>
    <t>Obsypání potrubí bez prohození sypaniny z hornin tř. 1 až 4 uloženým do 3 m od kraje výkopu</t>
  </si>
  <si>
    <t>-1254037142</t>
  </si>
  <si>
    <t>99,40*1,00*0,45</t>
  </si>
  <si>
    <t>22,40*0,80*0,40</t>
  </si>
  <si>
    <t>33</t>
  </si>
  <si>
    <t>583373310</t>
  </si>
  <si>
    <t>štěrkopísek frakce 0-22</t>
  </si>
  <si>
    <t>636515961</t>
  </si>
  <si>
    <t>51,898*1,67 'Přepočtené koeficientem množství</t>
  </si>
  <si>
    <t>34</t>
  </si>
  <si>
    <t>180404111</t>
  </si>
  <si>
    <t>Založení hřišťového trávníku výsevem na vrstvě ornice</t>
  </si>
  <si>
    <t>544929412</t>
  </si>
  <si>
    <t>(121,80-12,00-5,00)*3,00</t>
  </si>
  <si>
    <t>35</t>
  </si>
  <si>
    <t>005724100</t>
  </si>
  <si>
    <t>osivo směs travní parková</t>
  </si>
  <si>
    <t>kg</t>
  </si>
  <si>
    <t>-1880823460</t>
  </si>
  <si>
    <t>314,4*0,02 'Přepočtené koeficientem množství</t>
  </si>
  <si>
    <t>36</t>
  </si>
  <si>
    <t>181301103</t>
  </si>
  <si>
    <t>Rozprostření ornice tl vrstvy do 200 mm pl do 500 m2 v rovině nebo ve svahu do 1:5</t>
  </si>
  <si>
    <t>1152337317</t>
  </si>
  <si>
    <t>(121,80-12,00*5,00)*1,00</t>
  </si>
  <si>
    <t>37</t>
  </si>
  <si>
    <t>181951101</t>
  </si>
  <si>
    <t>Úprava pláně v hornině tř. 1 až 4 bez zhutnění</t>
  </si>
  <si>
    <t>-1552722496</t>
  </si>
  <si>
    <t>38</t>
  </si>
  <si>
    <t>183403153</t>
  </si>
  <si>
    <t>Obdělání půdy hrabáním v rovině a svahu do 1:5</t>
  </si>
  <si>
    <t>-626805344</t>
  </si>
  <si>
    <t>Svislé a kompletní konstrukce</t>
  </si>
  <si>
    <t>39</t>
  </si>
  <si>
    <t>310217851</t>
  </si>
  <si>
    <t>Zazdívka otvorů pl do 0,25 m2 ve zdivu nadzákladovém kamenem tl do 450 mm</t>
  </si>
  <si>
    <t>kus</t>
  </si>
  <si>
    <t>1716917256</t>
  </si>
  <si>
    <t>40</t>
  </si>
  <si>
    <t>359901212</t>
  </si>
  <si>
    <t>Monitoring stoky jakékoli výšky na stávající kanalizaci</t>
  </si>
  <si>
    <t>-1286921174</t>
  </si>
  <si>
    <t>41</t>
  </si>
  <si>
    <t>386121112</t>
  </si>
  <si>
    <t>Montáž odlučovače tuků a olejů železobetonového průtoku 4 l/s</t>
  </si>
  <si>
    <t>656980820</t>
  </si>
  <si>
    <t>42</t>
  </si>
  <si>
    <t>59432152.1</t>
  </si>
  <si>
    <t>lapák tuků žb, průtok 3 l/s, objem jímky 800 l, tř.zatížení D400, pachotěsný, základní</t>
  </si>
  <si>
    <t>-1363112900</t>
  </si>
  <si>
    <t>Vodorovné konstrukce</t>
  </si>
  <si>
    <t>43</t>
  </si>
  <si>
    <t>451572111</t>
  </si>
  <si>
    <t>Lože pod potrubí otevřený výkop z kameniva drobného těženého</t>
  </si>
  <si>
    <t>-325155492</t>
  </si>
  <si>
    <t>99,40*1,00*0,10</t>
  </si>
  <si>
    <t>22,40*0,80*0,10</t>
  </si>
  <si>
    <t>44</t>
  </si>
  <si>
    <t>451573111</t>
  </si>
  <si>
    <t>Lože pod potrubí otevřený výkop ze štěrkopísku</t>
  </si>
  <si>
    <t>-766717400</t>
  </si>
  <si>
    <t>2,00*2,00*0,15</t>
  </si>
  <si>
    <t>45</t>
  </si>
  <si>
    <t>452112111</t>
  </si>
  <si>
    <t>Osazení betonových prstenců nebo rámů v do 100 mm</t>
  </si>
  <si>
    <t>1038633918</t>
  </si>
  <si>
    <t>46</t>
  </si>
  <si>
    <t>59224176</t>
  </si>
  <si>
    <t>prstenec šachtový vyrovnávací betonový 625x120x80mm</t>
  </si>
  <si>
    <t>-1895663688</t>
  </si>
  <si>
    <t>47</t>
  </si>
  <si>
    <t>59224185</t>
  </si>
  <si>
    <t>prstenec šachtový vyrovnávací betonový 625x120x60mm</t>
  </si>
  <si>
    <t>-1851958565</t>
  </si>
  <si>
    <t>Komunikace</t>
  </si>
  <si>
    <t>48</t>
  </si>
  <si>
    <t>564871111</t>
  </si>
  <si>
    <t>Podklad ze štěrkodrtě ŠD tl 250 mm</t>
  </si>
  <si>
    <t>1150537343</t>
  </si>
  <si>
    <t>49</t>
  </si>
  <si>
    <t>565135111</t>
  </si>
  <si>
    <t>Asfaltový beton vrstva podkladní ACP 16 (obalované kamenivo OKS) tl 50 mm š do 3 m</t>
  </si>
  <si>
    <t>1862150311</t>
  </si>
  <si>
    <t>50</t>
  </si>
  <si>
    <t>577144211</t>
  </si>
  <si>
    <t>Asfaltový beton vrstva obrusná ACO 11 (ABS) tř. II tl 50 mm š do 3 m z nemodifikovaného asfaltu</t>
  </si>
  <si>
    <t>-393802074</t>
  </si>
  <si>
    <t>Úpravy povrchů, podlahy a osazování výplní</t>
  </si>
  <si>
    <t>51</t>
  </si>
  <si>
    <t>631311123</t>
  </si>
  <si>
    <t>Mazanina tl do 120 mm z betonu prostého bez zvýšených nároků na prostředí tř. C 12/15</t>
  </si>
  <si>
    <t>-555140227</t>
  </si>
  <si>
    <t>lapák tuk</t>
  </si>
  <si>
    <t>2,00*2,00*0,10</t>
  </si>
  <si>
    <t>kotelna</t>
  </si>
  <si>
    <t>0,70*0,70*0,10</t>
  </si>
  <si>
    <t>podlaha 1.PP</t>
  </si>
  <si>
    <t>6,43*0,10</t>
  </si>
  <si>
    <t>52</t>
  </si>
  <si>
    <t>632450123</t>
  </si>
  <si>
    <t>Vyrovnávací cementový potěr tl do 40 mm ze suchých směsí provedený v pásu</t>
  </si>
  <si>
    <t>-319812148</t>
  </si>
  <si>
    <t>Trubní vedení</t>
  </si>
  <si>
    <t>53</t>
  </si>
  <si>
    <t>831263195</t>
  </si>
  <si>
    <t>Příplatek za zřízení kanalizační přípojky DN 100 až 300</t>
  </si>
  <si>
    <t>1905814865</t>
  </si>
  <si>
    <t>54</t>
  </si>
  <si>
    <t>831362193</t>
  </si>
  <si>
    <t>Příplatek k montáži kameninového potrubí za napojení dvou dříků trub pomocí převlečné manžety DN 250</t>
  </si>
  <si>
    <t>-643395706</t>
  </si>
  <si>
    <t>55</t>
  </si>
  <si>
    <t>837361221</t>
  </si>
  <si>
    <t>Montáž kameninových tvarovek odbočných s integrovaným těsněním otevřený výkop DN 250</t>
  </si>
  <si>
    <t>-563184064</t>
  </si>
  <si>
    <t>56</t>
  </si>
  <si>
    <t>59711760</t>
  </si>
  <si>
    <t>odbočka kameninová glazovaná jednoduchá kolmá DN 250/150 L50cm spojovací systém C/F tř.160/-</t>
  </si>
  <si>
    <t>889190219</t>
  </si>
  <si>
    <t>4*1,015 'Přepočtené koeficientem množství</t>
  </si>
  <si>
    <t>57</t>
  </si>
  <si>
    <t>837362221</t>
  </si>
  <si>
    <t>Montáž kameninových tvarovek jednoosých s integrovaným těsněním otevřený výkop DN 250</t>
  </si>
  <si>
    <t>-887649160</t>
  </si>
  <si>
    <t>58</t>
  </si>
  <si>
    <t>59710702</t>
  </si>
  <si>
    <t>trouba kameninová glazovaná pouze uvnitř DN 250mm L2,50m spojovací systém C Třida 160</t>
  </si>
  <si>
    <t>-1808807376</t>
  </si>
  <si>
    <t>2*1,015 'Přepočtené koeficientem množství</t>
  </si>
  <si>
    <t>59</t>
  </si>
  <si>
    <t>871275211</t>
  </si>
  <si>
    <t>Kanalizační potrubí z tvrdého PVC jednovrstvé tuhost třídy SN4 DN 125</t>
  </si>
  <si>
    <t>2068671659</t>
  </si>
  <si>
    <t>60</t>
  </si>
  <si>
    <t>871315221</t>
  </si>
  <si>
    <t>Kanalizační potrubí z tvrdého PVC jednovrstvé tuhost třídy SN8 DN 160</t>
  </si>
  <si>
    <t>2076546852</t>
  </si>
  <si>
    <t>61</t>
  </si>
  <si>
    <t>871355221</t>
  </si>
  <si>
    <t>Kanalizační potrubí z tvrdého PVC jednovrstvé tuhost třídy SN8 DN 200</t>
  </si>
  <si>
    <t>-614240553</t>
  </si>
  <si>
    <t>62</t>
  </si>
  <si>
    <t>877265271</t>
  </si>
  <si>
    <t>Montáž lapače střešních splavenin z tvrdého PVC-systém KG DN 100</t>
  </si>
  <si>
    <t>929620408</t>
  </si>
  <si>
    <t>63</t>
  </si>
  <si>
    <t>283411120</t>
  </si>
  <si>
    <t>lapače střešních splavenin geiger RSK 1000 + odnímatelní sifonový uzávěr</t>
  </si>
  <si>
    <t>-734464874</t>
  </si>
  <si>
    <t>64</t>
  </si>
  <si>
    <t>892312121</t>
  </si>
  <si>
    <t>Tlaková zkouška vzduchem potrubí DN 150 těsnícím vakem ucpávkovým</t>
  </si>
  <si>
    <t>úsek</t>
  </si>
  <si>
    <t>-1120540819</t>
  </si>
  <si>
    <t>65</t>
  </si>
  <si>
    <t>894411121</t>
  </si>
  <si>
    <t>Zřízení šachet kanalizačních z betonových dílců na potrubí DN nad 200 do 300 dno beton tř. C 25/30</t>
  </si>
  <si>
    <t>958958700</t>
  </si>
  <si>
    <t>66</t>
  </si>
  <si>
    <t>592243830</t>
  </si>
  <si>
    <t>skruž betonová šachtová TBS-Q 1000/250 SP D 100x25x12 cm</t>
  </si>
  <si>
    <t>1649730762</t>
  </si>
  <si>
    <t>67</t>
  </si>
  <si>
    <t>592243820</t>
  </si>
  <si>
    <t>skruž betonová šachtová TBS-Q 1000/500 SP D 100x50x12 cm</t>
  </si>
  <si>
    <t>1995686821</t>
  </si>
  <si>
    <t>68</t>
  </si>
  <si>
    <t>59224052</t>
  </si>
  <si>
    <t>skruž pro kanalizační šachty se zabudovanými stupadly 100 x 100 x 12 cm</t>
  </si>
  <si>
    <t>-2010590169</t>
  </si>
  <si>
    <t>69</t>
  </si>
  <si>
    <t>592243370</t>
  </si>
  <si>
    <t>dno betonové šachty kanalizační přímé TBZ-Q.1 100/60 V max. 40 100/60x40 cm</t>
  </si>
  <si>
    <t>-1655945577</t>
  </si>
  <si>
    <t>70</t>
  </si>
  <si>
    <t>592243850</t>
  </si>
  <si>
    <t>skruž betonová přechodová TBR-Q1000-625/600/120 SP K D 100-62,5x67x12 cm</t>
  </si>
  <si>
    <t>-466657556</t>
  </si>
  <si>
    <t>71</t>
  </si>
  <si>
    <t>894812201</t>
  </si>
  <si>
    <t>Revizní a čistící šachta z PP šachtové dno DN 425/150 průtočné</t>
  </si>
  <si>
    <t>-844274721</t>
  </si>
  <si>
    <t>72</t>
  </si>
  <si>
    <t>894812203</t>
  </si>
  <si>
    <t>Revizní a čistící šachta z PP šachtové dno DN 425/150 s přítokem tvaru T</t>
  </si>
  <si>
    <t>-887913347</t>
  </si>
  <si>
    <t>73</t>
  </si>
  <si>
    <t>894812204</t>
  </si>
  <si>
    <t>Revizní a čistící šachta z PP šachtové dno DN 425/150 sběrné tvaru X</t>
  </si>
  <si>
    <t>2013912443</t>
  </si>
  <si>
    <t>74</t>
  </si>
  <si>
    <t>894812207</t>
  </si>
  <si>
    <t>Revizní a čistící šachta z PP šachtové dno DN 425/200 s přítokem tvaru T</t>
  </si>
  <si>
    <t>-1006101296</t>
  </si>
  <si>
    <t>75</t>
  </si>
  <si>
    <t>894812231</t>
  </si>
  <si>
    <t>Revizní a čistící šachta z PP DN 425 šachtová roura korugovaná bez hrdla světlé hloubky 1500 mm</t>
  </si>
  <si>
    <t>1505254768</t>
  </si>
  <si>
    <t>76</t>
  </si>
  <si>
    <t>894812232</t>
  </si>
  <si>
    <t>Revizní a čistící šachta z PP DN 425 šachtová roura korugovaná bez hrdla světlé hloubky 2000 mm</t>
  </si>
  <si>
    <t>327627086</t>
  </si>
  <si>
    <t>77</t>
  </si>
  <si>
    <t>894812233</t>
  </si>
  <si>
    <t>Revizní a čistící šachta z PP DN 425 šachtová roura korugovaná bez hrdla světlé hloubky 3000 mm</t>
  </si>
  <si>
    <t>1603809740</t>
  </si>
  <si>
    <t>78</t>
  </si>
  <si>
    <t>894812241</t>
  </si>
  <si>
    <t>Revizní a čistící šachta z PP DN 425 šachtová roura teleskopická světlé hloubky 375 mm</t>
  </si>
  <si>
    <t>1042426660</t>
  </si>
  <si>
    <t>79</t>
  </si>
  <si>
    <t>894812249</t>
  </si>
  <si>
    <t>Příplatek k rourám revizní a čistící šachty z PP DN 425 za uříznutí šachtové roury</t>
  </si>
  <si>
    <t>-1639208992</t>
  </si>
  <si>
    <t>80</t>
  </si>
  <si>
    <t>894812262</t>
  </si>
  <si>
    <t>Revizní a čistící šachta z PP DN 425 poklop litinový plný do teleskopické trubky pro zatížení  40 t</t>
  </si>
  <si>
    <t>214283720</t>
  </si>
  <si>
    <t>81</t>
  </si>
  <si>
    <t>899102111</t>
  </si>
  <si>
    <t>Osazení poklopů litinových nebo ocelových včetně rámů hmotnosti nad 50 do 100 kg</t>
  </si>
  <si>
    <t>-191130187</t>
  </si>
  <si>
    <t>82</t>
  </si>
  <si>
    <t>286619330.1</t>
  </si>
  <si>
    <t>poklop litinový DN 600 D400</t>
  </si>
  <si>
    <t>94023737</t>
  </si>
  <si>
    <t>P</t>
  </si>
  <si>
    <t>Poznámka k položce:
WAVIN, kód výrobku: RF710000W</t>
  </si>
  <si>
    <t>Ostatní konstrukce a práce-bourání</t>
  </si>
  <si>
    <t>83</t>
  </si>
  <si>
    <t>916231213</t>
  </si>
  <si>
    <t>Osazení chodníkového obrubníku betonového stojatého s boční opěrou do lože z betonu prostého</t>
  </si>
  <si>
    <t>-645411263</t>
  </si>
  <si>
    <t>84</t>
  </si>
  <si>
    <t>592174100</t>
  </si>
  <si>
    <t>obrubník betonový chodníkový ABO 100/10/25 II nat 100x10x25 cm</t>
  </si>
  <si>
    <t>2073147381</t>
  </si>
  <si>
    <t>85</t>
  </si>
  <si>
    <t>919735112</t>
  </si>
  <si>
    <t>Řezání stávajícího živičného krytu hl do 100 mm</t>
  </si>
  <si>
    <t>-341758544</t>
  </si>
  <si>
    <t>2*12,00</t>
  </si>
  <si>
    <t>86</t>
  </si>
  <si>
    <t>936004112.1</t>
  </si>
  <si>
    <t>Dětské pískoviště s rámem dřevěným 350/50 mm, demontáž</t>
  </si>
  <si>
    <t>319690932</t>
  </si>
  <si>
    <t>87</t>
  </si>
  <si>
    <t>936004112</t>
  </si>
  <si>
    <t>Dětské pískoviště s rámem dřevěným 350/50 mm</t>
  </si>
  <si>
    <t>-1912737106</t>
  </si>
  <si>
    <t>88</t>
  </si>
  <si>
    <t>936004121</t>
  </si>
  <si>
    <t>Zřízení vnitřního prostoru dětského pískoviště včetně podkladní vrstvy, dlažby a vrstvy písku</t>
  </si>
  <si>
    <t>709935168</t>
  </si>
  <si>
    <t>5,00*1,50</t>
  </si>
  <si>
    <t>89</t>
  </si>
  <si>
    <t>939902151</t>
  </si>
  <si>
    <t>Práce speciálním vozem cisternovým</t>
  </si>
  <si>
    <t>1961583389</t>
  </si>
  <si>
    <t>90</t>
  </si>
  <si>
    <t>965043341</t>
  </si>
  <si>
    <t>Bourání podkladů pod dlažby betonových s potěrem nebo teracem tl do 100 mm pl přes 4 m2</t>
  </si>
  <si>
    <t>74405452</t>
  </si>
  <si>
    <t>91</t>
  </si>
  <si>
    <t>971042351</t>
  </si>
  <si>
    <t>Vybourání otvorů v betonových příčkách a zdech pl do 0,09 m2 tl do 450 mm</t>
  </si>
  <si>
    <t>-1031178133</t>
  </si>
  <si>
    <t>92</t>
  </si>
  <si>
    <t>977151127</t>
  </si>
  <si>
    <t>Jádrové vrty diamantovými korunkami do D 250 mm do stavebních materiálů</t>
  </si>
  <si>
    <t>76797240</t>
  </si>
  <si>
    <t>93</t>
  </si>
  <si>
    <t>977151911</t>
  </si>
  <si>
    <t>Příplatek k jádrovým vrtům za práci ve stísněném prostoru</t>
  </si>
  <si>
    <t>1646752961</t>
  </si>
  <si>
    <t>94</t>
  </si>
  <si>
    <t>979082213</t>
  </si>
  <si>
    <t>Vodorovná doprava suti po suchu do 1 km</t>
  </si>
  <si>
    <t>1881452404</t>
  </si>
  <si>
    <t>95</t>
  </si>
  <si>
    <t>979082219</t>
  </si>
  <si>
    <t>Příplatek ZKD 1 km u vodorovné dopravy suti po suchu do 1 km</t>
  </si>
  <si>
    <t>-1944957517</t>
  </si>
  <si>
    <t>69,507*9 'Přepočtené koeficientem množství</t>
  </si>
  <si>
    <t>96</t>
  </si>
  <si>
    <t>979087212</t>
  </si>
  <si>
    <t>Nakládání na dopravní prostředky pro vodorovnou dopravu suti</t>
  </si>
  <si>
    <t>-1039717868</t>
  </si>
  <si>
    <t>99</t>
  </si>
  <si>
    <t>Přesun hmot</t>
  </si>
  <si>
    <t>97</t>
  </si>
  <si>
    <t>998225111</t>
  </si>
  <si>
    <t>Přesun hmot pro pozemní komunikace s krytem z kamene, monolitickým betonovým nebo živičným</t>
  </si>
  <si>
    <t>1728954994</t>
  </si>
  <si>
    <t>98</t>
  </si>
  <si>
    <t>998276101</t>
  </si>
  <si>
    <t>Přesun hmot pro trubní vedení z trub z plastických hmot otevřený výkop</t>
  </si>
  <si>
    <t>-1607420209</t>
  </si>
  <si>
    <t>997</t>
  </si>
  <si>
    <t>Přesun sutě</t>
  </si>
  <si>
    <t>997013801</t>
  </si>
  <si>
    <t>Poplatek za uložení na skládce (skládkovné) stavebního odpadu betonového kód odpadu 170 101</t>
  </si>
  <si>
    <t>1733395456</t>
  </si>
  <si>
    <t>26,11*2,20</t>
  </si>
  <si>
    <t>100</t>
  </si>
  <si>
    <t>997221131</t>
  </si>
  <si>
    <t>Vodorovná doprava vybouraných hmot nošením do 50 m</t>
  </si>
  <si>
    <t>-799330051</t>
  </si>
  <si>
    <t>0,36+1,42</t>
  </si>
  <si>
    <t>101</t>
  </si>
  <si>
    <t>997221855</t>
  </si>
  <si>
    <t>Poplatek za uložení na skládce (skládkovné) zeminy a kameniva kód odpadu 170 504</t>
  </si>
  <si>
    <t>-1741240838</t>
  </si>
  <si>
    <t>19,88*1,80</t>
  </si>
  <si>
    <t>102</t>
  </si>
  <si>
    <t>997223845</t>
  </si>
  <si>
    <t>Poplatek za uložení na skládce (skládkovné) odpadu asfaltového bez dehtu kód odpadu 170 302</t>
  </si>
  <si>
    <t>1942723265</t>
  </si>
  <si>
    <t>12,00*1,00*0,10*2,20</t>
  </si>
  <si>
    <t>PSV</t>
  </si>
  <si>
    <t>Práce a dodávky PSV</t>
  </si>
  <si>
    <t>711</t>
  </si>
  <si>
    <t>Izolace proti vodě, vlhkosti a plynům</t>
  </si>
  <si>
    <t>103</t>
  </si>
  <si>
    <t>711141559</t>
  </si>
  <si>
    <t>Provedení izolace proti zemní vlhkosti pásy přitavením vodorovné NAIP</t>
  </si>
  <si>
    <t>-276695683</t>
  </si>
  <si>
    <t>104</t>
  </si>
  <si>
    <t>62832001</t>
  </si>
  <si>
    <t>pás asfaltový natavitelný oxidovaný tl. 3,5mm typu V60 S35 s vložkou ze skleněné rohože, s jemnozrnným minerálním posypem</t>
  </si>
  <si>
    <t>-1455132828</t>
  </si>
  <si>
    <t>6,43*1,15 'Přepočtené koeficientem množství</t>
  </si>
  <si>
    <t>721</t>
  </si>
  <si>
    <t>Zdravotechnika - vnitřní kanalizace</t>
  </si>
  <si>
    <t>105</t>
  </si>
  <si>
    <t>721171808</t>
  </si>
  <si>
    <t>Demontáž potrubí z PVC do D 114</t>
  </si>
  <si>
    <t>-853797002</t>
  </si>
  <si>
    <t>106</t>
  </si>
  <si>
    <t>721173315</t>
  </si>
  <si>
    <t>Potrubí kanalizační plastové dešťové systém KG DN 110</t>
  </si>
  <si>
    <t>913889543</t>
  </si>
  <si>
    <t>107</t>
  </si>
  <si>
    <t>721173401</t>
  </si>
  <si>
    <t>Potrubí kanalizační z PVC SN 4 svodné DN 110</t>
  </si>
  <si>
    <t>1639172464</t>
  </si>
  <si>
    <t>108</t>
  </si>
  <si>
    <t>721194107</t>
  </si>
  <si>
    <t>Vyvedení a upevnění odpadních výpustek DN 70</t>
  </si>
  <si>
    <t>384618063</t>
  </si>
  <si>
    <t>109</t>
  </si>
  <si>
    <t>721211404</t>
  </si>
  <si>
    <t>Vpusť podlahová s vodorovným odtokem DN 50/75 s přepadovou trubkou</t>
  </si>
  <si>
    <t>-1756437205</t>
  </si>
  <si>
    <t>110</t>
  </si>
  <si>
    <t>721211421</t>
  </si>
  <si>
    <t>Vpusť podlahová se svislým odtokem DN 50/75/110 mřížka nerez 115x115</t>
  </si>
  <si>
    <t>912247763</t>
  </si>
  <si>
    <t>762</t>
  </si>
  <si>
    <t>Konstrukce tesařské</t>
  </si>
  <si>
    <t>111</t>
  </si>
  <si>
    <t>762521932</t>
  </si>
  <si>
    <t>Vyřezání části podlahy z prken nebo fošen tl přes 32 mm bez polštářů plochy jednotlivě do 1 m2</t>
  </si>
  <si>
    <t>-909583609</t>
  </si>
  <si>
    <t>112</t>
  </si>
  <si>
    <t>762522911</t>
  </si>
  <si>
    <t>Vyřezání polštářů tloušťky do 100 mm</t>
  </si>
  <si>
    <t>1148256521</t>
  </si>
  <si>
    <t>113</t>
  </si>
  <si>
    <t>762523944</t>
  </si>
  <si>
    <t>Doplnění části podlah z prken nebo fošen tl přes 32 mm plochy jednotlivě do 8 m2</t>
  </si>
  <si>
    <t>-2134638000</t>
  </si>
  <si>
    <t>114</t>
  </si>
  <si>
    <t>762524911</t>
  </si>
  <si>
    <t>Položení a nastavení polštářů tloušťky do 100 mm</t>
  </si>
  <si>
    <t>1736703021</t>
  </si>
  <si>
    <t>771</t>
  </si>
  <si>
    <t>Podlahy z dlaždic</t>
  </si>
  <si>
    <t>115</t>
  </si>
  <si>
    <t>771121011</t>
  </si>
  <si>
    <t>Nátěr penetrační na podlahu</t>
  </si>
  <si>
    <t>178764024</t>
  </si>
  <si>
    <t>116</t>
  </si>
  <si>
    <t>771573810</t>
  </si>
  <si>
    <t>Demontáž podlah z dlaždic keramických lepených</t>
  </si>
  <si>
    <t>1039444333</t>
  </si>
  <si>
    <t>117</t>
  </si>
  <si>
    <t>771574264</t>
  </si>
  <si>
    <t>Montáž podlah keramických pro mechanické zatížení protiskluzných lepených flexibilním lepidlem do 19 ks/m2</t>
  </si>
  <si>
    <t>-594031416</t>
  </si>
  <si>
    <t>118</t>
  </si>
  <si>
    <t>59761409</t>
  </si>
  <si>
    <t>dlažba keramická slinutá protiskluzná do interiéru i exteriéru pro vysoké mechanické namáhání přes 9 do 12 ks/m2</t>
  </si>
  <si>
    <t>77038037</t>
  </si>
  <si>
    <t>6,43*1,2 'Přepočtené koeficientem množství</t>
  </si>
  <si>
    <t>119</t>
  </si>
  <si>
    <t>771577112</t>
  </si>
  <si>
    <t>Příplatek k montáž podlah keramických za omezený prostor</t>
  </si>
  <si>
    <t>-1511688787</t>
  </si>
  <si>
    <t>120</t>
  </si>
  <si>
    <t>771591112</t>
  </si>
  <si>
    <t>Izolace pod dlažbu nátěrem nebo stěrkou ve dvou vrstvách</t>
  </si>
  <si>
    <t>980931683</t>
  </si>
  <si>
    <t>Práce a dodávky M</t>
  </si>
  <si>
    <t>46-M</t>
  </si>
  <si>
    <t>Zemní práce při extr.mont.pracích</t>
  </si>
  <si>
    <t>121</t>
  </si>
  <si>
    <t>460010025</t>
  </si>
  <si>
    <t>Vytyčení trasy inženýrských sítí v zastavěném prostoru</t>
  </si>
  <si>
    <t>km</t>
  </si>
  <si>
    <t>-2013328083</t>
  </si>
  <si>
    <t>Poznámka k položce:
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</si>
  <si>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VP</t>
  </si>
  <si>
    <t xml:space="preserve">  Vícepráce</t>
  </si>
  <si>
    <t>PN</t>
  </si>
  <si>
    <t>Objekt:</t>
  </si>
  <si>
    <t>VRN - Vedlejší rozpočtové náklady</t>
  </si>
  <si>
    <t>Frýdek-Místek</t>
  </si>
  <si>
    <t>00296643</t>
  </si>
  <si>
    <t>16648625</t>
  </si>
  <si>
    <t>Rechtik - PROJEKT</t>
  </si>
  <si>
    <t>CZ6011010588</t>
  </si>
  <si>
    <t xml:space="preserve">    9 - Ostatní konstrukce a práce, bourání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</si>
  <si>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</si>
  <si>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</si>
  <si>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</si>
  <si>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</si>
  <si>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119002121</t>
  </si>
  <si>
    <t>Přechodová lávka délky do 2 m včetně zábradlí pro zabezpečení výkopu zřízení</t>
  </si>
  <si>
    <t>1750969437</t>
  </si>
  <si>
    <t>119002122</t>
  </si>
  <si>
    <t>Přechodová lávka délky do 2 m včetně zábradlí pro zabezpečení výkopu odstranění</t>
  </si>
  <si>
    <t>313371249</t>
  </si>
  <si>
    <t>119003227</t>
  </si>
  <si>
    <t>Mobilní plotová zábrana vyplněná dráty výšky do 2,2 m pro zabezpečení výkopu zřízení</t>
  </si>
  <si>
    <t>-456283324</t>
  </si>
  <si>
    <t>119003227.1</t>
  </si>
  <si>
    <t>Mobilní plotová zábrana vyplněná dráty výšky do 2,2 m, pronájem</t>
  </si>
  <si>
    <t>-181501373</t>
  </si>
  <si>
    <t>pronájem 2 měsíce</t>
  </si>
  <si>
    <t>2*90,00</t>
  </si>
  <si>
    <t>119003228</t>
  </si>
  <si>
    <t>Mobilní plotová zábrana vyplněná dráty výšky do 2,2 m pro zabezpečení výkopu odstranění</t>
  </si>
  <si>
    <t>134228429</t>
  </si>
  <si>
    <t>Ostatní konstrukce a práce, bourání</t>
  </si>
  <si>
    <t>938909331</t>
  </si>
  <si>
    <t>Čištění vozovek metením ručně podkladu nebo krytu betonového nebo živičného</t>
  </si>
  <si>
    <t>1865471014</t>
  </si>
  <si>
    <t>VRN1</t>
  </si>
  <si>
    <t>Průzkumné, geodetické a projektové práce</t>
  </si>
  <si>
    <t>012103000</t>
  </si>
  <si>
    <t>Geodetické práce před výstavbou, vytyčení plohy stavby</t>
  </si>
  <si>
    <t>1024</t>
  </si>
  <si>
    <t>-751545198</t>
  </si>
  <si>
    <t>013254000</t>
  </si>
  <si>
    <t>Dokumentace skutečného provedení stavby</t>
  </si>
  <si>
    <t>kpl</t>
  </si>
  <si>
    <t>-1451448588</t>
  </si>
  <si>
    <t xml:space="preserve">Poznámka k položce:
Poznámka k položce:
Dokumentace skutečného provedení v rozsahu dle platné vyhlášky o dokumentaci staveb v počtu dle SOD 
</t>
  </si>
  <si>
    <t>013254000.1</t>
  </si>
  <si>
    <t xml:space="preserve">Monitoring v průběhu výstavby </t>
  </si>
  <si>
    <t>-1163085368</t>
  </si>
  <si>
    <t>Poznámka k položce:
Fotografie nebo videozáznamy zakrývaných konstrukcí a jiných skutečností rozhodných např. pro vícepráce a méněpráce</t>
  </si>
  <si>
    <t>VRN3</t>
  </si>
  <si>
    <t>Zařízení staveniště</t>
  </si>
  <si>
    <t>032103000.1</t>
  </si>
  <si>
    <t>Mobilní WC s možností mytí rukou, dovoz a instalace</t>
  </si>
  <si>
    <t>-948789236</t>
  </si>
  <si>
    <t>032103000.2</t>
  </si>
  <si>
    <t>Mobilní WC s možností mytí rukou, dovoz a instalace, pronájem se servisem</t>
  </si>
  <si>
    <t>měs</t>
  </si>
  <si>
    <t>-301745101</t>
  </si>
  <si>
    <t xml:space="preserve">Poznámka k položce:
Poznámka k položce:
po dobu stavby </t>
  </si>
  <si>
    <t>032103000.3</t>
  </si>
  <si>
    <t>Stavební buňka, dovoz a instalace</t>
  </si>
  <si>
    <t>1920881527</t>
  </si>
  <si>
    <t>032103000.4</t>
  </si>
  <si>
    <t>Stavební buňka, nájem</t>
  </si>
  <si>
    <t>-641453783</t>
  </si>
  <si>
    <t>032903000</t>
  </si>
  <si>
    <t>Náklady na provoz a údržbu vybavení staveniště</t>
  </si>
  <si>
    <t>-785320696</t>
  </si>
  <si>
    <t>032903000.1</t>
  </si>
  <si>
    <t>Energie pro zařízení staveniště - el. energie</t>
  </si>
  <si>
    <t>122656125</t>
  </si>
  <si>
    <t>032903000.2</t>
  </si>
  <si>
    <t>Energie pro zařízení staveniště - vodné, stočné</t>
  </si>
  <si>
    <t>1099161847</t>
  </si>
  <si>
    <t>034503000</t>
  </si>
  <si>
    <t>Informační tabule, označení staveniště</t>
  </si>
  <si>
    <t>1073865115</t>
  </si>
  <si>
    <t>Poznámka k položce:
Bude obsahovat název zhotovitele, objednatele,n ázev stavby, termíny, odpovědné osoby, TDS, KBOZP, apod</t>
  </si>
  <si>
    <t>039103000.1</t>
  </si>
  <si>
    <t>Mobilní WC s možností mytí rukou, demontáž a odvoz</t>
  </si>
  <si>
    <t>1248921273</t>
  </si>
  <si>
    <t>039103000.2</t>
  </si>
  <si>
    <t>Stavební buňka, demontáž a odvoz</t>
  </si>
  <si>
    <t>964378190</t>
  </si>
  <si>
    <t>039203000</t>
  </si>
  <si>
    <t>Úprava ploch a úklid po zrušení zařízení staveniště</t>
  </si>
  <si>
    <t>-862266151</t>
  </si>
  <si>
    <t>VRN6</t>
  </si>
  <si>
    <t>Územní vlivy</t>
  </si>
  <si>
    <t>065002000</t>
  </si>
  <si>
    <t>Mimostaveništní doprava materiálů</t>
  </si>
  <si>
    <t>-569662205</t>
  </si>
  <si>
    <t>VRN7</t>
  </si>
  <si>
    <t>Provozní vlivy</t>
  </si>
  <si>
    <t>073002000.1</t>
  </si>
  <si>
    <t>Omezený pohyb vozidel a pracovníků v areálu školy</t>
  </si>
  <si>
    <t>2490998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</si>
  <si>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</si>
  <si>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</si>
  <si>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</si>
  <si>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</si>
  <si>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</si>
  <si>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</si>
  <si>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Soupis prací</t>
  </si>
  <si>
    <t>Stupeň PD:</t>
  </si>
  <si>
    <t>Objednatel: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</si>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</sst>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>
      <alignment/>
      <protection locked="0"/>
    </xf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36" fillId="0" borderId="24" xfId="21" applyBorder="1" applyAlignment="1" applyProtection="1">
      <alignment horizontal="right" vertical="top"/>
      <protection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23" xfId="0" applyFont="1" applyBorder="1" applyAlignment="1">
      <alignment horizontal="left" vertical="center" inden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168" fontId="37" fillId="0" borderId="0" xfId="0" applyNumberFormat="1" applyFont="1" applyAlignment="1">
      <alignment vertical="center"/>
    </xf>
    <xf numFmtId="168" fontId="37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_štítky, seznamy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38</xdr:row>
      <xdr:rowOff>133350</xdr:rowOff>
    </xdr:from>
    <xdr:to>
      <xdr:col>6</xdr:col>
      <xdr:colOff>1009650</xdr:colOff>
      <xdr:row>44</xdr:row>
      <xdr:rowOff>104775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57900" y="7515225"/>
          <a:ext cx="942975" cy="1114425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06-2019%20F-M,%20M&#352;%20Olbrachtova\projekt\DSP\DPS%20oprava\&#353;t&#237;tky,%20seznamy%20D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dokladů"/>
      <sheetName val="seznam příloh DUR"/>
      <sheetName val="krycí list, seznam"/>
      <sheetName val="krycí list-DUR-E. doklady"/>
      <sheetName val="krycí list-DUR-E. doklady (2)"/>
    </sheetNames>
    <sheetDataSet>
      <sheetData sheetId="0">
        <row r="1">
          <cell r="C1" t="str">
            <v>06/2019</v>
          </cell>
        </row>
        <row r="2">
          <cell r="C2" t="str">
            <v>MŠ Beruška, Olbrachtova 1421</v>
          </cell>
        </row>
        <row r="3">
          <cell r="C3" t="str">
            <v>oprava kanalizace</v>
          </cell>
        </row>
        <row r="5">
          <cell r="C5" t="str">
            <v>Dokumentace pro provedení stavby (DPS)</v>
          </cell>
        </row>
        <row r="6">
          <cell r="C6" t="str">
            <v>Město Frýdek-Místek</v>
          </cell>
        </row>
        <row r="8">
          <cell r="C8" t="str">
            <v>červen 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05F2-7EE0-4F79-81E4-D7918D0736E0}">
  <dimension ref="B1:G45"/>
  <sheetViews>
    <sheetView tabSelected="1" workbookViewId="0" topLeftCell="A10">
      <selection activeCell="F21" sqref="F21"/>
    </sheetView>
  </sheetViews>
  <sheetFormatPr defaultColWidth="18.8515625" defaultRowHeight="21" customHeight="1"/>
  <cols>
    <col min="1" max="1" width="2.421875" style="303" customWidth="1"/>
    <col min="2" max="2" width="29.8515625" style="303" customWidth="1"/>
    <col min="3" max="3" width="3.7109375" style="303" customWidth="1"/>
    <col min="4" max="5" width="18.8515625" style="303" customWidth="1"/>
    <col min="6" max="6" width="16.140625" style="303" customWidth="1"/>
    <col min="7" max="7" width="20.28125" style="303" customWidth="1"/>
    <col min="8" max="256" width="18.8515625" style="303" customWidth="1"/>
    <col min="257" max="257" width="2.421875" style="303" customWidth="1"/>
    <col min="258" max="258" width="29.8515625" style="303" customWidth="1"/>
    <col min="259" max="259" width="3.7109375" style="303" customWidth="1"/>
    <col min="260" max="262" width="18.8515625" style="303" customWidth="1"/>
    <col min="263" max="263" width="20.28125" style="303" customWidth="1"/>
    <col min="264" max="512" width="18.8515625" style="303" customWidth="1"/>
    <col min="513" max="513" width="2.421875" style="303" customWidth="1"/>
    <col min="514" max="514" width="29.8515625" style="303" customWidth="1"/>
    <col min="515" max="515" width="3.7109375" style="303" customWidth="1"/>
    <col min="516" max="518" width="18.8515625" style="303" customWidth="1"/>
    <col min="519" max="519" width="20.28125" style="303" customWidth="1"/>
    <col min="520" max="768" width="18.8515625" style="303" customWidth="1"/>
    <col min="769" max="769" width="2.421875" style="303" customWidth="1"/>
    <col min="770" max="770" width="29.8515625" style="303" customWidth="1"/>
    <col min="771" max="771" width="3.7109375" style="303" customWidth="1"/>
    <col min="772" max="774" width="18.8515625" style="303" customWidth="1"/>
    <col min="775" max="775" width="20.28125" style="303" customWidth="1"/>
    <col min="776" max="1024" width="18.8515625" style="303" customWidth="1"/>
    <col min="1025" max="1025" width="2.421875" style="303" customWidth="1"/>
    <col min="1026" max="1026" width="29.8515625" style="303" customWidth="1"/>
    <col min="1027" max="1027" width="3.7109375" style="303" customWidth="1"/>
    <col min="1028" max="1030" width="18.8515625" style="303" customWidth="1"/>
    <col min="1031" max="1031" width="20.28125" style="303" customWidth="1"/>
    <col min="1032" max="1280" width="18.8515625" style="303" customWidth="1"/>
    <col min="1281" max="1281" width="2.421875" style="303" customWidth="1"/>
    <col min="1282" max="1282" width="29.8515625" style="303" customWidth="1"/>
    <col min="1283" max="1283" width="3.7109375" style="303" customWidth="1"/>
    <col min="1284" max="1286" width="18.8515625" style="303" customWidth="1"/>
    <col min="1287" max="1287" width="20.28125" style="303" customWidth="1"/>
    <col min="1288" max="1536" width="18.8515625" style="303" customWidth="1"/>
    <col min="1537" max="1537" width="2.421875" style="303" customWidth="1"/>
    <col min="1538" max="1538" width="29.8515625" style="303" customWidth="1"/>
    <col min="1539" max="1539" width="3.7109375" style="303" customWidth="1"/>
    <col min="1540" max="1542" width="18.8515625" style="303" customWidth="1"/>
    <col min="1543" max="1543" width="20.28125" style="303" customWidth="1"/>
    <col min="1544" max="1792" width="18.8515625" style="303" customWidth="1"/>
    <col min="1793" max="1793" width="2.421875" style="303" customWidth="1"/>
    <col min="1794" max="1794" width="29.8515625" style="303" customWidth="1"/>
    <col min="1795" max="1795" width="3.7109375" style="303" customWidth="1"/>
    <col min="1796" max="1798" width="18.8515625" style="303" customWidth="1"/>
    <col min="1799" max="1799" width="20.28125" style="303" customWidth="1"/>
    <col min="1800" max="2048" width="18.8515625" style="303" customWidth="1"/>
    <col min="2049" max="2049" width="2.421875" style="303" customWidth="1"/>
    <col min="2050" max="2050" width="29.8515625" style="303" customWidth="1"/>
    <col min="2051" max="2051" width="3.7109375" style="303" customWidth="1"/>
    <col min="2052" max="2054" width="18.8515625" style="303" customWidth="1"/>
    <col min="2055" max="2055" width="20.28125" style="303" customWidth="1"/>
    <col min="2056" max="2304" width="18.8515625" style="303" customWidth="1"/>
    <col min="2305" max="2305" width="2.421875" style="303" customWidth="1"/>
    <col min="2306" max="2306" width="29.8515625" style="303" customWidth="1"/>
    <col min="2307" max="2307" width="3.7109375" style="303" customWidth="1"/>
    <col min="2308" max="2310" width="18.8515625" style="303" customWidth="1"/>
    <col min="2311" max="2311" width="20.28125" style="303" customWidth="1"/>
    <col min="2312" max="2560" width="18.8515625" style="303" customWidth="1"/>
    <col min="2561" max="2561" width="2.421875" style="303" customWidth="1"/>
    <col min="2562" max="2562" width="29.8515625" style="303" customWidth="1"/>
    <col min="2563" max="2563" width="3.7109375" style="303" customWidth="1"/>
    <col min="2564" max="2566" width="18.8515625" style="303" customWidth="1"/>
    <col min="2567" max="2567" width="20.28125" style="303" customWidth="1"/>
    <col min="2568" max="2816" width="18.8515625" style="303" customWidth="1"/>
    <col min="2817" max="2817" width="2.421875" style="303" customWidth="1"/>
    <col min="2818" max="2818" width="29.8515625" style="303" customWidth="1"/>
    <col min="2819" max="2819" width="3.7109375" style="303" customWidth="1"/>
    <col min="2820" max="2822" width="18.8515625" style="303" customWidth="1"/>
    <col min="2823" max="2823" width="20.28125" style="303" customWidth="1"/>
    <col min="2824" max="3072" width="18.8515625" style="303" customWidth="1"/>
    <col min="3073" max="3073" width="2.421875" style="303" customWidth="1"/>
    <col min="3074" max="3074" width="29.8515625" style="303" customWidth="1"/>
    <col min="3075" max="3075" width="3.7109375" style="303" customWidth="1"/>
    <col min="3076" max="3078" width="18.8515625" style="303" customWidth="1"/>
    <col min="3079" max="3079" width="20.28125" style="303" customWidth="1"/>
    <col min="3080" max="3328" width="18.8515625" style="303" customWidth="1"/>
    <col min="3329" max="3329" width="2.421875" style="303" customWidth="1"/>
    <col min="3330" max="3330" width="29.8515625" style="303" customWidth="1"/>
    <col min="3331" max="3331" width="3.7109375" style="303" customWidth="1"/>
    <col min="3332" max="3334" width="18.8515625" style="303" customWidth="1"/>
    <col min="3335" max="3335" width="20.28125" style="303" customWidth="1"/>
    <col min="3336" max="3584" width="18.8515625" style="303" customWidth="1"/>
    <col min="3585" max="3585" width="2.421875" style="303" customWidth="1"/>
    <col min="3586" max="3586" width="29.8515625" style="303" customWidth="1"/>
    <col min="3587" max="3587" width="3.7109375" style="303" customWidth="1"/>
    <col min="3588" max="3590" width="18.8515625" style="303" customWidth="1"/>
    <col min="3591" max="3591" width="20.28125" style="303" customWidth="1"/>
    <col min="3592" max="3840" width="18.8515625" style="303" customWidth="1"/>
    <col min="3841" max="3841" width="2.421875" style="303" customWidth="1"/>
    <col min="3842" max="3842" width="29.8515625" style="303" customWidth="1"/>
    <col min="3843" max="3843" width="3.7109375" style="303" customWidth="1"/>
    <col min="3844" max="3846" width="18.8515625" style="303" customWidth="1"/>
    <col min="3847" max="3847" width="20.28125" style="303" customWidth="1"/>
    <col min="3848" max="4096" width="18.8515625" style="303" customWidth="1"/>
    <col min="4097" max="4097" width="2.421875" style="303" customWidth="1"/>
    <col min="4098" max="4098" width="29.8515625" style="303" customWidth="1"/>
    <col min="4099" max="4099" width="3.7109375" style="303" customWidth="1"/>
    <col min="4100" max="4102" width="18.8515625" style="303" customWidth="1"/>
    <col min="4103" max="4103" width="20.28125" style="303" customWidth="1"/>
    <col min="4104" max="4352" width="18.8515625" style="303" customWidth="1"/>
    <col min="4353" max="4353" width="2.421875" style="303" customWidth="1"/>
    <col min="4354" max="4354" width="29.8515625" style="303" customWidth="1"/>
    <col min="4355" max="4355" width="3.7109375" style="303" customWidth="1"/>
    <col min="4356" max="4358" width="18.8515625" style="303" customWidth="1"/>
    <col min="4359" max="4359" width="20.28125" style="303" customWidth="1"/>
    <col min="4360" max="4608" width="18.8515625" style="303" customWidth="1"/>
    <col min="4609" max="4609" width="2.421875" style="303" customWidth="1"/>
    <col min="4610" max="4610" width="29.8515625" style="303" customWidth="1"/>
    <col min="4611" max="4611" width="3.7109375" style="303" customWidth="1"/>
    <col min="4612" max="4614" width="18.8515625" style="303" customWidth="1"/>
    <col min="4615" max="4615" width="20.28125" style="303" customWidth="1"/>
    <col min="4616" max="4864" width="18.8515625" style="303" customWidth="1"/>
    <col min="4865" max="4865" width="2.421875" style="303" customWidth="1"/>
    <col min="4866" max="4866" width="29.8515625" style="303" customWidth="1"/>
    <col min="4867" max="4867" width="3.7109375" style="303" customWidth="1"/>
    <col min="4868" max="4870" width="18.8515625" style="303" customWidth="1"/>
    <col min="4871" max="4871" width="20.28125" style="303" customWidth="1"/>
    <col min="4872" max="5120" width="18.8515625" style="303" customWidth="1"/>
    <col min="5121" max="5121" width="2.421875" style="303" customWidth="1"/>
    <col min="5122" max="5122" width="29.8515625" style="303" customWidth="1"/>
    <col min="5123" max="5123" width="3.7109375" style="303" customWidth="1"/>
    <col min="5124" max="5126" width="18.8515625" style="303" customWidth="1"/>
    <col min="5127" max="5127" width="20.28125" style="303" customWidth="1"/>
    <col min="5128" max="5376" width="18.8515625" style="303" customWidth="1"/>
    <col min="5377" max="5377" width="2.421875" style="303" customWidth="1"/>
    <col min="5378" max="5378" width="29.8515625" style="303" customWidth="1"/>
    <col min="5379" max="5379" width="3.7109375" style="303" customWidth="1"/>
    <col min="5380" max="5382" width="18.8515625" style="303" customWidth="1"/>
    <col min="5383" max="5383" width="20.28125" style="303" customWidth="1"/>
    <col min="5384" max="5632" width="18.8515625" style="303" customWidth="1"/>
    <col min="5633" max="5633" width="2.421875" style="303" customWidth="1"/>
    <col min="5634" max="5634" width="29.8515625" style="303" customWidth="1"/>
    <col min="5635" max="5635" width="3.7109375" style="303" customWidth="1"/>
    <col min="5636" max="5638" width="18.8515625" style="303" customWidth="1"/>
    <col min="5639" max="5639" width="20.28125" style="303" customWidth="1"/>
    <col min="5640" max="5888" width="18.8515625" style="303" customWidth="1"/>
    <col min="5889" max="5889" width="2.421875" style="303" customWidth="1"/>
    <col min="5890" max="5890" width="29.8515625" style="303" customWidth="1"/>
    <col min="5891" max="5891" width="3.7109375" style="303" customWidth="1"/>
    <col min="5892" max="5894" width="18.8515625" style="303" customWidth="1"/>
    <col min="5895" max="5895" width="20.28125" style="303" customWidth="1"/>
    <col min="5896" max="6144" width="18.8515625" style="303" customWidth="1"/>
    <col min="6145" max="6145" width="2.421875" style="303" customWidth="1"/>
    <col min="6146" max="6146" width="29.8515625" style="303" customWidth="1"/>
    <col min="6147" max="6147" width="3.7109375" style="303" customWidth="1"/>
    <col min="6148" max="6150" width="18.8515625" style="303" customWidth="1"/>
    <col min="6151" max="6151" width="20.28125" style="303" customWidth="1"/>
    <col min="6152" max="6400" width="18.8515625" style="303" customWidth="1"/>
    <col min="6401" max="6401" width="2.421875" style="303" customWidth="1"/>
    <col min="6402" max="6402" width="29.8515625" style="303" customWidth="1"/>
    <col min="6403" max="6403" width="3.7109375" style="303" customWidth="1"/>
    <col min="6404" max="6406" width="18.8515625" style="303" customWidth="1"/>
    <col min="6407" max="6407" width="20.28125" style="303" customWidth="1"/>
    <col min="6408" max="6656" width="18.8515625" style="303" customWidth="1"/>
    <col min="6657" max="6657" width="2.421875" style="303" customWidth="1"/>
    <col min="6658" max="6658" width="29.8515625" style="303" customWidth="1"/>
    <col min="6659" max="6659" width="3.7109375" style="303" customWidth="1"/>
    <col min="6660" max="6662" width="18.8515625" style="303" customWidth="1"/>
    <col min="6663" max="6663" width="20.28125" style="303" customWidth="1"/>
    <col min="6664" max="6912" width="18.8515625" style="303" customWidth="1"/>
    <col min="6913" max="6913" width="2.421875" style="303" customWidth="1"/>
    <col min="6914" max="6914" width="29.8515625" style="303" customWidth="1"/>
    <col min="6915" max="6915" width="3.7109375" style="303" customWidth="1"/>
    <col min="6916" max="6918" width="18.8515625" style="303" customWidth="1"/>
    <col min="6919" max="6919" width="20.28125" style="303" customWidth="1"/>
    <col min="6920" max="7168" width="18.8515625" style="303" customWidth="1"/>
    <col min="7169" max="7169" width="2.421875" style="303" customWidth="1"/>
    <col min="7170" max="7170" width="29.8515625" style="303" customWidth="1"/>
    <col min="7171" max="7171" width="3.7109375" style="303" customWidth="1"/>
    <col min="7172" max="7174" width="18.8515625" style="303" customWidth="1"/>
    <col min="7175" max="7175" width="20.28125" style="303" customWidth="1"/>
    <col min="7176" max="7424" width="18.8515625" style="303" customWidth="1"/>
    <col min="7425" max="7425" width="2.421875" style="303" customWidth="1"/>
    <col min="7426" max="7426" width="29.8515625" style="303" customWidth="1"/>
    <col min="7427" max="7427" width="3.7109375" style="303" customWidth="1"/>
    <col min="7428" max="7430" width="18.8515625" style="303" customWidth="1"/>
    <col min="7431" max="7431" width="20.28125" style="303" customWidth="1"/>
    <col min="7432" max="7680" width="18.8515625" style="303" customWidth="1"/>
    <col min="7681" max="7681" width="2.421875" style="303" customWidth="1"/>
    <col min="7682" max="7682" width="29.8515625" style="303" customWidth="1"/>
    <col min="7683" max="7683" width="3.7109375" style="303" customWidth="1"/>
    <col min="7684" max="7686" width="18.8515625" style="303" customWidth="1"/>
    <col min="7687" max="7687" width="20.28125" style="303" customWidth="1"/>
    <col min="7688" max="7936" width="18.8515625" style="303" customWidth="1"/>
    <col min="7937" max="7937" width="2.421875" style="303" customWidth="1"/>
    <col min="7938" max="7938" width="29.8515625" style="303" customWidth="1"/>
    <col min="7939" max="7939" width="3.7109375" style="303" customWidth="1"/>
    <col min="7940" max="7942" width="18.8515625" style="303" customWidth="1"/>
    <col min="7943" max="7943" width="20.28125" style="303" customWidth="1"/>
    <col min="7944" max="8192" width="18.8515625" style="303" customWidth="1"/>
    <col min="8193" max="8193" width="2.421875" style="303" customWidth="1"/>
    <col min="8194" max="8194" width="29.8515625" style="303" customWidth="1"/>
    <col min="8195" max="8195" width="3.7109375" style="303" customWidth="1"/>
    <col min="8196" max="8198" width="18.8515625" style="303" customWidth="1"/>
    <col min="8199" max="8199" width="20.28125" style="303" customWidth="1"/>
    <col min="8200" max="8448" width="18.8515625" style="303" customWidth="1"/>
    <col min="8449" max="8449" width="2.421875" style="303" customWidth="1"/>
    <col min="8450" max="8450" width="29.8515625" style="303" customWidth="1"/>
    <col min="8451" max="8451" width="3.7109375" style="303" customWidth="1"/>
    <col min="8452" max="8454" width="18.8515625" style="303" customWidth="1"/>
    <col min="8455" max="8455" width="20.28125" style="303" customWidth="1"/>
    <col min="8456" max="8704" width="18.8515625" style="303" customWidth="1"/>
    <col min="8705" max="8705" width="2.421875" style="303" customWidth="1"/>
    <col min="8706" max="8706" width="29.8515625" style="303" customWidth="1"/>
    <col min="8707" max="8707" width="3.7109375" style="303" customWidth="1"/>
    <col min="8708" max="8710" width="18.8515625" style="303" customWidth="1"/>
    <col min="8711" max="8711" width="20.28125" style="303" customWidth="1"/>
    <col min="8712" max="8960" width="18.8515625" style="303" customWidth="1"/>
    <col min="8961" max="8961" width="2.421875" style="303" customWidth="1"/>
    <col min="8962" max="8962" width="29.8515625" style="303" customWidth="1"/>
    <col min="8963" max="8963" width="3.7109375" style="303" customWidth="1"/>
    <col min="8964" max="8966" width="18.8515625" style="303" customWidth="1"/>
    <col min="8967" max="8967" width="20.28125" style="303" customWidth="1"/>
    <col min="8968" max="9216" width="18.8515625" style="303" customWidth="1"/>
    <col min="9217" max="9217" width="2.421875" style="303" customWidth="1"/>
    <col min="9218" max="9218" width="29.8515625" style="303" customWidth="1"/>
    <col min="9219" max="9219" width="3.7109375" style="303" customWidth="1"/>
    <col min="9220" max="9222" width="18.8515625" style="303" customWidth="1"/>
    <col min="9223" max="9223" width="20.28125" style="303" customWidth="1"/>
    <col min="9224" max="9472" width="18.8515625" style="303" customWidth="1"/>
    <col min="9473" max="9473" width="2.421875" style="303" customWidth="1"/>
    <col min="9474" max="9474" width="29.8515625" style="303" customWidth="1"/>
    <col min="9475" max="9475" width="3.7109375" style="303" customWidth="1"/>
    <col min="9476" max="9478" width="18.8515625" style="303" customWidth="1"/>
    <col min="9479" max="9479" width="20.28125" style="303" customWidth="1"/>
    <col min="9480" max="9728" width="18.8515625" style="303" customWidth="1"/>
    <col min="9729" max="9729" width="2.421875" style="303" customWidth="1"/>
    <col min="9730" max="9730" width="29.8515625" style="303" customWidth="1"/>
    <col min="9731" max="9731" width="3.7109375" style="303" customWidth="1"/>
    <col min="9732" max="9734" width="18.8515625" style="303" customWidth="1"/>
    <col min="9735" max="9735" width="20.28125" style="303" customWidth="1"/>
    <col min="9736" max="9984" width="18.8515625" style="303" customWidth="1"/>
    <col min="9985" max="9985" width="2.421875" style="303" customWidth="1"/>
    <col min="9986" max="9986" width="29.8515625" style="303" customWidth="1"/>
    <col min="9987" max="9987" width="3.7109375" style="303" customWidth="1"/>
    <col min="9988" max="9990" width="18.8515625" style="303" customWidth="1"/>
    <col min="9991" max="9991" width="20.28125" style="303" customWidth="1"/>
    <col min="9992" max="10240" width="18.8515625" style="303" customWidth="1"/>
    <col min="10241" max="10241" width="2.421875" style="303" customWidth="1"/>
    <col min="10242" max="10242" width="29.8515625" style="303" customWidth="1"/>
    <col min="10243" max="10243" width="3.7109375" style="303" customWidth="1"/>
    <col min="10244" max="10246" width="18.8515625" style="303" customWidth="1"/>
    <col min="10247" max="10247" width="20.28125" style="303" customWidth="1"/>
    <col min="10248" max="10496" width="18.8515625" style="303" customWidth="1"/>
    <col min="10497" max="10497" width="2.421875" style="303" customWidth="1"/>
    <col min="10498" max="10498" width="29.8515625" style="303" customWidth="1"/>
    <col min="10499" max="10499" width="3.7109375" style="303" customWidth="1"/>
    <col min="10500" max="10502" width="18.8515625" style="303" customWidth="1"/>
    <col min="10503" max="10503" width="20.28125" style="303" customWidth="1"/>
    <col min="10504" max="10752" width="18.8515625" style="303" customWidth="1"/>
    <col min="10753" max="10753" width="2.421875" style="303" customWidth="1"/>
    <col min="10754" max="10754" width="29.8515625" style="303" customWidth="1"/>
    <col min="10755" max="10755" width="3.7109375" style="303" customWidth="1"/>
    <col min="10756" max="10758" width="18.8515625" style="303" customWidth="1"/>
    <col min="10759" max="10759" width="20.28125" style="303" customWidth="1"/>
    <col min="10760" max="11008" width="18.8515625" style="303" customWidth="1"/>
    <col min="11009" max="11009" width="2.421875" style="303" customWidth="1"/>
    <col min="11010" max="11010" width="29.8515625" style="303" customWidth="1"/>
    <col min="11011" max="11011" width="3.7109375" style="303" customWidth="1"/>
    <col min="11012" max="11014" width="18.8515625" style="303" customWidth="1"/>
    <col min="11015" max="11015" width="20.28125" style="303" customWidth="1"/>
    <col min="11016" max="11264" width="18.8515625" style="303" customWidth="1"/>
    <col min="11265" max="11265" width="2.421875" style="303" customWidth="1"/>
    <col min="11266" max="11266" width="29.8515625" style="303" customWidth="1"/>
    <col min="11267" max="11267" width="3.7109375" style="303" customWidth="1"/>
    <col min="11268" max="11270" width="18.8515625" style="303" customWidth="1"/>
    <col min="11271" max="11271" width="20.28125" style="303" customWidth="1"/>
    <col min="11272" max="11520" width="18.8515625" style="303" customWidth="1"/>
    <col min="11521" max="11521" width="2.421875" style="303" customWidth="1"/>
    <col min="11522" max="11522" width="29.8515625" style="303" customWidth="1"/>
    <col min="11523" max="11523" width="3.7109375" style="303" customWidth="1"/>
    <col min="11524" max="11526" width="18.8515625" style="303" customWidth="1"/>
    <col min="11527" max="11527" width="20.28125" style="303" customWidth="1"/>
    <col min="11528" max="11776" width="18.8515625" style="303" customWidth="1"/>
    <col min="11777" max="11777" width="2.421875" style="303" customWidth="1"/>
    <col min="11778" max="11778" width="29.8515625" style="303" customWidth="1"/>
    <col min="11779" max="11779" width="3.7109375" style="303" customWidth="1"/>
    <col min="11780" max="11782" width="18.8515625" style="303" customWidth="1"/>
    <col min="11783" max="11783" width="20.28125" style="303" customWidth="1"/>
    <col min="11784" max="12032" width="18.8515625" style="303" customWidth="1"/>
    <col min="12033" max="12033" width="2.421875" style="303" customWidth="1"/>
    <col min="12034" max="12034" width="29.8515625" style="303" customWidth="1"/>
    <col min="12035" max="12035" width="3.7109375" style="303" customWidth="1"/>
    <col min="12036" max="12038" width="18.8515625" style="303" customWidth="1"/>
    <col min="12039" max="12039" width="20.28125" style="303" customWidth="1"/>
    <col min="12040" max="12288" width="18.8515625" style="303" customWidth="1"/>
    <col min="12289" max="12289" width="2.421875" style="303" customWidth="1"/>
    <col min="12290" max="12290" width="29.8515625" style="303" customWidth="1"/>
    <col min="12291" max="12291" width="3.7109375" style="303" customWidth="1"/>
    <col min="12292" max="12294" width="18.8515625" style="303" customWidth="1"/>
    <col min="12295" max="12295" width="20.28125" style="303" customWidth="1"/>
    <col min="12296" max="12544" width="18.8515625" style="303" customWidth="1"/>
    <col min="12545" max="12545" width="2.421875" style="303" customWidth="1"/>
    <col min="12546" max="12546" width="29.8515625" style="303" customWidth="1"/>
    <col min="12547" max="12547" width="3.7109375" style="303" customWidth="1"/>
    <col min="12548" max="12550" width="18.8515625" style="303" customWidth="1"/>
    <col min="12551" max="12551" width="20.28125" style="303" customWidth="1"/>
    <col min="12552" max="12800" width="18.8515625" style="303" customWidth="1"/>
    <col min="12801" max="12801" width="2.421875" style="303" customWidth="1"/>
    <col min="12802" max="12802" width="29.8515625" style="303" customWidth="1"/>
    <col min="12803" max="12803" width="3.7109375" style="303" customWidth="1"/>
    <col min="12804" max="12806" width="18.8515625" style="303" customWidth="1"/>
    <col min="12807" max="12807" width="20.28125" style="303" customWidth="1"/>
    <col min="12808" max="13056" width="18.8515625" style="303" customWidth="1"/>
    <col min="13057" max="13057" width="2.421875" style="303" customWidth="1"/>
    <col min="13058" max="13058" width="29.8515625" style="303" customWidth="1"/>
    <col min="13059" max="13059" width="3.7109375" style="303" customWidth="1"/>
    <col min="13060" max="13062" width="18.8515625" style="303" customWidth="1"/>
    <col min="13063" max="13063" width="20.28125" style="303" customWidth="1"/>
    <col min="13064" max="13312" width="18.8515625" style="303" customWidth="1"/>
    <col min="13313" max="13313" width="2.421875" style="303" customWidth="1"/>
    <col min="13314" max="13314" width="29.8515625" style="303" customWidth="1"/>
    <col min="13315" max="13315" width="3.7109375" style="303" customWidth="1"/>
    <col min="13316" max="13318" width="18.8515625" style="303" customWidth="1"/>
    <col min="13319" max="13319" width="20.28125" style="303" customWidth="1"/>
    <col min="13320" max="13568" width="18.8515625" style="303" customWidth="1"/>
    <col min="13569" max="13569" width="2.421875" style="303" customWidth="1"/>
    <col min="13570" max="13570" width="29.8515625" style="303" customWidth="1"/>
    <col min="13571" max="13571" width="3.7109375" style="303" customWidth="1"/>
    <col min="13572" max="13574" width="18.8515625" style="303" customWidth="1"/>
    <col min="13575" max="13575" width="20.28125" style="303" customWidth="1"/>
    <col min="13576" max="13824" width="18.8515625" style="303" customWidth="1"/>
    <col min="13825" max="13825" width="2.421875" style="303" customWidth="1"/>
    <col min="13826" max="13826" width="29.8515625" style="303" customWidth="1"/>
    <col min="13827" max="13827" width="3.7109375" style="303" customWidth="1"/>
    <col min="13828" max="13830" width="18.8515625" style="303" customWidth="1"/>
    <col min="13831" max="13831" width="20.28125" style="303" customWidth="1"/>
    <col min="13832" max="14080" width="18.8515625" style="303" customWidth="1"/>
    <col min="14081" max="14081" width="2.421875" style="303" customWidth="1"/>
    <col min="14082" max="14082" width="29.8515625" style="303" customWidth="1"/>
    <col min="14083" max="14083" width="3.7109375" style="303" customWidth="1"/>
    <col min="14084" max="14086" width="18.8515625" style="303" customWidth="1"/>
    <col min="14087" max="14087" width="20.28125" style="303" customWidth="1"/>
    <col min="14088" max="14336" width="18.8515625" style="303" customWidth="1"/>
    <col min="14337" max="14337" width="2.421875" style="303" customWidth="1"/>
    <col min="14338" max="14338" width="29.8515625" style="303" customWidth="1"/>
    <col min="14339" max="14339" width="3.7109375" style="303" customWidth="1"/>
    <col min="14340" max="14342" width="18.8515625" style="303" customWidth="1"/>
    <col min="14343" max="14343" width="20.28125" style="303" customWidth="1"/>
    <col min="14344" max="14592" width="18.8515625" style="303" customWidth="1"/>
    <col min="14593" max="14593" width="2.421875" style="303" customWidth="1"/>
    <col min="14594" max="14594" width="29.8515625" style="303" customWidth="1"/>
    <col min="14595" max="14595" width="3.7109375" style="303" customWidth="1"/>
    <col min="14596" max="14598" width="18.8515625" style="303" customWidth="1"/>
    <col min="14599" max="14599" width="20.28125" style="303" customWidth="1"/>
    <col min="14600" max="14848" width="18.8515625" style="303" customWidth="1"/>
    <col min="14849" max="14849" width="2.421875" style="303" customWidth="1"/>
    <col min="14850" max="14850" width="29.8515625" style="303" customWidth="1"/>
    <col min="14851" max="14851" width="3.7109375" style="303" customWidth="1"/>
    <col min="14852" max="14854" width="18.8515625" style="303" customWidth="1"/>
    <col min="14855" max="14855" width="20.28125" style="303" customWidth="1"/>
    <col min="14856" max="15104" width="18.8515625" style="303" customWidth="1"/>
    <col min="15105" max="15105" width="2.421875" style="303" customWidth="1"/>
    <col min="15106" max="15106" width="29.8515625" style="303" customWidth="1"/>
    <col min="15107" max="15107" width="3.7109375" style="303" customWidth="1"/>
    <col min="15108" max="15110" width="18.8515625" style="303" customWidth="1"/>
    <col min="15111" max="15111" width="20.28125" style="303" customWidth="1"/>
    <col min="15112" max="15360" width="18.8515625" style="303" customWidth="1"/>
    <col min="15361" max="15361" width="2.421875" style="303" customWidth="1"/>
    <col min="15362" max="15362" width="29.8515625" style="303" customWidth="1"/>
    <col min="15363" max="15363" width="3.7109375" style="303" customWidth="1"/>
    <col min="15364" max="15366" width="18.8515625" style="303" customWidth="1"/>
    <col min="15367" max="15367" width="20.28125" style="303" customWidth="1"/>
    <col min="15368" max="15616" width="18.8515625" style="303" customWidth="1"/>
    <col min="15617" max="15617" width="2.421875" style="303" customWidth="1"/>
    <col min="15618" max="15618" width="29.8515625" style="303" customWidth="1"/>
    <col min="15619" max="15619" width="3.7109375" style="303" customWidth="1"/>
    <col min="15620" max="15622" width="18.8515625" style="303" customWidth="1"/>
    <col min="15623" max="15623" width="20.28125" style="303" customWidth="1"/>
    <col min="15624" max="15872" width="18.8515625" style="303" customWidth="1"/>
    <col min="15873" max="15873" width="2.421875" style="303" customWidth="1"/>
    <col min="15874" max="15874" width="29.8515625" style="303" customWidth="1"/>
    <col min="15875" max="15875" width="3.7109375" style="303" customWidth="1"/>
    <col min="15876" max="15878" width="18.8515625" style="303" customWidth="1"/>
    <col min="15879" max="15879" width="20.28125" style="303" customWidth="1"/>
    <col min="15880" max="16128" width="18.8515625" style="303" customWidth="1"/>
    <col min="16129" max="16129" width="2.421875" style="303" customWidth="1"/>
    <col min="16130" max="16130" width="29.8515625" style="303" customWidth="1"/>
    <col min="16131" max="16131" width="3.7109375" style="303" customWidth="1"/>
    <col min="16132" max="16134" width="18.8515625" style="303" customWidth="1"/>
    <col min="16135" max="16135" width="20.28125" style="303" customWidth="1"/>
    <col min="16136" max="16384" width="18.8515625" style="303" customWidth="1"/>
  </cols>
  <sheetData>
    <row r="1" spans="2:7" ht="15.6">
      <c r="B1" s="302"/>
      <c r="G1" s="304" t="s">
        <v>829</v>
      </c>
    </row>
    <row r="2" spans="2:7" ht="13.8">
      <c r="B2" s="302"/>
      <c r="G2" s="305" t="s">
        <v>830</v>
      </c>
    </row>
    <row r="3" spans="2:7" ht="13.8">
      <c r="B3" s="302"/>
      <c r="G3" s="306" t="s">
        <v>831</v>
      </c>
    </row>
    <row r="4" spans="2:7" s="308" customFormat="1" ht="14.4">
      <c r="B4" s="307"/>
      <c r="G4" s="309" t="s">
        <v>832</v>
      </c>
    </row>
    <row r="5" spans="2:7" s="312" customFormat="1" ht="15.6">
      <c r="B5" s="310"/>
      <c r="C5" s="311"/>
      <c r="D5" s="311"/>
      <c r="E5" s="311"/>
      <c r="F5" s="311"/>
      <c r="G5" s="311"/>
    </row>
    <row r="6" s="312" customFormat="1" ht="15.6">
      <c r="B6" s="313"/>
    </row>
    <row r="7" s="312" customFormat="1" ht="15.6">
      <c r="B7" s="313"/>
    </row>
    <row r="8" s="312" customFormat="1" ht="15.6">
      <c r="B8" s="314"/>
    </row>
    <row r="9" spans="2:3" s="312" customFormat="1" ht="15.6">
      <c r="B9" s="313"/>
      <c r="C9" s="315"/>
    </row>
    <row r="10" spans="2:3" s="312" customFormat="1" ht="15.6">
      <c r="B10" s="313"/>
      <c r="C10" s="315"/>
    </row>
    <row r="11" spans="2:3" s="312" customFormat="1" ht="15.6">
      <c r="B11" s="313"/>
      <c r="C11" s="315"/>
    </row>
    <row r="12" spans="2:3" s="312" customFormat="1" ht="15.6">
      <c r="B12" s="313"/>
      <c r="C12" s="315"/>
    </row>
    <row r="13" spans="2:3" s="312" customFormat="1" ht="15.6">
      <c r="B13" s="313"/>
      <c r="C13" s="315"/>
    </row>
    <row r="14" s="312" customFormat="1" ht="15.6">
      <c r="B14" s="313"/>
    </row>
    <row r="15" s="312" customFormat="1" ht="15.6">
      <c r="B15" s="313"/>
    </row>
    <row r="16" s="312" customFormat="1" ht="15.6">
      <c r="B16" s="313"/>
    </row>
    <row r="17" s="312" customFormat="1" ht="15.6">
      <c r="B17" s="313"/>
    </row>
    <row r="18" s="312" customFormat="1" ht="15.6">
      <c r="B18" s="313"/>
    </row>
    <row r="19" s="312" customFormat="1" ht="15.6">
      <c r="B19" s="313"/>
    </row>
    <row r="20" s="312" customFormat="1" ht="15.6">
      <c r="B20" s="313"/>
    </row>
    <row r="21" s="312" customFormat="1" ht="15.6">
      <c r="B21" s="313"/>
    </row>
    <row r="22" s="312" customFormat="1" ht="15.6">
      <c r="B22" s="313"/>
    </row>
    <row r="23" s="312" customFormat="1" ht="15.6">
      <c r="B23" s="313"/>
    </row>
    <row r="24" s="312" customFormat="1" ht="15.6">
      <c r="B24" s="313"/>
    </row>
    <row r="25" s="312" customFormat="1" ht="15.6">
      <c r="B25" s="313"/>
    </row>
    <row r="26" s="312" customFormat="1" ht="15.6">
      <c r="B26" s="313"/>
    </row>
    <row r="27" s="312" customFormat="1" ht="15.6">
      <c r="B27" s="313"/>
    </row>
    <row r="28" s="312" customFormat="1" ht="15.6">
      <c r="B28" s="313"/>
    </row>
    <row r="29" s="312" customFormat="1" ht="15.6">
      <c r="B29" s="313"/>
    </row>
    <row r="30" spans="2:3" s="312" customFormat="1" ht="21">
      <c r="B30" s="316" t="s">
        <v>16</v>
      </c>
      <c r="C30" s="317" t="str">
        <f>'[1]zakázka'!C2</f>
        <v>MŠ Beruška, Olbrachtova 1421</v>
      </c>
    </row>
    <row r="31" spans="2:3" s="312" customFormat="1" ht="21">
      <c r="B31" s="313"/>
      <c r="C31" s="317" t="str">
        <f>'[1]zakázka'!C3</f>
        <v>oprava kanalizace</v>
      </c>
    </row>
    <row r="32" s="312" customFormat="1" ht="15.6">
      <c r="B32" s="316" t="s">
        <v>833</v>
      </c>
    </row>
    <row r="33" s="312" customFormat="1" ht="15.6">
      <c r="B33" s="316"/>
    </row>
    <row r="34" spans="2:5" s="312" customFormat="1" ht="18">
      <c r="B34" s="316" t="s">
        <v>834</v>
      </c>
      <c r="C34" s="318" t="s">
        <v>835</v>
      </c>
      <c r="D34" s="319"/>
      <c r="E34" s="320"/>
    </row>
    <row r="35" spans="2:5" s="312" customFormat="1" ht="15.6">
      <c r="B35" s="316"/>
      <c r="C35" s="319"/>
      <c r="D35" s="319"/>
      <c r="E35" s="320"/>
    </row>
    <row r="36" spans="2:3" s="312" customFormat="1" ht="15.6">
      <c r="B36" s="316" t="s">
        <v>836</v>
      </c>
      <c r="C36" s="312" t="str">
        <f>'[1]zakázka'!C5</f>
        <v>Dokumentace pro provedení stavby (DPS)</v>
      </c>
    </row>
    <row r="37" s="312" customFormat="1" ht="15.6">
      <c r="B37" s="316"/>
    </row>
    <row r="38" spans="2:3" s="312" customFormat="1" ht="15.6">
      <c r="B38" s="316" t="s">
        <v>837</v>
      </c>
      <c r="C38" s="321" t="str">
        <f>'[1]zakázka'!C6</f>
        <v>Město Frýdek-Místek</v>
      </c>
    </row>
    <row r="39" spans="2:3" s="312" customFormat="1" ht="15.6">
      <c r="B39" s="316"/>
      <c r="C39" s="321"/>
    </row>
    <row r="40" s="312" customFormat="1" ht="15.6">
      <c r="B40" s="316"/>
    </row>
    <row r="41" spans="2:3" s="312" customFormat="1" ht="15.6">
      <c r="B41" s="316" t="s">
        <v>838</v>
      </c>
      <c r="C41" s="312" t="s">
        <v>839</v>
      </c>
    </row>
    <row r="42" s="312" customFormat="1" ht="15.6">
      <c r="B42" s="316"/>
    </row>
    <row r="43" spans="2:3" s="312" customFormat="1" ht="15.6">
      <c r="B43" s="316" t="s">
        <v>840</v>
      </c>
      <c r="C43" s="321" t="str">
        <f>'[1]zakázka'!C1</f>
        <v>06/2019</v>
      </c>
    </row>
    <row r="44" spans="2:3" s="312" customFormat="1" ht="15.6">
      <c r="B44" s="316"/>
      <c r="C44" s="321"/>
    </row>
    <row r="45" spans="2:3" s="312" customFormat="1" ht="15.6">
      <c r="B45" s="316" t="s">
        <v>22</v>
      </c>
      <c r="C45" s="322" t="str">
        <f>'[1]zakázka'!C8</f>
        <v>červen 2019</v>
      </c>
    </row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1"/>
      <c r="AQ5" s="21"/>
      <c r="AR5" s="19"/>
      <c r="BE5" s="255" t="s">
        <v>15</v>
      </c>
      <c r="BS5" s="16" t="s">
        <v>6</v>
      </c>
    </row>
    <row r="6" spans="2:7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7" t="s">
        <v>17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1"/>
      <c r="AQ6" s="21"/>
      <c r="AR6" s="19"/>
      <c r="BE6" s="256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6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6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6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6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6"/>
      <c r="BS11" s="16" t="s">
        <v>6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6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6"/>
      <c r="BS13" s="16" t="s">
        <v>6</v>
      </c>
    </row>
    <row r="14" spans="2:71" ht="10.2">
      <c r="B14" s="20"/>
      <c r="C14" s="21"/>
      <c r="D14" s="21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6"/>
      <c r="BS14" s="16" t="s">
        <v>6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6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6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6"/>
      <c r="BS17" s="16" t="s">
        <v>32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6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6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6"/>
      <c r="BS20" s="16" t="s">
        <v>32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6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6"/>
    </row>
    <row r="23" spans="2:57" ht="16.5" customHeight="1">
      <c r="B23" s="20"/>
      <c r="C23" s="21"/>
      <c r="D23" s="21"/>
      <c r="E23" s="280" t="s">
        <v>1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1"/>
      <c r="AP23" s="21"/>
      <c r="AQ23" s="21"/>
      <c r="AR23" s="19"/>
      <c r="BE23" s="256"/>
    </row>
    <row r="24" spans="2:57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6"/>
    </row>
    <row r="25" spans="2:57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6"/>
    </row>
    <row r="26" spans="2:57" s="1" customFormat="1" ht="25.95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7">
        <f>ROUND(AG54,2)</f>
        <v>0</v>
      </c>
      <c r="AL26" s="258"/>
      <c r="AM26" s="258"/>
      <c r="AN26" s="258"/>
      <c r="AO26" s="258"/>
      <c r="AP26" s="34"/>
      <c r="AQ26" s="34"/>
      <c r="AR26" s="37"/>
      <c r="BE26" s="256"/>
    </row>
    <row r="27" spans="2:57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6"/>
    </row>
    <row r="28" spans="2:57" s="1" customFormat="1" ht="1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1" t="s">
        <v>37</v>
      </c>
      <c r="M28" s="281"/>
      <c r="N28" s="281"/>
      <c r="O28" s="281"/>
      <c r="P28" s="281"/>
      <c r="Q28" s="34"/>
      <c r="R28" s="34"/>
      <c r="S28" s="34"/>
      <c r="T28" s="34"/>
      <c r="U28" s="34"/>
      <c r="V28" s="34"/>
      <c r="W28" s="281" t="s">
        <v>38</v>
      </c>
      <c r="X28" s="281"/>
      <c r="Y28" s="281"/>
      <c r="Z28" s="281"/>
      <c r="AA28" s="281"/>
      <c r="AB28" s="281"/>
      <c r="AC28" s="281"/>
      <c r="AD28" s="281"/>
      <c r="AE28" s="281"/>
      <c r="AF28" s="34"/>
      <c r="AG28" s="34"/>
      <c r="AH28" s="34"/>
      <c r="AI28" s="34"/>
      <c r="AJ28" s="34"/>
      <c r="AK28" s="281" t="s">
        <v>39</v>
      </c>
      <c r="AL28" s="281"/>
      <c r="AM28" s="281"/>
      <c r="AN28" s="281"/>
      <c r="AO28" s="281"/>
      <c r="AP28" s="34"/>
      <c r="AQ28" s="34"/>
      <c r="AR28" s="37"/>
      <c r="BE28" s="256"/>
    </row>
    <row r="29" spans="2:57" s="2" customFormat="1" ht="14.4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82">
        <v>0.21</v>
      </c>
      <c r="M29" s="254"/>
      <c r="N29" s="254"/>
      <c r="O29" s="254"/>
      <c r="P29" s="254"/>
      <c r="Q29" s="39"/>
      <c r="R29" s="39"/>
      <c r="S29" s="39"/>
      <c r="T29" s="39"/>
      <c r="U29" s="39"/>
      <c r="V29" s="39"/>
      <c r="W29" s="253">
        <f>ROUND(AZ54,2)</f>
        <v>0</v>
      </c>
      <c r="X29" s="254"/>
      <c r="Y29" s="254"/>
      <c r="Z29" s="254"/>
      <c r="AA29" s="254"/>
      <c r="AB29" s="254"/>
      <c r="AC29" s="254"/>
      <c r="AD29" s="254"/>
      <c r="AE29" s="254"/>
      <c r="AF29" s="39"/>
      <c r="AG29" s="39"/>
      <c r="AH29" s="39"/>
      <c r="AI29" s="39"/>
      <c r="AJ29" s="39"/>
      <c r="AK29" s="253">
        <f>ROUND(AV54,2)</f>
        <v>0</v>
      </c>
      <c r="AL29" s="254"/>
      <c r="AM29" s="254"/>
      <c r="AN29" s="254"/>
      <c r="AO29" s="254"/>
      <c r="AP29" s="39"/>
      <c r="AQ29" s="39"/>
      <c r="AR29" s="40"/>
      <c r="BE29" s="256"/>
    </row>
    <row r="30" spans="2:57" s="2" customFormat="1" ht="14.4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82">
        <v>0.15</v>
      </c>
      <c r="M30" s="254"/>
      <c r="N30" s="254"/>
      <c r="O30" s="254"/>
      <c r="P30" s="254"/>
      <c r="Q30" s="39"/>
      <c r="R30" s="39"/>
      <c r="S30" s="39"/>
      <c r="T30" s="39"/>
      <c r="U30" s="39"/>
      <c r="V30" s="39"/>
      <c r="W30" s="253">
        <f>ROUND(BA54,2)</f>
        <v>0</v>
      </c>
      <c r="X30" s="254"/>
      <c r="Y30" s="254"/>
      <c r="Z30" s="254"/>
      <c r="AA30" s="254"/>
      <c r="AB30" s="254"/>
      <c r="AC30" s="254"/>
      <c r="AD30" s="254"/>
      <c r="AE30" s="254"/>
      <c r="AF30" s="39"/>
      <c r="AG30" s="39"/>
      <c r="AH30" s="39"/>
      <c r="AI30" s="39"/>
      <c r="AJ30" s="39"/>
      <c r="AK30" s="253">
        <f>ROUND(AW54,2)</f>
        <v>0</v>
      </c>
      <c r="AL30" s="254"/>
      <c r="AM30" s="254"/>
      <c r="AN30" s="254"/>
      <c r="AO30" s="254"/>
      <c r="AP30" s="39"/>
      <c r="AQ30" s="39"/>
      <c r="AR30" s="40"/>
      <c r="BE30" s="256"/>
    </row>
    <row r="31" spans="2:57" s="2" customFormat="1" ht="14.4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82">
        <v>0.21</v>
      </c>
      <c r="M31" s="254"/>
      <c r="N31" s="254"/>
      <c r="O31" s="254"/>
      <c r="P31" s="254"/>
      <c r="Q31" s="39"/>
      <c r="R31" s="39"/>
      <c r="S31" s="39"/>
      <c r="T31" s="39"/>
      <c r="U31" s="39"/>
      <c r="V31" s="39"/>
      <c r="W31" s="253">
        <f>ROUND(BB54,2)</f>
        <v>0</v>
      </c>
      <c r="X31" s="254"/>
      <c r="Y31" s="254"/>
      <c r="Z31" s="254"/>
      <c r="AA31" s="254"/>
      <c r="AB31" s="254"/>
      <c r="AC31" s="254"/>
      <c r="AD31" s="254"/>
      <c r="AE31" s="254"/>
      <c r="AF31" s="39"/>
      <c r="AG31" s="39"/>
      <c r="AH31" s="39"/>
      <c r="AI31" s="39"/>
      <c r="AJ31" s="39"/>
      <c r="AK31" s="253">
        <v>0</v>
      </c>
      <c r="AL31" s="254"/>
      <c r="AM31" s="254"/>
      <c r="AN31" s="254"/>
      <c r="AO31" s="254"/>
      <c r="AP31" s="39"/>
      <c r="AQ31" s="39"/>
      <c r="AR31" s="40"/>
      <c r="BE31" s="256"/>
    </row>
    <row r="32" spans="2:57" s="2" customFormat="1" ht="14.4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82">
        <v>0.15</v>
      </c>
      <c r="M32" s="254"/>
      <c r="N32" s="254"/>
      <c r="O32" s="254"/>
      <c r="P32" s="254"/>
      <c r="Q32" s="39"/>
      <c r="R32" s="39"/>
      <c r="S32" s="39"/>
      <c r="T32" s="39"/>
      <c r="U32" s="39"/>
      <c r="V32" s="39"/>
      <c r="W32" s="253">
        <f>ROUND(BC54,2)</f>
        <v>0</v>
      </c>
      <c r="X32" s="254"/>
      <c r="Y32" s="254"/>
      <c r="Z32" s="254"/>
      <c r="AA32" s="254"/>
      <c r="AB32" s="254"/>
      <c r="AC32" s="254"/>
      <c r="AD32" s="254"/>
      <c r="AE32" s="254"/>
      <c r="AF32" s="39"/>
      <c r="AG32" s="39"/>
      <c r="AH32" s="39"/>
      <c r="AI32" s="39"/>
      <c r="AJ32" s="39"/>
      <c r="AK32" s="253">
        <v>0</v>
      </c>
      <c r="AL32" s="254"/>
      <c r="AM32" s="254"/>
      <c r="AN32" s="254"/>
      <c r="AO32" s="254"/>
      <c r="AP32" s="39"/>
      <c r="AQ32" s="39"/>
      <c r="AR32" s="40"/>
      <c r="BE32" s="256"/>
    </row>
    <row r="33" spans="2:57" s="2" customFormat="1" ht="14.4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82">
        <v>0</v>
      </c>
      <c r="M33" s="254"/>
      <c r="N33" s="254"/>
      <c r="O33" s="254"/>
      <c r="P33" s="254"/>
      <c r="Q33" s="39"/>
      <c r="R33" s="39"/>
      <c r="S33" s="39"/>
      <c r="T33" s="39"/>
      <c r="U33" s="39"/>
      <c r="V33" s="39"/>
      <c r="W33" s="253">
        <f>ROUND(BD54,2)</f>
        <v>0</v>
      </c>
      <c r="X33" s="254"/>
      <c r="Y33" s="254"/>
      <c r="Z33" s="254"/>
      <c r="AA33" s="254"/>
      <c r="AB33" s="254"/>
      <c r="AC33" s="254"/>
      <c r="AD33" s="254"/>
      <c r="AE33" s="254"/>
      <c r="AF33" s="39"/>
      <c r="AG33" s="39"/>
      <c r="AH33" s="39"/>
      <c r="AI33" s="39"/>
      <c r="AJ33" s="39"/>
      <c r="AK33" s="253">
        <v>0</v>
      </c>
      <c r="AL33" s="254"/>
      <c r="AM33" s="254"/>
      <c r="AN33" s="254"/>
      <c r="AO33" s="254"/>
      <c r="AP33" s="39"/>
      <c r="AQ33" s="39"/>
      <c r="AR33" s="40"/>
      <c r="BE33" s="256"/>
    </row>
    <row r="34" spans="2:57" s="1" customFormat="1" ht="6.9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6"/>
    </row>
    <row r="35" spans="2:44" s="1" customFormat="1" ht="25.95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59" t="s">
        <v>48</v>
      </c>
      <c r="Y35" s="260"/>
      <c r="Z35" s="260"/>
      <c r="AA35" s="260"/>
      <c r="AB35" s="260"/>
      <c r="AC35" s="43"/>
      <c r="AD35" s="43"/>
      <c r="AE35" s="43"/>
      <c r="AF35" s="43"/>
      <c r="AG35" s="43"/>
      <c r="AH35" s="43"/>
      <c r="AI35" s="43"/>
      <c r="AJ35" s="43"/>
      <c r="AK35" s="261">
        <f>SUM(AK26:AK33)</f>
        <v>0</v>
      </c>
      <c r="AL35" s="260"/>
      <c r="AM35" s="260"/>
      <c r="AN35" s="260"/>
      <c r="AO35" s="262"/>
      <c r="AP35" s="41"/>
      <c r="AQ35" s="41"/>
      <c r="AR35" s="37"/>
    </row>
    <row r="36" spans="2:44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" customHeight="1">
      <c r="B42" s="33"/>
      <c r="C42" s="22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2019-06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72" t="str">
        <f>K6</f>
        <v>MŠ Beruška Olbrachtova 1421, oprava kanalizace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51"/>
      <c r="AQ45" s="51"/>
      <c r="AR45" s="52"/>
    </row>
    <row r="46" spans="2:44" s="1" customFormat="1" ht="6.9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k.ú. Frýdek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74" t="str">
        <f>IF(AN8="","",AN8)</f>
        <v>25. 6. 2019</v>
      </c>
      <c r="AN47" s="274"/>
      <c r="AO47" s="34"/>
      <c r="AP47" s="34"/>
      <c r="AQ47" s="34"/>
      <c r="AR47" s="37"/>
    </row>
    <row r="48" spans="2:44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65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Statutární město Frýdek-Místek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270" t="str">
        <f>IF(E17="","",E17)</f>
        <v>Josef Rechtik</v>
      </c>
      <c r="AN49" s="271"/>
      <c r="AO49" s="271"/>
      <c r="AP49" s="271"/>
      <c r="AQ49" s="34"/>
      <c r="AR49" s="37"/>
      <c r="AS49" s="264" t="s">
        <v>50</v>
      </c>
      <c r="AT49" s="265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65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270" t="str">
        <f>IF(E20="","",E20)</f>
        <v>J.Rechtik</v>
      </c>
      <c r="AN50" s="271"/>
      <c r="AO50" s="271"/>
      <c r="AP50" s="271"/>
      <c r="AQ50" s="34"/>
      <c r="AR50" s="37"/>
      <c r="AS50" s="266"/>
      <c r="AT50" s="26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8"/>
      <c r="AT51" s="269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83" t="s">
        <v>51</v>
      </c>
      <c r="D52" s="284"/>
      <c r="E52" s="284"/>
      <c r="F52" s="284"/>
      <c r="G52" s="284"/>
      <c r="H52" s="61"/>
      <c r="I52" s="285" t="s">
        <v>52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53</v>
      </c>
      <c r="AH52" s="284"/>
      <c r="AI52" s="284"/>
      <c r="AJ52" s="284"/>
      <c r="AK52" s="284"/>
      <c r="AL52" s="284"/>
      <c r="AM52" s="284"/>
      <c r="AN52" s="285" t="s">
        <v>54</v>
      </c>
      <c r="AO52" s="284"/>
      <c r="AP52" s="287"/>
      <c r="AQ52" s="62" t="s">
        <v>55</v>
      </c>
      <c r="AR52" s="37"/>
      <c r="AS52" s="63" t="s">
        <v>56</v>
      </c>
      <c r="AT52" s="64" t="s">
        <v>57</v>
      </c>
      <c r="AU52" s="64" t="s">
        <v>58</v>
      </c>
      <c r="AV52" s="64" t="s">
        <v>59</v>
      </c>
      <c r="AW52" s="64" t="s">
        <v>60</v>
      </c>
      <c r="AX52" s="64" t="s">
        <v>61</v>
      </c>
      <c r="AY52" s="64" t="s">
        <v>62</v>
      </c>
      <c r="AZ52" s="64" t="s">
        <v>63</v>
      </c>
      <c r="BA52" s="64" t="s">
        <v>64</v>
      </c>
      <c r="BB52" s="64" t="s">
        <v>65</v>
      </c>
      <c r="BC52" s="64" t="s">
        <v>66</v>
      </c>
      <c r="BD52" s="6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" customHeight="1">
      <c r="B54" s="69"/>
      <c r="C54" s="70" t="s">
        <v>68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91">
        <f>ROUND(SUM(AG55:AG56),2)</f>
        <v>0</v>
      </c>
      <c r="AH54" s="291"/>
      <c r="AI54" s="291"/>
      <c r="AJ54" s="291"/>
      <c r="AK54" s="291"/>
      <c r="AL54" s="291"/>
      <c r="AM54" s="291"/>
      <c r="AN54" s="292">
        <f>SUM(AG54,AT54)</f>
        <v>0</v>
      </c>
      <c r="AO54" s="292"/>
      <c r="AP54" s="292"/>
      <c r="AQ54" s="73" t="s">
        <v>1</v>
      </c>
      <c r="AR54" s="74"/>
      <c r="AS54" s="75">
        <f>ROUND(SUM(AS55:AS56),2)</f>
        <v>0</v>
      </c>
      <c r="AT54" s="76">
        <f>ROUND(SUM(AV54:AW54),2)</f>
        <v>0</v>
      </c>
      <c r="AU54" s="77">
        <f>ROUND(SUM(AU55:AU56),5)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ROUND(SUM(AZ55:AZ56),2)</f>
        <v>0</v>
      </c>
      <c r="BA54" s="76">
        <f>ROUND(SUM(BA55:BA56),2)</f>
        <v>0</v>
      </c>
      <c r="BB54" s="76">
        <f>ROUND(SUM(BB55:BB56),2)</f>
        <v>0</v>
      </c>
      <c r="BC54" s="76">
        <f>ROUND(SUM(BC55:BC56),2)</f>
        <v>0</v>
      </c>
      <c r="BD54" s="78">
        <f>ROUND(SUM(BD55:BD56),2)</f>
        <v>0</v>
      </c>
      <c r="BS54" s="79" t="s">
        <v>69</v>
      </c>
      <c r="BT54" s="79" t="s">
        <v>70</v>
      </c>
      <c r="BV54" s="79" t="s">
        <v>71</v>
      </c>
      <c r="BW54" s="79" t="s">
        <v>5</v>
      </c>
      <c r="BX54" s="79" t="s">
        <v>72</v>
      </c>
      <c r="CL54" s="79" t="s">
        <v>1</v>
      </c>
    </row>
    <row r="55" spans="1:90" s="5" customFormat="1" ht="27" customHeight="1">
      <c r="A55" s="80" t="s">
        <v>73</v>
      </c>
      <c r="B55" s="81"/>
      <c r="C55" s="82"/>
      <c r="D55" s="290" t="s">
        <v>14</v>
      </c>
      <c r="E55" s="290"/>
      <c r="F55" s="290"/>
      <c r="G55" s="290"/>
      <c r="H55" s="290"/>
      <c r="I55" s="83"/>
      <c r="J55" s="290" t="s">
        <v>17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'2019-06 - MŠ Beruška Olbr...'!J28</f>
        <v>0</v>
      </c>
      <c r="AH55" s="289"/>
      <c r="AI55" s="289"/>
      <c r="AJ55" s="289"/>
      <c r="AK55" s="289"/>
      <c r="AL55" s="289"/>
      <c r="AM55" s="289"/>
      <c r="AN55" s="288">
        <f>SUM(AG55,AT55)</f>
        <v>0</v>
      </c>
      <c r="AO55" s="289"/>
      <c r="AP55" s="289"/>
      <c r="AQ55" s="84" t="s">
        <v>74</v>
      </c>
      <c r="AR55" s="85"/>
      <c r="AS55" s="86">
        <v>0</v>
      </c>
      <c r="AT55" s="87">
        <f>ROUND(SUM(AV55:AW55),2)</f>
        <v>0</v>
      </c>
      <c r="AU55" s="88">
        <f>'2019-06 - MŠ Beruška Olbr...'!P91</f>
        <v>0</v>
      </c>
      <c r="AV55" s="87">
        <f>'2019-06 - MŠ Beruška Olbr...'!J31</f>
        <v>0</v>
      </c>
      <c r="AW55" s="87">
        <f>'2019-06 - MŠ Beruška Olbr...'!J32</f>
        <v>0</v>
      </c>
      <c r="AX55" s="87">
        <f>'2019-06 - MŠ Beruška Olbr...'!J33</f>
        <v>0</v>
      </c>
      <c r="AY55" s="87">
        <f>'2019-06 - MŠ Beruška Olbr...'!J34</f>
        <v>0</v>
      </c>
      <c r="AZ55" s="87">
        <f>'2019-06 - MŠ Beruška Olbr...'!F31</f>
        <v>0</v>
      </c>
      <c r="BA55" s="87">
        <f>'2019-06 - MŠ Beruška Olbr...'!F32</f>
        <v>0</v>
      </c>
      <c r="BB55" s="87">
        <f>'2019-06 - MŠ Beruška Olbr...'!F33</f>
        <v>0</v>
      </c>
      <c r="BC55" s="87">
        <f>'2019-06 - MŠ Beruška Olbr...'!F34</f>
        <v>0</v>
      </c>
      <c r="BD55" s="89">
        <f>'2019-06 - MŠ Beruška Olbr...'!F35</f>
        <v>0</v>
      </c>
      <c r="BT55" s="90" t="s">
        <v>75</v>
      </c>
      <c r="BU55" s="90" t="s">
        <v>76</v>
      </c>
      <c r="BV55" s="90" t="s">
        <v>71</v>
      </c>
      <c r="BW55" s="90" t="s">
        <v>5</v>
      </c>
      <c r="BX55" s="90" t="s">
        <v>72</v>
      </c>
      <c r="CL55" s="90" t="s">
        <v>1</v>
      </c>
    </row>
    <row r="56" spans="1:91" s="5" customFormat="1" ht="16.5" customHeight="1">
      <c r="A56" s="80" t="s">
        <v>73</v>
      </c>
      <c r="B56" s="81"/>
      <c r="C56" s="82"/>
      <c r="D56" s="290" t="s">
        <v>77</v>
      </c>
      <c r="E56" s="290"/>
      <c r="F56" s="290"/>
      <c r="G56" s="290"/>
      <c r="H56" s="290"/>
      <c r="I56" s="83"/>
      <c r="J56" s="290" t="s">
        <v>78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8">
        <f>'VRN - Vedlejší rozpočtové...'!J30</f>
        <v>0</v>
      </c>
      <c r="AH56" s="289"/>
      <c r="AI56" s="289"/>
      <c r="AJ56" s="289"/>
      <c r="AK56" s="289"/>
      <c r="AL56" s="289"/>
      <c r="AM56" s="289"/>
      <c r="AN56" s="288">
        <f>SUM(AG56,AT56)</f>
        <v>0</v>
      </c>
      <c r="AO56" s="289"/>
      <c r="AP56" s="289"/>
      <c r="AQ56" s="84" t="s">
        <v>74</v>
      </c>
      <c r="AR56" s="85"/>
      <c r="AS56" s="91">
        <v>0</v>
      </c>
      <c r="AT56" s="92">
        <f>ROUND(SUM(AV56:AW56),2)</f>
        <v>0</v>
      </c>
      <c r="AU56" s="93">
        <f>'VRN - Vedlejší rozpočtové...'!P88</f>
        <v>0</v>
      </c>
      <c r="AV56" s="92">
        <f>'VRN - Vedlejší rozpočtové...'!J33</f>
        <v>0</v>
      </c>
      <c r="AW56" s="92">
        <f>'VRN - Vedlejší rozpočtové...'!J34</f>
        <v>0</v>
      </c>
      <c r="AX56" s="92">
        <f>'VRN - Vedlejší rozpočtové...'!J35</f>
        <v>0</v>
      </c>
      <c r="AY56" s="92">
        <f>'VRN - Vedlejší rozpočtové...'!J36</f>
        <v>0</v>
      </c>
      <c r="AZ56" s="92">
        <f>'VRN - Vedlejší rozpočtové...'!F33</f>
        <v>0</v>
      </c>
      <c r="BA56" s="92">
        <f>'VRN - Vedlejší rozpočtové...'!F34</f>
        <v>0</v>
      </c>
      <c r="BB56" s="92">
        <f>'VRN - Vedlejší rozpočtové...'!F35</f>
        <v>0</v>
      </c>
      <c r="BC56" s="92">
        <f>'VRN - Vedlejší rozpočtové...'!F36</f>
        <v>0</v>
      </c>
      <c r="BD56" s="94">
        <f>'VRN - Vedlejší rozpočtové...'!F37</f>
        <v>0</v>
      </c>
      <c r="BT56" s="90" t="s">
        <v>75</v>
      </c>
      <c r="BV56" s="90" t="s">
        <v>71</v>
      </c>
      <c r="BW56" s="90" t="s">
        <v>79</v>
      </c>
      <c r="BX56" s="90" t="s">
        <v>5</v>
      </c>
      <c r="CL56" s="90" t="s">
        <v>1</v>
      </c>
      <c r="CM56" s="90" t="s">
        <v>80</v>
      </c>
    </row>
    <row r="57" spans="2:44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</row>
    <row r="58" spans="2:44" s="1" customFormat="1" ht="6.9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</row>
  </sheetData>
  <sheetProtection algorithmName="SHA-512" hashValue="EFsKw4LlKf4RmJrRFC4hD1wsrQOuYpzAHHcj5fYPInunoHVvHOky/2AFa+GTkddk/0rcOQYhZIu8zDF9zKwuMQ==" saltValue="vOkLWeucwXGbvDXn+5eZPIuiqfGnmzuFBmxycbbl/tMreL87nIYvAYAkA6PzFewV19yckDFQpveoIpzY20r/Kw==" spinCount="100000" sheet="1" objects="1" scenarios="1" formatColumns="0" formatRows="0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06 - MŠ Beruška Olbr...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6" t="s">
        <v>5</v>
      </c>
    </row>
    <row r="3" spans="2:46" ht="6.9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80</v>
      </c>
    </row>
    <row r="4" spans="2:46" ht="24.9" customHeight="1">
      <c r="B4" s="19"/>
      <c r="D4" s="99" t="s">
        <v>81</v>
      </c>
      <c r="L4" s="19"/>
      <c r="M4" s="23" t="s">
        <v>10</v>
      </c>
      <c r="AT4" s="16" t="s">
        <v>4</v>
      </c>
    </row>
    <row r="5" spans="2:12" ht="6.9" customHeight="1">
      <c r="B5" s="19"/>
      <c r="L5" s="19"/>
    </row>
    <row r="6" spans="2:12" s="1" customFormat="1" ht="12" customHeight="1">
      <c r="B6" s="37"/>
      <c r="D6" s="100" t="s">
        <v>16</v>
      </c>
      <c r="I6" s="101"/>
      <c r="L6" s="37"/>
    </row>
    <row r="7" spans="2:12" s="1" customFormat="1" ht="36.9" customHeight="1">
      <c r="B7" s="37"/>
      <c r="E7" s="293" t="s">
        <v>17</v>
      </c>
      <c r="F7" s="294"/>
      <c r="G7" s="294"/>
      <c r="H7" s="294"/>
      <c r="I7" s="101"/>
      <c r="L7" s="37"/>
    </row>
    <row r="8" spans="2:12" s="1" customFormat="1" ht="10.2">
      <c r="B8" s="37"/>
      <c r="I8" s="101"/>
      <c r="L8" s="37"/>
    </row>
    <row r="9" spans="2:12" s="1" customFormat="1" ht="12" customHeight="1">
      <c r="B9" s="37"/>
      <c r="D9" s="100" t="s">
        <v>18</v>
      </c>
      <c r="F9" s="16" t="s">
        <v>1</v>
      </c>
      <c r="I9" s="102" t="s">
        <v>19</v>
      </c>
      <c r="J9" s="16" t="s">
        <v>1</v>
      </c>
      <c r="L9" s="37"/>
    </row>
    <row r="10" spans="2:12" s="1" customFormat="1" ht="12" customHeight="1">
      <c r="B10" s="37"/>
      <c r="D10" s="100" t="s">
        <v>20</v>
      </c>
      <c r="F10" s="16" t="s">
        <v>21</v>
      </c>
      <c r="I10" s="102" t="s">
        <v>22</v>
      </c>
      <c r="J10" s="103" t="str">
        <f>'Rekapitulace stavby'!AN8</f>
        <v>25. 6. 2019</v>
      </c>
      <c r="L10" s="37"/>
    </row>
    <row r="11" spans="2:12" s="1" customFormat="1" ht="10.8" customHeight="1">
      <c r="B11" s="37"/>
      <c r="I11" s="101"/>
      <c r="L11" s="37"/>
    </row>
    <row r="12" spans="2:12" s="1" customFormat="1" ht="12" customHeight="1">
      <c r="B12" s="37"/>
      <c r="D12" s="100" t="s">
        <v>24</v>
      </c>
      <c r="I12" s="102" t="s">
        <v>25</v>
      </c>
      <c r="J12" s="16" t="s">
        <v>1</v>
      </c>
      <c r="L12" s="37"/>
    </row>
    <row r="13" spans="2:12" s="1" customFormat="1" ht="18" customHeight="1">
      <c r="B13" s="37"/>
      <c r="E13" s="16" t="s">
        <v>26</v>
      </c>
      <c r="I13" s="102" t="s">
        <v>27</v>
      </c>
      <c r="J13" s="16" t="s">
        <v>1</v>
      </c>
      <c r="L13" s="37"/>
    </row>
    <row r="14" spans="2:12" s="1" customFormat="1" ht="6.9" customHeight="1">
      <c r="B14" s="37"/>
      <c r="I14" s="101"/>
      <c r="L14" s="37"/>
    </row>
    <row r="15" spans="2:12" s="1" customFormat="1" ht="12" customHeight="1">
      <c r="B15" s="37"/>
      <c r="D15" s="100" t="s">
        <v>28</v>
      </c>
      <c r="I15" s="102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95" t="str">
        <f>'Rekapitulace stavby'!E14</f>
        <v>Vyplň údaj</v>
      </c>
      <c r="F16" s="296"/>
      <c r="G16" s="296"/>
      <c r="H16" s="296"/>
      <c r="I16" s="102" t="s">
        <v>27</v>
      </c>
      <c r="J16" s="29" t="str">
        <f>'Rekapitulace stavby'!AN14</f>
        <v>Vyplň údaj</v>
      </c>
      <c r="L16" s="37"/>
    </row>
    <row r="17" spans="2:12" s="1" customFormat="1" ht="6.9" customHeight="1">
      <c r="B17" s="37"/>
      <c r="I17" s="101"/>
      <c r="L17" s="37"/>
    </row>
    <row r="18" spans="2:12" s="1" customFormat="1" ht="12" customHeight="1">
      <c r="B18" s="37"/>
      <c r="D18" s="100" t="s">
        <v>30</v>
      </c>
      <c r="I18" s="102" t="s">
        <v>25</v>
      </c>
      <c r="J18" s="16" t="s">
        <v>1</v>
      </c>
      <c r="L18" s="37"/>
    </row>
    <row r="19" spans="2:12" s="1" customFormat="1" ht="18" customHeight="1">
      <c r="B19" s="37"/>
      <c r="E19" s="16" t="s">
        <v>31</v>
      </c>
      <c r="I19" s="102" t="s">
        <v>27</v>
      </c>
      <c r="J19" s="16" t="s">
        <v>1</v>
      </c>
      <c r="L19" s="37"/>
    </row>
    <row r="20" spans="2:12" s="1" customFormat="1" ht="6.9" customHeight="1">
      <c r="B20" s="37"/>
      <c r="I20" s="101"/>
      <c r="L20" s="37"/>
    </row>
    <row r="21" spans="2:12" s="1" customFormat="1" ht="12" customHeight="1">
      <c r="B21" s="37"/>
      <c r="D21" s="100" t="s">
        <v>33</v>
      </c>
      <c r="I21" s="102" t="s">
        <v>25</v>
      </c>
      <c r="J21" s="16" t="s">
        <v>1</v>
      </c>
      <c r="L21" s="37"/>
    </row>
    <row r="22" spans="2:12" s="1" customFormat="1" ht="18" customHeight="1">
      <c r="B22" s="37"/>
      <c r="E22" s="16" t="s">
        <v>34</v>
      </c>
      <c r="I22" s="102" t="s">
        <v>27</v>
      </c>
      <c r="J22" s="16" t="s">
        <v>1</v>
      </c>
      <c r="L22" s="37"/>
    </row>
    <row r="23" spans="2:12" s="1" customFormat="1" ht="6.9" customHeight="1">
      <c r="B23" s="37"/>
      <c r="I23" s="101"/>
      <c r="L23" s="37"/>
    </row>
    <row r="24" spans="2:12" s="1" customFormat="1" ht="12" customHeight="1">
      <c r="B24" s="37"/>
      <c r="D24" s="100" t="s">
        <v>35</v>
      </c>
      <c r="I24" s="101"/>
      <c r="L24" s="37"/>
    </row>
    <row r="25" spans="2:12" s="6" customFormat="1" ht="16.5" customHeight="1">
      <c r="B25" s="104"/>
      <c r="E25" s="297" t="s">
        <v>1</v>
      </c>
      <c r="F25" s="297"/>
      <c r="G25" s="297"/>
      <c r="H25" s="297"/>
      <c r="I25" s="105"/>
      <c r="L25" s="104"/>
    </row>
    <row r="26" spans="2:12" s="1" customFormat="1" ht="6.9" customHeight="1">
      <c r="B26" s="37"/>
      <c r="I26" s="101"/>
      <c r="L26" s="37"/>
    </row>
    <row r="27" spans="2:12" s="1" customFormat="1" ht="6.9" customHeight="1">
      <c r="B27" s="37"/>
      <c r="D27" s="55"/>
      <c r="E27" s="55"/>
      <c r="F27" s="55"/>
      <c r="G27" s="55"/>
      <c r="H27" s="55"/>
      <c r="I27" s="106"/>
      <c r="J27" s="55"/>
      <c r="K27" s="55"/>
      <c r="L27" s="37"/>
    </row>
    <row r="28" spans="2:12" s="1" customFormat="1" ht="25.35" customHeight="1">
      <c r="B28" s="37"/>
      <c r="D28" s="107" t="s">
        <v>36</v>
      </c>
      <c r="I28" s="101"/>
      <c r="J28" s="108">
        <f>ROUND(J91,2)</f>
        <v>0</v>
      </c>
      <c r="L28" s="37"/>
    </row>
    <row r="29" spans="2:12" s="1" customFormat="1" ht="6.9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14.4" customHeight="1">
      <c r="B30" s="37"/>
      <c r="F30" s="109" t="s">
        <v>38</v>
      </c>
      <c r="I30" s="110" t="s">
        <v>37</v>
      </c>
      <c r="J30" s="109" t="s">
        <v>39</v>
      </c>
      <c r="L30" s="37"/>
    </row>
    <row r="31" spans="2:12" s="1" customFormat="1" ht="14.4" customHeight="1">
      <c r="B31" s="37"/>
      <c r="D31" s="100" t="s">
        <v>40</v>
      </c>
      <c r="E31" s="100" t="s">
        <v>41</v>
      </c>
      <c r="F31" s="111">
        <f>ROUND((ROUND((SUM(BE91:BE324)),2)+SUM(BE326:BE327)),2)</f>
        <v>0</v>
      </c>
      <c r="I31" s="112">
        <v>0.21</v>
      </c>
      <c r="J31" s="111">
        <f>ROUND((ROUND(((SUM(BE91:BE324))*I31),2)+(SUM(BE326:BE327)*I31)),2)</f>
        <v>0</v>
      </c>
      <c r="L31" s="37"/>
    </row>
    <row r="32" spans="2:12" s="1" customFormat="1" ht="14.4" customHeight="1">
      <c r="B32" s="37"/>
      <c r="E32" s="100" t="s">
        <v>42</v>
      </c>
      <c r="F32" s="111">
        <f>ROUND((ROUND((SUM(BF91:BF324)),2)+SUM(BF326:BF327)),2)</f>
        <v>0</v>
      </c>
      <c r="I32" s="112">
        <v>0.15</v>
      </c>
      <c r="J32" s="111">
        <f>ROUND((ROUND(((SUM(BF91:BF324))*I32),2)+(SUM(BF326:BF327)*I32)),2)</f>
        <v>0</v>
      </c>
      <c r="L32" s="37"/>
    </row>
    <row r="33" spans="2:12" s="1" customFormat="1" ht="14.4" customHeight="1" hidden="1">
      <c r="B33" s="37"/>
      <c r="E33" s="100" t="s">
        <v>43</v>
      </c>
      <c r="F33" s="111">
        <f>ROUND((ROUND((SUM(BG91:BG324)),2)+SUM(BG326:BG327)),2)</f>
        <v>0</v>
      </c>
      <c r="I33" s="112">
        <v>0.21</v>
      </c>
      <c r="J33" s="111">
        <f>0</f>
        <v>0</v>
      </c>
      <c r="L33" s="37"/>
    </row>
    <row r="34" spans="2:12" s="1" customFormat="1" ht="14.4" customHeight="1" hidden="1">
      <c r="B34" s="37"/>
      <c r="E34" s="100" t="s">
        <v>44</v>
      </c>
      <c r="F34" s="111">
        <f>ROUND((ROUND((SUM(BH91:BH324)),2)+SUM(BH326:BH327)),2)</f>
        <v>0</v>
      </c>
      <c r="I34" s="112">
        <v>0.15</v>
      </c>
      <c r="J34" s="111">
        <f>0</f>
        <v>0</v>
      </c>
      <c r="L34" s="37"/>
    </row>
    <row r="35" spans="2:12" s="1" customFormat="1" ht="14.4" customHeight="1" hidden="1">
      <c r="B35" s="37"/>
      <c r="E35" s="100" t="s">
        <v>45</v>
      </c>
      <c r="F35" s="111">
        <f>ROUND((ROUND((SUM(BI91:BI324)),2)+SUM(BI326:BI327)),2)</f>
        <v>0</v>
      </c>
      <c r="I35" s="112">
        <v>0</v>
      </c>
      <c r="J35" s="111">
        <f>0</f>
        <v>0</v>
      </c>
      <c r="L35" s="37"/>
    </row>
    <row r="36" spans="2:12" s="1" customFormat="1" ht="6.9" customHeight="1">
      <c r="B36" s="37"/>
      <c r="I36" s="101"/>
      <c r="L36" s="37"/>
    </row>
    <row r="37" spans="2:12" s="1" customFormat="1" ht="25.35" customHeight="1">
      <c r="B37" s="37"/>
      <c r="C37" s="113"/>
      <c r="D37" s="114" t="s">
        <v>46</v>
      </c>
      <c r="E37" s="115"/>
      <c r="F37" s="115"/>
      <c r="G37" s="116" t="s">
        <v>47</v>
      </c>
      <c r="H37" s="117" t="s">
        <v>48</v>
      </c>
      <c r="I37" s="118"/>
      <c r="J37" s="119">
        <f>SUM(J28:J35)</f>
        <v>0</v>
      </c>
      <c r="K37" s="120"/>
      <c r="L37" s="37"/>
    </row>
    <row r="38" spans="2:12" s="1" customFormat="1" ht="14.4" customHeight="1">
      <c r="B38" s="121"/>
      <c r="C38" s="122"/>
      <c r="D38" s="122"/>
      <c r="E38" s="122"/>
      <c r="F38" s="122"/>
      <c r="G38" s="122"/>
      <c r="H38" s="122"/>
      <c r="I38" s="123"/>
      <c r="J38" s="122"/>
      <c r="K38" s="122"/>
      <c r="L38" s="37"/>
    </row>
    <row r="42" spans="2:12" s="1" customFormat="1" ht="6.9" customHeight="1">
      <c r="B42" s="124"/>
      <c r="C42" s="125"/>
      <c r="D42" s="125"/>
      <c r="E42" s="125"/>
      <c r="F42" s="125"/>
      <c r="G42" s="125"/>
      <c r="H42" s="125"/>
      <c r="I42" s="126"/>
      <c r="J42" s="125"/>
      <c r="K42" s="125"/>
      <c r="L42" s="37"/>
    </row>
    <row r="43" spans="2:12" s="1" customFormat="1" ht="24.9" customHeight="1">
      <c r="B43" s="33"/>
      <c r="C43" s="22" t="s">
        <v>82</v>
      </c>
      <c r="D43" s="34"/>
      <c r="E43" s="34"/>
      <c r="F43" s="34"/>
      <c r="G43" s="34"/>
      <c r="H43" s="34"/>
      <c r="I43" s="101"/>
      <c r="J43" s="34"/>
      <c r="K43" s="34"/>
      <c r="L43" s="37"/>
    </row>
    <row r="44" spans="2:12" s="1" customFormat="1" ht="6.9" customHeight="1">
      <c r="B44" s="33"/>
      <c r="C44" s="34"/>
      <c r="D44" s="34"/>
      <c r="E44" s="34"/>
      <c r="F44" s="34"/>
      <c r="G44" s="34"/>
      <c r="H44" s="34"/>
      <c r="I44" s="101"/>
      <c r="J44" s="34"/>
      <c r="K44" s="34"/>
      <c r="L44" s="37"/>
    </row>
    <row r="45" spans="2:12" s="1" customFormat="1" ht="12" customHeight="1">
      <c r="B45" s="33"/>
      <c r="C45" s="28" t="s">
        <v>16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16.5" customHeight="1">
      <c r="B46" s="33"/>
      <c r="C46" s="34"/>
      <c r="D46" s="34"/>
      <c r="E46" s="272" t="str">
        <f>E7</f>
        <v>MŠ Beruška Olbrachtova 1421, oprava kanalizace</v>
      </c>
      <c r="F46" s="271"/>
      <c r="G46" s="271"/>
      <c r="H46" s="271"/>
      <c r="I46" s="101"/>
      <c r="J46" s="34"/>
      <c r="K46" s="34"/>
      <c r="L46" s="37"/>
    </row>
    <row r="47" spans="2:12" s="1" customFormat="1" ht="6.9" customHeight="1">
      <c r="B47" s="33"/>
      <c r="C47" s="34"/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2" customHeight="1">
      <c r="B48" s="33"/>
      <c r="C48" s="28" t="s">
        <v>20</v>
      </c>
      <c r="D48" s="34"/>
      <c r="E48" s="34"/>
      <c r="F48" s="26" t="str">
        <f>F10</f>
        <v>k.ú. Frýdek</v>
      </c>
      <c r="G48" s="34"/>
      <c r="H48" s="34"/>
      <c r="I48" s="102" t="s">
        <v>22</v>
      </c>
      <c r="J48" s="54" t="str">
        <f>IF(J10="","",J10)</f>
        <v>25. 6. 2019</v>
      </c>
      <c r="K48" s="34"/>
      <c r="L48" s="37"/>
    </row>
    <row r="49" spans="2:12" s="1" customFormat="1" ht="6.9" customHeight="1">
      <c r="B49" s="33"/>
      <c r="C49" s="34"/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3.65" customHeight="1">
      <c r="B50" s="33"/>
      <c r="C50" s="28" t="s">
        <v>24</v>
      </c>
      <c r="D50" s="34"/>
      <c r="E50" s="34"/>
      <c r="F50" s="26" t="str">
        <f>E13</f>
        <v>Statutární město Frýdek-Místek</v>
      </c>
      <c r="G50" s="34"/>
      <c r="H50" s="34"/>
      <c r="I50" s="102" t="s">
        <v>30</v>
      </c>
      <c r="J50" s="31" t="str">
        <f>E19</f>
        <v>Josef Rechtik</v>
      </c>
      <c r="K50" s="34"/>
      <c r="L50" s="37"/>
    </row>
    <row r="51" spans="2:12" s="1" customFormat="1" ht="13.65" customHeight="1">
      <c r="B51" s="33"/>
      <c r="C51" s="28" t="s">
        <v>28</v>
      </c>
      <c r="D51" s="34"/>
      <c r="E51" s="34"/>
      <c r="F51" s="26" t="str">
        <f>IF(E16="","",E16)</f>
        <v>Vyplň údaj</v>
      </c>
      <c r="G51" s="34"/>
      <c r="H51" s="34"/>
      <c r="I51" s="102" t="s">
        <v>33</v>
      </c>
      <c r="J51" s="31" t="str">
        <f>E22</f>
        <v>J.Rechtik</v>
      </c>
      <c r="K51" s="34"/>
      <c r="L51" s="37"/>
    </row>
    <row r="52" spans="2:12" s="1" customFormat="1" ht="10.35" customHeight="1">
      <c r="B52" s="33"/>
      <c r="C52" s="34"/>
      <c r="D52" s="34"/>
      <c r="E52" s="34"/>
      <c r="F52" s="34"/>
      <c r="G52" s="34"/>
      <c r="H52" s="34"/>
      <c r="I52" s="101"/>
      <c r="J52" s="34"/>
      <c r="K52" s="34"/>
      <c r="L52" s="37"/>
    </row>
    <row r="53" spans="2:12" s="1" customFormat="1" ht="29.25" customHeight="1">
      <c r="B53" s="33"/>
      <c r="C53" s="127" t="s">
        <v>83</v>
      </c>
      <c r="D53" s="128"/>
      <c r="E53" s="128"/>
      <c r="F53" s="128"/>
      <c r="G53" s="128"/>
      <c r="H53" s="128"/>
      <c r="I53" s="129"/>
      <c r="J53" s="130" t="s">
        <v>84</v>
      </c>
      <c r="K53" s="128"/>
      <c r="L53" s="37"/>
    </row>
    <row r="54" spans="2:12" s="1" customFormat="1" ht="10.35" customHeight="1">
      <c r="B54" s="33"/>
      <c r="C54" s="34"/>
      <c r="D54" s="34"/>
      <c r="E54" s="34"/>
      <c r="F54" s="34"/>
      <c r="G54" s="34"/>
      <c r="H54" s="34"/>
      <c r="I54" s="101"/>
      <c r="J54" s="34"/>
      <c r="K54" s="34"/>
      <c r="L54" s="37"/>
    </row>
    <row r="55" spans="2:47" s="1" customFormat="1" ht="22.8" customHeight="1">
      <c r="B55" s="33"/>
      <c r="C55" s="131" t="s">
        <v>85</v>
      </c>
      <c r="D55" s="34"/>
      <c r="E55" s="34"/>
      <c r="F55" s="34"/>
      <c r="G55" s="34"/>
      <c r="H55" s="34"/>
      <c r="I55" s="101"/>
      <c r="J55" s="72">
        <f>J91</f>
        <v>0</v>
      </c>
      <c r="K55" s="34"/>
      <c r="L55" s="37"/>
      <c r="AU55" s="16" t="s">
        <v>86</v>
      </c>
    </row>
    <row r="56" spans="2:12" s="7" customFormat="1" ht="24.9" customHeight="1">
      <c r="B56" s="132"/>
      <c r="C56" s="133"/>
      <c r="D56" s="134" t="s">
        <v>87</v>
      </c>
      <c r="E56" s="135"/>
      <c r="F56" s="135"/>
      <c r="G56" s="135"/>
      <c r="H56" s="135"/>
      <c r="I56" s="136"/>
      <c r="J56" s="137">
        <f>J92</f>
        <v>0</v>
      </c>
      <c r="K56" s="133"/>
      <c r="L56" s="138"/>
    </row>
    <row r="57" spans="2:12" s="8" customFormat="1" ht="19.95" customHeight="1">
      <c r="B57" s="139"/>
      <c r="C57" s="140"/>
      <c r="D57" s="141" t="s">
        <v>88</v>
      </c>
      <c r="E57" s="142"/>
      <c r="F57" s="142"/>
      <c r="G57" s="142"/>
      <c r="H57" s="142"/>
      <c r="I57" s="143"/>
      <c r="J57" s="144">
        <f>J93</f>
        <v>0</v>
      </c>
      <c r="K57" s="140"/>
      <c r="L57" s="145"/>
    </row>
    <row r="58" spans="2:12" s="8" customFormat="1" ht="19.95" customHeight="1">
      <c r="B58" s="139"/>
      <c r="C58" s="140"/>
      <c r="D58" s="141" t="s">
        <v>89</v>
      </c>
      <c r="E58" s="142"/>
      <c r="F58" s="142"/>
      <c r="G58" s="142"/>
      <c r="H58" s="142"/>
      <c r="I58" s="143"/>
      <c r="J58" s="144">
        <f>J203</f>
        <v>0</v>
      </c>
      <c r="K58" s="140"/>
      <c r="L58" s="145"/>
    </row>
    <row r="59" spans="2:12" s="8" customFormat="1" ht="19.95" customHeight="1">
      <c r="B59" s="139"/>
      <c r="C59" s="140"/>
      <c r="D59" s="141" t="s">
        <v>90</v>
      </c>
      <c r="E59" s="142"/>
      <c r="F59" s="142"/>
      <c r="G59" s="142"/>
      <c r="H59" s="142"/>
      <c r="I59" s="143"/>
      <c r="J59" s="144">
        <f>J208</f>
        <v>0</v>
      </c>
      <c r="K59" s="140"/>
      <c r="L59" s="145"/>
    </row>
    <row r="60" spans="2:12" s="8" customFormat="1" ht="19.95" customHeight="1">
      <c r="B60" s="139"/>
      <c r="C60" s="140"/>
      <c r="D60" s="141" t="s">
        <v>91</v>
      </c>
      <c r="E60" s="142"/>
      <c r="F60" s="142"/>
      <c r="G60" s="142"/>
      <c r="H60" s="142"/>
      <c r="I60" s="143"/>
      <c r="J60" s="144">
        <f>J217</f>
        <v>0</v>
      </c>
      <c r="K60" s="140"/>
      <c r="L60" s="145"/>
    </row>
    <row r="61" spans="2:12" s="8" customFormat="1" ht="19.95" customHeight="1">
      <c r="B61" s="139"/>
      <c r="C61" s="140"/>
      <c r="D61" s="141" t="s">
        <v>92</v>
      </c>
      <c r="E61" s="142"/>
      <c r="F61" s="142"/>
      <c r="G61" s="142"/>
      <c r="H61" s="142"/>
      <c r="I61" s="143"/>
      <c r="J61" s="144">
        <f>J221</f>
        <v>0</v>
      </c>
      <c r="K61" s="140"/>
      <c r="L61" s="145"/>
    </row>
    <row r="62" spans="2:12" s="8" customFormat="1" ht="19.95" customHeight="1">
      <c r="B62" s="139"/>
      <c r="C62" s="140"/>
      <c r="D62" s="141" t="s">
        <v>93</v>
      </c>
      <c r="E62" s="142"/>
      <c r="F62" s="142"/>
      <c r="G62" s="142"/>
      <c r="H62" s="142"/>
      <c r="I62" s="143"/>
      <c r="J62" s="144">
        <f>J231</f>
        <v>0</v>
      </c>
      <c r="K62" s="140"/>
      <c r="L62" s="145"/>
    </row>
    <row r="63" spans="2:12" s="8" customFormat="1" ht="19.95" customHeight="1">
      <c r="B63" s="139"/>
      <c r="C63" s="140"/>
      <c r="D63" s="141" t="s">
        <v>94</v>
      </c>
      <c r="E63" s="142"/>
      <c r="F63" s="142"/>
      <c r="G63" s="142"/>
      <c r="H63" s="142"/>
      <c r="I63" s="143"/>
      <c r="J63" s="144">
        <f>J265</f>
        <v>0</v>
      </c>
      <c r="K63" s="140"/>
      <c r="L63" s="145"/>
    </row>
    <row r="64" spans="2:12" s="8" customFormat="1" ht="14.85" customHeight="1">
      <c r="B64" s="139"/>
      <c r="C64" s="140"/>
      <c r="D64" s="141" t="s">
        <v>95</v>
      </c>
      <c r="E64" s="142"/>
      <c r="F64" s="142"/>
      <c r="G64" s="142"/>
      <c r="H64" s="142"/>
      <c r="I64" s="143"/>
      <c r="J64" s="144">
        <f>J284</f>
        <v>0</v>
      </c>
      <c r="K64" s="140"/>
      <c r="L64" s="145"/>
    </row>
    <row r="65" spans="2:12" s="8" customFormat="1" ht="19.95" customHeight="1">
      <c r="B65" s="139"/>
      <c r="C65" s="140"/>
      <c r="D65" s="141" t="s">
        <v>96</v>
      </c>
      <c r="E65" s="142"/>
      <c r="F65" s="142"/>
      <c r="G65" s="142"/>
      <c r="H65" s="142"/>
      <c r="I65" s="143"/>
      <c r="J65" s="144">
        <f>J287</f>
        <v>0</v>
      </c>
      <c r="K65" s="140"/>
      <c r="L65" s="145"/>
    </row>
    <row r="66" spans="2:12" s="7" customFormat="1" ht="24.9" customHeight="1">
      <c r="B66" s="132"/>
      <c r="C66" s="133"/>
      <c r="D66" s="134" t="s">
        <v>97</v>
      </c>
      <c r="E66" s="135"/>
      <c r="F66" s="135"/>
      <c r="G66" s="135"/>
      <c r="H66" s="135"/>
      <c r="I66" s="136"/>
      <c r="J66" s="137">
        <f>J296</f>
        <v>0</v>
      </c>
      <c r="K66" s="133"/>
      <c r="L66" s="138"/>
    </row>
    <row r="67" spans="2:12" s="8" customFormat="1" ht="19.95" customHeight="1">
      <c r="B67" s="139"/>
      <c r="C67" s="140"/>
      <c r="D67" s="141" t="s">
        <v>98</v>
      </c>
      <c r="E67" s="142"/>
      <c r="F67" s="142"/>
      <c r="G67" s="142"/>
      <c r="H67" s="142"/>
      <c r="I67" s="143"/>
      <c r="J67" s="144">
        <f>J297</f>
        <v>0</v>
      </c>
      <c r="K67" s="140"/>
      <c r="L67" s="145"/>
    </row>
    <row r="68" spans="2:12" s="8" customFormat="1" ht="19.95" customHeight="1">
      <c r="B68" s="139"/>
      <c r="C68" s="140"/>
      <c r="D68" s="141" t="s">
        <v>99</v>
      </c>
      <c r="E68" s="142"/>
      <c r="F68" s="142"/>
      <c r="G68" s="142"/>
      <c r="H68" s="142"/>
      <c r="I68" s="143"/>
      <c r="J68" s="144">
        <f>J301</f>
        <v>0</v>
      </c>
      <c r="K68" s="140"/>
      <c r="L68" s="145"/>
    </row>
    <row r="69" spans="2:12" s="8" customFormat="1" ht="19.95" customHeight="1">
      <c r="B69" s="139"/>
      <c r="C69" s="140"/>
      <c r="D69" s="141" t="s">
        <v>100</v>
      </c>
      <c r="E69" s="142"/>
      <c r="F69" s="142"/>
      <c r="G69" s="142"/>
      <c r="H69" s="142"/>
      <c r="I69" s="143"/>
      <c r="J69" s="144">
        <f>J308</f>
        <v>0</v>
      </c>
      <c r="K69" s="140"/>
      <c r="L69" s="145"/>
    </row>
    <row r="70" spans="2:12" s="8" customFormat="1" ht="19.95" customHeight="1">
      <c r="B70" s="139"/>
      <c r="C70" s="140"/>
      <c r="D70" s="141" t="s">
        <v>101</v>
      </c>
      <c r="E70" s="142"/>
      <c r="F70" s="142"/>
      <c r="G70" s="142"/>
      <c r="H70" s="142"/>
      <c r="I70" s="143"/>
      <c r="J70" s="144">
        <f>J313</f>
        <v>0</v>
      </c>
      <c r="K70" s="140"/>
      <c r="L70" s="145"/>
    </row>
    <row r="71" spans="2:12" s="7" customFormat="1" ht="24.9" customHeight="1">
      <c r="B71" s="132"/>
      <c r="C71" s="133"/>
      <c r="D71" s="134" t="s">
        <v>102</v>
      </c>
      <c r="E71" s="135"/>
      <c r="F71" s="135"/>
      <c r="G71" s="135"/>
      <c r="H71" s="135"/>
      <c r="I71" s="136"/>
      <c r="J71" s="137">
        <f>J321</f>
        <v>0</v>
      </c>
      <c r="K71" s="133"/>
      <c r="L71" s="138"/>
    </row>
    <row r="72" spans="2:12" s="8" customFormat="1" ht="19.95" customHeight="1">
      <c r="B72" s="139"/>
      <c r="C72" s="140"/>
      <c r="D72" s="141" t="s">
        <v>103</v>
      </c>
      <c r="E72" s="142"/>
      <c r="F72" s="142"/>
      <c r="G72" s="142"/>
      <c r="H72" s="142"/>
      <c r="I72" s="143"/>
      <c r="J72" s="144">
        <f>J322</f>
        <v>0</v>
      </c>
      <c r="K72" s="140"/>
      <c r="L72" s="145"/>
    </row>
    <row r="73" spans="2:12" s="7" customFormat="1" ht="21.75" customHeight="1">
      <c r="B73" s="132"/>
      <c r="C73" s="133"/>
      <c r="D73" s="146" t="s">
        <v>104</v>
      </c>
      <c r="E73" s="133"/>
      <c r="F73" s="133"/>
      <c r="G73" s="133"/>
      <c r="H73" s="133"/>
      <c r="I73" s="147"/>
      <c r="J73" s="148">
        <f>J325</f>
        <v>0</v>
      </c>
      <c r="K73" s="133"/>
      <c r="L73" s="138"/>
    </row>
    <row r="74" spans="2:12" s="1" customFormat="1" ht="21.75" customHeight="1">
      <c r="B74" s="33"/>
      <c r="C74" s="34"/>
      <c r="D74" s="34"/>
      <c r="E74" s="34"/>
      <c r="F74" s="34"/>
      <c r="G74" s="34"/>
      <c r="H74" s="34"/>
      <c r="I74" s="101"/>
      <c r="J74" s="34"/>
      <c r="K74" s="34"/>
      <c r="L74" s="37"/>
    </row>
    <row r="75" spans="2:12" s="1" customFormat="1" ht="6.9" customHeight="1">
      <c r="B75" s="45"/>
      <c r="C75" s="46"/>
      <c r="D75" s="46"/>
      <c r="E75" s="46"/>
      <c r="F75" s="46"/>
      <c r="G75" s="46"/>
      <c r="H75" s="46"/>
      <c r="I75" s="123"/>
      <c r="J75" s="46"/>
      <c r="K75" s="46"/>
      <c r="L75" s="37"/>
    </row>
    <row r="79" spans="2:12" s="1" customFormat="1" ht="6.9" customHeight="1">
      <c r="B79" s="47"/>
      <c r="C79" s="48"/>
      <c r="D79" s="48"/>
      <c r="E79" s="48"/>
      <c r="F79" s="48"/>
      <c r="G79" s="48"/>
      <c r="H79" s="48"/>
      <c r="I79" s="126"/>
      <c r="J79" s="48"/>
      <c r="K79" s="48"/>
      <c r="L79" s="37"/>
    </row>
    <row r="80" spans="2:12" s="1" customFormat="1" ht="24.9" customHeight="1">
      <c r="B80" s="33"/>
      <c r="C80" s="22" t="s">
        <v>105</v>
      </c>
      <c r="D80" s="34"/>
      <c r="E80" s="34"/>
      <c r="F80" s="34"/>
      <c r="G80" s="34"/>
      <c r="H80" s="34"/>
      <c r="I80" s="101"/>
      <c r="J80" s="34"/>
      <c r="K80" s="34"/>
      <c r="L80" s="37"/>
    </row>
    <row r="81" spans="2:12" s="1" customFormat="1" ht="6.9" customHeight="1">
      <c r="B81" s="33"/>
      <c r="C81" s="34"/>
      <c r="D81" s="34"/>
      <c r="E81" s="34"/>
      <c r="F81" s="34"/>
      <c r="G81" s="34"/>
      <c r="H81" s="34"/>
      <c r="I81" s="101"/>
      <c r="J81" s="34"/>
      <c r="K81" s="34"/>
      <c r="L81" s="37"/>
    </row>
    <row r="82" spans="2:12" s="1" customFormat="1" ht="12" customHeight="1">
      <c r="B82" s="33"/>
      <c r="C82" s="28" t="s">
        <v>16</v>
      </c>
      <c r="D82" s="34"/>
      <c r="E82" s="34"/>
      <c r="F82" s="34"/>
      <c r="G82" s="34"/>
      <c r="H82" s="34"/>
      <c r="I82" s="101"/>
      <c r="J82" s="34"/>
      <c r="K82" s="34"/>
      <c r="L82" s="37"/>
    </row>
    <row r="83" spans="2:12" s="1" customFormat="1" ht="16.5" customHeight="1">
      <c r="B83" s="33"/>
      <c r="C83" s="34"/>
      <c r="D83" s="34"/>
      <c r="E83" s="272" t="str">
        <f>E7</f>
        <v>MŠ Beruška Olbrachtova 1421, oprava kanalizace</v>
      </c>
      <c r="F83" s="271"/>
      <c r="G83" s="271"/>
      <c r="H83" s="271"/>
      <c r="I83" s="101"/>
      <c r="J83" s="34"/>
      <c r="K83" s="34"/>
      <c r="L83" s="37"/>
    </row>
    <row r="84" spans="2:12" s="1" customFormat="1" ht="6.9" customHeight="1">
      <c r="B84" s="33"/>
      <c r="C84" s="34"/>
      <c r="D84" s="34"/>
      <c r="E84" s="34"/>
      <c r="F84" s="34"/>
      <c r="G84" s="34"/>
      <c r="H84" s="34"/>
      <c r="I84" s="101"/>
      <c r="J84" s="34"/>
      <c r="K84" s="34"/>
      <c r="L84" s="37"/>
    </row>
    <row r="85" spans="2:12" s="1" customFormat="1" ht="12" customHeight="1">
      <c r="B85" s="33"/>
      <c r="C85" s="28" t="s">
        <v>20</v>
      </c>
      <c r="D85" s="34"/>
      <c r="E85" s="34"/>
      <c r="F85" s="26" t="str">
        <f>F10</f>
        <v>k.ú. Frýdek</v>
      </c>
      <c r="G85" s="34"/>
      <c r="H85" s="34"/>
      <c r="I85" s="102" t="s">
        <v>22</v>
      </c>
      <c r="J85" s="54" t="str">
        <f>IF(J10="","",J10)</f>
        <v>25. 6. 2019</v>
      </c>
      <c r="K85" s="34"/>
      <c r="L85" s="37"/>
    </row>
    <row r="86" spans="2:12" s="1" customFormat="1" ht="6.9" customHeight="1">
      <c r="B86" s="33"/>
      <c r="C86" s="34"/>
      <c r="D86" s="34"/>
      <c r="E86" s="34"/>
      <c r="F86" s="34"/>
      <c r="G86" s="34"/>
      <c r="H86" s="34"/>
      <c r="I86" s="101"/>
      <c r="J86" s="34"/>
      <c r="K86" s="34"/>
      <c r="L86" s="37"/>
    </row>
    <row r="87" spans="2:12" s="1" customFormat="1" ht="13.65" customHeight="1">
      <c r="B87" s="33"/>
      <c r="C87" s="28" t="s">
        <v>24</v>
      </c>
      <c r="D87" s="34"/>
      <c r="E87" s="34"/>
      <c r="F87" s="26" t="str">
        <f>E13</f>
        <v>Statutární město Frýdek-Místek</v>
      </c>
      <c r="G87" s="34"/>
      <c r="H87" s="34"/>
      <c r="I87" s="102" t="s">
        <v>30</v>
      </c>
      <c r="J87" s="31" t="str">
        <f>E19</f>
        <v>Josef Rechtik</v>
      </c>
      <c r="K87" s="34"/>
      <c r="L87" s="37"/>
    </row>
    <row r="88" spans="2:12" s="1" customFormat="1" ht="13.65" customHeight="1">
      <c r="B88" s="33"/>
      <c r="C88" s="28" t="s">
        <v>28</v>
      </c>
      <c r="D88" s="34"/>
      <c r="E88" s="34"/>
      <c r="F88" s="26" t="str">
        <f>IF(E16="","",E16)</f>
        <v>Vyplň údaj</v>
      </c>
      <c r="G88" s="34"/>
      <c r="H88" s="34"/>
      <c r="I88" s="102" t="s">
        <v>33</v>
      </c>
      <c r="J88" s="31" t="str">
        <f>E22</f>
        <v>J.Rechtik</v>
      </c>
      <c r="K88" s="34"/>
      <c r="L88" s="37"/>
    </row>
    <row r="89" spans="2:12" s="1" customFormat="1" ht="10.35" customHeight="1">
      <c r="B89" s="33"/>
      <c r="C89" s="34"/>
      <c r="D89" s="34"/>
      <c r="E89" s="34"/>
      <c r="F89" s="34"/>
      <c r="G89" s="34"/>
      <c r="H89" s="34"/>
      <c r="I89" s="101"/>
      <c r="J89" s="34"/>
      <c r="K89" s="34"/>
      <c r="L89" s="37"/>
    </row>
    <row r="90" spans="2:20" s="9" customFormat="1" ht="29.25" customHeight="1">
      <c r="B90" s="149"/>
      <c r="C90" s="150" t="s">
        <v>106</v>
      </c>
      <c r="D90" s="151" t="s">
        <v>55</v>
      </c>
      <c r="E90" s="151" t="s">
        <v>51</v>
      </c>
      <c r="F90" s="151" t="s">
        <v>52</v>
      </c>
      <c r="G90" s="151" t="s">
        <v>107</v>
      </c>
      <c r="H90" s="151" t="s">
        <v>108</v>
      </c>
      <c r="I90" s="152" t="s">
        <v>109</v>
      </c>
      <c r="J90" s="153" t="s">
        <v>84</v>
      </c>
      <c r="K90" s="154" t="s">
        <v>110</v>
      </c>
      <c r="L90" s="155"/>
      <c r="M90" s="63" t="s">
        <v>1</v>
      </c>
      <c r="N90" s="64" t="s">
        <v>40</v>
      </c>
      <c r="O90" s="64" t="s">
        <v>111</v>
      </c>
      <c r="P90" s="64" t="s">
        <v>112</v>
      </c>
      <c r="Q90" s="64" t="s">
        <v>113</v>
      </c>
      <c r="R90" s="64" t="s">
        <v>114</v>
      </c>
      <c r="S90" s="64" t="s">
        <v>115</v>
      </c>
      <c r="T90" s="65" t="s">
        <v>116</v>
      </c>
    </row>
    <row r="91" spans="2:63" s="1" customFormat="1" ht="22.8" customHeight="1">
      <c r="B91" s="33"/>
      <c r="C91" s="70" t="s">
        <v>117</v>
      </c>
      <c r="D91" s="34"/>
      <c r="E91" s="34"/>
      <c r="F91" s="34"/>
      <c r="G91" s="34"/>
      <c r="H91" s="34"/>
      <c r="I91" s="101"/>
      <c r="J91" s="156">
        <f>BK91</f>
        <v>0</v>
      </c>
      <c r="K91" s="34"/>
      <c r="L91" s="37"/>
      <c r="M91" s="66"/>
      <c r="N91" s="67"/>
      <c r="O91" s="67"/>
      <c r="P91" s="157">
        <f>P92+P296+P321+P325</f>
        <v>0</v>
      </c>
      <c r="Q91" s="67"/>
      <c r="R91" s="157">
        <f>R92+R296+R321+R325</f>
        <v>188.38520972</v>
      </c>
      <c r="S91" s="67"/>
      <c r="T91" s="158">
        <f>T92+T296+T321+T325</f>
        <v>69.506629</v>
      </c>
      <c r="AT91" s="16" t="s">
        <v>69</v>
      </c>
      <c r="AU91" s="16" t="s">
        <v>86</v>
      </c>
      <c r="BK91" s="159">
        <f>BK92+BK296+BK321+BK325</f>
        <v>0</v>
      </c>
    </row>
    <row r="92" spans="2:63" s="10" customFormat="1" ht="25.95" customHeight="1">
      <c r="B92" s="160"/>
      <c r="C92" s="161"/>
      <c r="D92" s="162" t="s">
        <v>69</v>
      </c>
      <c r="E92" s="163" t="s">
        <v>118</v>
      </c>
      <c r="F92" s="163" t="s">
        <v>119</v>
      </c>
      <c r="G92" s="161"/>
      <c r="H92" s="161"/>
      <c r="I92" s="164"/>
      <c r="J92" s="148">
        <f>BK92</f>
        <v>0</v>
      </c>
      <c r="K92" s="161"/>
      <c r="L92" s="165"/>
      <c r="M92" s="166"/>
      <c r="N92" s="167"/>
      <c r="O92" s="167"/>
      <c r="P92" s="168">
        <f>P93+P203+P208+P217+P221+P231+P265+P287</f>
        <v>0</v>
      </c>
      <c r="Q92" s="167"/>
      <c r="R92" s="168">
        <f>R93+R203+R208+R217+R221+R231+R265+R287</f>
        <v>187.93032972</v>
      </c>
      <c r="S92" s="167"/>
      <c r="T92" s="169">
        <f>T93+T203+T208+T217+T221+T231+T265+T287</f>
        <v>69.1716</v>
      </c>
      <c r="AR92" s="170" t="s">
        <v>75</v>
      </c>
      <c r="AT92" s="171" t="s">
        <v>69</v>
      </c>
      <c r="AU92" s="171" t="s">
        <v>70</v>
      </c>
      <c r="AY92" s="170" t="s">
        <v>120</v>
      </c>
      <c r="BK92" s="172">
        <f>BK93+BK203+BK208+BK217+BK221+BK231+BK265+BK287</f>
        <v>0</v>
      </c>
    </row>
    <row r="93" spans="2:63" s="10" customFormat="1" ht="22.8" customHeight="1">
      <c r="B93" s="160"/>
      <c r="C93" s="161"/>
      <c r="D93" s="162" t="s">
        <v>69</v>
      </c>
      <c r="E93" s="173" t="s">
        <v>75</v>
      </c>
      <c r="F93" s="173" t="s">
        <v>121</v>
      </c>
      <c r="G93" s="161"/>
      <c r="H93" s="161"/>
      <c r="I93" s="164"/>
      <c r="J93" s="174">
        <f>BK93</f>
        <v>0</v>
      </c>
      <c r="K93" s="161"/>
      <c r="L93" s="165"/>
      <c r="M93" s="166"/>
      <c r="N93" s="167"/>
      <c r="O93" s="167"/>
      <c r="P93" s="168">
        <f>SUM(P94:P202)</f>
        <v>0</v>
      </c>
      <c r="Q93" s="167"/>
      <c r="R93" s="168">
        <f>SUM(R94:R202)</f>
        <v>126.8914888</v>
      </c>
      <c r="S93" s="167"/>
      <c r="T93" s="169">
        <f>SUM(T94:T202)</f>
        <v>67.107</v>
      </c>
      <c r="AR93" s="170" t="s">
        <v>75</v>
      </c>
      <c r="AT93" s="171" t="s">
        <v>69</v>
      </c>
      <c r="AU93" s="171" t="s">
        <v>75</v>
      </c>
      <c r="AY93" s="170" t="s">
        <v>120</v>
      </c>
      <c r="BK93" s="172">
        <f>SUM(BK94:BK202)</f>
        <v>0</v>
      </c>
    </row>
    <row r="94" spans="2:65" s="1" customFormat="1" ht="16.5" customHeight="1">
      <c r="B94" s="33"/>
      <c r="C94" s="175" t="s">
        <v>75</v>
      </c>
      <c r="D94" s="175" t="s">
        <v>122</v>
      </c>
      <c r="E94" s="176" t="s">
        <v>123</v>
      </c>
      <c r="F94" s="177" t="s">
        <v>124</v>
      </c>
      <c r="G94" s="178" t="s">
        <v>125</v>
      </c>
      <c r="H94" s="179">
        <v>20</v>
      </c>
      <c r="I94" s="180"/>
      <c r="J94" s="181">
        <f>ROUND(I94*H94,2)</f>
        <v>0</v>
      </c>
      <c r="K94" s="177" t="s">
        <v>126</v>
      </c>
      <c r="L94" s="37"/>
      <c r="M94" s="182" t="s">
        <v>1</v>
      </c>
      <c r="N94" s="183" t="s">
        <v>41</v>
      </c>
      <c r="O94" s="59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AR94" s="16" t="s">
        <v>127</v>
      </c>
      <c r="AT94" s="16" t="s">
        <v>122</v>
      </c>
      <c r="AU94" s="16" t="s">
        <v>80</v>
      </c>
      <c r="AY94" s="16" t="s">
        <v>120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6" t="s">
        <v>75</v>
      </c>
      <c r="BK94" s="186">
        <f>ROUND(I94*H94,2)</f>
        <v>0</v>
      </c>
      <c r="BL94" s="16" t="s">
        <v>127</v>
      </c>
      <c r="BM94" s="16" t="s">
        <v>128</v>
      </c>
    </row>
    <row r="95" spans="2:65" s="1" customFormat="1" ht="16.5" customHeight="1">
      <c r="B95" s="33"/>
      <c r="C95" s="175" t="s">
        <v>80</v>
      </c>
      <c r="D95" s="175" t="s">
        <v>122</v>
      </c>
      <c r="E95" s="176" t="s">
        <v>129</v>
      </c>
      <c r="F95" s="177" t="s">
        <v>130</v>
      </c>
      <c r="G95" s="178" t="s">
        <v>125</v>
      </c>
      <c r="H95" s="179">
        <v>12</v>
      </c>
      <c r="I95" s="180"/>
      <c r="J95" s="181">
        <f>ROUND(I95*H95,2)</f>
        <v>0</v>
      </c>
      <c r="K95" s="177" t="s">
        <v>131</v>
      </c>
      <c r="L95" s="37"/>
      <c r="M95" s="182" t="s">
        <v>1</v>
      </c>
      <c r="N95" s="183" t="s">
        <v>41</v>
      </c>
      <c r="O95" s="59"/>
      <c r="P95" s="184">
        <f>O95*H95</f>
        <v>0</v>
      </c>
      <c r="Q95" s="184">
        <v>0</v>
      </c>
      <c r="R95" s="184">
        <f>Q95*H95</f>
        <v>0</v>
      </c>
      <c r="S95" s="184">
        <v>0.22</v>
      </c>
      <c r="T95" s="185">
        <f>S95*H95</f>
        <v>2.64</v>
      </c>
      <c r="AR95" s="16" t="s">
        <v>127</v>
      </c>
      <c r="AT95" s="16" t="s">
        <v>122</v>
      </c>
      <c r="AU95" s="16" t="s">
        <v>80</v>
      </c>
      <c r="AY95" s="16" t="s">
        <v>120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6" t="s">
        <v>75</v>
      </c>
      <c r="BK95" s="186">
        <f>ROUND(I95*H95,2)</f>
        <v>0</v>
      </c>
      <c r="BL95" s="16" t="s">
        <v>127</v>
      </c>
      <c r="BM95" s="16" t="s">
        <v>132</v>
      </c>
    </row>
    <row r="96" spans="2:51" s="11" customFormat="1" ht="10.2">
      <c r="B96" s="187"/>
      <c r="C96" s="188"/>
      <c r="D96" s="189" t="s">
        <v>133</v>
      </c>
      <c r="E96" s="190" t="s">
        <v>1</v>
      </c>
      <c r="F96" s="191" t="s">
        <v>134</v>
      </c>
      <c r="G96" s="188"/>
      <c r="H96" s="192">
        <v>12</v>
      </c>
      <c r="I96" s="193"/>
      <c r="J96" s="188"/>
      <c r="K96" s="188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133</v>
      </c>
      <c r="AU96" s="198" t="s">
        <v>80</v>
      </c>
      <c r="AV96" s="11" t="s">
        <v>80</v>
      </c>
      <c r="AW96" s="11" t="s">
        <v>32</v>
      </c>
      <c r="AX96" s="11" t="s">
        <v>70</v>
      </c>
      <c r="AY96" s="198" t="s">
        <v>120</v>
      </c>
    </row>
    <row r="97" spans="2:65" s="1" customFormat="1" ht="16.5" customHeight="1">
      <c r="B97" s="33"/>
      <c r="C97" s="175" t="s">
        <v>135</v>
      </c>
      <c r="D97" s="175" t="s">
        <v>122</v>
      </c>
      <c r="E97" s="176" t="s">
        <v>136</v>
      </c>
      <c r="F97" s="177" t="s">
        <v>137</v>
      </c>
      <c r="G97" s="178" t="s">
        <v>125</v>
      </c>
      <c r="H97" s="179">
        <v>12</v>
      </c>
      <c r="I97" s="180"/>
      <c r="J97" s="181">
        <f aca="true" t="shared" si="0" ref="J97:J102">ROUND(I97*H97,2)</f>
        <v>0</v>
      </c>
      <c r="K97" s="177" t="s">
        <v>131</v>
      </c>
      <c r="L97" s="37"/>
      <c r="M97" s="182" t="s">
        <v>1</v>
      </c>
      <c r="N97" s="183" t="s">
        <v>41</v>
      </c>
      <c r="O97" s="59"/>
      <c r="P97" s="184">
        <f aca="true" t="shared" si="1" ref="P97:P102">O97*H97</f>
        <v>0</v>
      </c>
      <c r="Q97" s="184">
        <v>0</v>
      </c>
      <c r="R97" s="184">
        <f aca="true" t="shared" si="2" ref="R97:R102">Q97*H97</f>
        <v>0</v>
      </c>
      <c r="S97" s="184">
        <v>0.5</v>
      </c>
      <c r="T97" s="185">
        <f aca="true" t="shared" si="3" ref="T97:T102">S97*H97</f>
        <v>6</v>
      </c>
      <c r="AR97" s="16" t="s">
        <v>127</v>
      </c>
      <c r="AT97" s="16" t="s">
        <v>122</v>
      </c>
      <c r="AU97" s="16" t="s">
        <v>80</v>
      </c>
      <c r="AY97" s="16" t="s">
        <v>120</v>
      </c>
      <c r="BE97" s="186">
        <f aca="true" t="shared" si="4" ref="BE97:BE102">IF(N97="základní",J97,0)</f>
        <v>0</v>
      </c>
      <c r="BF97" s="186">
        <f aca="true" t="shared" si="5" ref="BF97:BF102">IF(N97="snížená",J97,0)</f>
        <v>0</v>
      </c>
      <c r="BG97" s="186">
        <f aca="true" t="shared" si="6" ref="BG97:BG102">IF(N97="zákl. přenesená",J97,0)</f>
        <v>0</v>
      </c>
      <c r="BH97" s="186">
        <f aca="true" t="shared" si="7" ref="BH97:BH102">IF(N97="sníž. přenesená",J97,0)</f>
        <v>0</v>
      </c>
      <c r="BI97" s="186">
        <f aca="true" t="shared" si="8" ref="BI97:BI102">IF(N97="nulová",J97,0)</f>
        <v>0</v>
      </c>
      <c r="BJ97" s="16" t="s">
        <v>75</v>
      </c>
      <c r="BK97" s="186">
        <f aca="true" t="shared" si="9" ref="BK97:BK102">ROUND(I97*H97,2)</f>
        <v>0</v>
      </c>
      <c r="BL97" s="16" t="s">
        <v>127</v>
      </c>
      <c r="BM97" s="16" t="s">
        <v>138</v>
      </c>
    </row>
    <row r="98" spans="2:65" s="1" customFormat="1" ht="16.5" customHeight="1">
      <c r="B98" s="33"/>
      <c r="C98" s="175" t="s">
        <v>127</v>
      </c>
      <c r="D98" s="175" t="s">
        <v>122</v>
      </c>
      <c r="E98" s="176" t="s">
        <v>139</v>
      </c>
      <c r="F98" s="177" t="s">
        <v>140</v>
      </c>
      <c r="G98" s="178" t="s">
        <v>141</v>
      </c>
      <c r="H98" s="179">
        <v>5</v>
      </c>
      <c r="I98" s="180"/>
      <c r="J98" s="181">
        <f t="shared" si="0"/>
        <v>0</v>
      </c>
      <c r="K98" s="177" t="s">
        <v>131</v>
      </c>
      <c r="L98" s="37"/>
      <c r="M98" s="182" t="s">
        <v>1</v>
      </c>
      <c r="N98" s="183" t="s">
        <v>41</v>
      </c>
      <c r="O98" s="59"/>
      <c r="P98" s="184">
        <f t="shared" si="1"/>
        <v>0</v>
      </c>
      <c r="Q98" s="184">
        <v>0</v>
      </c>
      <c r="R98" s="184">
        <f t="shared" si="2"/>
        <v>0</v>
      </c>
      <c r="S98" s="184">
        <v>0.205</v>
      </c>
      <c r="T98" s="185">
        <f t="shared" si="3"/>
        <v>1.025</v>
      </c>
      <c r="AR98" s="16" t="s">
        <v>127</v>
      </c>
      <c r="AT98" s="16" t="s">
        <v>122</v>
      </c>
      <c r="AU98" s="16" t="s">
        <v>80</v>
      </c>
      <c r="AY98" s="16" t="s">
        <v>120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16" t="s">
        <v>75</v>
      </c>
      <c r="BK98" s="186">
        <f t="shared" si="9"/>
        <v>0</v>
      </c>
      <c r="BL98" s="16" t="s">
        <v>127</v>
      </c>
      <c r="BM98" s="16" t="s">
        <v>142</v>
      </c>
    </row>
    <row r="99" spans="2:65" s="1" customFormat="1" ht="16.5" customHeight="1">
      <c r="B99" s="33"/>
      <c r="C99" s="175" t="s">
        <v>143</v>
      </c>
      <c r="D99" s="175" t="s">
        <v>122</v>
      </c>
      <c r="E99" s="176" t="s">
        <v>144</v>
      </c>
      <c r="F99" s="177" t="s">
        <v>145</v>
      </c>
      <c r="G99" s="178" t="s">
        <v>146</v>
      </c>
      <c r="H99" s="179">
        <v>40</v>
      </c>
      <c r="I99" s="180"/>
      <c r="J99" s="181">
        <f t="shared" si="0"/>
        <v>0</v>
      </c>
      <c r="K99" s="177" t="s">
        <v>147</v>
      </c>
      <c r="L99" s="37"/>
      <c r="M99" s="182" t="s">
        <v>1</v>
      </c>
      <c r="N99" s="183" t="s">
        <v>41</v>
      </c>
      <c r="O99" s="59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AR99" s="16" t="s">
        <v>127</v>
      </c>
      <c r="AT99" s="16" t="s">
        <v>122</v>
      </c>
      <c r="AU99" s="16" t="s">
        <v>80</v>
      </c>
      <c r="AY99" s="16" t="s">
        <v>120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6" t="s">
        <v>75</v>
      </c>
      <c r="BK99" s="186">
        <f t="shared" si="9"/>
        <v>0</v>
      </c>
      <c r="BL99" s="16" t="s">
        <v>127</v>
      </c>
      <c r="BM99" s="16" t="s">
        <v>148</v>
      </c>
    </row>
    <row r="100" spans="2:65" s="1" customFormat="1" ht="16.5" customHeight="1">
      <c r="B100" s="33"/>
      <c r="C100" s="175" t="s">
        <v>149</v>
      </c>
      <c r="D100" s="175" t="s">
        <v>122</v>
      </c>
      <c r="E100" s="176" t="s">
        <v>150</v>
      </c>
      <c r="F100" s="177" t="s">
        <v>151</v>
      </c>
      <c r="G100" s="178" t="s">
        <v>152</v>
      </c>
      <c r="H100" s="179">
        <v>30</v>
      </c>
      <c r="I100" s="180"/>
      <c r="J100" s="181">
        <f t="shared" si="0"/>
        <v>0</v>
      </c>
      <c r="K100" s="177" t="s">
        <v>147</v>
      </c>
      <c r="L100" s="37"/>
      <c r="M100" s="182" t="s">
        <v>1</v>
      </c>
      <c r="N100" s="183" t="s">
        <v>41</v>
      </c>
      <c r="O100" s="59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AR100" s="16" t="s">
        <v>127</v>
      </c>
      <c r="AT100" s="16" t="s">
        <v>122</v>
      </c>
      <c r="AU100" s="16" t="s">
        <v>80</v>
      </c>
      <c r="AY100" s="16" t="s">
        <v>120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6" t="s">
        <v>75</v>
      </c>
      <c r="BK100" s="186">
        <f t="shared" si="9"/>
        <v>0</v>
      </c>
      <c r="BL100" s="16" t="s">
        <v>127</v>
      </c>
      <c r="BM100" s="16" t="s">
        <v>153</v>
      </c>
    </row>
    <row r="101" spans="2:65" s="1" customFormat="1" ht="16.5" customHeight="1">
      <c r="B101" s="33"/>
      <c r="C101" s="175" t="s">
        <v>154</v>
      </c>
      <c r="D101" s="175" t="s">
        <v>122</v>
      </c>
      <c r="E101" s="176" t="s">
        <v>155</v>
      </c>
      <c r="F101" s="177" t="s">
        <v>156</v>
      </c>
      <c r="G101" s="178" t="s">
        <v>141</v>
      </c>
      <c r="H101" s="179">
        <v>120</v>
      </c>
      <c r="I101" s="180"/>
      <c r="J101" s="181">
        <f t="shared" si="0"/>
        <v>0</v>
      </c>
      <c r="K101" s="177" t="s">
        <v>126</v>
      </c>
      <c r="L101" s="37"/>
      <c r="M101" s="182" t="s">
        <v>1</v>
      </c>
      <c r="N101" s="183" t="s">
        <v>41</v>
      </c>
      <c r="O101" s="59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AR101" s="16" t="s">
        <v>127</v>
      </c>
      <c r="AT101" s="16" t="s">
        <v>122</v>
      </c>
      <c r="AU101" s="16" t="s">
        <v>80</v>
      </c>
      <c r="AY101" s="16" t="s">
        <v>120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6" t="s">
        <v>75</v>
      </c>
      <c r="BK101" s="186">
        <f t="shared" si="9"/>
        <v>0</v>
      </c>
      <c r="BL101" s="16" t="s">
        <v>127</v>
      </c>
      <c r="BM101" s="16" t="s">
        <v>157</v>
      </c>
    </row>
    <row r="102" spans="2:65" s="1" customFormat="1" ht="16.5" customHeight="1">
      <c r="B102" s="33"/>
      <c r="C102" s="175" t="s">
        <v>158</v>
      </c>
      <c r="D102" s="175" t="s">
        <v>122</v>
      </c>
      <c r="E102" s="176" t="s">
        <v>159</v>
      </c>
      <c r="F102" s="177" t="s">
        <v>160</v>
      </c>
      <c r="G102" s="178" t="s">
        <v>141</v>
      </c>
      <c r="H102" s="179">
        <v>6</v>
      </c>
      <c r="I102" s="180"/>
      <c r="J102" s="181">
        <f t="shared" si="0"/>
        <v>0</v>
      </c>
      <c r="K102" s="177" t="s">
        <v>147</v>
      </c>
      <c r="L102" s="37"/>
      <c r="M102" s="182" t="s">
        <v>1</v>
      </c>
      <c r="N102" s="183" t="s">
        <v>41</v>
      </c>
      <c r="O102" s="59"/>
      <c r="P102" s="184">
        <f t="shared" si="1"/>
        <v>0</v>
      </c>
      <c r="Q102" s="184">
        <v>0.00868</v>
      </c>
      <c r="R102" s="184">
        <f t="shared" si="2"/>
        <v>0.05208</v>
      </c>
      <c r="S102" s="184">
        <v>0</v>
      </c>
      <c r="T102" s="185">
        <f t="shared" si="3"/>
        <v>0</v>
      </c>
      <c r="AR102" s="16" t="s">
        <v>127</v>
      </c>
      <c r="AT102" s="16" t="s">
        <v>122</v>
      </c>
      <c r="AU102" s="16" t="s">
        <v>80</v>
      </c>
      <c r="AY102" s="16" t="s">
        <v>120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6" t="s">
        <v>75</v>
      </c>
      <c r="BK102" s="186">
        <f t="shared" si="9"/>
        <v>0</v>
      </c>
      <c r="BL102" s="16" t="s">
        <v>127</v>
      </c>
      <c r="BM102" s="16" t="s">
        <v>161</v>
      </c>
    </row>
    <row r="103" spans="2:51" s="11" customFormat="1" ht="10.2">
      <c r="B103" s="187"/>
      <c r="C103" s="188"/>
      <c r="D103" s="189" t="s">
        <v>133</v>
      </c>
      <c r="E103" s="190" t="s">
        <v>1</v>
      </c>
      <c r="F103" s="191" t="s">
        <v>162</v>
      </c>
      <c r="G103" s="188"/>
      <c r="H103" s="192">
        <v>6</v>
      </c>
      <c r="I103" s="193"/>
      <c r="J103" s="188"/>
      <c r="K103" s="188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133</v>
      </c>
      <c r="AU103" s="198" t="s">
        <v>80</v>
      </c>
      <c r="AV103" s="11" t="s">
        <v>80</v>
      </c>
      <c r="AW103" s="11" t="s">
        <v>32</v>
      </c>
      <c r="AX103" s="11" t="s">
        <v>70</v>
      </c>
      <c r="AY103" s="198" t="s">
        <v>120</v>
      </c>
    </row>
    <row r="104" spans="2:65" s="1" customFormat="1" ht="16.5" customHeight="1">
      <c r="B104" s="33"/>
      <c r="C104" s="175" t="s">
        <v>163</v>
      </c>
      <c r="D104" s="175" t="s">
        <v>122</v>
      </c>
      <c r="E104" s="176" t="s">
        <v>164</v>
      </c>
      <c r="F104" s="177" t="s">
        <v>165</v>
      </c>
      <c r="G104" s="178" t="s">
        <v>141</v>
      </c>
      <c r="H104" s="179">
        <v>2</v>
      </c>
      <c r="I104" s="180"/>
      <c r="J104" s="181">
        <f>ROUND(I104*H104,2)</f>
        <v>0</v>
      </c>
      <c r="K104" s="177" t="s">
        <v>147</v>
      </c>
      <c r="L104" s="37"/>
      <c r="M104" s="182" t="s">
        <v>1</v>
      </c>
      <c r="N104" s="183" t="s">
        <v>41</v>
      </c>
      <c r="O104" s="59"/>
      <c r="P104" s="184">
        <f>O104*H104</f>
        <v>0</v>
      </c>
      <c r="Q104" s="184">
        <v>0.0369</v>
      </c>
      <c r="R104" s="184">
        <f>Q104*H104</f>
        <v>0.0738</v>
      </c>
      <c r="S104" s="184">
        <v>0</v>
      </c>
      <c r="T104" s="185">
        <f>S104*H104</f>
        <v>0</v>
      </c>
      <c r="AR104" s="16" t="s">
        <v>127</v>
      </c>
      <c r="AT104" s="16" t="s">
        <v>122</v>
      </c>
      <c r="AU104" s="16" t="s">
        <v>80</v>
      </c>
      <c r="AY104" s="16" t="s">
        <v>120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6" t="s">
        <v>75</v>
      </c>
      <c r="BK104" s="186">
        <f>ROUND(I104*H104,2)</f>
        <v>0</v>
      </c>
      <c r="BL104" s="16" t="s">
        <v>127</v>
      </c>
      <c r="BM104" s="16" t="s">
        <v>166</v>
      </c>
    </row>
    <row r="105" spans="2:51" s="11" customFormat="1" ht="10.2">
      <c r="B105" s="187"/>
      <c r="C105" s="188"/>
      <c r="D105" s="189" t="s">
        <v>133</v>
      </c>
      <c r="E105" s="190" t="s">
        <v>1</v>
      </c>
      <c r="F105" s="191" t="s">
        <v>167</v>
      </c>
      <c r="G105" s="188"/>
      <c r="H105" s="192">
        <v>2</v>
      </c>
      <c r="I105" s="193"/>
      <c r="J105" s="188"/>
      <c r="K105" s="188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133</v>
      </c>
      <c r="AU105" s="198" t="s">
        <v>80</v>
      </c>
      <c r="AV105" s="11" t="s">
        <v>80</v>
      </c>
      <c r="AW105" s="11" t="s">
        <v>32</v>
      </c>
      <c r="AX105" s="11" t="s">
        <v>70</v>
      </c>
      <c r="AY105" s="198" t="s">
        <v>120</v>
      </c>
    </row>
    <row r="106" spans="2:65" s="1" customFormat="1" ht="16.5" customHeight="1">
      <c r="B106" s="33"/>
      <c r="C106" s="175" t="s">
        <v>168</v>
      </c>
      <c r="D106" s="175" t="s">
        <v>122</v>
      </c>
      <c r="E106" s="176" t="s">
        <v>169</v>
      </c>
      <c r="F106" s="177" t="s">
        <v>170</v>
      </c>
      <c r="G106" s="178" t="s">
        <v>171</v>
      </c>
      <c r="H106" s="179">
        <v>32</v>
      </c>
      <c r="I106" s="180"/>
      <c r="J106" s="181">
        <f>ROUND(I106*H106,2)</f>
        <v>0</v>
      </c>
      <c r="K106" s="177" t="s">
        <v>147</v>
      </c>
      <c r="L106" s="37"/>
      <c r="M106" s="182" t="s">
        <v>1</v>
      </c>
      <c r="N106" s="183" t="s">
        <v>41</v>
      </c>
      <c r="O106" s="59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16" t="s">
        <v>127</v>
      </c>
      <c r="AT106" s="16" t="s">
        <v>122</v>
      </c>
      <c r="AU106" s="16" t="s">
        <v>80</v>
      </c>
      <c r="AY106" s="16" t="s">
        <v>120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6" t="s">
        <v>75</v>
      </c>
      <c r="BK106" s="186">
        <f>ROUND(I106*H106,2)</f>
        <v>0</v>
      </c>
      <c r="BL106" s="16" t="s">
        <v>127</v>
      </c>
      <c r="BM106" s="16" t="s">
        <v>172</v>
      </c>
    </row>
    <row r="107" spans="2:51" s="11" customFormat="1" ht="10.2">
      <c r="B107" s="187"/>
      <c r="C107" s="188"/>
      <c r="D107" s="189" t="s">
        <v>133</v>
      </c>
      <c r="E107" s="190" t="s">
        <v>1</v>
      </c>
      <c r="F107" s="191" t="s">
        <v>173</v>
      </c>
      <c r="G107" s="188"/>
      <c r="H107" s="192">
        <v>32</v>
      </c>
      <c r="I107" s="193"/>
      <c r="J107" s="188"/>
      <c r="K107" s="188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133</v>
      </c>
      <c r="AU107" s="198" t="s">
        <v>80</v>
      </c>
      <c r="AV107" s="11" t="s">
        <v>80</v>
      </c>
      <c r="AW107" s="11" t="s">
        <v>32</v>
      </c>
      <c r="AX107" s="11" t="s">
        <v>70</v>
      </c>
      <c r="AY107" s="198" t="s">
        <v>120</v>
      </c>
    </row>
    <row r="108" spans="2:65" s="1" customFormat="1" ht="16.5" customHeight="1">
      <c r="B108" s="33"/>
      <c r="C108" s="175" t="s">
        <v>174</v>
      </c>
      <c r="D108" s="175" t="s">
        <v>122</v>
      </c>
      <c r="E108" s="176" t="s">
        <v>175</v>
      </c>
      <c r="F108" s="177" t="s">
        <v>176</v>
      </c>
      <c r="G108" s="178" t="s">
        <v>171</v>
      </c>
      <c r="H108" s="179">
        <v>26.11</v>
      </c>
      <c r="I108" s="180"/>
      <c r="J108" s="181">
        <f>ROUND(I108*H108,2)</f>
        <v>0</v>
      </c>
      <c r="K108" s="177" t="s">
        <v>126</v>
      </c>
      <c r="L108" s="37"/>
      <c r="M108" s="182" t="s">
        <v>1</v>
      </c>
      <c r="N108" s="183" t="s">
        <v>41</v>
      </c>
      <c r="O108" s="59"/>
      <c r="P108" s="184">
        <f>O108*H108</f>
        <v>0</v>
      </c>
      <c r="Q108" s="184">
        <v>0</v>
      </c>
      <c r="R108" s="184">
        <f>Q108*H108</f>
        <v>0</v>
      </c>
      <c r="S108" s="184">
        <v>2.2</v>
      </c>
      <c r="T108" s="185">
        <f>S108*H108</f>
        <v>57.442</v>
      </c>
      <c r="AR108" s="16" t="s">
        <v>127</v>
      </c>
      <c r="AT108" s="16" t="s">
        <v>122</v>
      </c>
      <c r="AU108" s="16" t="s">
        <v>80</v>
      </c>
      <c r="AY108" s="16" t="s">
        <v>120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6" t="s">
        <v>75</v>
      </c>
      <c r="BK108" s="186">
        <f>ROUND(I108*H108,2)</f>
        <v>0</v>
      </c>
      <c r="BL108" s="16" t="s">
        <v>127</v>
      </c>
      <c r="BM108" s="16" t="s">
        <v>177</v>
      </c>
    </row>
    <row r="109" spans="2:51" s="12" customFormat="1" ht="10.2">
      <c r="B109" s="199"/>
      <c r="C109" s="200"/>
      <c r="D109" s="189" t="s">
        <v>133</v>
      </c>
      <c r="E109" s="201" t="s">
        <v>1</v>
      </c>
      <c r="F109" s="202" t="s">
        <v>178</v>
      </c>
      <c r="G109" s="200"/>
      <c r="H109" s="201" t="s">
        <v>1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133</v>
      </c>
      <c r="AU109" s="208" t="s">
        <v>80</v>
      </c>
      <c r="AV109" s="12" t="s">
        <v>75</v>
      </c>
      <c r="AW109" s="12" t="s">
        <v>32</v>
      </c>
      <c r="AX109" s="12" t="s">
        <v>70</v>
      </c>
      <c r="AY109" s="208" t="s">
        <v>120</v>
      </c>
    </row>
    <row r="110" spans="2:51" s="11" customFormat="1" ht="10.2">
      <c r="B110" s="187"/>
      <c r="C110" s="188"/>
      <c r="D110" s="189" t="s">
        <v>133</v>
      </c>
      <c r="E110" s="190" t="s">
        <v>1</v>
      </c>
      <c r="F110" s="191" t="s">
        <v>179</v>
      </c>
      <c r="G110" s="188"/>
      <c r="H110" s="192">
        <v>8.75</v>
      </c>
      <c r="I110" s="193"/>
      <c r="J110" s="188"/>
      <c r="K110" s="188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133</v>
      </c>
      <c r="AU110" s="198" t="s">
        <v>80</v>
      </c>
      <c r="AV110" s="11" t="s">
        <v>80</v>
      </c>
      <c r="AW110" s="11" t="s">
        <v>32</v>
      </c>
      <c r="AX110" s="11" t="s">
        <v>70</v>
      </c>
      <c r="AY110" s="198" t="s">
        <v>120</v>
      </c>
    </row>
    <row r="111" spans="2:51" s="11" customFormat="1" ht="10.2">
      <c r="B111" s="187"/>
      <c r="C111" s="188"/>
      <c r="D111" s="189" t="s">
        <v>133</v>
      </c>
      <c r="E111" s="190" t="s">
        <v>1</v>
      </c>
      <c r="F111" s="191" t="s">
        <v>180</v>
      </c>
      <c r="G111" s="188"/>
      <c r="H111" s="192">
        <v>6</v>
      </c>
      <c r="I111" s="193"/>
      <c r="J111" s="188"/>
      <c r="K111" s="188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133</v>
      </c>
      <c r="AU111" s="198" t="s">
        <v>80</v>
      </c>
      <c r="AV111" s="11" t="s">
        <v>80</v>
      </c>
      <c r="AW111" s="11" t="s">
        <v>32</v>
      </c>
      <c r="AX111" s="11" t="s">
        <v>70</v>
      </c>
      <c r="AY111" s="198" t="s">
        <v>120</v>
      </c>
    </row>
    <row r="112" spans="2:51" s="11" customFormat="1" ht="10.2">
      <c r="B112" s="187"/>
      <c r="C112" s="188"/>
      <c r="D112" s="189" t="s">
        <v>133</v>
      </c>
      <c r="E112" s="190" t="s">
        <v>1</v>
      </c>
      <c r="F112" s="191" t="s">
        <v>181</v>
      </c>
      <c r="G112" s="188"/>
      <c r="H112" s="192">
        <v>4.8</v>
      </c>
      <c r="I112" s="193"/>
      <c r="J112" s="188"/>
      <c r="K112" s="188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133</v>
      </c>
      <c r="AU112" s="198" t="s">
        <v>80</v>
      </c>
      <c r="AV112" s="11" t="s">
        <v>80</v>
      </c>
      <c r="AW112" s="11" t="s">
        <v>32</v>
      </c>
      <c r="AX112" s="11" t="s">
        <v>70</v>
      </c>
      <c r="AY112" s="198" t="s">
        <v>120</v>
      </c>
    </row>
    <row r="113" spans="2:51" s="11" customFormat="1" ht="10.2">
      <c r="B113" s="187"/>
      <c r="C113" s="188"/>
      <c r="D113" s="189" t="s">
        <v>133</v>
      </c>
      <c r="E113" s="190" t="s">
        <v>1</v>
      </c>
      <c r="F113" s="191" t="s">
        <v>182</v>
      </c>
      <c r="G113" s="188"/>
      <c r="H113" s="192">
        <v>1.44</v>
      </c>
      <c r="I113" s="193"/>
      <c r="J113" s="188"/>
      <c r="K113" s="188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133</v>
      </c>
      <c r="AU113" s="198" t="s">
        <v>80</v>
      </c>
      <c r="AV113" s="11" t="s">
        <v>80</v>
      </c>
      <c r="AW113" s="11" t="s">
        <v>32</v>
      </c>
      <c r="AX113" s="11" t="s">
        <v>70</v>
      </c>
      <c r="AY113" s="198" t="s">
        <v>120</v>
      </c>
    </row>
    <row r="114" spans="2:51" s="12" customFormat="1" ht="10.2">
      <c r="B114" s="199"/>
      <c r="C114" s="200"/>
      <c r="D114" s="189" t="s">
        <v>133</v>
      </c>
      <c r="E114" s="201" t="s">
        <v>1</v>
      </c>
      <c r="F114" s="202" t="s">
        <v>183</v>
      </c>
      <c r="G114" s="200"/>
      <c r="H114" s="201" t="s">
        <v>1</v>
      </c>
      <c r="I114" s="203"/>
      <c r="J114" s="200"/>
      <c r="K114" s="200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133</v>
      </c>
      <c r="AU114" s="208" t="s">
        <v>80</v>
      </c>
      <c r="AV114" s="12" t="s">
        <v>75</v>
      </c>
      <c r="AW114" s="12" t="s">
        <v>32</v>
      </c>
      <c r="AX114" s="12" t="s">
        <v>70</v>
      </c>
      <c r="AY114" s="208" t="s">
        <v>120</v>
      </c>
    </row>
    <row r="115" spans="2:51" s="11" customFormat="1" ht="10.2">
      <c r="B115" s="187"/>
      <c r="C115" s="188"/>
      <c r="D115" s="189" t="s">
        <v>133</v>
      </c>
      <c r="E115" s="190" t="s">
        <v>1</v>
      </c>
      <c r="F115" s="191" t="s">
        <v>184</v>
      </c>
      <c r="G115" s="188"/>
      <c r="H115" s="192">
        <v>3.2</v>
      </c>
      <c r="I115" s="193"/>
      <c r="J115" s="188"/>
      <c r="K115" s="188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133</v>
      </c>
      <c r="AU115" s="198" t="s">
        <v>80</v>
      </c>
      <c r="AV115" s="11" t="s">
        <v>80</v>
      </c>
      <c r="AW115" s="11" t="s">
        <v>32</v>
      </c>
      <c r="AX115" s="11" t="s">
        <v>70</v>
      </c>
      <c r="AY115" s="198" t="s">
        <v>120</v>
      </c>
    </row>
    <row r="116" spans="2:51" s="11" customFormat="1" ht="10.2">
      <c r="B116" s="187"/>
      <c r="C116" s="188"/>
      <c r="D116" s="189" t="s">
        <v>133</v>
      </c>
      <c r="E116" s="190" t="s">
        <v>1</v>
      </c>
      <c r="F116" s="191" t="s">
        <v>185</v>
      </c>
      <c r="G116" s="188"/>
      <c r="H116" s="192">
        <v>1.92</v>
      </c>
      <c r="I116" s="193"/>
      <c r="J116" s="188"/>
      <c r="K116" s="188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133</v>
      </c>
      <c r="AU116" s="198" t="s">
        <v>80</v>
      </c>
      <c r="AV116" s="11" t="s">
        <v>80</v>
      </c>
      <c r="AW116" s="11" t="s">
        <v>32</v>
      </c>
      <c r="AX116" s="11" t="s">
        <v>70</v>
      </c>
      <c r="AY116" s="198" t="s">
        <v>120</v>
      </c>
    </row>
    <row r="117" spans="2:51" s="13" customFormat="1" ht="10.2">
      <c r="B117" s="209"/>
      <c r="C117" s="210"/>
      <c r="D117" s="189" t="s">
        <v>133</v>
      </c>
      <c r="E117" s="211" t="s">
        <v>1</v>
      </c>
      <c r="F117" s="212" t="s">
        <v>186</v>
      </c>
      <c r="G117" s="210"/>
      <c r="H117" s="213">
        <v>26.11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133</v>
      </c>
      <c r="AU117" s="219" t="s">
        <v>80</v>
      </c>
      <c r="AV117" s="13" t="s">
        <v>127</v>
      </c>
      <c r="AW117" s="13" t="s">
        <v>32</v>
      </c>
      <c r="AX117" s="13" t="s">
        <v>75</v>
      </c>
      <c r="AY117" s="219" t="s">
        <v>120</v>
      </c>
    </row>
    <row r="118" spans="2:65" s="1" customFormat="1" ht="16.5" customHeight="1">
      <c r="B118" s="33"/>
      <c r="C118" s="175" t="s">
        <v>187</v>
      </c>
      <c r="D118" s="175" t="s">
        <v>122</v>
      </c>
      <c r="E118" s="176" t="s">
        <v>188</v>
      </c>
      <c r="F118" s="177" t="s">
        <v>189</v>
      </c>
      <c r="G118" s="178" t="s">
        <v>171</v>
      </c>
      <c r="H118" s="179">
        <v>20.96</v>
      </c>
      <c r="I118" s="180"/>
      <c r="J118" s="181">
        <f>ROUND(I118*H118,2)</f>
        <v>0</v>
      </c>
      <c r="K118" s="177" t="s">
        <v>131</v>
      </c>
      <c r="L118" s="37"/>
      <c r="M118" s="182" t="s">
        <v>1</v>
      </c>
      <c r="N118" s="183" t="s">
        <v>41</v>
      </c>
      <c r="O118" s="59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AR118" s="16" t="s">
        <v>127</v>
      </c>
      <c r="AT118" s="16" t="s">
        <v>122</v>
      </c>
      <c r="AU118" s="16" t="s">
        <v>80</v>
      </c>
      <c r="AY118" s="16" t="s">
        <v>120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6" t="s">
        <v>75</v>
      </c>
      <c r="BK118" s="186">
        <f>ROUND(I118*H118,2)</f>
        <v>0</v>
      </c>
      <c r="BL118" s="16" t="s">
        <v>127</v>
      </c>
      <c r="BM118" s="16" t="s">
        <v>190</v>
      </c>
    </row>
    <row r="119" spans="2:51" s="11" customFormat="1" ht="10.2">
      <c r="B119" s="187"/>
      <c r="C119" s="188"/>
      <c r="D119" s="189" t="s">
        <v>133</v>
      </c>
      <c r="E119" s="190" t="s">
        <v>1</v>
      </c>
      <c r="F119" s="191" t="s">
        <v>191</v>
      </c>
      <c r="G119" s="188"/>
      <c r="H119" s="192">
        <v>20.96</v>
      </c>
      <c r="I119" s="193"/>
      <c r="J119" s="188"/>
      <c r="K119" s="188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133</v>
      </c>
      <c r="AU119" s="198" t="s">
        <v>80</v>
      </c>
      <c r="AV119" s="11" t="s">
        <v>80</v>
      </c>
      <c r="AW119" s="11" t="s">
        <v>32</v>
      </c>
      <c r="AX119" s="11" t="s">
        <v>70</v>
      </c>
      <c r="AY119" s="198" t="s">
        <v>120</v>
      </c>
    </row>
    <row r="120" spans="2:65" s="1" customFormat="1" ht="16.5" customHeight="1">
      <c r="B120" s="33"/>
      <c r="C120" s="175" t="s">
        <v>192</v>
      </c>
      <c r="D120" s="175" t="s">
        <v>122</v>
      </c>
      <c r="E120" s="176" t="s">
        <v>193</v>
      </c>
      <c r="F120" s="177" t="s">
        <v>194</v>
      </c>
      <c r="G120" s="178" t="s">
        <v>171</v>
      </c>
      <c r="H120" s="179">
        <v>223.446</v>
      </c>
      <c r="I120" s="180"/>
      <c r="J120" s="181">
        <f>ROUND(I120*H120,2)</f>
        <v>0</v>
      </c>
      <c r="K120" s="177" t="s">
        <v>131</v>
      </c>
      <c r="L120" s="37"/>
      <c r="M120" s="182" t="s">
        <v>1</v>
      </c>
      <c r="N120" s="183" t="s">
        <v>41</v>
      </c>
      <c r="O120" s="59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AR120" s="16" t="s">
        <v>127</v>
      </c>
      <c r="AT120" s="16" t="s">
        <v>122</v>
      </c>
      <c r="AU120" s="16" t="s">
        <v>80</v>
      </c>
      <c r="AY120" s="16" t="s">
        <v>120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6" t="s">
        <v>75</v>
      </c>
      <c r="BK120" s="186">
        <f>ROUND(I120*H120,2)</f>
        <v>0</v>
      </c>
      <c r="BL120" s="16" t="s">
        <v>127</v>
      </c>
      <c r="BM120" s="16" t="s">
        <v>195</v>
      </c>
    </row>
    <row r="121" spans="2:51" s="11" customFormat="1" ht="10.2">
      <c r="B121" s="187"/>
      <c r="C121" s="188"/>
      <c r="D121" s="189" t="s">
        <v>133</v>
      </c>
      <c r="E121" s="190" t="s">
        <v>1</v>
      </c>
      <c r="F121" s="191" t="s">
        <v>196</v>
      </c>
      <c r="G121" s="188"/>
      <c r="H121" s="192">
        <v>28.12</v>
      </c>
      <c r="I121" s="193"/>
      <c r="J121" s="188"/>
      <c r="K121" s="188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133</v>
      </c>
      <c r="AU121" s="198" t="s">
        <v>80</v>
      </c>
      <c r="AV121" s="11" t="s">
        <v>80</v>
      </c>
      <c r="AW121" s="11" t="s">
        <v>32</v>
      </c>
      <c r="AX121" s="11" t="s">
        <v>70</v>
      </c>
      <c r="AY121" s="198" t="s">
        <v>120</v>
      </c>
    </row>
    <row r="122" spans="2:51" s="11" customFormat="1" ht="10.2">
      <c r="B122" s="187"/>
      <c r="C122" s="188"/>
      <c r="D122" s="189" t="s">
        <v>133</v>
      </c>
      <c r="E122" s="190" t="s">
        <v>1</v>
      </c>
      <c r="F122" s="191" t="s">
        <v>197</v>
      </c>
      <c r="G122" s="188"/>
      <c r="H122" s="192">
        <v>113.4</v>
      </c>
      <c r="I122" s="193"/>
      <c r="J122" s="188"/>
      <c r="K122" s="188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133</v>
      </c>
      <c r="AU122" s="198" t="s">
        <v>80</v>
      </c>
      <c r="AV122" s="11" t="s">
        <v>80</v>
      </c>
      <c r="AW122" s="11" t="s">
        <v>32</v>
      </c>
      <c r="AX122" s="11" t="s">
        <v>70</v>
      </c>
      <c r="AY122" s="198" t="s">
        <v>120</v>
      </c>
    </row>
    <row r="123" spans="2:51" s="11" customFormat="1" ht="10.2">
      <c r="B123" s="187"/>
      <c r="C123" s="188"/>
      <c r="D123" s="189" t="s">
        <v>133</v>
      </c>
      <c r="E123" s="190" t="s">
        <v>1</v>
      </c>
      <c r="F123" s="191" t="s">
        <v>198</v>
      </c>
      <c r="G123" s="188"/>
      <c r="H123" s="192">
        <v>6.1</v>
      </c>
      <c r="I123" s="193"/>
      <c r="J123" s="188"/>
      <c r="K123" s="188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133</v>
      </c>
      <c r="AU123" s="198" t="s">
        <v>80</v>
      </c>
      <c r="AV123" s="11" t="s">
        <v>80</v>
      </c>
      <c r="AW123" s="11" t="s">
        <v>32</v>
      </c>
      <c r="AX123" s="11" t="s">
        <v>70</v>
      </c>
      <c r="AY123" s="198" t="s">
        <v>120</v>
      </c>
    </row>
    <row r="124" spans="2:51" s="11" customFormat="1" ht="10.2">
      <c r="B124" s="187"/>
      <c r="C124" s="188"/>
      <c r="D124" s="189" t="s">
        <v>133</v>
      </c>
      <c r="E124" s="190" t="s">
        <v>1</v>
      </c>
      <c r="F124" s="191" t="s">
        <v>199</v>
      </c>
      <c r="G124" s="188"/>
      <c r="H124" s="192">
        <v>9.2</v>
      </c>
      <c r="I124" s="193"/>
      <c r="J124" s="188"/>
      <c r="K124" s="188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133</v>
      </c>
      <c r="AU124" s="198" t="s">
        <v>80</v>
      </c>
      <c r="AV124" s="11" t="s">
        <v>80</v>
      </c>
      <c r="AW124" s="11" t="s">
        <v>32</v>
      </c>
      <c r="AX124" s="11" t="s">
        <v>70</v>
      </c>
      <c r="AY124" s="198" t="s">
        <v>120</v>
      </c>
    </row>
    <row r="125" spans="2:51" s="11" customFormat="1" ht="10.2">
      <c r="B125" s="187"/>
      <c r="C125" s="188"/>
      <c r="D125" s="189" t="s">
        <v>133</v>
      </c>
      <c r="E125" s="190" t="s">
        <v>1</v>
      </c>
      <c r="F125" s="191" t="s">
        <v>200</v>
      </c>
      <c r="G125" s="188"/>
      <c r="H125" s="192">
        <v>122.1</v>
      </c>
      <c r="I125" s="193"/>
      <c r="J125" s="188"/>
      <c r="K125" s="188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133</v>
      </c>
      <c r="AU125" s="198" t="s">
        <v>80</v>
      </c>
      <c r="AV125" s="11" t="s">
        <v>80</v>
      </c>
      <c r="AW125" s="11" t="s">
        <v>32</v>
      </c>
      <c r="AX125" s="11" t="s">
        <v>70</v>
      </c>
      <c r="AY125" s="198" t="s">
        <v>120</v>
      </c>
    </row>
    <row r="126" spans="2:51" s="12" customFormat="1" ht="10.2">
      <c r="B126" s="199"/>
      <c r="C126" s="200"/>
      <c r="D126" s="189" t="s">
        <v>133</v>
      </c>
      <c r="E126" s="201" t="s">
        <v>1</v>
      </c>
      <c r="F126" s="202" t="s">
        <v>201</v>
      </c>
      <c r="G126" s="200"/>
      <c r="H126" s="201" t="s">
        <v>1</v>
      </c>
      <c r="I126" s="203"/>
      <c r="J126" s="200"/>
      <c r="K126" s="200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133</v>
      </c>
      <c r="AU126" s="208" t="s">
        <v>80</v>
      </c>
      <c r="AV126" s="12" t="s">
        <v>75</v>
      </c>
      <c r="AW126" s="12" t="s">
        <v>32</v>
      </c>
      <c r="AX126" s="12" t="s">
        <v>70</v>
      </c>
      <c r="AY126" s="208" t="s">
        <v>120</v>
      </c>
    </row>
    <row r="127" spans="2:51" s="11" customFormat="1" ht="10.2">
      <c r="B127" s="187"/>
      <c r="C127" s="188"/>
      <c r="D127" s="189" t="s">
        <v>133</v>
      </c>
      <c r="E127" s="190" t="s">
        <v>1</v>
      </c>
      <c r="F127" s="191" t="s">
        <v>202</v>
      </c>
      <c r="G127" s="188"/>
      <c r="H127" s="192">
        <v>25.088</v>
      </c>
      <c r="I127" s="193"/>
      <c r="J127" s="188"/>
      <c r="K127" s="188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133</v>
      </c>
      <c r="AU127" s="198" t="s">
        <v>80</v>
      </c>
      <c r="AV127" s="11" t="s">
        <v>80</v>
      </c>
      <c r="AW127" s="11" t="s">
        <v>32</v>
      </c>
      <c r="AX127" s="11" t="s">
        <v>70</v>
      </c>
      <c r="AY127" s="198" t="s">
        <v>120</v>
      </c>
    </row>
    <row r="128" spans="2:51" s="14" customFormat="1" ht="10.2">
      <c r="B128" s="220"/>
      <c r="C128" s="221"/>
      <c r="D128" s="189" t="s">
        <v>133</v>
      </c>
      <c r="E128" s="222" t="s">
        <v>1</v>
      </c>
      <c r="F128" s="223" t="s">
        <v>203</v>
      </c>
      <c r="G128" s="221"/>
      <c r="H128" s="224">
        <v>304.008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133</v>
      </c>
      <c r="AU128" s="230" t="s">
        <v>80</v>
      </c>
      <c r="AV128" s="14" t="s">
        <v>135</v>
      </c>
      <c r="AW128" s="14" t="s">
        <v>32</v>
      </c>
      <c r="AX128" s="14" t="s">
        <v>70</v>
      </c>
      <c r="AY128" s="230" t="s">
        <v>120</v>
      </c>
    </row>
    <row r="129" spans="2:51" s="12" customFormat="1" ht="10.2">
      <c r="B129" s="199"/>
      <c r="C129" s="200"/>
      <c r="D129" s="189" t="s">
        <v>133</v>
      </c>
      <c r="E129" s="201" t="s">
        <v>1</v>
      </c>
      <c r="F129" s="202" t="s">
        <v>204</v>
      </c>
      <c r="G129" s="200"/>
      <c r="H129" s="201" t="s">
        <v>1</v>
      </c>
      <c r="I129" s="203"/>
      <c r="J129" s="200"/>
      <c r="K129" s="200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133</v>
      </c>
      <c r="AU129" s="208" t="s">
        <v>80</v>
      </c>
      <c r="AV129" s="12" t="s">
        <v>75</v>
      </c>
      <c r="AW129" s="12" t="s">
        <v>32</v>
      </c>
      <c r="AX129" s="12" t="s">
        <v>70</v>
      </c>
      <c r="AY129" s="208" t="s">
        <v>120</v>
      </c>
    </row>
    <row r="130" spans="2:51" s="11" customFormat="1" ht="10.2">
      <c r="B130" s="187"/>
      <c r="C130" s="188"/>
      <c r="D130" s="189" t="s">
        <v>133</v>
      </c>
      <c r="E130" s="190" t="s">
        <v>1</v>
      </c>
      <c r="F130" s="191" t="s">
        <v>205</v>
      </c>
      <c r="G130" s="188"/>
      <c r="H130" s="192">
        <v>15.201</v>
      </c>
      <c r="I130" s="193"/>
      <c r="J130" s="188"/>
      <c r="K130" s="188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133</v>
      </c>
      <c r="AU130" s="198" t="s">
        <v>80</v>
      </c>
      <c r="AV130" s="11" t="s">
        <v>80</v>
      </c>
      <c r="AW130" s="11" t="s">
        <v>32</v>
      </c>
      <c r="AX130" s="11" t="s">
        <v>70</v>
      </c>
      <c r="AY130" s="198" t="s">
        <v>120</v>
      </c>
    </row>
    <row r="131" spans="2:51" s="13" customFormat="1" ht="10.2">
      <c r="B131" s="209"/>
      <c r="C131" s="210"/>
      <c r="D131" s="189" t="s">
        <v>133</v>
      </c>
      <c r="E131" s="211" t="s">
        <v>1</v>
      </c>
      <c r="F131" s="212" t="s">
        <v>186</v>
      </c>
      <c r="G131" s="210"/>
      <c r="H131" s="213">
        <v>319.209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133</v>
      </c>
      <c r="AU131" s="219" t="s">
        <v>80</v>
      </c>
      <c r="AV131" s="13" t="s">
        <v>127</v>
      </c>
      <c r="AW131" s="13" t="s">
        <v>32</v>
      </c>
      <c r="AX131" s="13" t="s">
        <v>70</v>
      </c>
      <c r="AY131" s="219" t="s">
        <v>120</v>
      </c>
    </row>
    <row r="132" spans="2:51" s="12" customFormat="1" ht="10.2">
      <c r="B132" s="199"/>
      <c r="C132" s="200"/>
      <c r="D132" s="189" t="s">
        <v>133</v>
      </c>
      <c r="E132" s="201" t="s">
        <v>1</v>
      </c>
      <c r="F132" s="202" t="s">
        <v>206</v>
      </c>
      <c r="G132" s="200"/>
      <c r="H132" s="201" t="s">
        <v>1</v>
      </c>
      <c r="I132" s="203"/>
      <c r="J132" s="200"/>
      <c r="K132" s="200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133</v>
      </c>
      <c r="AU132" s="208" t="s">
        <v>80</v>
      </c>
      <c r="AV132" s="12" t="s">
        <v>75</v>
      </c>
      <c r="AW132" s="12" t="s">
        <v>32</v>
      </c>
      <c r="AX132" s="12" t="s">
        <v>70</v>
      </c>
      <c r="AY132" s="208" t="s">
        <v>120</v>
      </c>
    </row>
    <row r="133" spans="2:51" s="11" customFormat="1" ht="10.2">
      <c r="B133" s="187"/>
      <c r="C133" s="188"/>
      <c r="D133" s="189" t="s">
        <v>133</v>
      </c>
      <c r="E133" s="190" t="s">
        <v>1</v>
      </c>
      <c r="F133" s="191" t="s">
        <v>207</v>
      </c>
      <c r="G133" s="188"/>
      <c r="H133" s="192">
        <v>223.446</v>
      </c>
      <c r="I133" s="193"/>
      <c r="J133" s="188"/>
      <c r="K133" s="188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133</v>
      </c>
      <c r="AU133" s="198" t="s">
        <v>80</v>
      </c>
      <c r="AV133" s="11" t="s">
        <v>80</v>
      </c>
      <c r="AW133" s="11" t="s">
        <v>32</v>
      </c>
      <c r="AX133" s="11" t="s">
        <v>75</v>
      </c>
      <c r="AY133" s="198" t="s">
        <v>120</v>
      </c>
    </row>
    <row r="134" spans="2:65" s="1" customFormat="1" ht="16.5" customHeight="1">
      <c r="B134" s="33"/>
      <c r="C134" s="175" t="s">
        <v>208</v>
      </c>
      <c r="D134" s="175" t="s">
        <v>122</v>
      </c>
      <c r="E134" s="176" t="s">
        <v>209</v>
      </c>
      <c r="F134" s="177" t="s">
        <v>210</v>
      </c>
      <c r="G134" s="178" t="s">
        <v>171</v>
      </c>
      <c r="H134" s="179">
        <v>223.446</v>
      </c>
      <c r="I134" s="180"/>
      <c r="J134" s="181">
        <f>ROUND(I134*H134,2)</f>
        <v>0</v>
      </c>
      <c r="K134" s="177" t="s">
        <v>147</v>
      </c>
      <c r="L134" s="37"/>
      <c r="M134" s="182" t="s">
        <v>1</v>
      </c>
      <c r="N134" s="183" t="s">
        <v>41</v>
      </c>
      <c r="O134" s="59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AR134" s="16" t="s">
        <v>127</v>
      </c>
      <c r="AT134" s="16" t="s">
        <v>122</v>
      </c>
      <c r="AU134" s="16" t="s">
        <v>80</v>
      </c>
      <c r="AY134" s="16" t="s">
        <v>120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6" t="s">
        <v>75</v>
      </c>
      <c r="BK134" s="186">
        <f>ROUND(I134*H134,2)</f>
        <v>0</v>
      </c>
      <c r="BL134" s="16" t="s">
        <v>127</v>
      </c>
      <c r="BM134" s="16" t="s">
        <v>211</v>
      </c>
    </row>
    <row r="135" spans="2:65" s="1" customFormat="1" ht="16.5" customHeight="1">
      <c r="B135" s="33"/>
      <c r="C135" s="175" t="s">
        <v>8</v>
      </c>
      <c r="D135" s="175" t="s">
        <v>122</v>
      </c>
      <c r="E135" s="176" t="s">
        <v>212</v>
      </c>
      <c r="F135" s="177" t="s">
        <v>213</v>
      </c>
      <c r="G135" s="178" t="s">
        <v>171</v>
      </c>
      <c r="H135" s="179">
        <v>14.4</v>
      </c>
      <c r="I135" s="180"/>
      <c r="J135" s="181">
        <f>ROUND(I135*H135,2)</f>
        <v>0</v>
      </c>
      <c r="K135" s="177" t="s">
        <v>131</v>
      </c>
      <c r="L135" s="37"/>
      <c r="M135" s="182" t="s">
        <v>1</v>
      </c>
      <c r="N135" s="183" t="s">
        <v>41</v>
      </c>
      <c r="O135" s="59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16" t="s">
        <v>127</v>
      </c>
      <c r="AT135" s="16" t="s">
        <v>122</v>
      </c>
      <c r="AU135" s="16" t="s">
        <v>80</v>
      </c>
      <c r="AY135" s="16" t="s">
        <v>120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6" t="s">
        <v>75</v>
      </c>
      <c r="BK135" s="186">
        <f>ROUND(I135*H135,2)</f>
        <v>0</v>
      </c>
      <c r="BL135" s="16" t="s">
        <v>127</v>
      </c>
      <c r="BM135" s="16" t="s">
        <v>214</v>
      </c>
    </row>
    <row r="136" spans="2:51" s="12" customFormat="1" ht="10.2">
      <c r="B136" s="199"/>
      <c r="C136" s="200"/>
      <c r="D136" s="189" t="s">
        <v>133</v>
      </c>
      <c r="E136" s="201" t="s">
        <v>1</v>
      </c>
      <c r="F136" s="202" t="s">
        <v>215</v>
      </c>
      <c r="G136" s="200"/>
      <c r="H136" s="201" t="s">
        <v>1</v>
      </c>
      <c r="I136" s="203"/>
      <c r="J136" s="200"/>
      <c r="K136" s="200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133</v>
      </c>
      <c r="AU136" s="208" t="s">
        <v>80</v>
      </c>
      <c r="AV136" s="12" t="s">
        <v>75</v>
      </c>
      <c r="AW136" s="12" t="s">
        <v>32</v>
      </c>
      <c r="AX136" s="12" t="s">
        <v>70</v>
      </c>
      <c r="AY136" s="208" t="s">
        <v>120</v>
      </c>
    </row>
    <row r="137" spans="2:51" s="11" customFormat="1" ht="10.2">
      <c r="B137" s="187"/>
      <c r="C137" s="188"/>
      <c r="D137" s="189" t="s">
        <v>133</v>
      </c>
      <c r="E137" s="190" t="s">
        <v>1</v>
      </c>
      <c r="F137" s="191" t="s">
        <v>216</v>
      </c>
      <c r="G137" s="188"/>
      <c r="H137" s="192">
        <v>14.4</v>
      </c>
      <c r="I137" s="193"/>
      <c r="J137" s="188"/>
      <c r="K137" s="188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133</v>
      </c>
      <c r="AU137" s="198" t="s">
        <v>80</v>
      </c>
      <c r="AV137" s="11" t="s">
        <v>80</v>
      </c>
      <c r="AW137" s="11" t="s">
        <v>32</v>
      </c>
      <c r="AX137" s="11" t="s">
        <v>70</v>
      </c>
      <c r="AY137" s="198" t="s">
        <v>120</v>
      </c>
    </row>
    <row r="138" spans="2:65" s="1" customFormat="1" ht="16.5" customHeight="1">
      <c r="B138" s="33"/>
      <c r="C138" s="175" t="s">
        <v>217</v>
      </c>
      <c r="D138" s="175" t="s">
        <v>122</v>
      </c>
      <c r="E138" s="176" t="s">
        <v>218</v>
      </c>
      <c r="F138" s="177" t="s">
        <v>219</v>
      </c>
      <c r="G138" s="178" t="s">
        <v>171</v>
      </c>
      <c r="H138" s="179">
        <v>14.4</v>
      </c>
      <c r="I138" s="180"/>
      <c r="J138" s="181">
        <f>ROUND(I138*H138,2)</f>
        <v>0</v>
      </c>
      <c r="K138" s="177" t="s">
        <v>131</v>
      </c>
      <c r="L138" s="37"/>
      <c r="M138" s="182" t="s">
        <v>1</v>
      </c>
      <c r="N138" s="183" t="s">
        <v>41</v>
      </c>
      <c r="O138" s="59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16" t="s">
        <v>127</v>
      </c>
      <c r="AT138" s="16" t="s">
        <v>122</v>
      </c>
      <c r="AU138" s="16" t="s">
        <v>80</v>
      </c>
      <c r="AY138" s="16" t="s">
        <v>120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6" t="s">
        <v>75</v>
      </c>
      <c r="BK138" s="186">
        <f>ROUND(I138*H138,2)</f>
        <v>0</v>
      </c>
      <c r="BL138" s="16" t="s">
        <v>127</v>
      </c>
      <c r="BM138" s="16" t="s">
        <v>220</v>
      </c>
    </row>
    <row r="139" spans="2:65" s="1" customFormat="1" ht="16.5" customHeight="1">
      <c r="B139" s="33"/>
      <c r="C139" s="175" t="s">
        <v>221</v>
      </c>
      <c r="D139" s="175" t="s">
        <v>122</v>
      </c>
      <c r="E139" s="176" t="s">
        <v>222</v>
      </c>
      <c r="F139" s="177" t="s">
        <v>223</v>
      </c>
      <c r="G139" s="178" t="s">
        <v>171</v>
      </c>
      <c r="H139" s="179">
        <v>95.763</v>
      </c>
      <c r="I139" s="180"/>
      <c r="J139" s="181">
        <f>ROUND(I139*H139,2)</f>
        <v>0</v>
      </c>
      <c r="K139" s="177" t="s">
        <v>126</v>
      </c>
      <c r="L139" s="37"/>
      <c r="M139" s="182" t="s">
        <v>1</v>
      </c>
      <c r="N139" s="183" t="s">
        <v>41</v>
      </c>
      <c r="O139" s="59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16" t="s">
        <v>127</v>
      </c>
      <c r="AT139" s="16" t="s">
        <v>122</v>
      </c>
      <c r="AU139" s="16" t="s">
        <v>80</v>
      </c>
      <c r="AY139" s="16" t="s">
        <v>120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6" t="s">
        <v>75</v>
      </c>
      <c r="BK139" s="186">
        <f>ROUND(I139*H139,2)</f>
        <v>0</v>
      </c>
      <c r="BL139" s="16" t="s">
        <v>127</v>
      </c>
      <c r="BM139" s="16" t="s">
        <v>224</v>
      </c>
    </row>
    <row r="140" spans="2:51" s="12" customFormat="1" ht="10.2">
      <c r="B140" s="199"/>
      <c r="C140" s="200"/>
      <c r="D140" s="189" t="s">
        <v>133</v>
      </c>
      <c r="E140" s="201" t="s">
        <v>1</v>
      </c>
      <c r="F140" s="202" t="s">
        <v>225</v>
      </c>
      <c r="G140" s="200"/>
      <c r="H140" s="201" t="s">
        <v>1</v>
      </c>
      <c r="I140" s="203"/>
      <c r="J140" s="200"/>
      <c r="K140" s="200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133</v>
      </c>
      <c r="AU140" s="208" t="s">
        <v>80</v>
      </c>
      <c r="AV140" s="12" t="s">
        <v>75</v>
      </c>
      <c r="AW140" s="12" t="s">
        <v>32</v>
      </c>
      <c r="AX140" s="12" t="s">
        <v>70</v>
      </c>
      <c r="AY140" s="208" t="s">
        <v>120</v>
      </c>
    </row>
    <row r="141" spans="2:51" s="11" customFormat="1" ht="10.2">
      <c r="B141" s="187"/>
      <c r="C141" s="188"/>
      <c r="D141" s="189" t="s">
        <v>133</v>
      </c>
      <c r="E141" s="190" t="s">
        <v>1</v>
      </c>
      <c r="F141" s="191" t="s">
        <v>226</v>
      </c>
      <c r="G141" s="188"/>
      <c r="H141" s="192">
        <v>95.763</v>
      </c>
      <c r="I141" s="193"/>
      <c r="J141" s="188"/>
      <c r="K141" s="188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133</v>
      </c>
      <c r="AU141" s="198" t="s">
        <v>80</v>
      </c>
      <c r="AV141" s="11" t="s">
        <v>80</v>
      </c>
      <c r="AW141" s="11" t="s">
        <v>32</v>
      </c>
      <c r="AX141" s="11" t="s">
        <v>75</v>
      </c>
      <c r="AY141" s="198" t="s">
        <v>120</v>
      </c>
    </row>
    <row r="142" spans="2:65" s="1" customFormat="1" ht="16.5" customHeight="1">
      <c r="B142" s="33"/>
      <c r="C142" s="175" t="s">
        <v>227</v>
      </c>
      <c r="D142" s="175" t="s">
        <v>122</v>
      </c>
      <c r="E142" s="176" t="s">
        <v>228</v>
      </c>
      <c r="F142" s="177" t="s">
        <v>229</v>
      </c>
      <c r="G142" s="178" t="s">
        <v>171</v>
      </c>
      <c r="H142" s="179">
        <v>95.763</v>
      </c>
      <c r="I142" s="180"/>
      <c r="J142" s="181">
        <f>ROUND(I142*H142,2)</f>
        <v>0</v>
      </c>
      <c r="K142" s="177" t="s">
        <v>126</v>
      </c>
      <c r="L142" s="37"/>
      <c r="M142" s="182" t="s">
        <v>1</v>
      </c>
      <c r="N142" s="183" t="s">
        <v>41</v>
      </c>
      <c r="O142" s="59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AR142" s="16" t="s">
        <v>127</v>
      </c>
      <c r="AT142" s="16" t="s">
        <v>122</v>
      </c>
      <c r="AU142" s="16" t="s">
        <v>80</v>
      </c>
      <c r="AY142" s="16" t="s">
        <v>120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6" t="s">
        <v>75</v>
      </c>
      <c r="BK142" s="186">
        <f>ROUND(I142*H142,2)</f>
        <v>0</v>
      </c>
      <c r="BL142" s="16" t="s">
        <v>127</v>
      </c>
      <c r="BM142" s="16" t="s">
        <v>230</v>
      </c>
    </row>
    <row r="143" spans="2:65" s="1" customFormat="1" ht="16.5" customHeight="1">
      <c r="B143" s="33"/>
      <c r="C143" s="175" t="s">
        <v>231</v>
      </c>
      <c r="D143" s="175" t="s">
        <v>122</v>
      </c>
      <c r="E143" s="176" t="s">
        <v>232</v>
      </c>
      <c r="F143" s="177" t="s">
        <v>233</v>
      </c>
      <c r="G143" s="178" t="s">
        <v>125</v>
      </c>
      <c r="H143" s="179">
        <v>260.82</v>
      </c>
      <c r="I143" s="180"/>
      <c r="J143" s="181">
        <f>ROUND(I143*H143,2)</f>
        <v>0</v>
      </c>
      <c r="K143" s="177" t="s">
        <v>147</v>
      </c>
      <c r="L143" s="37"/>
      <c r="M143" s="182" t="s">
        <v>1</v>
      </c>
      <c r="N143" s="183" t="s">
        <v>41</v>
      </c>
      <c r="O143" s="59"/>
      <c r="P143" s="184">
        <f>O143*H143</f>
        <v>0</v>
      </c>
      <c r="Q143" s="184">
        <v>0.00084</v>
      </c>
      <c r="R143" s="184">
        <f>Q143*H143</f>
        <v>0.2190888</v>
      </c>
      <c r="S143" s="184">
        <v>0</v>
      </c>
      <c r="T143" s="185">
        <f>S143*H143</f>
        <v>0</v>
      </c>
      <c r="AR143" s="16" t="s">
        <v>127</v>
      </c>
      <c r="AT143" s="16" t="s">
        <v>122</v>
      </c>
      <c r="AU143" s="16" t="s">
        <v>80</v>
      </c>
      <c r="AY143" s="16" t="s">
        <v>120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6" t="s">
        <v>75</v>
      </c>
      <c r="BK143" s="186">
        <f>ROUND(I143*H143,2)</f>
        <v>0</v>
      </c>
      <c r="BL143" s="16" t="s">
        <v>127</v>
      </c>
      <c r="BM143" s="16" t="s">
        <v>234</v>
      </c>
    </row>
    <row r="144" spans="2:51" s="11" customFormat="1" ht="10.2">
      <c r="B144" s="187"/>
      <c r="C144" s="188"/>
      <c r="D144" s="189" t="s">
        <v>133</v>
      </c>
      <c r="E144" s="190" t="s">
        <v>1</v>
      </c>
      <c r="F144" s="191" t="s">
        <v>235</v>
      </c>
      <c r="G144" s="188"/>
      <c r="H144" s="192">
        <v>31.7</v>
      </c>
      <c r="I144" s="193"/>
      <c r="J144" s="188"/>
      <c r="K144" s="188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133</v>
      </c>
      <c r="AU144" s="198" t="s">
        <v>80</v>
      </c>
      <c r="AV144" s="11" t="s">
        <v>80</v>
      </c>
      <c r="AW144" s="11" t="s">
        <v>32</v>
      </c>
      <c r="AX144" s="11" t="s">
        <v>70</v>
      </c>
      <c r="AY144" s="198" t="s">
        <v>120</v>
      </c>
    </row>
    <row r="145" spans="2:51" s="11" customFormat="1" ht="10.2">
      <c r="B145" s="187"/>
      <c r="C145" s="188"/>
      <c r="D145" s="189" t="s">
        <v>133</v>
      </c>
      <c r="E145" s="190" t="s">
        <v>1</v>
      </c>
      <c r="F145" s="191" t="s">
        <v>236</v>
      </c>
      <c r="G145" s="188"/>
      <c r="H145" s="192">
        <v>0</v>
      </c>
      <c r="I145" s="193"/>
      <c r="J145" s="188"/>
      <c r="K145" s="188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133</v>
      </c>
      <c r="AU145" s="198" t="s">
        <v>80</v>
      </c>
      <c r="AV145" s="11" t="s">
        <v>80</v>
      </c>
      <c r="AW145" s="11" t="s">
        <v>32</v>
      </c>
      <c r="AX145" s="11" t="s">
        <v>70</v>
      </c>
      <c r="AY145" s="198" t="s">
        <v>120</v>
      </c>
    </row>
    <row r="146" spans="2:51" s="11" customFormat="1" ht="10.2">
      <c r="B146" s="187"/>
      <c r="C146" s="188"/>
      <c r="D146" s="189" t="s">
        <v>133</v>
      </c>
      <c r="E146" s="190" t="s">
        <v>1</v>
      </c>
      <c r="F146" s="191" t="s">
        <v>237</v>
      </c>
      <c r="G146" s="188"/>
      <c r="H146" s="192">
        <v>4.4</v>
      </c>
      <c r="I146" s="193"/>
      <c r="J146" s="188"/>
      <c r="K146" s="188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133</v>
      </c>
      <c r="AU146" s="198" t="s">
        <v>80</v>
      </c>
      <c r="AV146" s="11" t="s">
        <v>80</v>
      </c>
      <c r="AW146" s="11" t="s">
        <v>32</v>
      </c>
      <c r="AX146" s="11" t="s">
        <v>70</v>
      </c>
      <c r="AY146" s="198" t="s">
        <v>120</v>
      </c>
    </row>
    <row r="147" spans="2:51" s="11" customFormat="1" ht="10.2">
      <c r="B147" s="187"/>
      <c r="C147" s="188"/>
      <c r="D147" s="189" t="s">
        <v>133</v>
      </c>
      <c r="E147" s="190" t="s">
        <v>1</v>
      </c>
      <c r="F147" s="191" t="s">
        <v>238</v>
      </c>
      <c r="G147" s="188"/>
      <c r="H147" s="192">
        <v>0</v>
      </c>
      <c r="I147" s="193"/>
      <c r="J147" s="188"/>
      <c r="K147" s="188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133</v>
      </c>
      <c r="AU147" s="198" t="s">
        <v>80</v>
      </c>
      <c r="AV147" s="11" t="s">
        <v>80</v>
      </c>
      <c r="AW147" s="11" t="s">
        <v>32</v>
      </c>
      <c r="AX147" s="11" t="s">
        <v>70</v>
      </c>
      <c r="AY147" s="198" t="s">
        <v>120</v>
      </c>
    </row>
    <row r="148" spans="2:51" s="11" customFormat="1" ht="10.2">
      <c r="B148" s="187"/>
      <c r="C148" s="188"/>
      <c r="D148" s="189" t="s">
        <v>133</v>
      </c>
      <c r="E148" s="190" t="s">
        <v>1</v>
      </c>
      <c r="F148" s="191" t="s">
        <v>239</v>
      </c>
      <c r="G148" s="188"/>
      <c r="H148" s="192">
        <v>162</v>
      </c>
      <c r="I148" s="193"/>
      <c r="J148" s="188"/>
      <c r="K148" s="188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133</v>
      </c>
      <c r="AU148" s="198" t="s">
        <v>80</v>
      </c>
      <c r="AV148" s="11" t="s">
        <v>80</v>
      </c>
      <c r="AW148" s="11" t="s">
        <v>32</v>
      </c>
      <c r="AX148" s="11" t="s">
        <v>70</v>
      </c>
      <c r="AY148" s="198" t="s">
        <v>120</v>
      </c>
    </row>
    <row r="149" spans="2:51" s="12" customFormat="1" ht="10.2">
      <c r="B149" s="199"/>
      <c r="C149" s="200"/>
      <c r="D149" s="189" t="s">
        <v>133</v>
      </c>
      <c r="E149" s="201" t="s">
        <v>1</v>
      </c>
      <c r="F149" s="202" t="s">
        <v>240</v>
      </c>
      <c r="G149" s="200"/>
      <c r="H149" s="201" t="s">
        <v>1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133</v>
      </c>
      <c r="AU149" s="208" t="s">
        <v>80</v>
      </c>
      <c r="AV149" s="12" t="s">
        <v>75</v>
      </c>
      <c r="AW149" s="12" t="s">
        <v>32</v>
      </c>
      <c r="AX149" s="12" t="s">
        <v>70</v>
      </c>
      <c r="AY149" s="208" t="s">
        <v>120</v>
      </c>
    </row>
    <row r="150" spans="2:51" s="11" customFormat="1" ht="10.2">
      <c r="B150" s="187"/>
      <c r="C150" s="188"/>
      <c r="D150" s="189" t="s">
        <v>133</v>
      </c>
      <c r="E150" s="190" t="s">
        <v>1</v>
      </c>
      <c r="F150" s="191" t="s">
        <v>241</v>
      </c>
      <c r="G150" s="188"/>
      <c r="H150" s="192">
        <v>62.72</v>
      </c>
      <c r="I150" s="193"/>
      <c r="J150" s="188"/>
      <c r="K150" s="188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133</v>
      </c>
      <c r="AU150" s="198" t="s">
        <v>80</v>
      </c>
      <c r="AV150" s="11" t="s">
        <v>80</v>
      </c>
      <c r="AW150" s="11" t="s">
        <v>32</v>
      </c>
      <c r="AX150" s="11" t="s">
        <v>70</v>
      </c>
      <c r="AY150" s="198" t="s">
        <v>120</v>
      </c>
    </row>
    <row r="151" spans="2:65" s="1" customFormat="1" ht="16.5" customHeight="1">
      <c r="B151" s="33"/>
      <c r="C151" s="175" t="s">
        <v>242</v>
      </c>
      <c r="D151" s="175" t="s">
        <v>122</v>
      </c>
      <c r="E151" s="176" t="s">
        <v>243</v>
      </c>
      <c r="F151" s="177" t="s">
        <v>244</v>
      </c>
      <c r="G151" s="178" t="s">
        <v>125</v>
      </c>
      <c r="H151" s="179">
        <v>209.7</v>
      </c>
      <c r="I151" s="180"/>
      <c r="J151" s="181">
        <f>ROUND(I151*H151,2)</f>
        <v>0</v>
      </c>
      <c r="K151" s="177" t="s">
        <v>126</v>
      </c>
      <c r="L151" s="37"/>
      <c r="M151" s="182" t="s">
        <v>1</v>
      </c>
      <c r="N151" s="183" t="s">
        <v>41</v>
      </c>
      <c r="O151" s="59"/>
      <c r="P151" s="184">
        <f>O151*H151</f>
        <v>0</v>
      </c>
      <c r="Q151" s="184">
        <v>0.00085</v>
      </c>
      <c r="R151" s="184">
        <f>Q151*H151</f>
        <v>0.178245</v>
      </c>
      <c r="S151" s="184">
        <v>0</v>
      </c>
      <c r="T151" s="185">
        <f>S151*H151</f>
        <v>0</v>
      </c>
      <c r="AR151" s="16" t="s">
        <v>127</v>
      </c>
      <c r="AT151" s="16" t="s">
        <v>122</v>
      </c>
      <c r="AU151" s="16" t="s">
        <v>80</v>
      </c>
      <c r="AY151" s="16" t="s">
        <v>120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6" t="s">
        <v>75</v>
      </c>
      <c r="BK151" s="186">
        <f>ROUND(I151*H151,2)</f>
        <v>0</v>
      </c>
      <c r="BL151" s="16" t="s">
        <v>127</v>
      </c>
      <c r="BM151" s="16" t="s">
        <v>245</v>
      </c>
    </row>
    <row r="152" spans="2:51" s="11" customFormat="1" ht="10.2">
      <c r="B152" s="187"/>
      <c r="C152" s="188"/>
      <c r="D152" s="189" t="s">
        <v>133</v>
      </c>
      <c r="E152" s="190" t="s">
        <v>1</v>
      </c>
      <c r="F152" s="191" t="s">
        <v>246</v>
      </c>
      <c r="G152" s="188"/>
      <c r="H152" s="192">
        <v>6.7</v>
      </c>
      <c r="I152" s="193"/>
      <c r="J152" s="188"/>
      <c r="K152" s="188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133</v>
      </c>
      <c r="AU152" s="198" t="s">
        <v>80</v>
      </c>
      <c r="AV152" s="11" t="s">
        <v>80</v>
      </c>
      <c r="AW152" s="11" t="s">
        <v>32</v>
      </c>
      <c r="AX152" s="11" t="s">
        <v>70</v>
      </c>
      <c r="AY152" s="198" t="s">
        <v>120</v>
      </c>
    </row>
    <row r="153" spans="2:51" s="11" customFormat="1" ht="10.2">
      <c r="B153" s="187"/>
      <c r="C153" s="188"/>
      <c r="D153" s="189" t="s">
        <v>133</v>
      </c>
      <c r="E153" s="190" t="s">
        <v>1</v>
      </c>
      <c r="F153" s="191" t="s">
        <v>247</v>
      </c>
      <c r="G153" s="188"/>
      <c r="H153" s="192">
        <v>122.6</v>
      </c>
      <c r="I153" s="193"/>
      <c r="J153" s="188"/>
      <c r="K153" s="188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133</v>
      </c>
      <c r="AU153" s="198" t="s">
        <v>80</v>
      </c>
      <c r="AV153" s="11" t="s">
        <v>80</v>
      </c>
      <c r="AW153" s="11" t="s">
        <v>32</v>
      </c>
      <c r="AX153" s="11" t="s">
        <v>70</v>
      </c>
      <c r="AY153" s="198" t="s">
        <v>120</v>
      </c>
    </row>
    <row r="154" spans="2:51" s="11" customFormat="1" ht="10.2">
      <c r="B154" s="187"/>
      <c r="C154" s="188"/>
      <c r="D154" s="189" t="s">
        <v>133</v>
      </c>
      <c r="E154" s="190" t="s">
        <v>1</v>
      </c>
      <c r="F154" s="191" t="s">
        <v>248</v>
      </c>
      <c r="G154" s="188"/>
      <c r="H154" s="192">
        <v>6.2</v>
      </c>
      <c r="I154" s="193"/>
      <c r="J154" s="188"/>
      <c r="K154" s="188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133</v>
      </c>
      <c r="AU154" s="198" t="s">
        <v>80</v>
      </c>
      <c r="AV154" s="11" t="s">
        <v>80</v>
      </c>
      <c r="AW154" s="11" t="s">
        <v>32</v>
      </c>
      <c r="AX154" s="11" t="s">
        <v>70</v>
      </c>
      <c r="AY154" s="198" t="s">
        <v>120</v>
      </c>
    </row>
    <row r="155" spans="2:51" s="11" customFormat="1" ht="10.2">
      <c r="B155" s="187"/>
      <c r="C155" s="188"/>
      <c r="D155" s="189" t="s">
        <v>133</v>
      </c>
      <c r="E155" s="190" t="s">
        <v>1</v>
      </c>
      <c r="F155" s="191" t="s">
        <v>249</v>
      </c>
      <c r="G155" s="188"/>
      <c r="H155" s="192">
        <v>15</v>
      </c>
      <c r="I155" s="193"/>
      <c r="J155" s="188"/>
      <c r="K155" s="188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133</v>
      </c>
      <c r="AU155" s="198" t="s">
        <v>80</v>
      </c>
      <c r="AV155" s="11" t="s">
        <v>80</v>
      </c>
      <c r="AW155" s="11" t="s">
        <v>32</v>
      </c>
      <c r="AX155" s="11" t="s">
        <v>70</v>
      </c>
      <c r="AY155" s="198" t="s">
        <v>120</v>
      </c>
    </row>
    <row r="156" spans="2:51" s="11" customFormat="1" ht="10.2">
      <c r="B156" s="187"/>
      <c r="C156" s="188"/>
      <c r="D156" s="189" t="s">
        <v>133</v>
      </c>
      <c r="E156" s="190" t="s">
        <v>1</v>
      </c>
      <c r="F156" s="191" t="s">
        <v>250</v>
      </c>
      <c r="G156" s="188"/>
      <c r="H156" s="192">
        <v>59.2</v>
      </c>
      <c r="I156" s="193"/>
      <c r="J156" s="188"/>
      <c r="K156" s="188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133</v>
      </c>
      <c r="AU156" s="198" t="s">
        <v>80</v>
      </c>
      <c r="AV156" s="11" t="s">
        <v>80</v>
      </c>
      <c r="AW156" s="11" t="s">
        <v>32</v>
      </c>
      <c r="AX156" s="11" t="s">
        <v>70</v>
      </c>
      <c r="AY156" s="198" t="s">
        <v>120</v>
      </c>
    </row>
    <row r="157" spans="2:51" s="13" customFormat="1" ht="10.2">
      <c r="B157" s="209"/>
      <c r="C157" s="210"/>
      <c r="D157" s="189" t="s">
        <v>133</v>
      </c>
      <c r="E157" s="211" t="s">
        <v>1</v>
      </c>
      <c r="F157" s="212" t="s">
        <v>186</v>
      </c>
      <c r="G157" s="210"/>
      <c r="H157" s="213">
        <v>209.7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133</v>
      </c>
      <c r="AU157" s="219" t="s">
        <v>80</v>
      </c>
      <c r="AV157" s="13" t="s">
        <v>127</v>
      </c>
      <c r="AW157" s="13" t="s">
        <v>32</v>
      </c>
      <c r="AX157" s="13" t="s">
        <v>75</v>
      </c>
      <c r="AY157" s="219" t="s">
        <v>120</v>
      </c>
    </row>
    <row r="158" spans="2:65" s="1" customFormat="1" ht="16.5" customHeight="1">
      <c r="B158" s="33"/>
      <c r="C158" s="175" t="s">
        <v>7</v>
      </c>
      <c r="D158" s="175" t="s">
        <v>122</v>
      </c>
      <c r="E158" s="176" t="s">
        <v>251</v>
      </c>
      <c r="F158" s="177" t="s">
        <v>252</v>
      </c>
      <c r="G158" s="178" t="s">
        <v>125</v>
      </c>
      <c r="H158" s="179">
        <v>77.3</v>
      </c>
      <c r="I158" s="180"/>
      <c r="J158" s="181">
        <f>ROUND(I158*H158,2)</f>
        <v>0</v>
      </c>
      <c r="K158" s="177" t="s">
        <v>126</v>
      </c>
      <c r="L158" s="37"/>
      <c r="M158" s="182" t="s">
        <v>1</v>
      </c>
      <c r="N158" s="183" t="s">
        <v>41</v>
      </c>
      <c r="O158" s="59"/>
      <c r="P158" s="184">
        <f>O158*H158</f>
        <v>0</v>
      </c>
      <c r="Q158" s="184">
        <v>0.00119</v>
      </c>
      <c r="R158" s="184">
        <f>Q158*H158</f>
        <v>0.091987</v>
      </c>
      <c r="S158" s="184">
        <v>0</v>
      </c>
      <c r="T158" s="185">
        <f>S158*H158</f>
        <v>0</v>
      </c>
      <c r="AR158" s="16" t="s">
        <v>127</v>
      </c>
      <c r="AT158" s="16" t="s">
        <v>122</v>
      </c>
      <c r="AU158" s="16" t="s">
        <v>80</v>
      </c>
      <c r="AY158" s="16" t="s">
        <v>120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6" t="s">
        <v>75</v>
      </c>
      <c r="BK158" s="186">
        <f>ROUND(I158*H158,2)</f>
        <v>0</v>
      </c>
      <c r="BL158" s="16" t="s">
        <v>127</v>
      </c>
      <c r="BM158" s="16" t="s">
        <v>253</v>
      </c>
    </row>
    <row r="159" spans="2:51" s="11" customFormat="1" ht="10.2">
      <c r="B159" s="187"/>
      <c r="C159" s="188"/>
      <c r="D159" s="189" t="s">
        <v>133</v>
      </c>
      <c r="E159" s="190" t="s">
        <v>1</v>
      </c>
      <c r="F159" s="191" t="s">
        <v>254</v>
      </c>
      <c r="G159" s="188"/>
      <c r="H159" s="192">
        <v>12.2</v>
      </c>
      <c r="I159" s="193"/>
      <c r="J159" s="188"/>
      <c r="K159" s="188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133</v>
      </c>
      <c r="AU159" s="198" t="s">
        <v>80</v>
      </c>
      <c r="AV159" s="11" t="s">
        <v>80</v>
      </c>
      <c r="AW159" s="11" t="s">
        <v>32</v>
      </c>
      <c r="AX159" s="11" t="s">
        <v>70</v>
      </c>
      <c r="AY159" s="198" t="s">
        <v>120</v>
      </c>
    </row>
    <row r="160" spans="2:51" s="11" customFormat="1" ht="10.2">
      <c r="B160" s="187"/>
      <c r="C160" s="188"/>
      <c r="D160" s="189" t="s">
        <v>133</v>
      </c>
      <c r="E160" s="190" t="s">
        <v>1</v>
      </c>
      <c r="F160" s="191" t="s">
        <v>255</v>
      </c>
      <c r="G160" s="188"/>
      <c r="H160" s="192">
        <v>65.1</v>
      </c>
      <c r="I160" s="193"/>
      <c r="J160" s="188"/>
      <c r="K160" s="188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133</v>
      </c>
      <c r="AU160" s="198" t="s">
        <v>80</v>
      </c>
      <c r="AV160" s="11" t="s">
        <v>80</v>
      </c>
      <c r="AW160" s="11" t="s">
        <v>32</v>
      </c>
      <c r="AX160" s="11" t="s">
        <v>70</v>
      </c>
      <c r="AY160" s="198" t="s">
        <v>120</v>
      </c>
    </row>
    <row r="161" spans="2:51" s="14" customFormat="1" ht="10.2">
      <c r="B161" s="220"/>
      <c r="C161" s="221"/>
      <c r="D161" s="189" t="s">
        <v>133</v>
      </c>
      <c r="E161" s="222" t="s">
        <v>1</v>
      </c>
      <c r="F161" s="223" t="s">
        <v>203</v>
      </c>
      <c r="G161" s="221"/>
      <c r="H161" s="224">
        <v>77.3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133</v>
      </c>
      <c r="AU161" s="230" t="s">
        <v>80</v>
      </c>
      <c r="AV161" s="14" t="s">
        <v>135</v>
      </c>
      <c r="AW161" s="14" t="s">
        <v>32</v>
      </c>
      <c r="AX161" s="14" t="s">
        <v>75</v>
      </c>
      <c r="AY161" s="230" t="s">
        <v>120</v>
      </c>
    </row>
    <row r="162" spans="2:65" s="1" customFormat="1" ht="16.5" customHeight="1">
      <c r="B162" s="33"/>
      <c r="C162" s="175" t="s">
        <v>256</v>
      </c>
      <c r="D162" s="175" t="s">
        <v>122</v>
      </c>
      <c r="E162" s="176" t="s">
        <v>257</v>
      </c>
      <c r="F162" s="177" t="s">
        <v>258</v>
      </c>
      <c r="G162" s="178" t="s">
        <v>125</v>
      </c>
      <c r="H162" s="179">
        <v>260.82</v>
      </c>
      <c r="I162" s="180"/>
      <c r="J162" s="181">
        <f>ROUND(I162*H162,2)</f>
        <v>0</v>
      </c>
      <c r="K162" s="177" t="s">
        <v>147</v>
      </c>
      <c r="L162" s="37"/>
      <c r="M162" s="182" t="s">
        <v>1</v>
      </c>
      <c r="N162" s="183" t="s">
        <v>41</v>
      </c>
      <c r="O162" s="59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AR162" s="16" t="s">
        <v>127</v>
      </c>
      <c r="AT162" s="16" t="s">
        <v>122</v>
      </c>
      <c r="AU162" s="16" t="s">
        <v>80</v>
      </c>
      <c r="AY162" s="16" t="s">
        <v>120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6" t="s">
        <v>75</v>
      </c>
      <c r="BK162" s="186">
        <f>ROUND(I162*H162,2)</f>
        <v>0</v>
      </c>
      <c r="BL162" s="16" t="s">
        <v>127</v>
      </c>
      <c r="BM162" s="16" t="s">
        <v>259</v>
      </c>
    </row>
    <row r="163" spans="2:65" s="1" customFormat="1" ht="16.5" customHeight="1">
      <c r="B163" s="33"/>
      <c r="C163" s="175" t="s">
        <v>260</v>
      </c>
      <c r="D163" s="175" t="s">
        <v>122</v>
      </c>
      <c r="E163" s="176" t="s">
        <v>261</v>
      </c>
      <c r="F163" s="177" t="s">
        <v>262</v>
      </c>
      <c r="G163" s="178" t="s">
        <v>125</v>
      </c>
      <c r="H163" s="179">
        <v>209.7</v>
      </c>
      <c r="I163" s="180"/>
      <c r="J163" s="181">
        <f>ROUND(I163*H163,2)</f>
        <v>0</v>
      </c>
      <c r="K163" s="177" t="s">
        <v>126</v>
      </c>
      <c r="L163" s="37"/>
      <c r="M163" s="182" t="s">
        <v>1</v>
      </c>
      <c r="N163" s="183" t="s">
        <v>41</v>
      </c>
      <c r="O163" s="59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AR163" s="16" t="s">
        <v>127</v>
      </c>
      <c r="AT163" s="16" t="s">
        <v>122</v>
      </c>
      <c r="AU163" s="16" t="s">
        <v>80</v>
      </c>
      <c r="AY163" s="16" t="s">
        <v>120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6" t="s">
        <v>75</v>
      </c>
      <c r="BK163" s="186">
        <f>ROUND(I163*H163,2)</f>
        <v>0</v>
      </c>
      <c r="BL163" s="16" t="s">
        <v>127</v>
      </c>
      <c r="BM163" s="16" t="s">
        <v>263</v>
      </c>
    </row>
    <row r="164" spans="2:65" s="1" customFormat="1" ht="16.5" customHeight="1">
      <c r="B164" s="33"/>
      <c r="C164" s="175" t="s">
        <v>264</v>
      </c>
      <c r="D164" s="175" t="s">
        <v>122</v>
      </c>
      <c r="E164" s="176" t="s">
        <v>265</v>
      </c>
      <c r="F164" s="177" t="s">
        <v>266</v>
      </c>
      <c r="G164" s="178" t="s">
        <v>125</v>
      </c>
      <c r="H164" s="179">
        <v>77.3</v>
      </c>
      <c r="I164" s="180"/>
      <c r="J164" s="181">
        <f>ROUND(I164*H164,2)</f>
        <v>0</v>
      </c>
      <c r="K164" s="177" t="s">
        <v>126</v>
      </c>
      <c r="L164" s="37"/>
      <c r="M164" s="182" t="s">
        <v>1</v>
      </c>
      <c r="N164" s="183" t="s">
        <v>41</v>
      </c>
      <c r="O164" s="59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AR164" s="16" t="s">
        <v>127</v>
      </c>
      <c r="AT164" s="16" t="s">
        <v>122</v>
      </c>
      <c r="AU164" s="16" t="s">
        <v>80</v>
      </c>
      <c r="AY164" s="16" t="s">
        <v>120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6" t="s">
        <v>75</v>
      </c>
      <c r="BK164" s="186">
        <f>ROUND(I164*H164,2)</f>
        <v>0</v>
      </c>
      <c r="BL164" s="16" t="s">
        <v>127</v>
      </c>
      <c r="BM164" s="16" t="s">
        <v>267</v>
      </c>
    </row>
    <row r="165" spans="2:65" s="1" customFormat="1" ht="16.5" customHeight="1">
      <c r="B165" s="33"/>
      <c r="C165" s="175" t="s">
        <v>268</v>
      </c>
      <c r="D165" s="175" t="s">
        <v>122</v>
      </c>
      <c r="E165" s="176" t="s">
        <v>269</v>
      </c>
      <c r="F165" s="177" t="s">
        <v>270</v>
      </c>
      <c r="G165" s="178" t="s">
        <v>171</v>
      </c>
      <c r="H165" s="179">
        <v>183.486</v>
      </c>
      <c r="I165" s="180"/>
      <c r="J165" s="181">
        <f>ROUND(I165*H165,2)</f>
        <v>0</v>
      </c>
      <c r="K165" s="177" t="s">
        <v>147</v>
      </c>
      <c r="L165" s="37"/>
      <c r="M165" s="182" t="s">
        <v>1</v>
      </c>
      <c r="N165" s="183" t="s">
        <v>41</v>
      </c>
      <c r="O165" s="59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AR165" s="16" t="s">
        <v>127</v>
      </c>
      <c r="AT165" s="16" t="s">
        <v>122</v>
      </c>
      <c r="AU165" s="16" t="s">
        <v>80</v>
      </c>
      <c r="AY165" s="16" t="s">
        <v>120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6" t="s">
        <v>75</v>
      </c>
      <c r="BK165" s="186">
        <f>ROUND(I165*H165,2)</f>
        <v>0</v>
      </c>
      <c r="BL165" s="16" t="s">
        <v>127</v>
      </c>
      <c r="BM165" s="16" t="s">
        <v>271</v>
      </c>
    </row>
    <row r="166" spans="2:51" s="11" customFormat="1" ht="10.2">
      <c r="B166" s="187"/>
      <c r="C166" s="188"/>
      <c r="D166" s="189" t="s">
        <v>133</v>
      </c>
      <c r="E166" s="190" t="s">
        <v>1</v>
      </c>
      <c r="F166" s="191" t="s">
        <v>272</v>
      </c>
      <c r="G166" s="188"/>
      <c r="H166" s="192">
        <v>183.486</v>
      </c>
      <c r="I166" s="193"/>
      <c r="J166" s="188"/>
      <c r="K166" s="188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133</v>
      </c>
      <c r="AU166" s="198" t="s">
        <v>80</v>
      </c>
      <c r="AV166" s="11" t="s">
        <v>80</v>
      </c>
      <c r="AW166" s="11" t="s">
        <v>32</v>
      </c>
      <c r="AX166" s="11" t="s">
        <v>70</v>
      </c>
      <c r="AY166" s="198" t="s">
        <v>120</v>
      </c>
    </row>
    <row r="167" spans="2:65" s="1" customFormat="1" ht="16.5" customHeight="1">
      <c r="B167" s="33"/>
      <c r="C167" s="175" t="s">
        <v>273</v>
      </c>
      <c r="D167" s="175" t="s">
        <v>122</v>
      </c>
      <c r="E167" s="176" t="s">
        <v>274</v>
      </c>
      <c r="F167" s="177" t="s">
        <v>275</v>
      </c>
      <c r="G167" s="178" t="s">
        <v>171</v>
      </c>
      <c r="H167" s="179">
        <v>598.66</v>
      </c>
      <c r="I167" s="180"/>
      <c r="J167" s="181">
        <f>ROUND(I167*H167,2)</f>
        <v>0</v>
      </c>
      <c r="K167" s="177" t="s">
        <v>126</v>
      </c>
      <c r="L167" s="37"/>
      <c r="M167" s="182" t="s">
        <v>1</v>
      </c>
      <c r="N167" s="183" t="s">
        <v>41</v>
      </c>
      <c r="O167" s="59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AR167" s="16" t="s">
        <v>127</v>
      </c>
      <c r="AT167" s="16" t="s">
        <v>122</v>
      </c>
      <c r="AU167" s="16" t="s">
        <v>80</v>
      </c>
      <c r="AY167" s="16" t="s">
        <v>120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6" t="s">
        <v>75</v>
      </c>
      <c r="BK167" s="186">
        <f>ROUND(I167*H167,2)</f>
        <v>0</v>
      </c>
      <c r="BL167" s="16" t="s">
        <v>127</v>
      </c>
      <c r="BM167" s="16" t="s">
        <v>276</v>
      </c>
    </row>
    <row r="168" spans="2:51" s="12" customFormat="1" ht="10.2">
      <c r="B168" s="199"/>
      <c r="C168" s="200"/>
      <c r="D168" s="189" t="s">
        <v>133</v>
      </c>
      <c r="E168" s="201" t="s">
        <v>1</v>
      </c>
      <c r="F168" s="202" t="s">
        <v>277</v>
      </c>
      <c r="G168" s="200"/>
      <c r="H168" s="201" t="s">
        <v>1</v>
      </c>
      <c r="I168" s="203"/>
      <c r="J168" s="200"/>
      <c r="K168" s="200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133</v>
      </c>
      <c r="AU168" s="208" t="s">
        <v>80</v>
      </c>
      <c r="AV168" s="12" t="s">
        <v>75</v>
      </c>
      <c r="AW168" s="12" t="s">
        <v>32</v>
      </c>
      <c r="AX168" s="12" t="s">
        <v>70</v>
      </c>
      <c r="AY168" s="208" t="s">
        <v>120</v>
      </c>
    </row>
    <row r="169" spans="2:51" s="11" customFormat="1" ht="10.2">
      <c r="B169" s="187"/>
      <c r="C169" s="188"/>
      <c r="D169" s="189" t="s">
        <v>133</v>
      </c>
      <c r="E169" s="190" t="s">
        <v>1</v>
      </c>
      <c r="F169" s="191" t="s">
        <v>278</v>
      </c>
      <c r="G169" s="188"/>
      <c r="H169" s="192">
        <v>598.66</v>
      </c>
      <c r="I169" s="193"/>
      <c r="J169" s="188"/>
      <c r="K169" s="188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133</v>
      </c>
      <c r="AU169" s="198" t="s">
        <v>80</v>
      </c>
      <c r="AV169" s="11" t="s">
        <v>80</v>
      </c>
      <c r="AW169" s="11" t="s">
        <v>32</v>
      </c>
      <c r="AX169" s="11" t="s">
        <v>75</v>
      </c>
      <c r="AY169" s="198" t="s">
        <v>120</v>
      </c>
    </row>
    <row r="170" spans="2:65" s="1" customFormat="1" ht="16.5" customHeight="1">
      <c r="B170" s="33"/>
      <c r="C170" s="175" t="s">
        <v>279</v>
      </c>
      <c r="D170" s="175" t="s">
        <v>122</v>
      </c>
      <c r="E170" s="176" t="s">
        <v>280</v>
      </c>
      <c r="F170" s="177" t="s">
        <v>281</v>
      </c>
      <c r="G170" s="178" t="s">
        <v>171</v>
      </c>
      <c r="H170" s="179">
        <v>19.88</v>
      </c>
      <c r="I170" s="180"/>
      <c r="J170" s="181">
        <f>ROUND(I170*H170,2)</f>
        <v>0</v>
      </c>
      <c r="K170" s="177" t="s">
        <v>147</v>
      </c>
      <c r="L170" s="37"/>
      <c r="M170" s="182" t="s">
        <v>1</v>
      </c>
      <c r="N170" s="183" t="s">
        <v>41</v>
      </c>
      <c r="O170" s="59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AR170" s="16" t="s">
        <v>127</v>
      </c>
      <c r="AT170" s="16" t="s">
        <v>122</v>
      </c>
      <c r="AU170" s="16" t="s">
        <v>80</v>
      </c>
      <c r="AY170" s="16" t="s">
        <v>120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6" t="s">
        <v>75</v>
      </c>
      <c r="BK170" s="186">
        <f>ROUND(I170*H170,2)</f>
        <v>0</v>
      </c>
      <c r="BL170" s="16" t="s">
        <v>127</v>
      </c>
      <c r="BM170" s="16" t="s">
        <v>282</v>
      </c>
    </row>
    <row r="171" spans="2:51" s="12" customFormat="1" ht="10.2">
      <c r="B171" s="199"/>
      <c r="C171" s="200"/>
      <c r="D171" s="189" t="s">
        <v>133</v>
      </c>
      <c r="E171" s="201" t="s">
        <v>1</v>
      </c>
      <c r="F171" s="202" t="s">
        <v>283</v>
      </c>
      <c r="G171" s="200"/>
      <c r="H171" s="201" t="s">
        <v>1</v>
      </c>
      <c r="I171" s="203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133</v>
      </c>
      <c r="AU171" s="208" t="s">
        <v>80</v>
      </c>
      <c r="AV171" s="12" t="s">
        <v>75</v>
      </c>
      <c r="AW171" s="12" t="s">
        <v>32</v>
      </c>
      <c r="AX171" s="12" t="s">
        <v>70</v>
      </c>
      <c r="AY171" s="208" t="s">
        <v>120</v>
      </c>
    </row>
    <row r="172" spans="2:51" s="11" customFormat="1" ht="10.2">
      <c r="B172" s="187"/>
      <c r="C172" s="188"/>
      <c r="D172" s="189" t="s">
        <v>133</v>
      </c>
      <c r="E172" s="190" t="s">
        <v>1</v>
      </c>
      <c r="F172" s="191" t="s">
        <v>284</v>
      </c>
      <c r="G172" s="188"/>
      <c r="H172" s="192">
        <v>54.67</v>
      </c>
      <c r="I172" s="193"/>
      <c r="J172" s="188"/>
      <c r="K172" s="188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133</v>
      </c>
      <c r="AU172" s="198" t="s">
        <v>80</v>
      </c>
      <c r="AV172" s="11" t="s">
        <v>80</v>
      </c>
      <c r="AW172" s="11" t="s">
        <v>32</v>
      </c>
      <c r="AX172" s="11" t="s">
        <v>70</v>
      </c>
      <c r="AY172" s="198" t="s">
        <v>120</v>
      </c>
    </row>
    <row r="173" spans="2:51" s="11" customFormat="1" ht="10.2">
      <c r="B173" s="187"/>
      <c r="C173" s="188"/>
      <c r="D173" s="189" t="s">
        <v>133</v>
      </c>
      <c r="E173" s="190" t="s">
        <v>1</v>
      </c>
      <c r="F173" s="191" t="s">
        <v>285</v>
      </c>
      <c r="G173" s="188"/>
      <c r="H173" s="192">
        <v>8.96</v>
      </c>
      <c r="I173" s="193"/>
      <c r="J173" s="188"/>
      <c r="K173" s="188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133</v>
      </c>
      <c r="AU173" s="198" t="s">
        <v>80</v>
      </c>
      <c r="AV173" s="11" t="s">
        <v>80</v>
      </c>
      <c r="AW173" s="11" t="s">
        <v>32</v>
      </c>
      <c r="AX173" s="11" t="s">
        <v>70</v>
      </c>
      <c r="AY173" s="198" t="s">
        <v>120</v>
      </c>
    </row>
    <row r="174" spans="2:51" s="12" customFormat="1" ht="10.2">
      <c r="B174" s="199"/>
      <c r="C174" s="200"/>
      <c r="D174" s="189" t="s">
        <v>133</v>
      </c>
      <c r="E174" s="201" t="s">
        <v>1</v>
      </c>
      <c r="F174" s="202" t="s">
        <v>286</v>
      </c>
      <c r="G174" s="200"/>
      <c r="H174" s="201" t="s">
        <v>1</v>
      </c>
      <c r="I174" s="203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133</v>
      </c>
      <c r="AU174" s="208" t="s">
        <v>80</v>
      </c>
      <c r="AV174" s="12" t="s">
        <v>75</v>
      </c>
      <c r="AW174" s="12" t="s">
        <v>32</v>
      </c>
      <c r="AX174" s="12" t="s">
        <v>70</v>
      </c>
      <c r="AY174" s="208" t="s">
        <v>120</v>
      </c>
    </row>
    <row r="175" spans="2:51" s="11" customFormat="1" ht="10.2">
      <c r="B175" s="187"/>
      <c r="C175" s="188"/>
      <c r="D175" s="189" t="s">
        <v>133</v>
      </c>
      <c r="E175" s="190" t="s">
        <v>1</v>
      </c>
      <c r="F175" s="191" t="s">
        <v>287</v>
      </c>
      <c r="G175" s="188"/>
      <c r="H175" s="192">
        <v>-43.75</v>
      </c>
      <c r="I175" s="193"/>
      <c r="J175" s="188"/>
      <c r="K175" s="188"/>
      <c r="L175" s="194"/>
      <c r="M175" s="195"/>
      <c r="N175" s="196"/>
      <c r="O175" s="196"/>
      <c r="P175" s="196"/>
      <c r="Q175" s="196"/>
      <c r="R175" s="196"/>
      <c r="S175" s="196"/>
      <c r="T175" s="197"/>
      <c r="AT175" s="198" t="s">
        <v>133</v>
      </c>
      <c r="AU175" s="198" t="s">
        <v>80</v>
      </c>
      <c r="AV175" s="11" t="s">
        <v>80</v>
      </c>
      <c r="AW175" s="11" t="s">
        <v>32</v>
      </c>
      <c r="AX175" s="11" t="s">
        <v>70</v>
      </c>
      <c r="AY175" s="198" t="s">
        <v>120</v>
      </c>
    </row>
    <row r="176" spans="2:65" s="1" customFormat="1" ht="16.5" customHeight="1">
      <c r="B176" s="33"/>
      <c r="C176" s="175" t="s">
        <v>288</v>
      </c>
      <c r="D176" s="175" t="s">
        <v>122</v>
      </c>
      <c r="E176" s="176" t="s">
        <v>289</v>
      </c>
      <c r="F176" s="177" t="s">
        <v>290</v>
      </c>
      <c r="G176" s="178" t="s">
        <v>171</v>
      </c>
      <c r="H176" s="179">
        <v>299.33</v>
      </c>
      <c r="I176" s="180"/>
      <c r="J176" s="181">
        <f>ROUND(I176*H176,2)</f>
        <v>0</v>
      </c>
      <c r="K176" s="177" t="s">
        <v>126</v>
      </c>
      <c r="L176" s="37"/>
      <c r="M176" s="182" t="s">
        <v>1</v>
      </c>
      <c r="N176" s="183" t="s">
        <v>41</v>
      </c>
      <c r="O176" s="59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AR176" s="16" t="s">
        <v>127</v>
      </c>
      <c r="AT176" s="16" t="s">
        <v>122</v>
      </c>
      <c r="AU176" s="16" t="s">
        <v>80</v>
      </c>
      <c r="AY176" s="16" t="s">
        <v>120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6" t="s">
        <v>75</v>
      </c>
      <c r="BK176" s="186">
        <f>ROUND(I176*H176,2)</f>
        <v>0</v>
      </c>
      <c r="BL176" s="16" t="s">
        <v>127</v>
      </c>
      <c r="BM176" s="16" t="s">
        <v>291</v>
      </c>
    </row>
    <row r="177" spans="2:51" s="11" customFormat="1" ht="10.2">
      <c r="B177" s="187"/>
      <c r="C177" s="188"/>
      <c r="D177" s="189" t="s">
        <v>133</v>
      </c>
      <c r="E177" s="190" t="s">
        <v>1</v>
      </c>
      <c r="F177" s="191" t="s">
        <v>292</v>
      </c>
      <c r="G177" s="188"/>
      <c r="H177" s="192">
        <v>299.33</v>
      </c>
      <c r="I177" s="193"/>
      <c r="J177" s="188"/>
      <c r="K177" s="188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133</v>
      </c>
      <c r="AU177" s="198" t="s">
        <v>80</v>
      </c>
      <c r="AV177" s="11" t="s">
        <v>80</v>
      </c>
      <c r="AW177" s="11" t="s">
        <v>32</v>
      </c>
      <c r="AX177" s="11" t="s">
        <v>75</v>
      </c>
      <c r="AY177" s="198" t="s">
        <v>120</v>
      </c>
    </row>
    <row r="178" spans="2:65" s="1" customFormat="1" ht="16.5" customHeight="1">
      <c r="B178" s="33"/>
      <c r="C178" s="175" t="s">
        <v>293</v>
      </c>
      <c r="D178" s="175" t="s">
        <v>122</v>
      </c>
      <c r="E178" s="176" t="s">
        <v>294</v>
      </c>
      <c r="F178" s="177" t="s">
        <v>295</v>
      </c>
      <c r="G178" s="178" t="s">
        <v>171</v>
      </c>
      <c r="H178" s="179">
        <v>319.21</v>
      </c>
      <c r="I178" s="180"/>
      <c r="J178" s="181">
        <f>ROUND(I178*H178,2)</f>
        <v>0</v>
      </c>
      <c r="K178" s="177" t="s">
        <v>147</v>
      </c>
      <c r="L178" s="37"/>
      <c r="M178" s="182" t="s">
        <v>1</v>
      </c>
      <c r="N178" s="183" t="s">
        <v>41</v>
      </c>
      <c r="O178" s="59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16" t="s">
        <v>127</v>
      </c>
      <c r="AT178" s="16" t="s">
        <v>122</v>
      </c>
      <c r="AU178" s="16" t="s">
        <v>80</v>
      </c>
      <c r="AY178" s="16" t="s">
        <v>120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6" t="s">
        <v>75</v>
      </c>
      <c r="BK178" s="186">
        <f>ROUND(I178*H178,2)</f>
        <v>0</v>
      </c>
      <c r="BL178" s="16" t="s">
        <v>127</v>
      </c>
      <c r="BM178" s="16" t="s">
        <v>296</v>
      </c>
    </row>
    <row r="179" spans="2:65" s="1" customFormat="1" ht="16.5" customHeight="1">
      <c r="B179" s="33"/>
      <c r="C179" s="175" t="s">
        <v>297</v>
      </c>
      <c r="D179" s="175" t="s">
        <v>122</v>
      </c>
      <c r="E179" s="176" t="s">
        <v>298</v>
      </c>
      <c r="F179" s="177" t="s">
        <v>299</v>
      </c>
      <c r="G179" s="178" t="s">
        <v>171</v>
      </c>
      <c r="H179" s="179">
        <v>313.73</v>
      </c>
      <c r="I179" s="180"/>
      <c r="J179" s="181">
        <f>ROUND(I179*H179,2)</f>
        <v>0</v>
      </c>
      <c r="K179" s="177" t="s">
        <v>147</v>
      </c>
      <c r="L179" s="37"/>
      <c r="M179" s="182" t="s">
        <v>1</v>
      </c>
      <c r="N179" s="183" t="s">
        <v>41</v>
      </c>
      <c r="O179" s="59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AR179" s="16" t="s">
        <v>127</v>
      </c>
      <c r="AT179" s="16" t="s">
        <v>122</v>
      </c>
      <c r="AU179" s="16" t="s">
        <v>80</v>
      </c>
      <c r="AY179" s="16" t="s">
        <v>120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6" t="s">
        <v>75</v>
      </c>
      <c r="BK179" s="186">
        <f>ROUND(I179*H179,2)</f>
        <v>0</v>
      </c>
      <c r="BL179" s="16" t="s">
        <v>127</v>
      </c>
      <c r="BM179" s="16" t="s">
        <v>300</v>
      </c>
    </row>
    <row r="180" spans="2:51" s="11" customFormat="1" ht="10.2">
      <c r="B180" s="187"/>
      <c r="C180" s="188"/>
      <c r="D180" s="189" t="s">
        <v>133</v>
      </c>
      <c r="E180" s="190" t="s">
        <v>1</v>
      </c>
      <c r="F180" s="191" t="s">
        <v>301</v>
      </c>
      <c r="G180" s="188"/>
      <c r="H180" s="192">
        <v>333.61</v>
      </c>
      <c r="I180" s="193"/>
      <c r="J180" s="188"/>
      <c r="K180" s="188"/>
      <c r="L180" s="194"/>
      <c r="M180" s="195"/>
      <c r="N180" s="196"/>
      <c r="O180" s="196"/>
      <c r="P180" s="196"/>
      <c r="Q180" s="196"/>
      <c r="R180" s="196"/>
      <c r="S180" s="196"/>
      <c r="T180" s="197"/>
      <c r="AT180" s="198" t="s">
        <v>133</v>
      </c>
      <c r="AU180" s="198" t="s">
        <v>80</v>
      </c>
      <c r="AV180" s="11" t="s">
        <v>80</v>
      </c>
      <c r="AW180" s="11" t="s">
        <v>32</v>
      </c>
      <c r="AX180" s="11" t="s">
        <v>70</v>
      </c>
      <c r="AY180" s="198" t="s">
        <v>120</v>
      </c>
    </row>
    <row r="181" spans="2:51" s="12" customFormat="1" ht="10.2">
      <c r="B181" s="199"/>
      <c r="C181" s="200"/>
      <c r="D181" s="189" t="s">
        <v>133</v>
      </c>
      <c r="E181" s="201" t="s">
        <v>1</v>
      </c>
      <c r="F181" s="202" t="s">
        <v>302</v>
      </c>
      <c r="G181" s="200"/>
      <c r="H181" s="201" t="s">
        <v>1</v>
      </c>
      <c r="I181" s="203"/>
      <c r="J181" s="200"/>
      <c r="K181" s="200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133</v>
      </c>
      <c r="AU181" s="208" t="s">
        <v>80</v>
      </c>
      <c r="AV181" s="12" t="s">
        <v>75</v>
      </c>
      <c r="AW181" s="12" t="s">
        <v>32</v>
      </c>
      <c r="AX181" s="12" t="s">
        <v>70</v>
      </c>
      <c r="AY181" s="208" t="s">
        <v>120</v>
      </c>
    </row>
    <row r="182" spans="2:51" s="11" customFormat="1" ht="10.2">
      <c r="B182" s="187"/>
      <c r="C182" s="188"/>
      <c r="D182" s="189" t="s">
        <v>133</v>
      </c>
      <c r="E182" s="190" t="s">
        <v>1</v>
      </c>
      <c r="F182" s="191" t="s">
        <v>303</v>
      </c>
      <c r="G182" s="188"/>
      <c r="H182" s="192">
        <v>-54.67</v>
      </c>
      <c r="I182" s="193"/>
      <c r="J182" s="188"/>
      <c r="K182" s="188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133</v>
      </c>
      <c r="AU182" s="198" t="s">
        <v>80</v>
      </c>
      <c r="AV182" s="11" t="s">
        <v>80</v>
      </c>
      <c r="AW182" s="11" t="s">
        <v>32</v>
      </c>
      <c r="AX182" s="11" t="s">
        <v>70</v>
      </c>
      <c r="AY182" s="198" t="s">
        <v>120</v>
      </c>
    </row>
    <row r="183" spans="2:51" s="11" customFormat="1" ht="10.2">
      <c r="B183" s="187"/>
      <c r="C183" s="188"/>
      <c r="D183" s="189" t="s">
        <v>133</v>
      </c>
      <c r="E183" s="190" t="s">
        <v>1</v>
      </c>
      <c r="F183" s="191" t="s">
        <v>304</v>
      </c>
      <c r="G183" s="188"/>
      <c r="H183" s="192">
        <v>-8.96</v>
      </c>
      <c r="I183" s="193"/>
      <c r="J183" s="188"/>
      <c r="K183" s="188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133</v>
      </c>
      <c r="AU183" s="198" t="s">
        <v>80</v>
      </c>
      <c r="AV183" s="11" t="s">
        <v>80</v>
      </c>
      <c r="AW183" s="11" t="s">
        <v>32</v>
      </c>
      <c r="AX183" s="11" t="s">
        <v>70</v>
      </c>
      <c r="AY183" s="198" t="s">
        <v>120</v>
      </c>
    </row>
    <row r="184" spans="2:51" s="12" customFormat="1" ht="10.2">
      <c r="B184" s="199"/>
      <c r="C184" s="200"/>
      <c r="D184" s="189" t="s">
        <v>133</v>
      </c>
      <c r="E184" s="201" t="s">
        <v>1</v>
      </c>
      <c r="F184" s="202" t="s">
        <v>305</v>
      </c>
      <c r="G184" s="200"/>
      <c r="H184" s="201" t="s">
        <v>1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133</v>
      </c>
      <c r="AU184" s="208" t="s">
        <v>80</v>
      </c>
      <c r="AV184" s="12" t="s">
        <v>75</v>
      </c>
      <c r="AW184" s="12" t="s">
        <v>32</v>
      </c>
      <c r="AX184" s="12" t="s">
        <v>70</v>
      </c>
      <c r="AY184" s="208" t="s">
        <v>120</v>
      </c>
    </row>
    <row r="185" spans="2:51" s="11" customFormat="1" ht="10.2">
      <c r="B185" s="187"/>
      <c r="C185" s="188"/>
      <c r="D185" s="189" t="s">
        <v>133</v>
      </c>
      <c r="E185" s="190" t="s">
        <v>1</v>
      </c>
      <c r="F185" s="191" t="s">
        <v>306</v>
      </c>
      <c r="G185" s="188"/>
      <c r="H185" s="192">
        <v>43.75</v>
      </c>
      <c r="I185" s="193"/>
      <c r="J185" s="188"/>
      <c r="K185" s="188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133</v>
      </c>
      <c r="AU185" s="198" t="s">
        <v>80</v>
      </c>
      <c r="AV185" s="11" t="s">
        <v>80</v>
      </c>
      <c r="AW185" s="11" t="s">
        <v>32</v>
      </c>
      <c r="AX185" s="11" t="s">
        <v>70</v>
      </c>
      <c r="AY185" s="198" t="s">
        <v>120</v>
      </c>
    </row>
    <row r="186" spans="2:65" s="1" customFormat="1" ht="16.5" customHeight="1">
      <c r="B186" s="33"/>
      <c r="C186" s="231" t="s">
        <v>307</v>
      </c>
      <c r="D186" s="231" t="s">
        <v>308</v>
      </c>
      <c r="E186" s="232" t="s">
        <v>309</v>
      </c>
      <c r="F186" s="233" t="s">
        <v>310</v>
      </c>
      <c r="G186" s="234" t="s">
        <v>311</v>
      </c>
      <c r="H186" s="235">
        <v>39.6</v>
      </c>
      <c r="I186" s="236"/>
      <c r="J186" s="237">
        <f>ROUND(I186*H186,2)</f>
        <v>0</v>
      </c>
      <c r="K186" s="233" t="s">
        <v>147</v>
      </c>
      <c r="L186" s="238"/>
      <c r="M186" s="239" t="s">
        <v>1</v>
      </c>
      <c r="N186" s="240" t="s">
        <v>41</v>
      </c>
      <c r="O186" s="59"/>
      <c r="P186" s="184">
        <f>O186*H186</f>
        <v>0</v>
      </c>
      <c r="Q186" s="184">
        <v>1</v>
      </c>
      <c r="R186" s="184">
        <f>Q186*H186</f>
        <v>39.6</v>
      </c>
      <c r="S186" s="184">
        <v>0</v>
      </c>
      <c r="T186" s="185">
        <f>S186*H186</f>
        <v>0</v>
      </c>
      <c r="AR186" s="16" t="s">
        <v>158</v>
      </c>
      <c r="AT186" s="16" t="s">
        <v>308</v>
      </c>
      <c r="AU186" s="16" t="s">
        <v>80</v>
      </c>
      <c r="AY186" s="16" t="s">
        <v>120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6" t="s">
        <v>75</v>
      </c>
      <c r="BK186" s="186">
        <f>ROUND(I186*H186,2)</f>
        <v>0</v>
      </c>
      <c r="BL186" s="16" t="s">
        <v>127</v>
      </c>
      <c r="BM186" s="16" t="s">
        <v>312</v>
      </c>
    </row>
    <row r="187" spans="2:51" s="12" customFormat="1" ht="10.2">
      <c r="B187" s="199"/>
      <c r="C187" s="200"/>
      <c r="D187" s="189" t="s">
        <v>133</v>
      </c>
      <c r="E187" s="201" t="s">
        <v>1</v>
      </c>
      <c r="F187" s="202" t="s">
        <v>313</v>
      </c>
      <c r="G187" s="200"/>
      <c r="H187" s="201" t="s">
        <v>1</v>
      </c>
      <c r="I187" s="203"/>
      <c r="J187" s="200"/>
      <c r="K187" s="200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133</v>
      </c>
      <c r="AU187" s="208" t="s">
        <v>80</v>
      </c>
      <c r="AV187" s="12" t="s">
        <v>75</v>
      </c>
      <c r="AW187" s="12" t="s">
        <v>32</v>
      </c>
      <c r="AX187" s="12" t="s">
        <v>70</v>
      </c>
      <c r="AY187" s="208" t="s">
        <v>120</v>
      </c>
    </row>
    <row r="188" spans="2:51" s="11" customFormat="1" ht="10.2">
      <c r="B188" s="187"/>
      <c r="C188" s="188"/>
      <c r="D188" s="189" t="s">
        <v>133</v>
      </c>
      <c r="E188" s="190" t="s">
        <v>1</v>
      </c>
      <c r="F188" s="191" t="s">
        <v>314</v>
      </c>
      <c r="G188" s="188"/>
      <c r="H188" s="192">
        <v>39.6</v>
      </c>
      <c r="I188" s="193"/>
      <c r="J188" s="188"/>
      <c r="K188" s="188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133</v>
      </c>
      <c r="AU188" s="198" t="s">
        <v>80</v>
      </c>
      <c r="AV188" s="11" t="s">
        <v>80</v>
      </c>
      <c r="AW188" s="11" t="s">
        <v>32</v>
      </c>
      <c r="AX188" s="11" t="s">
        <v>70</v>
      </c>
      <c r="AY188" s="198" t="s">
        <v>120</v>
      </c>
    </row>
    <row r="189" spans="2:65" s="1" customFormat="1" ht="16.5" customHeight="1">
      <c r="B189" s="33"/>
      <c r="C189" s="175" t="s">
        <v>315</v>
      </c>
      <c r="D189" s="175" t="s">
        <v>122</v>
      </c>
      <c r="E189" s="176" t="s">
        <v>316</v>
      </c>
      <c r="F189" s="177" t="s">
        <v>317</v>
      </c>
      <c r="G189" s="178" t="s">
        <v>171</v>
      </c>
      <c r="H189" s="179">
        <v>51.898</v>
      </c>
      <c r="I189" s="180"/>
      <c r="J189" s="181">
        <f>ROUND(I189*H189,2)</f>
        <v>0</v>
      </c>
      <c r="K189" s="177" t="s">
        <v>147</v>
      </c>
      <c r="L189" s="37"/>
      <c r="M189" s="182" t="s">
        <v>1</v>
      </c>
      <c r="N189" s="183" t="s">
        <v>41</v>
      </c>
      <c r="O189" s="59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AR189" s="16" t="s">
        <v>127</v>
      </c>
      <c r="AT189" s="16" t="s">
        <v>122</v>
      </c>
      <c r="AU189" s="16" t="s">
        <v>80</v>
      </c>
      <c r="AY189" s="16" t="s">
        <v>120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6" t="s">
        <v>75</v>
      </c>
      <c r="BK189" s="186">
        <f>ROUND(I189*H189,2)</f>
        <v>0</v>
      </c>
      <c r="BL189" s="16" t="s">
        <v>127</v>
      </c>
      <c r="BM189" s="16" t="s">
        <v>318</v>
      </c>
    </row>
    <row r="190" spans="2:51" s="11" customFormat="1" ht="10.2">
      <c r="B190" s="187"/>
      <c r="C190" s="188"/>
      <c r="D190" s="189" t="s">
        <v>133</v>
      </c>
      <c r="E190" s="190" t="s">
        <v>1</v>
      </c>
      <c r="F190" s="191" t="s">
        <v>319</v>
      </c>
      <c r="G190" s="188"/>
      <c r="H190" s="192">
        <v>44.73</v>
      </c>
      <c r="I190" s="193"/>
      <c r="J190" s="188"/>
      <c r="K190" s="188"/>
      <c r="L190" s="194"/>
      <c r="M190" s="195"/>
      <c r="N190" s="196"/>
      <c r="O190" s="196"/>
      <c r="P190" s="196"/>
      <c r="Q190" s="196"/>
      <c r="R190" s="196"/>
      <c r="S190" s="196"/>
      <c r="T190" s="197"/>
      <c r="AT190" s="198" t="s">
        <v>133</v>
      </c>
      <c r="AU190" s="198" t="s">
        <v>80</v>
      </c>
      <c r="AV190" s="11" t="s">
        <v>80</v>
      </c>
      <c r="AW190" s="11" t="s">
        <v>32</v>
      </c>
      <c r="AX190" s="11" t="s">
        <v>70</v>
      </c>
      <c r="AY190" s="198" t="s">
        <v>120</v>
      </c>
    </row>
    <row r="191" spans="2:51" s="11" customFormat="1" ht="10.2">
      <c r="B191" s="187"/>
      <c r="C191" s="188"/>
      <c r="D191" s="189" t="s">
        <v>133</v>
      </c>
      <c r="E191" s="190" t="s">
        <v>1</v>
      </c>
      <c r="F191" s="191" t="s">
        <v>320</v>
      </c>
      <c r="G191" s="188"/>
      <c r="H191" s="192">
        <v>7.168</v>
      </c>
      <c r="I191" s="193"/>
      <c r="J191" s="188"/>
      <c r="K191" s="188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133</v>
      </c>
      <c r="AU191" s="198" t="s">
        <v>80</v>
      </c>
      <c r="AV191" s="11" t="s">
        <v>80</v>
      </c>
      <c r="AW191" s="11" t="s">
        <v>32</v>
      </c>
      <c r="AX191" s="11" t="s">
        <v>70</v>
      </c>
      <c r="AY191" s="198" t="s">
        <v>120</v>
      </c>
    </row>
    <row r="192" spans="2:51" s="13" customFormat="1" ht="10.2">
      <c r="B192" s="209"/>
      <c r="C192" s="210"/>
      <c r="D192" s="189" t="s">
        <v>133</v>
      </c>
      <c r="E192" s="211" t="s">
        <v>1</v>
      </c>
      <c r="F192" s="212" t="s">
        <v>186</v>
      </c>
      <c r="G192" s="210"/>
      <c r="H192" s="213">
        <v>51.897999999999996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133</v>
      </c>
      <c r="AU192" s="219" t="s">
        <v>80</v>
      </c>
      <c r="AV192" s="13" t="s">
        <v>127</v>
      </c>
      <c r="AW192" s="13" t="s">
        <v>32</v>
      </c>
      <c r="AX192" s="13" t="s">
        <v>75</v>
      </c>
      <c r="AY192" s="219" t="s">
        <v>120</v>
      </c>
    </row>
    <row r="193" spans="2:65" s="1" customFormat="1" ht="16.5" customHeight="1">
      <c r="B193" s="33"/>
      <c r="C193" s="231" t="s">
        <v>321</v>
      </c>
      <c r="D193" s="231" t="s">
        <v>308</v>
      </c>
      <c r="E193" s="232" t="s">
        <v>322</v>
      </c>
      <c r="F193" s="233" t="s">
        <v>323</v>
      </c>
      <c r="G193" s="234" t="s">
        <v>311</v>
      </c>
      <c r="H193" s="235">
        <v>86.67</v>
      </c>
      <c r="I193" s="236"/>
      <c r="J193" s="237">
        <f>ROUND(I193*H193,2)</f>
        <v>0</v>
      </c>
      <c r="K193" s="233" t="s">
        <v>147</v>
      </c>
      <c r="L193" s="238"/>
      <c r="M193" s="239" t="s">
        <v>1</v>
      </c>
      <c r="N193" s="240" t="s">
        <v>41</v>
      </c>
      <c r="O193" s="59"/>
      <c r="P193" s="184">
        <f>O193*H193</f>
        <v>0</v>
      </c>
      <c r="Q193" s="184">
        <v>1</v>
      </c>
      <c r="R193" s="184">
        <f>Q193*H193</f>
        <v>86.67</v>
      </c>
      <c r="S193" s="184">
        <v>0</v>
      </c>
      <c r="T193" s="185">
        <f>S193*H193</f>
        <v>0</v>
      </c>
      <c r="AR193" s="16" t="s">
        <v>158</v>
      </c>
      <c r="AT193" s="16" t="s">
        <v>308</v>
      </c>
      <c r="AU193" s="16" t="s">
        <v>80</v>
      </c>
      <c r="AY193" s="16" t="s">
        <v>120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6" t="s">
        <v>75</v>
      </c>
      <c r="BK193" s="186">
        <f>ROUND(I193*H193,2)</f>
        <v>0</v>
      </c>
      <c r="BL193" s="16" t="s">
        <v>127</v>
      </c>
      <c r="BM193" s="16" t="s">
        <v>324</v>
      </c>
    </row>
    <row r="194" spans="2:51" s="11" customFormat="1" ht="10.2">
      <c r="B194" s="187"/>
      <c r="C194" s="188"/>
      <c r="D194" s="189" t="s">
        <v>133</v>
      </c>
      <c r="E194" s="188"/>
      <c r="F194" s="191" t="s">
        <v>325</v>
      </c>
      <c r="G194" s="188"/>
      <c r="H194" s="192">
        <v>86.67</v>
      </c>
      <c r="I194" s="193"/>
      <c r="J194" s="188"/>
      <c r="K194" s="188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133</v>
      </c>
      <c r="AU194" s="198" t="s">
        <v>80</v>
      </c>
      <c r="AV194" s="11" t="s">
        <v>80</v>
      </c>
      <c r="AW194" s="11" t="s">
        <v>4</v>
      </c>
      <c r="AX194" s="11" t="s">
        <v>75</v>
      </c>
      <c r="AY194" s="198" t="s">
        <v>120</v>
      </c>
    </row>
    <row r="195" spans="2:65" s="1" customFormat="1" ht="16.5" customHeight="1">
      <c r="B195" s="33"/>
      <c r="C195" s="175" t="s">
        <v>326</v>
      </c>
      <c r="D195" s="175" t="s">
        <v>122</v>
      </c>
      <c r="E195" s="176" t="s">
        <v>327</v>
      </c>
      <c r="F195" s="177" t="s">
        <v>328</v>
      </c>
      <c r="G195" s="178" t="s">
        <v>125</v>
      </c>
      <c r="H195" s="179">
        <v>314.4</v>
      </c>
      <c r="I195" s="180"/>
      <c r="J195" s="181">
        <f>ROUND(I195*H195,2)</f>
        <v>0</v>
      </c>
      <c r="K195" s="177" t="s">
        <v>131</v>
      </c>
      <c r="L195" s="37"/>
      <c r="M195" s="182" t="s">
        <v>1</v>
      </c>
      <c r="N195" s="183" t="s">
        <v>41</v>
      </c>
      <c r="O195" s="59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AR195" s="16" t="s">
        <v>127</v>
      </c>
      <c r="AT195" s="16" t="s">
        <v>122</v>
      </c>
      <c r="AU195" s="16" t="s">
        <v>80</v>
      </c>
      <c r="AY195" s="16" t="s">
        <v>120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6" t="s">
        <v>75</v>
      </c>
      <c r="BK195" s="186">
        <f>ROUND(I195*H195,2)</f>
        <v>0</v>
      </c>
      <c r="BL195" s="16" t="s">
        <v>127</v>
      </c>
      <c r="BM195" s="16" t="s">
        <v>329</v>
      </c>
    </row>
    <row r="196" spans="2:51" s="11" customFormat="1" ht="10.2">
      <c r="B196" s="187"/>
      <c r="C196" s="188"/>
      <c r="D196" s="189" t="s">
        <v>133</v>
      </c>
      <c r="E196" s="190" t="s">
        <v>1</v>
      </c>
      <c r="F196" s="191" t="s">
        <v>330</v>
      </c>
      <c r="G196" s="188"/>
      <c r="H196" s="192">
        <v>314.4</v>
      </c>
      <c r="I196" s="193"/>
      <c r="J196" s="188"/>
      <c r="K196" s="188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133</v>
      </c>
      <c r="AU196" s="198" t="s">
        <v>80</v>
      </c>
      <c r="AV196" s="11" t="s">
        <v>80</v>
      </c>
      <c r="AW196" s="11" t="s">
        <v>32</v>
      </c>
      <c r="AX196" s="11" t="s">
        <v>70</v>
      </c>
      <c r="AY196" s="198" t="s">
        <v>120</v>
      </c>
    </row>
    <row r="197" spans="2:65" s="1" customFormat="1" ht="16.5" customHeight="1">
      <c r="B197" s="33"/>
      <c r="C197" s="231" t="s">
        <v>331</v>
      </c>
      <c r="D197" s="231" t="s">
        <v>308</v>
      </c>
      <c r="E197" s="232" t="s">
        <v>332</v>
      </c>
      <c r="F197" s="233" t="s">
        <v>333</v>
      </c>
      <c r="G197" s="234" t="s">
        <v>334</v>
      </c>
      <c r="H197" s="235">
        <v>6.288</v>
      </c>
      <c r="I197" s="236"/>
      <c r="J197" s="237">
        <f>ROUND(I197*H197,2)</f>
        <v>0</v>
      </c>
      <c r="K197" s="233" t="s">
        <v>131</v>
      </c>
      <c r="L197" s="238"/>
      <c r="M197" s="239" t="s">
        <v>1</v>
      </c>
      <c r="N197" s="240" t="s">
        <v>41</v>
      </c>
      <c r="O197" s="59"/>
      <c r="P197" s="184">
        <f>O197*H197</f>
        <v>0</v>
      </c>
      <c r="Q197" s="184">
        <v>0.001</v>
      </c>
      <c r="R197" s="184">
        <f>Q197*H197</f>
        <v>0.006288</v>
      </c>
      <c r="S197" s="184">
        <v>0</v>
      </c>
      <c r="T197" s="185">
        <f>S197*H197</f>
        <v>0</v>
      </c>
      <c r="AR197" s="16" t="s">
        <v>158</v>
      </c>
      <c r="AT197" s="16" t="s">
        <v>308</v>
      </c>
      <c r="AU197" s="16" t="s">
        <v>80</v>
      </c>
      <c r="AY197" s="16" t="s">
        <v>120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6" t="s">
        <v>75</v>
      </c>
      <c r="BK197" s="186">
        <f>ROUND(I197*H197,2)</f>
        <v>0</v>
      </c>
      <c r="BL197" s="16" t="s">
        <v>127</v>
      </c>
      <c r="BM197" s="16" t="s">
        <v>335</v>
      </c>
    </row>
    <row r="198" spans="2:51" s="11" customFormat="1" ht="10.2">
      <c r="B198" s="187"/>
      <c r="C198" s="188"/>
      <c r="D198" s="189" t="s">
        <v>133</v>
      </c>
      <c r="E198" s="188"/>
      <c r="F198" s="191" t="s">
        <v>336</v>
      </c>
      <c r="G198" s="188"/>
      <c r="H198" s="192">
        <v>6.288</v>
      </c>
      <c r="I198" s="193"/>
      <c r="J198" s="188"/>
      <c r="K198" s="188"/>
      <c r="L198" s="194"/>
      <c r="M198" s="195"/>
      <c r="N198" s="196"/>
      <c r="O198" s="196"/>
      <c r="P198" s="196"/>
      <c r="Q198" s="196"/>
      <c r="R198" s="196"/>
      <c r="S198" s="196"/>
      <c r="T198" s="197"/>
      <c r="AT198" s="198" t="s">
        <v>133</v>
      </c>
      <c r="AU198" s="198" t="s">
        <v>80</v>
      </c>
      <c r="AV198" s="11" t="s">
        <v>80</v>
      </c>
      <c r="AW198" s="11" t="s">
        <v>4</v>
      </c>
      <c r="AX198" s="11" t="s">
        <v>75</v>
      </c>
      <c r="AY198" s="198" t="s">
        <v>120</v>
      </c>
    </row>
    <row r="199" spans="2:65" s="1" customFormat="1" ht="16.5" customHeight="1">
      <c r="B199" s="33"/>
      <c r="C199" s="175" t="s">
        <v>337</v>
      </c>
      <c r="D199" s="175" t="s">
        <v>122</v>
      </c>
      <c r="E199" s="176" t="s">
        <v>338</v>
      </c>
      <c r="F199" s="177" t="s">
        <v>339</v>
      </c>
      <c r="G199" s="178" t="s">
        <v>125</v>
      </c>
      <c r="H199" s="179">
        <v>61.8</v>
      </c>
      <c r="I199" s="180"/>
      <c r="J199" s="181">
        <f>ROUND(I199*H199,2)</f>
        <v>0</v>
      </c>
      <c r="K199" s="177" t="s">
        <v>131</v>
      </c>
      <c r="L199" s="37"/>
      <c r="M199" s="182" t="s">
        <v>1</v>
      </c>
      <c r="N199" s="183" t="s">
        <v>41</v>
      </c>
      <c r="O199" s="59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AR199" s="16" t="s">
        <v>127</v>
      </c>
      <c r="AT199" s="16" t="s">
        <v>122</v>
      </c>
      <c r="AU199" s="16" t="s">
        <v>80</v>
      </c>
      <c r="AY199" s="16" t="s">
        <v>120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6" t="s">
        <v>75</v>
      </c>
      <c r="BK199" s="186">
        <f>ROUND(I199*H199,2)</f>
        <v>0</v>
      </c>
      <c r="BL199" s="16" t="s">
        <v>127</v>
      </c>
      <c r="BM199" s="16" t="s">
        <v>340</v>
      </c>
    </row>
    <row r="200" spans="2:51" s="11" customFormat="1" ht="10.2">
      <c r="B200" s="187"/>
      <c r="C200" s="188"/>
      <c r="D200" s="189" t="s">
        <v>133</v>
      </c>
      <c r="E200" s="190" t="s">
        <v>1</v>
      </c>
      <c r="F200" s="191" t="s">
        <v>341</v>
      </c>
      <c r="G200" s="188"/>
      <c r="H200" s="192">
        <v>61.8</v>
      </c>
      <c r="I200" s="193"/>
      <c r="J200" s="188"/>
      <c r="K200" s="188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133</v>
      </c>
      <c r="AU200" s="198" t="s">
        <v>80</v>
      </c>
      <c r="AV200" s="11" t="s">
        <v>80</v>
      </c>
      <c r="AW200" s="11" t="s">
        <v>32</v>
      </c>
      <c r="AX200" s="11" t="s">
        <v>70</v>
      </c>
      <c r="AY200" s="198" t="s">
        <v>120</v>
      </c>
    </row>
    <row r="201" spans="2:65" s="1" customFormat="1" ht="16.5" customHeight="1">
      <c r="B201" s="33"/>
      <c r="C201" s="175" t="s">
        <v>342</v>
      </c>
      <c r="D201" s="175" t="s">
        <v>122</v>
      </c>
      <c r="E201" s="176" t="s">
        <v>343</v>
      </c>
      <c r="F201" s="177" t="s">
        <v>344</v>
      </c>
      <c r="G201" s="178" t="s">
        <v>125</v>
      </c>
      <c r="H201" s="179">
        <v>314.4</v>
      </c>
      <c r="I201" s="180"/>
      <c r="J201" s="181">
        <f>ROUND(I201*H201,2)</f>
        <v>0</v>
      </c>
      <c r="K201" s="177" t="s">
        <v>131</v>
      </c>
      <c r="L201" s="37"/>
      <c r="M201" s="182" t="s">
        <v>1</v>
      </c>
      <c r="N201" s="183" t="s">
        <v>41</v>
      </c>
      <c r="O201" s="59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AR201" s="16" t="s">
        <v>127</v>
      </c>
      <c r="AT201" s="16" t="s">
        <v>122</v>
      </c>
      <c r="AU201" s="16" t="s">
        <v>80</v>
      </c>
      <c r="AY201" s="16" t="s">
        <v>120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6" t="s">
        <v>75</v>
      </c>
      <c r="BK201" s="186">
        <f>ROUND(I201*H201,2)</f>
        <v>0</v>
      </c>
      <c r="BL201" s="16" t="s">
        <v>127</v>
      </c>
      <c r="BM201" s="16" t="s">
        <v>345</v>
      </c>
    </row>
    <row r="202" spans="2:65" s="1" customFormat="1" ht="16.5" customHeight="1">
      <c r="B202" s="33"/>
      <c r="C202" s="175" t="s">
        <v>346</v>
      </c>
      <c r="D202" s="175" t="s">
        <v>122</v>
      </c>
      <c r="E202" s="176" t="s">
        <v>347</v>
      </c>
      <c r="F202" s="177" t="s">
        <v>348</v>
      </c>
      <c r="G202" s="178" t="s">
        <v>125</v>
      </c>
      <c r="H202" s="179">
        <v>314.4</v>
      </c>
      <c r="I202" s="180"/>
      <c r="J202" s="181">
        <f>ROUND(I202*H202,2)</f>
        <v>0</v>
      </c>
      <c r="K202" s="177" t="s">
        <v>131</v>
      </c>
      <c r="L202" s="37"/>
      <c r="M202" s="182" t="s">
        <v>1</v>
      </c>
      <c r="N202" s="183" t="s">
        <v>41</v>
      </c>
      <c r="O202" s="59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AR202" s="16" t="s">
        <v>127</v>
      </c>
      <c r="AT202" s="16" t="s">
        <v>122</v>
      </c>
      <c r="AU202" s="16" t="s">
        <v>80</v>
      </c>
      <c r="AY202" s="16" t="s">
        <v>120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6" t="s">
        <v>75</v>
      </c>
      <c r="BK202" s="186">
        <f>ROUND(I202*H202,2)</f>
        <v>0</v>
      </c>
      <c r="BL202" s="16" t="s">
        <v>127</v>
      </c>
      <c r="BM202" s="16" t="s">
        <v>349</v>
      </c>
    </row>
    <row r="203" spans="2:63" s="10" customFormat="1" ht="22.8" customHeight="1">
      <c r="B203" s="160"/>
      <c r="C203" s="161"/>
      <c r="D203" s="162" t="s">
        <v>69</v>
      </c>
      <c r="E203" s="173" t="s">
        <v>135</v>
      </c>
      <c r="F203" s="173" t="s">
        <v>350</v>
      </c>
      <c r="G203" s="161"/>
      <c r="H203" s="161"/>
      <c r="I203" s="164"/>
      <c r="J203" s="174">
        <f>BK203</f>
        <v>0</v>
      </c>
      <c r="K203" s="161"/>
      <c r="L203" s="165"/>
      <c r="M203" s="166"/>
      <c r="N203" s="167"/>
      <c r="O203" s="167"/>
      <c r="P203" s="168">
        <f>SUM(P204:P207)</f>
        <v>0</v>
      </c>
      <c r="Q203" s="167"/>
      <c r="R203" s="168">
        <f>SUM(R204:R207)</f>
        <v>5.25908</v>
      </c>
      <c r="S203" s="167"/>
      <c r="T203" s="169">
        <f>SUM(T204:T207)</f>
        <v>0</v>
      </c>
      <c r="AR203" s="170" t="s">
        <v>75</v>
      </c>
      <c r="AT203" s="171" t="s">
        <v>69</v>
      </c>
      <c r="AU203" s="171" t="s">
        <v>75</v>
      </c>
      <c r="AY203" s="170" t="s">
        <v>120</v>
      </c>
      <c r="BK203" s="172">
        <f>SUM(BK204:BK207)</f>
        <v>0</v>
      </c>
    </row>
    <row r="204" spans="2:65" s="1" customFormat="1" ht="16.5" customHeight="1">
      <c r="B204" s="33"/>
      <c r="C204" s="175" t="s">
        <v>351</v>
      </c>
      <c r="D204" s="175" t="s">
        <v>122</v>
      </c>
      <c r="E204" s="176" t="s">
        <v>352</v>
      </c>
      <c r="F204" s="177" t="s">
        <v>353</v>
      </c>
      <c r="G204" s="178" t="s">
        <v>354</v>
      </c>
      <c r="H204" s="179">
        <v>4</v>
      </c>
      <c r="I204" s="180"/>
      <c r="J204" s="181">
        <f>ROUND(I204*H204,2)</f>
        <v>0</v>
      </c>
      <c r="K204" s="177" t="s">
        <v>126</v>
      </c>
      <c r="L204" s="37"/>
      <c r="M204" s="182" t="s">
        <v>1</v>
      </c>
      <c r="N204" s="183" t="s">
        <v>41</v>
      </c>
      <c r="O204" s="59"/>
      <c r="P204" s="184">
        <f>O204*H204</f>
        <v>0</v>
      </c>
      <c r="Q204" s="184">
        <v>0.28977</v>
      </c>
      <c r="R204" s="184">
        <f>Q204*H204</f>
        <v>1.15908</v>
      </c>
      <c r="S204" s="184">
        <v>0</v>
      </c>
      <c r="T204" s="185">
        <f>S204*H204</f>
        <v>0</v>
      </c>
      <c r="AR204" s="16" t="s">
        <v>127</v>
      </c>
      <c r="AT204" s="16" t="s">
        <v>122</v>
      </c>
      <c r="AU204" s="16" t="s">
        <v>80</v>
      </c>
      <c r="AY204" s="16" t="s">
        <v>120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6" t="s">
        <v>75</v>
      </c>
      <c r="BK204" s="186">
        <f>ROUND(I204*H204,2)</f>
        <v>0</v>
      </c>
      <c r="BL204" s="16" t="s">
        <v>127</v>
      </c>
      <c r="BM204" s="16" t="s">
        <v>355</v>
      </c>
    </row>
    <row r="205" spans="2:65" s="1" customFormat="1" ht="16.5" customHeight="1">
      <c r="B205" s="33"/>
      <c r="C205" s="175" t="s">
        <v>356</v>
      </c>
      <c r="D205" s="175" t="s">
        <v>122</v>
      </c>
      <c r="E205" s="176" t="s">
        <v>357</v>
      </c>
      <c r="F205" s="177" t="s">
        <v>358</v>
      </c>
      <c r="G205" s="178" t="s">
        <v>141</v>
      </c>
      <c r="H205" s="179">
        <v>75</v>
      </c>
      <c r="I205" s="180"/>
      <c r="J205" s="181">
        <f>ROUND(I205*H205,2)</f>
        <v>0</v>
      </c>
      <c r="K205" s="177" t="s">
        <v>131</v>
      </c>
      <c r="L205" s="37"/>
      <c r="M205" s="182" t="s">
        <v>1</v>
      </c>
      <c r="N205" s="183" t="s">
        <v>41</v>
      </c>
      <c r="O205" s="59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AR205" s="16" t="s">
        <v>127</v>
      </c>
      <c r="AT205" s="16" t="s">
        <v>122</v>
      </c>
      <c r="AU205" s="16" t="s">
        <v>80</v>
      </c>
      <c r="AY205" s="16" t="s">
        <v>120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6" t="s">
        <v>75</v>
      </c>
      <c r="BK205" s="186">
        <f>ROUND(I205*H205,2)</f>
        <v>0</v>
      </c>
      <c r="BL205" s="16" t="s">
        <v>127</v>
      </c>
      <c r="BM205" s="16" t="s">
        <v>359</v>
      </c>
    </row>
    <row r="206" spans="2:65" s="1" customFormat="1" ht="16.5" customHeight="1">
      <c r="B206" s="33"/>
      <c r="C206" s="175" t="s">
        <v>360</v>
      </c>
      <c r="D206" s="175" t="s">
        <v>122</v>
      </c>
      <c r="E206" s="176" t="s">
        <v>361</v>
      </c>
      <c r="F206" s="177" t="s">
        <v>362</v>
      </c>
      <c r="G206" s="178" t="s">
        <v>354</v>
      </c>
      <c r="H206" s="179">
        <v>1</v>
      </c>
      <c r="I206" s="180"/>
      <c r="J206" s="181">
        <f>ROUND(I206*H206,2)</f>
        <v>0</v>
      </c>
      <c r="K206" s="177" t="s">
        <v>126</v>
      </c>
      <c r="L206" s="37"/>
      <c r="M206" s="182" t="s">
        <v>1</v>
      </c>
      <c r="N206" s="183" t="s">
        <v>41</v>
      </c>
      <c r="O206" s="59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AR206" s="16" t="s">
        <v>127</v>
      </c>
      <c r="AT206" s="16" t="s">
        <v>122</v>
      </c>
      <c r="AU206" s="16" t="s">
        <v>80</v>
      </c>
      <c r="AY206" s="16" t="s">
        <v>120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6" t="s">
        <v>75</v>
      </c>
      <c r="BK206" s="186">
        <f>ROUND(I206*H206,2)</f>
        <v>0</v>
      </c>
      <c r="BL206" s="16" t="s">
        <v>127</v>
      </c>
      <c r="BM206" s="16" t="s">
        <v>363</v>
      </c>
    </row>
    <row r="207" spans="2:65" s="1" customFormat="1" ht="16.5" customHeight="1">
      <c r="B207" s="33"/>
      <c r="C207" s="231" t="s">
        <v>364</v>
      </c>
      <c r="D207" s="231" t="s">
        <v>308</v>
      </c>
      <c r="E207" s="232" t="s">
        <v>365</v>
      </c>
      <c r="F207" s="233" t="s">
        <v>366</v>
      </c>
      <c r="G207" s="234" t="s">
        <v>354</v>
      </c>
      <c r="H207" s="235">
        <v>1</v>
      </c>
      <c r="I207" s="236"/>
      <c r="J207" s="237">
        <f>ROUND(I207*H207,2)</f>
        <v>0</v>
      </c>
      <c r="K207" s="233" t="s">
        <v>1</v>
      </c>
      <c r="L207" s="238"/>
      <c r="M207" s="239" t="s">
        <v>1</v>
      </c>
      <c r="N207" s="240" t="s">
        <v>41</v>
      </c>
      <c r="O207" s="59"/>
      <c r="P207" s="184">
        <f>O207*H207</f>
        <v>0</v>
      </c>
      <c r="Q207" s="184">
        <v>4.1</v>
      </c>
      <c r="R207" s="184">
        <f>Q207*H207</f>
        <v>4.1</v>
      </c>
      <c r="S207" s="184">
        <v>0</v>
      </c>
      <c r="T207" s="185">
        <f>S207*H207</f>
        <v>0</v>
      </c>
      <c r="AR207" s="16" t="s">
        <v>158</v>
      </c>
      <c r="AT207" s="16" t="s">
        <v>308</v>
      </c>
      <c r="AU207" s="16" t="s">
        <v>80</v>
      </c>
      <c r="AY207" s="16" t="s">
        <v>120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6" t="s">
        <v>75</v>
      </c>
      <c r="BK207" s="186">
        <f>ROUND(I207*H207,2)</f>
        <v>0</v>
      </c>
      <c r="BL207" s="16" t="s">
        <v>127</v>
      </c>
      <c r="BM207" s="16" t="s">
        <v>367</v>
      </c>
    </row>
    <row r="208" spans="2:63" s="10" customFormat="1" ht="22.8" customHeight="1">
      <c r="B208" s="160"/>
      <c r="C208" s="161"/>
      <c r="D208" s="162" t="s">
        <v>69</v>
      </c>
      <c r="E208" s="173" t="s">
        <v>127</v>
      </c>
      <c r="F208" s="173" t="s">
        <v>368</v>
      </c>
      <c r="G208" s="161"/>
      <c r="H208" s="161"/>
      <c r="I208" s="164"/>
      <c r="J208" s="174">
        <f>BK208</f>
        <v>0</v>
      </c>
      <c r="K208" s="161"/>
      <c r="L208" s="165"/>
      <c r="M208" s="166"/>
      <c r="N208" s="167"/>
      <c r="O208" s="167"/>
      <c r="P208" s="168">
        <f>SUM(P209:P216)</f>
        <v>0</v>
      </c>
      <c r="Q208" s="167"/>
      <c r="R208" s="168">
        <f>SUM(R209:R216)</f>
        <v>22.390913639999997</v>
      </c>
      <c r="S208" s="167"/>
      <c r="T208" s="169">
        <f>SUM(T209:T216)</f>
        <v>0</v>
      </c>
      <c r="AR208" s="170" t="s">
        <v>75</v>
      </c>
      <c r="AT208" s="171" t="s">
        <v>69</v>
      </c>
      <c r="AU208" s="171" t="s">
        <v>75</v>
      </c>
      <c r="AY208" s="170" t="s">
        <v>120</v>
      </c>
      <c r="BK208" s="172">
        <f>SUM(BK209:BK216)</f>
        <v>0</v>
      </c>
    </row>
    <row r="209" spans="2:65" s="1" customFormat="1" ht="16.5" customHeight="1">
      <c r="B209" s="33"/>
      <c r="C209" s="175" t="s">
        <v>369</v>
      </c>
      <c r="D209" s="175" t="s">
        <v>122</v>
      </c>
      <c r="E209" s="176" t="s">
        <v>370</v>
      </c>
      <c r="F209" s="177" t="s">
        <v>371</v>
      </c>
      <c r="G209" s="178" t="s">
        <v>171</v>
      </c>
      <c r="H209" s="179">
        <v>11.732</v>
      </c>
      <c r="I209" s="180"/>
      <c r="J209" s="181">
        <f>ROUND(I209*H209,2)</f>
        <v>0</v>
      </c>
      <c r="K209" s="177" t="s">
        <v>147</v>
      </c>
      <c r="L209" s="37"/>
      <c r="M209" s="182" t="s">
        <v>1</v>
      </c>
      <c r="N209" s="183" t="s">
        <v>41</v>
      </c>
      <c r="O209" s="59"/>
      <c r="P209" s="184">
        <f>O209*H209</f>
        <v>0</v>
      </c>
      <c r="Q209" s="184">
        <v>1.89077</v>
      </c>
      <c r="R209" s="184">
        <f>Q209*H209</f>
        <v>22.18251364</v>
      </c>
      <c r="S209" s="184">
        <v>0</v>
      </c>
      <c r="T209" s="185">
        <f>S209*H209</f>
        <v>0</v>
      </c>
      <c r="AR209" s="16" t="s">
        <v>127</v>
      </c>
      <c r="AT209" s="16" t="s">
        <v>122</v>
      </c>
      <c r="AU209" s="16" t="s">
        <v>80</v>
      </c>
      <c r="AY209" s="16" t="s">
        <v>120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6" t="s">
        <v>75</v>
      </c>
      <c r="BK209" s="186">
        <f>ROUND(I209*H209,2)</f>
        <v>0</v>
      </c>
      <c r="BL209" s="16" t="s">
        <v>127</v>
      </c>
      <c r="BM209" s="16" t="s">
        <v>372</v>
      </c>
    </row>
    <row r="210" spans="2:51" s="11" customFormat="1" ht="10.2">
      <c r="B210" s="187"/>
      <c r="C210" s="188"/>
      <c r="D210" s="189" t="s">
        <v>133</v>
      </c>
      <c r="E210" s="190" t="s">
        <v>1</v>
      </c>
      <c r="F210" s="191" t="s">
        <v>373</v>
      </c>
      <c r="G210" s="188"/>
      <c r="H210" s="192">
        <v>9.94</v>
      </c>
      <c r="I210" s="193"/>
      <c r="J210" s="188"/>
      <c r="K210" s="188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133</v>
      </c>
      <c r="AU210" s="198" t="s">
        <v>80</v>
      </c>
      <c r="AV210" s="11" t="s">
        <v>80</v>
      </c>
      <c r="AW210" s="11" t="s">
        <v>32</v>
      </c>
      <c r="AX210" s="11" t="s">
        <v>70</v>
      </c>
      <c r="AY210" s="198" t="s">
        <v>120</v>
      </c>
    </row>
    <row r="211" spans="2:51" s="11" customFormat="1" ht="10.2">
      <c r="B211" s="187"/>
      <c r="C211" s="188"/>
      <c r="D211" s="189" t="s">
        <v>133</v>
      </c>
      <c r="E211" s="190" t="s">
        <v>1</v>
      </c>
      <c r="F211" s="191" t="s">
        <v>374</v>
      </c>
      <c r="G211" s="188"/>
      <c r="H211" s="192">
        <v>1.792</v>
      </c>
      <c r="I211" s="193"/>
      <c r="J211" s="188"/>
      <c r="K211" s="188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133</v>
      </c>
      <c r="AU211" s="198" t="s">
        <v>80</v>
      </c>
      <c r="AV211" s="11" t="s">
        <v>80</v>
      </c>
      <c r="AW211" s="11" t="s">
        <v>32</v>
      </c>
      <c r="AX211" s="11" t="s">
        <v>70</v>
      </c>
      <c r="AY211" s="198" t="s">
        <v>120</v>
      </c>
    </row>
    <row r="212" spans="2:65" s="1" customFormat="1" ht="16.5" customHeight="1">
      <c r="B212" s="33"/>
      <c r="C212" s="175" t="s">
        <v>375</v>
      </c>
      <c r="D212" s="175" t="s">
        <v>122</v>
      </c>
      <c r="E212" s="176" t="s">
        <v>376</v>
      </c>
      <c r="F212" s="177" t="s">
        <v>377</v>
      </c>
      <c r="G212" s="178" t="s">
        <v>171</v>
      </c>
      <c r="H212" s="179">
        <v>0.6</v>
      </c>
      <c r="I212" s="180"/>
      <c r="J212" s="181">
        <f>ROUND(I212*H212,2)</f>
        <v>0</v>
      </c>
      <c r="K212" s="177" t="s">
        <v>126</v>
      </c>
      <c r="L212" s="37"/>
      <c r="M212" s="182" t="s">
        <v>1</v>
      </c>
      <c r="N212" s="183" t="s">
        <v>41</v>
      </c>
      <c r="O212" s="59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AR212" s="16" t="s">
        <v>127</v>
      </c>
      <c r="AT212" s="16" t="s">
        <v>122</v>
      </c>
      <c r="AU212" s="16" t="s">
        <v>80</v>
      </c>
      <c r="AY212" s="16" t="s">
        <v>120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6" t="s">
        <v>75</v>
      </c>
      <c r="BK212" s="186">
        <f>ROUND(I212*H212,2)</f>
        <v>0</v>
      </c>
      <c r="BL212" s="16" t="s">
        <v>127</v>
      </c>
      <c r="BM212" s="16" t="s">
        <v>378</v>
      </c>
    </row>
    <row r="213" spans="2:51" s="11" customFormat="1" ht="10.2">
      <c r="B213" s="187"/>
      <c r="C213" s="188"/>
      <c r="D213" s="189" t="s">
        <v>133</v>
      </c>
      <c r="E213" s="190" t="s">
        <v>1</v>
      </c>
      <c r="F213" s="191" t="s">
        <v>379</v>
      </c>
      <c r="G213" s="188"/>
      <c r="H213" s="192">
        <v>0.6</v>
      </c>
      <c r="I213" s="193"/>
      <c r="J213" s="188"/>
      <c r="K213" s="188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133</v>
      </c>
      <c r="AU213" s="198" t="s">
        <v>80</v>
      </c>
      <c r="AV213" s="11" t="s">
        <v>80</v>
      </c>
      <c r="AW213" s="11" t="s">
        <v>32</v>
      </c>
      <c r="AX213" s="11" t="s">
        <v>75</v>
      </c>
      <c r="AY213" s="198" t="s">
        <v>120</v>
      </c>
    </row>
    <row r="214" spans="2:65" s="1" customFormat="1" ht="16.5" customHeight="1">
      <c r="B214" s="33"/>
      <c r="C214" s="175" t="s">
        <v>380</v>
      </c>
      <c r="D214" s="175" t="s">
        <v>122</v>
      </c>
      <c r="E214" s="176" t="s">
        <v>381</v>
      </c>
      <c r="F214" s="177" t="s">
        <v>382</v>
      </c>
      <c r="G214" s="178" t="s">
        <v>354</v>
      </c>
      <c r="H214" s="179">
        <v>4</v>
      </c>
      <c r="I214" s="180"/>
      <c r="J214" s="181">
        <f>ROUND(I214*H214,2)</f>
        <v>0</v>
      </c>
      <c r="K214" s="177" t="s">
        <v>131</v>
      </c>
      <c r="L214" s="37"/>
      <c r="M214" s="182" t="s">
        <v>1</v>
      </c>
      <c r="N214" s="183" t="s">
        <v>41</v>
      </c>
      <c r="O214" s="59"/>
      <c r="P214" s="184">
        <f>O214*H214</f>
        <v>0</v>
      </c>
      <c r="Q214" s="184">
        <v>0.0066</v>
      </c>
      <c r="R214" s="184">
        <f>Q214*H214</f>
        <v>0.0264</v>
      </c>
      <c r="S214" s="184">
        <v>0</v>
      </c>
      <c r="T214" s="185">
        <f>S214*H214</f>
        <v>0</v>
      </c>
      <c r="AR214" s="16" t="s">
        <v>127</v>
      </c>
      <c r="AT214" s="16" t="s">
        <v>122</v>
      </c>
      <c r="AU214" s="16" t="s">
        <v>80</v>
      </c>
      <c r="AY214" s="16" t="s">
        <v>120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6" t="s">
        <v>75</v>
      </c>
      <c r="BK214" s="186">
        <f>ROUND(I214*H214,2)</f>
        <v>0</v>
      </c>
      <c r="BL214" s="16" t="s">
        <v>127</v>
      </c>
      <c r="BM214" s="16" t="s">
        <v>383</v>
      </c>
    </row>
    <row r="215" spans="2:65" s="1" customFormat="1" ht="16.5" customHeight="1">
      <c r="B215" s="33"/>
      <c r="C215" s="231" t="s">
        <v>384</v>
      </c>
      <c r="D215" s="231" t="s">
        <v>308</v>
      </c>
      <c r="E215" s="232" t="s">
        <v>385</v>
      </c>
      <c r="F215" s="233" t="s">
        <v>386</v>
      </c>
      <c r="G215" s="234" t="s">
        <v>354</v>
      </c>
      <c r="H215" s="235">
        <v>2</v>
      </c>
      <c r="I215" s="236"/>
      <c r="J215" s="237">
        <f>ROUND(I215*H215,2)</f>
        <v>0</v>
      </c>
      <c r="K215" s="233" t="s">
        <v>126</v>
      </c>
      <c r="L215" s="238"/>
      <c r="M215" s="239" t="s">
        <v>1</v>
      </c>
      <c r="N215" s="240" t="s">
        <v>41</v>
      </c>
      <c r="O215" s="59"/>
      <c r="P215" s="184">
        <f>O215*H215</f>
        <v>0</v>
      </c>
      <c r="Q215" s="184">
        <v>0.051</v>
      </c>
      <c r="R215" s="184">
        <f>Q215*H215</f>
        <v>0.102</v>
      </c>
      <c r="S215" s="184">
        <v>0</v>
      </c>
      <c r="T215" s="185">
        <f>S215*H215</f>
        <v>0</v>
      </c>
      <c r="AR215" s="16" t="s">
        <v>158</v>
      </c>
      <c r="AT215" s="16" t="s">
        <v>308</v>
      </c>
      <c r="AU215" s="16" t="s">
        <v>80</v>
      </c>
      <c r="AY215" s="16" t="s">
        <v>120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6" t="s">
        <v>75</v>
      </c>
      <c r="BK215" s="186">
        <f>ROUND(I215*H215,2)</f>
        <v>0</v>
      </c>
      <c r="BL215" s="16" t="s">
        <v>127</v>
      </c>
      <c r="BM215" s="16" t="s">
        <v>387</v>
      </c>
    </row>
    <row r="216" spans="2:65" s="1" customFormat="1" ht="16.5" customHeight="1">
      <c r="B216" s="33"/>
      <c r="C216" s="231" t="s">
        <v>388</v>
      </c>
      <c r="D216" s="231" t="s">
        <v>308</v>
      </c>
      <c r="E216" s="232" t="s">
        <v>389</v>
      </c>
      <c r="F216" s="233" t="s">
        <v>390</v>
      </c>
      <c r="G216" s="234" t="s">
        <v>354</v>
      </c>
      <c r="H216" s="235">
        <v>2</v>
      </c>
      <c r="I216" s="236"/>
      <c r="J216" s="237">
        <f>ROUND(I216*H216,2)</f>
        <v>0</v>
      </c>
      <c r="K216" s="233" t="s">
        <v>126</v>
      </c>
      <c r="L216" s="238"/>
      <c r="M216" s="239" t="s">
        <v>1</v>
      </c>
      <c r="N216" s="240" t="s">
        <v>41</v>
      </c>
      <c r="O216" s="59"/>
      <c r="P216" s="184">
        <f>O216*H216</f>
        <v>0</v>
      </c>
      <c r="Q216" s="184">
        <v>0.04</v>
      </c>
      <c r="R216" s="184">
        <f>Q216*H216</f>
        <v>0.08</v>
      </c>
      <c r="S216" s="184">
        <v>0</v>
      </c>
      <c r="T216" s="185">
        <f>S216*H216</f>
        <v>0</v>
      </c>
      <c r="AR216" s="16" t="s">
        <v>158</v>
      </c>
      <c r="AT216" s="16" t="s">
        <v>308</v>
      </c>
      <c r="AU216" s="16" t="s">
        <v>80</v>
      </c>
      <c r="AY216" s="16" t="s">
        <v>120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6" t="s">
        <v>75</v>
      </c>
      <c r="BK216" s="186">
        <f>ROUND(I216*H216,2)</f>
        <v>0</v>
      </c>
      <c r="BL216" s="16" t="s">
        <v>127</v>
      </c>
      <c r="BM216" s="16" t="s">
        <v>391</v>
      </c>
    </row>
    <row r="217" spans="2:63" s="10" customFormat="1" ht="22.8" customHeight="1">
      <c r="B217" s="160"/>
      <c r="C217" s="161"/>
      <c r="D217" s="162" t="s">
        <v>69</v>
      </c>
      <c r="E217" s="173" t="s">
        <v>143</v>
      </c>
      <c r="F217" s="173" t="s">
        <v>392</v>
      </c>
      <c r="G217" s="161"/>
      <c r="H217" s="161"/>
      <c r="I217" s="164"/>
      <c r="J217" s="174">
        <f>BK217</f>
        <v>0</v>
      </c>
      <c r="K217" s="161"/>
      <c r="L217" s="165"/>
      <c r="M217" s="166"/>
      <c r="N217" s="167"/>
      <c r="O217" s="167"/>
      <c r="P217" s="168">
        <f>SUM(P218:P220)</f>
        <v>0</v>
      </c>
      <c r="Q217" s="167"/>
      <c r="R217" s="168">
        <f>SUM(R218:R220)</f>
        <v>0</v>
      </c>
      <c r="S217" s="167"/>
      <c r="T217" s="169">
        <f>SUM(T218:T220)</f>
        <v>0</v>
      </c>
      <c r="AR217" s="170" t="s">
        <v>75</v>
      </c>
      <c r="AT217" s="171" t="s">
        <v>69</v>
      </c>
      <c r="AU217" s="171" t="s">
        <v>75</v>
      </c>
      <c r="AY217" s="170" t="s">
        <v>120</v>
      </c>
      <c r="BK217" s="172">
        <f>SUM(BK218:BK220)</f>
        <v>0</v>
      </c>
    </row>
    <row r="218" spans="2:65" s="1" customFormat="1" ht="16.5" customHeight="1">
      <c r="B218" s="33"/>
      <c r="C218" s="175" t="s">
        <v>393</v>
      </c>
      <c r="D218" s="175" t="s">
        <v>122</v>
      </c>
      <c r="E218" s="176" t="s">
        <v>394</v>
      </c>
      <c r="F218" s="177" t="s">
        <v>395</v>
      </c>
      <c r="G218" s="178" t="s">
        <v>125</v>
      </c>
      <c r="H218" s="179">
        <v>12</v>
      </c>
      <c r="I218" s="180"/>
      <c r="J218" s="181">
        <f>ROUND(I218*H218,2)</f>
        <v>0</v>
      </c>
      <c r="K218" s="177" t="s">
        <v>131</v>
      </c>
      <c r="L218" s="37"/>
      <c r="M218" s="182" t="s">
        <v>1</v>
      </c>
      <c r="N218" s="183" t="s">
        <v>41</v>
      </c>
      <c r="O218" s="59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AR218" s="16" t="s">
        <v>127</v>
      </c>
      <c r="AT218" s="16" t="s">
        <v>122</v>
      </c>
      <c r="AU218" s="16" t="s">
        <v>80</v>
      </c>
      <c r="AY218" s="16" t="s">
        <v>120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6" t="s">
        <v>75</v>
      </c>
      <c r="BK218" s="186">
        <f>ROUND(I218*H218,2)</f>
        <v>0</v>
      </c>
      <c r="BL218" s="16" t="s">
        <v>127</v>
      </c>
      <c r="BM218" s="16" t="s">
        <v>396</v>
      </c>
    </row>
    <row r="219" spans="2:65" s="1" customFormat="1" ht="16.5" customHeight="1">
      <c r="B219" s="33"/>
      <c r="C219" s="175" t="s">
        <v>397</v>
      </c>
      <c r="D219" s="175" t="s">
        <v>122</v>
      </c>
      <c r="E219" s="176" t="s">
        <v>398</v>
      </c>
      <c r="F219" s="177" t="s">
        <v>399</v>
      </c>
      <c r="G219" s="178" t="s">
        <v>125</v>
      </c>
      <c r="H219" s="179">
        <v>12</v>
      </c>
      <c r="I219" s="180"/>
      <c r="J219" s="181">
        <f>ROUND(I219*H219,2)</f>
        <v>0</v>
      </c>
      <c r="K219" s="177" t="s">
        <v>131</v>
      </c>
      <c r="L219" s="37"/>
      <c r="M219" s="182" t="s">
        <v>1</v>
      </c>
      <c r="N219" s="183" t="s">
        <v>41</v>
      </c>
      <c r="O219" s="59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AR219" s="16" t="s">
        <v>127</v>
      </c>
      <c r="AT219" s="16" t="s">
        <v>122</v>
      </c>
      <c r="AU219" s="16" t="s">
        <v>80</v>
      </c>
      <c r="AY219" s="16" t="s">
        <v>120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6" t="s">
        <v>75</v>
      </c>
      <c r="BK219" s="186">
        <f>ROUND(I219*H219,2)</f>
        <v>0</v>
      </c>
      <c r="BL219" s="16" t="s">
        <v>127</v>
      </c>
      <c r="BM219" s="16" t="s">
        <v>400</v>
      </c>
    </row>
    <row r="220" spans="2:65" s="1" customFormat="1" ht="16.5" customHeight="1">
      <c r="B220" s="33"/>
      <c r="C220" s="175" t="s">
        <v>401</v>
      </c>
      <c r="D220" s="175" t="s">
        <v>122</v>
      </c>
      <c r="E220" s="176" t="s">
        <v>402</v>
      </c>
      <c r="F220" s="177" t="s">
        <v>403</v>
      </c>
      <c r="G220" s="178" t="s">
        <v>125</v>
      </c>
      <c r="H220" s="179">
        <v>12</v>
      </c>
      <c r="I220" s="180"/>
      <c r="J220" s="181">
        <f>ROUND(I220*H220,2)</f>
        <v>0</v>
      </c>
      <c r="K220" s="177" t="s">
        <v>131</v>
      </c>
      <c r="L220" s="37"/>
      <c r="M220" s="182" t="s">
        <v>1</v>
      </c>
      <c r="N220" s="183" t="s">
        <v>41</v>
      </c>
      <c r="O220" s="59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AR220" s="16" t="s">
        <v>127</v>
      </c>
      <c r="AT220" s="16" t="s">
        <v>122</v>
      </c>
      <c r="AU220" s="16" t="s">
        <v>80</v>
      </c>
      <c r="AY220" s="16" t="s">
        <v>120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6" t="s">
        <v>75</v>
      </c>
      <c r="BK220" s="186">
        <f>ROUND(I220*H220,2)</f>
        <v>0</v>
      </c>
      <c r="BL220" s="16" t="s">
        <v>127</v>
      </c>
      <c r="BM220" s="16" t="s">
        <v>404</v>
      </c>
    </row>
    <row r="221" spans="2:63" s="10" customFormat="1" ht="22.8" customHeight="1">
      <c r="B221" s="160"/>
      <c r="C221" s="161"/>
      <c r="D221" s="162" t="s">
        <v>69</v>
      </c>
      <c r="E221" s="173" t="s">
        <v>149</v>
      </c>
      <c r="F221" s="173" t="s">
        <v>405</v>
      </c>
      <c r="G221" s="161"/>
      <c r="H221" s="161"/>
      <c r="I221" s="164"/>
      <c r="J221" s="174">
        <f>BK221</f>
        <v>0</v>
      </c>
      <c r="K221" s="161"/>
      <c r="L221" s="165"/>
      <c r="M221" s="166"/>
      <c r="N221" s="167"/>
      <c r="O221" s="167"/>
      <c r="P221" s="168">
        <f>SUM(P222:P230)</f>
        <v>0</v>
      </c>
      <c r="Q221" s="167"/>
      <c r="R221" s="168">
        <f>SUM(R222:R230)</f>
        <v>3.00404328</v>
      </c>
      <c r="S221" s="167"/>
      <c r="T221" s="169">
        <f>SUM(T222:T230)</f>
        <v>0</v>
      </c>
      <c r="AR221" s="170" t="s">
        <v>75</v>
      </c>
      <c r="AT221" s="171" t="s">
        <v>69</v>
      </c>
      <c r="AU221" s="171" t="s">
        <v>75</v>
      </c>
      <c r="AY221" s="170" t="s">
        <v>120</v>
      </c>
      <c r="BK221" s="172">
        <f>SUM(BK222:BK230)</f>
        <v>0</v>
      </c>
    </row>
    <row r="222" spans="2:65" s="1" customFormat="1" ht="16.5" customHeight="1">
      <c r="B222" s="33"/>
      <c r="C222" s="175" t="s">
        <v>406</v>
      </c>
      <c r="D222" s="175" t="s">
        <v>122</v>
      </c>
      <c r="E222" s="176" t="s">
        <v>407</v>
      </c>
      <c r="F222" s="177" t="s">
        <v>408</v>
      </c>
      <c r="G222" s="178" t="s">
        <v>171</v>
      </c>
      <c r="H222" s="179">
        <v>1.092</v>
      </c>
      <c r="I222" s="180"/>
      <c r="J222" s="181">
        <f>ROUND(I222*H222,2)</f>
        <v>0</v>
      </c>
      <c r="K222" s="177" t="s">
        <v>126</v>
      </c>
      <c r="L222" s="37"/>
      <c r="M222" s="182" t="s">
        <v>1</v>
      </c>
      <c r="N222" s="183" t="s">
        <v>41</v>
      </c>
      <c r="O222" s="59"/>
      <c r="P222" s="184">
        <f>O222*H222</f>
        <v>0</v>
      </c>
      <c r="Q222" s="184">
        <v>2.25634</v>
      </c>
      <c r="R222" s="184">
        <f>Q222*H222</f>
        <v>2.46392328</v>
      </c>
      <c r="S222" s="184">
        <v>0</v>
      </c>
      <c r="T222" s="185">
        <f>S222*H222</f>
        <v>0</v>
      </c>
      <c r="AR222" s="16" t="s">
        <v>127</v>
      </c>
      <c r="AT222" s="16" t="s">
        <v>122</v>
      </c>
      <c r="AU222" s="16" t="s">
        <v>80</v>
      </c>
      <c r="AY222" s="16" t="s">
        <v>120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6" t="s">
        <v>75</v>
      </c>
      <c r="BK222" s="186">
        <f>ROUND(I222*H222,2)</f>
        <v>0</v>
      </c>
      <c r="BL222" s="16" t="s">
        <v>127</v>
      </c>
      <c r="BM222" s="16" t="s">
        <v>409</v>
      </c>
    </row>
    <row r="223" spans="2:51" s="12" customFormat="1" ht="10.2">
      <c r="B223" s="199"/>
      <c r="C223" s="200"/>
      <c r="D223" s="189" t="s">
        <v>133</v>
      </c>
      <c r="E223" s="201" t="s">
        <v>1</v>
      </c>
      <c r="F223" s="202" t="s">
        <v>410</v>
      </c>
      <c r="G223" s="200"/>
      <c r="H223" s="201" t="s">
        <v>1</v>
      </c>
      <c r="I223" s="203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133</v>
      </c>
      <c r="AU223" s="208" t="s">
        <v>80</v>
      </c>
      <c r="AV223" s="12" t="s">
        <v>75</v>
      </c>
      <c r="AW223" s="12" t="s">
        <v>32</v>
      </c>
      <c r="AX223" s="12" t="s">
        <v>70</v>
      </c>
      <c r="AY223" s="208" t="s">
        <v>120</v>
      </c>
    </row>
    <row r="224" spans="2:51" s="11" customFormat="1" ht="10.2">
      <c r="B224" s="187"/>
      <c r="C224" s="188"/>
      <c r="D224" s="189" t="s">
        <v>133</v>
      </c>
      <c r="E224" s="190" t="s">
        <v>1</v>
      </c>
      <c r="F224" s="191" t="s">
        <v>411</v>
      </c>
      <c r="G224" s="188"/>
      <c r="H224" s="192">
        <v>0.4</v>
      </c>
      <c r="I224" s="193"/>
      <c r="J224" s="188"/>
      <c r="K224" s="188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133</v>
      </c>
      <c r="AU224" s="198" t="s">
        <v>80</v>
      </c>
      <c r="AV224" s="11" t="s">
        <v>80</v>
      </c>
      <c r="AW224" s="11" t="s">
        <v>32</v>
      </c>
      <c r="AX224" s="11" t="s">
        <v>70</v>
      </c>
      <c r="AY224" s="198" t="s">
        <v>120</v>
      </c>
    </row>
    <row r="225" spans="2:51" s="12" customFormat="1" ht="10.2">
      <c r="B225" s="199"/>
      <c r="C225" s="200"/>
      <c r="D225" s="189" t="s">
        <v>133</v>
      </c>
      <c r="E225" s="201" t="s">
        <v>1</v>
      </c>
      <c r="F225" s="202" t="s">
        <v>412</v>
      </c>
      <c r="G225" s="200"/>
      <c r="H225" s="201" t="s">
        <v>1</v>
      </c>
      <c r="I225" s="203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133</v>
      </c>
      <c r="AU225" s="208" t="s">
        <v>80</v>
      </c>
      <c r="AV225" s="12" t="s">
        <v>75</v>
      </c>
      <c r="AW225" s="12" t="s">
        <v>32</v>
      </c>
      <c r="AX225" s="12" t="s">
        <v>70</v>
      </c>
      <c r="AY225" s="208" t="s">
        <v>120</v>
      </c>
    </row>
    <row r="226" spans="2:51" s="11" customFormat="1" ht="10.2">
      <c r="B226" s="187"/>
      <c r="C226" s="188"/>
      <c r="D226" s="189" t="s">
        <v>133</v>
      </c>
      <c r="E226" s="190" t="s">
        <v>1</v>
      </c>
      <c r="F226" s="191" t="s">
        <v>413</v>
      </c>
      <c r="G226" s="188"/>
      <c r="H226" s="192">
        <v>0.049</v>
      </c>
      <c r="I226" s="193"/>
      <c r="J226" s="188"/>
      <c r="K226" s="188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133</v>
      </c>
      <c r="AU226" s="198" t="s">
        <v>80</v>
      </c>
      <c r="AV226" s="11" t="s">
        <v>80</v>
      </c>
      <c r="AW226" s="11" t="s">
        <v>32</v>
      </c>
      <c r="AX226" s="11" t="s">
        <v>70</v>
      </c>
      <c r="AY226" s="198" t="s">
        <v>120</v>
      </c>
    </row>
    <row r="227" spans="2:51" s="12" customFormat="1" ht="10.2">
      <c r="B227" s="199"/>
      <c r="C227" s="200"/>
      <c r="D227" s="189" t="s">
        <v>133</v>
      </c>
      <c r="E227" s="201" t="s">
        <v>1</v>
      </c>
      <c r="F227" s="202" t="s">
        <v>414</v>
      </c>
      <c r="G227" s="200"/>
      <c r="H227" s="201" t="s">
        <v>1</v>
      </c>
      <c r="I227" s="203"/>
      <c r="J227" s="200"/>
      <c r="K227" s="200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133</v>
      </c>
      <c r="AU227" s="208" t="s">
        <v>80</v>
      </c>
      <c r="AV227" s="12" t="s">
        <v>75</v>
      </c>
      <c r="AW227" s="12" t="s">
        <v>32</v>
      </c>
      <c r="AX227" s="12" t="s">
        <v>70</v>
      </c>
      <c r="AY227" s="208" t="s">
        <v>120</v>
      </c>
    </row>
    <row r="228" spans="2:51" s="11" customFormat="1" ht="10.2">
      <c r="B228" s="187"/>
      <c r="C228" s="188"/>
      <c r="D228" s="189" t="s">
        <v>133</v>
      </c>
      <c r="E228" s="190" t="s">
        <v>1</v>
      </c>
      <c r="F228" s="191" t="s">
        <v>415</v>
      </c>
      <c r="G228" s="188"/>
      <c r="H228" s="192">
        <v>0.643</v>
      </c>
      <c r="I228" s="193"/>
      <c r="J228" s="188"/>
      <c r="K228" s="188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133</v>
      </c>
      <c r="AU228" s="198" t="s">
        <v>80</v>
      </c>
      <c r="AV228" s="11" t="s">
        <v>80</v>
      </c>
      <c r="AW228" s="11" t="s">
        <v>32</v>
      </c>
      <c r="AX228" s="11" t="s">
        <v>70</v>
      </c>
      <c r="AY228" s="198" t="s">
        <v>120</v>
      </c>
    </row>
    <row r="229" spans="2:51" s="13" customFormat="1" ht="10.2">
      <c r="B229" s="209"/>
      <c r="C229" s="210"/>
      <c r="D229" s="189" t="s">
        <v>133</v>
      </c>
      <c r="E229" s="211" t="s">
        <v>1</v>
      </c>
      <c r="F229" s="212" t="s">
        <v>186</v>
      </c>
      <c r="G229" s="210"/>
      <c r="H229" s="213">
        <v>1.092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133</v>
      </c>
      <c r="AU229" s="219" t="s">
        <v>80</v>
      </c>
      <c r="AV229" s="13" t="s">
        <v>127</v>
      </c>
      <c r="AW229" s="13" t="s">
        <v>32</v>
      </c>
      <c r="AX229" s="13" t="s">
        <v>75</v>
      </c>
      <c r="AY229" s="219" t="s">
        <v>120</v>
      </c>
    </row>
    <row r="230" spans="2:65" s="1" customFormat="1" ht="16.5" customHeight="1">
      <c r="B230" s="33"/>
      <c r="C230" s="175" t="s">
        <v>416</v>
      </c>
      <c r="D230" s="175" t="s">
        <v>122</v>
      </c>
      <c r="E230" s="176" t="s">
        <v>417</v>
      </c>
      <c r="F230" s="177" t="s">
        <v>418</v>
      </c>
      <c r="G230" s="178" t="s">
        <v>125</v>
      </c>
      <c r="H230" s="179">
        <v>6.43</v>
      </c>
      <c r="I230" s="180"/>
      <c r="J230" s="181">
        <f>ROUND(I230*H230,2)</f>
        <v>0</v>
      </c>
      <c r="K230" s="177" t="s">
        <v>126</v>
      </c>
      <c r="L230" s="37"/>
      <c r="M230" s="182" t="s">
        <v>1</v>
      </c>
      <c r="N230" s="183" t="s">
        <v>41</v>
      </c>
      <c r="O230" s="59"/>
      <c r="P230" s="184">
        <f>O230*H230</f>
        <v>0</v>
      </c>
      <c r="Q230" s="184">
        <v>0.084</v>
      </c>
      <c r="R230" s="184">
        <f>Q230*H230</f>
        <v>0.54012</v>
      </c>
      <c r="S230" s="184">
        <v>0</v>
      </c>
      <c r="T230" s="185">
        <f>S230*H230</f>
        <v>0</v>
      </c>
      <c r="AR230" s="16" t="s">
        <v>127</v>
      </c>
      <c r="AT230" s="16" t="s">
        <v>122</v>
      </c>
      <c r="AU230" s="16" t="s">
        <v>80</v>
      </c>
      <c r="AY230" s="16" t="s">
        <v>120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6" t="s">
        <v>75</v>
      </c>
      <c r="BK230" s="186">
        <f>ROUND(I230*H230,2)</f>
        <v>0</v>
      </c>
      <c r="BL230" s="16" t="s">
        <v>127</v>
      </c>
      <c r="BM230" s="16" t="s">
        <v>419</v>
      </c>
    </row>
    <row r="231" spans="2:63" s="10" customFormat="1" ht="22.8" customHeight="1">
      <c r="B231" s="160"/>
      <c r="C231" s="161"/>
      <c r="D231" s="162" t="s">
        <v>69</v>
      </c>
      <c r="E231" s="173" t="s">
        <v>158</v>
      </c>
      <c r="F231" s="173" t="s">
        <v>420</v>
      </c>
      <c r="G231" s="161"/>
      <c r="H231" s="161"/>
      <c r="I231" s="164"/>
      <c r="J231" s="174">
        <f>BK231</f>
        <v>0</v>
      </c>
      <c r="K231" s="161"/>
      <c r="L231" s="165"/>
      <c r="M231" s="166"/>
      <c r="N231" s="167"/>
      <c r="O231" s="167"/>
      <c r="P231" s="168">
        <f>SUM(P232:P264)</f>
        <v>0</v>
      </c>
      <c r="Q231" s="167"/>
      <c r="R231" s="168">
        <f>SUM(R232:R264)</f>
        <v>22.293533999999998</v>
      </c>
      <c r="S231" s="167"/>
      <c r="T231" s="169">
        <f>SUM(T232:T264)</f>
        <v>0</v>
      </c>
      <c r="AR231" s="170" t="s">
        <v>75</v>
      </c>
      <c r="AT231" s="171" t="s">
        <v>69</v>
      </c>
      <c r="AU231" s="171" t="s">
        <v>75</v>
      </c>
      <c r="AY231" s="170" t="s">
        <v>120</v>
      </c>
      <c r="BK231" s="172">
        <f>SUM(BK232:BK264)</f>
        <v>0</v>
      </c>
    </row>
    <row r="232" spans="2:65" s="1" customFormat="1" ht="16.5" customHeight="1">
      <c r="B232" s="33"/>
      <c r="C232" s="175" t="s">
        <v>421</v>
      </c>
      <c r="D232" s="175" t="s">
        <v>122</v>
      </c>
      <c r="E232" s="176" t="s">
        <v>422</v>
      </c>
      <c r="F232" s="177" t="s">
        <v>423</v>
      </c>
      <c r="G232" s="178" t="s">
        <v>354</v>
      </c>
      <c r="H232" s="179">
        <v>6</v>
      </c>
      <c r="I232" s="180"/>
      <c r="J232" s="181">
        <f>ROUND(I232*H232,2)</f>
        <v>0</v>
      </c>
      <c r="K232" s="177" t="s">
        <v>147</v>
      </c>
      <c r="L232" s="37"/>
      <c r="M232" s="182" t="s">
        <v>1</v>
      </c>
      <c r="N232" s="183" t="s">
        <v>41</v>
      </c>
      <c r="O232" s="59"/>
      <c r="P232" s="184">
        <f>O232*H232</f>
        <v>0</v>
      </c>
      <c r="Q232" s="184">
        <v>0.06313</v>
      </c>
      <c r="R232" s="184">
        <f>Q232*H232</f>
        <v>0.37878</v>
      </c>
      <c r="S232" s="184">
        <v>0</v>
      </c>
      <c r="T232" s="185">
        <f>S232*H232</f>
        <v>0</v>
      </c>
      <c r="AR232" s="16" t="s">
        <v>127</v>
      </c>
      <c r="AT232" s="16" t="s">
        <v>122</v>
      </c>
      <c r="AU232" s="16" t="s">
        <v>80</v>
      </c>
      <c r="AY232" s="16" t="s">
        <v>120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6" t="s">
        <v>75</v>
      </c>
      <c r="BK232" s="186">
        <f>ROUND(I232*H232,2)</f>
        <v>0</v>
      </c>
      <c r="BL232" s="16" t="s">
        <v>127</v>
      </c>
      <c r="BM232" s="16" t="s">
        <v>424</v>
      </c>
    </row>
    <row r="233" spans="2:65" s="1" customFormat="1" ht="16.5" customHeight="1">
      <c r="B233" s="33"/>
      <c r="C233" s="175" t="s">
        <v>425</v>
      </c>
      <c r="D233" s="175" t="s">
        <v>122</v>
      </c>
      <c r="E233" s="176" t="s">
        <v>426</v>
      </c>
      <c r="F233" s="177" t="s">
        <v>427</v>
      </c>
      <c r="G233" s="178" t="s">
        <v>354</v>
      </c>
      <c r="H233" s="179">
        <v>4</v>
      </c>
      <c r="I233" s="180"/>
      <c r="J233" s="181">
        <f>ROUND(I233*H233,2)</f>
        <v>0</v>
      </c>
      <c r="K233" s="177" t="s">
        <v>126</v>
      </c>
      <c r="L233" s="37"/>
      <c r="M233" s="182" t="s">
        <v>1</v>
      </c>
      <c r="N233" s="183" t="s">
        <v>41</v>
      </c>
      <c r="O233" s="59"/>
      <c r="P233" s="184">
        <f>O233*H233</f>
        <v>0</v>
      </c>
      <c r="Q233" s="184">
        <v>0.0015</v>
      </c>
      <c r="R233" s="184">
        <f>Q233*H233</f>
        <v>0.006</v>
      </c>
      <c r="S233" s="184">
        <v>0</v>
      </c>
      <c r="T233" s="185">
        <f>S233*H233</f>
        <v>0</v>
      </c>
      <c r="AR233" s="16" t="s">
        <v>127</v>
      </c>
      <c r="AT233" s="16" t="s">
        <v>122</v>
      </c>
      <c r="AU233" s="16" t="s">
        <v>80</v>
      </c>
      <c r="AY233" s="16" t="s">
        <v>120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6" t="s">
        <v>75</v>
      </c>
      <c r="BK233" s="186">
        <f>ROUND(I233*H233,2)</f>
        <v>0</v>
      </c>
      <c r="BL233" s="16" t="s">
        <v>127</v>
      </c>
      <c r="BM233" s="16" t="s">
        <v>428</v>
      </c>
    </row>
    <row r="234" spans="2:65" s="1" customFormat="1" ht="16.5" customHeight="1">
      <c r="B234" s="33"/>
      <c r="C234" s="175" t="s">
        <v>429</v>
      </c>
      <c r="D234" s="175" t="s">
        <v>122</v>
      </c>
      <c r="E234" s="176" t="s">
        <v>430</v>
      </c>
      <c r="F234" s="177" t="s">
        <v>431</v>
      </c>
      <c r="G234" s="178" t="s">
        <v>354</v>
      </c>
      <c r="H234" s="179">
        <v>4</v>
      </c>
      <c r="I234" s="180"/>
      <c r="J234" s="181">
        <f>ROUND(I234*H234,2)</f>
        <v>0</v>
      </c>
      <c r="K234" s="177" t="s">
        <v>126</v>
      </c>
      <c r="L234" s="37"/>
      <c r="M234" s="182" t="s">
        <v>1</v>
      </c>
      <c r="N234" s="183" t="s">
        <v>41</v>
      </c>
      <c r="O234" s="59"/>
      <c r="P234" s="184">
        <f>O234*H234</f>
        <v>0</v>
      </c>
      <c r="Q234" s="184">
        <v>0.00015</v>
      </c>
      <c r="R234" s="184">
        <f>Q234*H234</f>
        <v>0.0006</v>
      </c>
      <c r="S234" s="184">
        <v>0</v>
      </c>
      <c r="T234" s="185">
        <f>S234*H234</f>
        <v>0</v>
      </c>
      <c r="AR234" s="16" t="s">
        <v>127</v>
      </c>
      <c r="AT234" s="16" t="s">
        <v>122</v>
      </c>
      <c r="AU234" s="16" t="s">
        <v>80</v>
      </c>
      <c r="AY234" s="16" t="s">
        <v>120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6" t="s">
        <v>75</v>
      </c>
      <c r="BK234" s="186">
        <f>ROUND(I234*H234,2)</f>
        <v>0</v>
      </c>
      <c r="BL234" s="16" t="s">
        <v>127</v>
      </c>
      <c r="BM234" s="16" t="s">
        <v>432</v>
      </c>
    </row>
    <row r="235" spans="2:65" s="1" customFormat="1" ht="16.5" customHeight="1">
      <c r="B235" s="33"/>
      <c r="C235" s="231" t="s">
        <v>433</v>
      </c>
      <c r="D235" s="231" t="s">
        <v>308</v>
      </c>
      <c r="E235" s="232" t="s">
        <v>434</v>
      </c>
      <c r="F235" s="233" t="s">
        <v>435</v>
      </c>
      <c r="G235" s="234" t="s">
        <v>354</v>
      </c>
      <c r="H235" s="235">
        <v>4.06</v>
      </c>
      <c r="I235" s="236"/>
      <c r="J235" s="237">
        <f>ROUND(I235*H235,2)</f>
        <v>0</v>
      </c>
      <c r="K235" s="233" t="s">
        <v>126</v>
      </c>
      <c r="L235" s="238"/>
      <c r="M235" s="239" t="s">
        <v>1</v>
      </c>
      <c r="N235" s="240" t="s">
        <v>41</v>
      </c>
      <c r="O235" s="59"/>
      <c r="P235" s="184">
        <f>O235*H235</f>
        <v>0</v>
      </c>
      <c r="Q235" s="184">
        <v>0.042</v>
      </c>
      <c r="R235" s="184">
        <f>Q235*H235</f>
        <v>0.17052</v>
      </c>
      <c r="S235" s="184">
        <v>0</v>
      </c>
      <c r="T235" s="185">
        <f>S235*H235</f>
        <v>0</v>
      </c>
      <c r="AR235" s="16" t="s">
        <v>158</v>
      </c>
      <c r="AT235" s="16" t="s">
        <v>308</v>
      </c>
      <c r="AU235" s="16" t="s">
        <v>80</v>
      </c>
      <c r="AY235" s="16" t="s">
        <v>120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6" t="s">
        <v>75</v>
      </c>
      <c r="BK235" s="186">
        <f>ROUND(I235*H235,2)</f>
        <v>0</v>
      </c>
      <c r="BL235" s="16" t="s">
        <v>127</v>
      </c>
      <c r="BM235" s="16" t="s">
        <v>436</v>
      </c>
    </row>
    <row r="236" spans="2:51" s="11" customFormat="1" ht="10.2">
      <c r="B236" s="187"/>
      <c r="C236" s="188"/>
      <c r="D236" s="189" t="s">
        <v>133</v>
      </c>
      <c r="E236" s="188"/>
      <c r="F236" s="191" t="s">
        <v>437</v>
      </c>
      <c r="G236" s="188"/>
      <c r="H236" s="192">
        <v>4.06</v>
      </c>
      <c r="I236" s="193"/>
      <c r="J236" s="188"/>
      <c r="K236" s="188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133</v>
      </c>
      <c r="AU236" s="198" t="s">
        <v>80</v>
      </c>
      <c r="AV236" s="11" t="s">
        <v>80</v>
      </c>
      <c r="AW236" s="11" t="s">
        <v>4</v>
      </c>
      <c r="AX236" s="11" t="s">
        <v>75</v>
      </c>
      <c r="AY236" s="198" t="s">
        <v>120</v>
      </c>
    </row>
    <row r="237" spans="2:65" s="1" customFormat="1" ht="16.5" customHeight="1">
      <c r="B237" s="33"/>
      <c r="C237" s="175" t="s">
        <v>438</v>
      </c>
      <c r="D237" s="175" t="s">
        <v>122</v>
      </c>
      <c r="E237" s="176" t="s">
        <v>439</v>
      </c>
      <c r="F237" s="177" t="s">
        <v>440</v>
      </c>
      <c r="G237" s="178" t="s">
        <v>354</v>
      </c>
      <c r="H237" s="179">
        <v>4</v>
      </c>
      <c r="I237" s="180"/>
      <c r="J237" s="181">
        <f>ROUND(I237*H237,2)</f>
        <v>0</v>
      </c>
      <c r="K237" s="177" t="s">
        <v>126</v>
      </c>
      <c r="L237" s="37"/>
      <c r="M237" s="182" t="s">
        <v>1</v>
      </c>
      <c r="N237" s="183" t="s">
        <v>41</v>
      </c>
      <c r="O237" s="59"/>
      <c r="P237" s="184">
        <f>O237*H237</f>
        <v>0</v>
      </c>
      <c r="Q237" s="184">
        <v>8E-05</v>
      </c>
      <c r="R237" s="184">
        <f>Q237*H237</f>
        <v>0.00032</v>
      </c>
      <c r="S237" s="184">
        <v>0</v>
      </c>
      <c r="T237" s="185">
        <f>S237*H237</f>
        <v>0</v>
      </c>
      <c r="AR237" s="16" t="s">
        <v>127</v>
      </c>
      <c r="AT237" s="16" t="s">
        <v>122</v>
      </c>
      <c r="AU237" s="16" t="s">
        <v>80</v>
      </c>
      <c r="AY237" s="16" t="s">
        <v>120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6" t="s">
        <v>75</v>
      </c>
      <c r="BK237" s="186">
        <f>ROUND(I237*H237,2)</f>
        <v>0</v>
      </c>
      <c r="BL237" s="16" t="s">
        <v>127</v>
      </c>
      <c r="BM237" s="16" t="s">
        <v>441</v>
      </c>
    </row>
    <row r="238" spans="2:65" s="1" customFormat="1" ht="16.5" customHeight="1">
      <c r="B238" s="33"/>
      <c r="C238" s="231" t="s">
        <v>442</v>
      </c>
      <c r="D238" s="231" t="s">
        <v>308</v>
      </c>
      <c r="E238" s="232" t="s">
        <v>443</v>
      </c>
      <c r="F238" s="233" t="s">
        <v>444</v>
      </c>
      <c r="G238" s="234" t="s">
        <v>141</v>
      </c>
      <c r="H238" s="235">
        <v>2.03</v>
      </c>
      <c r="I238" s="236"/>
      <c r="J238" s="237">
        <f>ROUND(I238*H238,2)</f>
        <v>0</v>
      </c>
      <c r="K238" s="233" t="s">
        <v>126</v>
      </c>
      <c r="L238" s="238"/>
      <c r="M238" s="239" t="s">
        <v>1</v>
      </c>
      <c r="N238" s="240" t="s">
        <v>41</v>
      </c>
      <c r="O238" s="59"/>
      <c r="P238" s="184">
        <f>O238*H238</f>
        <v>0</v>
      </c>
      <c r="Q238" s="184">
        <v>0.053</v>
      </c>
      <c r="R238" s="184">
        <f>Q238*H238</f>
        <v>0.10758999999999999</v>
      </c>
      <c r="S238" s="184">
        <v>0</v>
      </c>
      <c r="T238" s="185">
        <f>S238*H238</f>
        <v>0</v>
      </c>
      <c r="AR238" s="16" t="s">
        <v>158</v>
      </c>
      <c r="AT238" s="16" t="s">
        <v>308</v>
      </c>
      <c r="AU238" s="16" t="s">
        <v>80</v>
      </c>
      <c r="AY238" s="16" t="s">
        <v>120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6" t="s">
        <v>75</v>
      </c>
      <c r="BK238" s="186">
        <f>ROUND(I238*H238,2)</f>
        <v>0</v>
      </c>
      <c r="BL238" s="16" t="s">
        <v>127</v>
      </c>
      <c r="BM238" s="16" t="s">
        <v>445</v>
      </c>
    </row>
    <row r="239" spans="2:51" s="11" customFormat="1" ht="10.2">
      <c r="B239" s="187"/>
      <c r="C239" s="188"/>
      <c r="D239" s="189" t="s">
        <v>133</v>
      </c>
      <c r="E239" s="188"/>
      <c r="F239" s="191" t="s">
        <v>446</v>
      </c>
      <c r="G239" s="188"/>
      <c r="H239" s="192">
        <v>2.03</v>
      </c>
      <c r="I239" s="193"/>
      <c r="J239" s="188"/>
      <c r="K239" s="188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133</v>
      </c>
      <c r="AU239" s="198" t="s">
        <v>80</v>
      </c>
      <c r="AV239" s="11" t="s">
        <v>80</v>
      </c>
      <c r="AW239" s="11" t="s">
        <v>4</v>
      </c>
      <c r="AX239" s="11" t="s">
        <v>75</v>
      </c>
      <c r="AY239" s="198" t="s">
        <v>120</v>
      </c>
    </row>
    <row r="240" spans="2:65" s="1" customFormat="1" ht="16.5" customHeight="1">
      <c r="B240" s="33"/>
      <c r="C240" s="175" t="s">
        <v>447</v>
      </c>
      <c r="D240" s="175" t="s">
        <v>122</v>
      </c>
      <c r="E240" s="176" t="s">
        <v>448</v>
      </c>
      <c r="F240" s="177" t="s">
        <v>449</v>
      </c>
      <c r="G240" s="178" t="s">
        <v>141</v>
      </c>
      <c r="H240" s="179">
        <v>22.4</v>
      </c>
      <c r="I240" s="180"/>
      <c r="J240" s="181">
        <f aca="true" t="shared" si="10" ref="J240:J263">ROUND(I240*H240,2)</f>
        <v>0</v>
      </c>
      <c r="K240" s="177" t="s">
        <v>131</v>
      </c>
      <c r="L240" s="37"/>
      <c r="M240" s="182" t="s">
        <v>1</v>
      </c>
      <c r="N240" s="183" t="s">
        <v>41</v>
      </c>
      <c r="O240" s="59"/>
      <c r="P240" s="184">
        <f aca="true" t="shared" si="11" ref="P240:P263">O240*H240</f>
        <v>0</v>
      </c>
      <c r="Q240" s="184">
        <v>0.00178</v>
      </c>
      <c r="R240" s="184">
        <f aca="true" t="shared" si="12" ref="R240:R263">Q240*H240</f>
        <v>0.039872</v>
      </c>
      <c r="S240" s="184">
        <v>0</v>
      </c>
      <c r="T240" s="185">
        <f aca="true" t="shared" si="13" ref="T240:T263">S240*H240</f>
        <v>0</v>
      </c>
      <c r="AR240" s="16" t="s">
        <v>127</v>
      </c>
      <c r="AT240" s="16" t="s">
        <v>122</v>
      </c>
      <c r="AU240" s="16" t="s">
        <v>80</v>
      </c>
      <c r="AY240" s="16" t="s">
        <v>120</v>
      </c>
      <c r="BE240" s="186">
        <f aca="true" t="shared" si="14" ref="BE240:BE263">IF(N240="základní",J240,0)</f>
        <v>0</v>
      </c>
      <c r="BF240" s="186">
        <f aca="true" t="shared" si="15" ref="BF240:BF263">IF(N240="snížená",J240,0)</f>
        <v>0</v>
      </c>
      <c r="BG240" s="186">
        <f aca="true" t="shared" si="16" ref="BG240:BG263">IF(N240="zákl. přenesená",J240,0)</f>
        <v>0</v>
      </c>
      <c r="BH240" s="186">
        <f aca="true" t="shared" si="17" ref="BH240:BH263">IF(N240="sníž. přenesená",J240,0)</f>
        <v>0</v>
      </c>
      <c r="BI240" s="186">
        <f aca="true" t="shared" si="18" ref="BI240:BI263">IF(N240="nulová",J240,0)</f>
        <v>0</v>
      </c>
      <c r="BJ240" s="16" t="s">
        <v>75</v>
      </c>
      <c r="BK240" s="186">
        <f aca="true" t="shared" si="19" ref="BK240:BK263">ROUND(I240*H240,2)</f>
        <v>0</v>
      </c>
      <c r="BL240" s="16" t="s">
        <v>127</v>
      </c>
      <c r="BM240" s="16" t="s">
        <v>450</v>
      </c>
    </row>
    <row r="241" spans="2:65" s="1" customFormat="1" ht="16.5" customHeight="1">
      <c r="B241" s="33"/>
      <c r="C241" s="175" t="s">
        <v>451</v>
      </c>
      <c r="D241" s="175" t="s">
        <v>122</v>
      </c>
      <c r="E241" s="176" t="s">
        <v>452</v>
      </c>
      <c r="F241" s="177" t="s">
        <v>453</v>
      </c>
      <c r="G241" s="178" t="s">
        <v>141</v>
      </c>
      <c r="H241" s="179">
        <v>93.4</v>
      </c>
      <c r="I241" s="180"/>
      <c r="J241" s="181">
        <f t="shared" si="10"/>
        <v>0</v>
      </c>
      <c r="K241" s="177" t="s">
        <v>131</v>
      </c>
      <c r="L241" s="37"/>
      <c r="M241" s="182" t="s">
        <v>1</v>
      </c>
      <c r="N241" s="183" t="s">
        <v>41</v>
      </c>
      <c r="O241" s="59"/>
      <c r="P241" s="184">
        <f t="shared" si="11"/>
        <v>0</v>
      </c>
      <c r="Q241" s="184">
        <v>0.00268</v>
      </c>
      <c r="R241" s="184">
        <f t="shared" si="12"/>
        <v>0.25031200000000003</v>
      </c>
      <c r="S241" s="184">
        <v>0</v>
      </c>
      <c r="T241" s="185">
        <f t="shared" si="13"/>
        <v>0</v>
      </c>
      <c r="AR241" s="16" t="s">
        <v>127</v>
      </c>
      <c r="AT241" s="16" t="s">
        <v>122</v>
      </c>
      <c r="AU241" s="16" t="s">
        <v>80</v>
      </c>
      <c r="AY241" s="16" t="s">
        <v>120</v>
      </c>
      <c r="BE241" s="186">
        <f t="shared" si="14"/>
        <v>0</v>
      </c>
      <c r="BF241" s="186">
        <f t="shared" si="15"/>
        <v>0</v>
      </c>
      <c r="BG241" s="186">
        <f t="shared" si="16"/>
        <v>0</v>
      </c>
      <c r="BH241" s="186">
        <f t="shared" si="17"/>
        <v>0</v>
      </c>
      <c r="BI241" s="186">
        <f t="shared" si="18"/>
        <v>0</v>
      </c>
      <c r="BJ241" s="16" t="s">
        <v>75</v>
      </c>
      <c r="BK241" s="186">
        <f t="shared" si="19"/>
        <v>0</v>
      </c>
      <c r="BL241" s="16" t="s">
        <v>127</v>
      </c>
      <c r="BM241" s="16" t="s">
        <v>454</v>
      </c>
    </row>
    <row r="242" spans="2:65" s="1" customFormat="1" ht="16.5" customHeight="1">
      <c r="B242" s="33"/>
      <c r="C242" s="175" t="s">
        <v>455</v>
      </c>
      <c r="D242" s="175" t="s">
        <v>122</v>
      </c>
      <c r="E242" s="176" t="s">
        <v>456</v>
      </c>
      <c r="F242" s="177" t="s">
        <v>457</v>
      </c>
      <c r="G242" s="178" t="s">
        <v>141</v>
      </c>
      <c r="H242" s="179">
        <v>6</v>
      </c>
      <c r="I242" s="180"/>
      <c r="J242" s="181">
        <f t="shared" si="10"/>
        <v>0</v>
      </c>
      <c r="K242" s="177" t="s">
        <v>131</v>
      </c>
      <c r="L242" s="37"/>
      <c r="M242" s="182" t="s">
        <v>1</v>
      </c>
      <c r="N242" s="183" t="s">
        <v>41</v>
      </c>
      <c r="O242" s="59"/>
      <c r="P242" s="184">
        <f t="shared" si="11"/>
        <v>0</v>
      </c>
      <c r="Q242" s="184">
        <v>0.00427</v>
      </c>
      <c r="R242" s="184">
        <f t="shared" si="12"/>
        <v>0.025620000000000004</v>
      </c>
      <c r="S242" s="184">
        <v>0</v>
      </c>
      <c r="T242" s="185">
        <f t="shared" si="13"/>
        <v>0</v>
      </c>
      <c r="AR242" s="16" t="s">
        <v>127</v>
      </c>
      <c r="AT242" s="16" t="s">
        <v>122</v>
      </c>
      <c r="AU242" s="16" t="s">
        <v>80</v>
      </c>
      <c r="AY242" s="16" t="s">
        <v>120</v>
      </c>
      <c r="BE242" s="186">
        <f t="shared" si="14"/>
        <v>0</v>
      </c>
      <c r="BF242" s="186">
        <f t="shared" si="15"/>
        <v>0</v>
      </c>
      <c r="BG242" s="186">
        <f t="shared" si="16"/>
        <v>0</v>
      </c>
      <c r="BH242" s="186">
        <f t="shared" si="17"/>
        <v>0</v>
      </c>
      <c r="BI242" s="186">
        <f t="shared" si="18"/>
        <v>0</v>
      </c>
      <c r="BJ242" s="16" t="s">
        <v>75</v>
      </c>
      <c r="BK242" s="186">
        <f t="shared" si="19"/>
        <v>0</v>
      </c>
      <c r="BL242" s="16" t="s">
        <v>127</v>
      </c>
      <c r="BM242" s="16" t="s">
        <v>458</v>
      </c>
    </row>
    <row r="243" spans="2:65" s="1" customFormat="1" ht="16.5" customHeight="1">
      <c r="B243" s="33"/>
      <c r="C243" s="175" t="s">
        <v>459</v>
      </c>
      <c r="D243" s="175" t="s">
        <v>122</v>
      </c>
      <c r="E243" s="176" t="s">
        <v>460</v>
      </c>
      <c r="F243" s="177" t="s">
        <v>461</v>
      </c>
      <c r="G243" s="178" t="s">
        <v>354</v>
      </c>
      <c r="H243" s="179">
        <v>6</v>
      </c>
      <c r="I243" s="180"/>
      <c r="J243" s="181">
        <f t="shared" si="10"/>
        <v>0</v>
      </c>
      <c r="K243" s="177" t="s">
        <v>131</v>
      </c>
      <c r="L243" s="37"/>
      <c r="M243" s="182" t="s">
        <v>1</v>
      </c>
      <c r="N243" s="183" t="s">
        <v>41</v>
      </c>
      <c r="O243" s="59"/>
      <c r="P243" s="184">
        <f t="shared" si="11"/>
        <v>0</v>
      </c>
      <c r="Q243" s="184">
        <v>0</v>
      </c>
      <c r="R243" s="184">
        <f t="shared" si="12"/>
        <v>0</v>
      </c>
      <c r="S243" s="184">
        <v>0</v>
      </c>
      <c r="T243" s="185">
        <f t="shared" si="13"/>
        <v>0</v>
      </c>
      <c r="AR243" s="16" t="s">
        <v>127</v>
      </c>
      <c r="AT243" s="16" t="s">
        <v>122</v>
      </c>
      <c r="AU243" s="16" t="s">
        <v>80</v>
      </c>
      <c r="AY243" s="16" t="s">
        <v>120</v>
      </c>
      <c r="BE243" s="186">
        <f t="shared" si="14"/>
        <v>0</v>
      </c>
      <c r="BF243" s="186">
        <f t="shared" si="15"/>
        <v>0</v>
      </c>
      <c r="BG243" s="186">
        <f t="shared" si="16"/>
        <v>0</v>
      </c>
      <c r="BH243" s="186">
        <f t="shared" si="17"/>
        <v>0</v>
      </c>
      <c r="BI243" s="186">
        <f t="shared" si="18"/>
        <v>0</v>
      </c>
      <c r="BJ243" s="16" t="s">
        <v>75</v>
      </c>
      <c r="BK243" s="186">
        <f t="shared" si="19"/>
        <v>0</v>
      </c>
      <c r="BL243" s="16" t="s">
        <v>127</v>
      </c>
      <c r="BM243" s="16" t="s">
        <v>462</v>
      </c>
    </row>
    <row r="244" spans="2:65" s="1" customFormat="1" ht="16.5" customHeight="1">
      <c r="B244" s="33"/>
      <c r="C244" s="231" t="s">
        <v>463</v>
      </c>
      <c r="D244" s="231" t="s">
        <v>308</v>
      </c>
      <c r="E244" s="232" t="s">
        <v>464</v>
      </c>
      <c r="F244" s="233" t="s">
        <v>465</v>
      </c>
      <c r="G244" s="234" t="s">
        <v>354</v>
      </c>
      <c r="H244" s="235">
        <v>6</v>
      </c>
      <c r="I244" s="236"/>
      <c r="J244" s="237">
        <f t="shared" si="10"/>
        <v>0</v>
      </c>
      <c r="K244" s="233" t="s">
        <v>131</v>
      </c>
      <c r="L244" s="238"/>
      <c r="M244" s="239" t="s">
        <v>1</v>
      </c>
      <c r="N244" s="240" t="s">
        <v>41</v>
      </c>
      <c r="O244" s="59"/>
      <c r="P244" s="184">
        <f t="shared" si="11"/>
        <v>0</v>
      </c>
      <c r="Q244" s="184">
        <v>0.0011</v>
      </c>
      <c r="R244" s="184">
        <f t="shared" si="12"/>
        <v>0.0066</v>
      </c>
      <c r="S244" s="184">
        <v>0</v>
      </c>
      <c r="T244" s="185">
        <f t="shared" si="13"/>
        <v>0</v>
      </c>
      <c r="AR244" s="16" t="s">
        <v>158</v>
      </c>
      <c r="AT244" s="16" t="s">
        <v>308</v>
      </c>
      <c r="AU244" s="16" t="s">
        <v>80</v>
      </c>
      <c r="AY244" s="16" t="s">
        <v>120</v>
      </c>
      <c r="BE244" s="186">
        <f t="shared" si="14"/>
        <v>0</v>
      </c>
      <c r="BF244" s="186">
        <f t="shared" si="15"/>
        <v>0</v>
      </c>
      <c r="BG244" s="186">
        <f t="shared" si="16"/>
        <v>0</v>
      </c>
      <c r="BH244" s="186">
        <f t="shared" si="17"/>
        <v>0</v>
      </c>
      <c r="BI244" s="186">
        <f t="shared" si="18"/>
        <v>0</v>
      </c>
      <c r="BJ244" s="16" t="s">
        <v>75</v>
      </c>
      <c r="BK244" s="186">
        <f t="shared" si="19"/>
        <v>0</v>
      </c>
      <c r="BL244" s="16" t="s">
        <v>127</v>
      </c>
      <c r="BM244" s="16" t="s">
        <v>466</v>
      </c>
    </row>
    <row r="245" spans="2:65" s="1" customFormat="1" ht="16.5" customHeight="1">
      <c r="B245" s="33"/>
      <c r="C245" s="175" t="s">
        <v>467</v>
      </c>
      <c r="D245" s="175" t="s">
        <v>122</v>
      </c>
      <c r="E245" s="176" t="s">
        <v>468</v>
      </c>
      <c r="F245" s="177" t="s">
        <v>469</v>
      </c>
      <c r="G245" s="178" t="s">
        <v>470</v>
      </c>
      <c r="H245" s="179">
        <v>6</v>
      </c>
      <c r="I245" s="180"/>
      <c r="J245" s="181">
        <f t="shared" si="10"/>
        <v>0</v>
      </c>
      <c r="K245" s="177" t="s">
        <v>131</v>
      </c>
      <c r="L245" s="37"/>
      <c r="M245" s="182" t="s">
        <v>1</v>
      </c>
      <c r="N245" s="183" t="s">
        <v>41</v>
      </c>
      <c r="O245" s="59"/>
      <c r="P245" s="184">
        <f t="shared" si="11"/>
        <v>0</v>
      </c>
      <c r="Q245" s="184">
        <v>0.0001</v>
      </c>
      <c r="R245" s="184">
        <f t="shared" si="12"/>
        <v>0.0006000000000000001</v>
      </c>
      <c r="S245" s="184">
        <v>0</v>
      </c>
      <c r="T245" s="185">
        <f t="shared" si="13"/>
        <v>0</v>
      </c>
      <c r="AR245" s="16" t="s">
        <v>127</v>
      </c>
      <c r="AT245" s="16" t="s">
        <v>122</v>
      </c>
      <c r="AU245" s="16" t="s">
        <v>80</v>
      </c>
      <c r="AY245" s="16" t="s">
        <v>120</v>
      </c>
      <c r="BE245" s="186">
        <f t="shared" si="14"/>
        <v>0</v>
      </c>
      <c r="BF245" s="186">
        <f t="shared" si="15"/>
        <v>0</v>
      </c>
      <c r="BG245" s="186">
        <f t="shared" si="16"/>
        <v>0</v>
      </c>
      <c r="BH245" s="186">
        <f t="shared" si="17"/>
        <v>0</v>
      </c>
      <c r="BI245" s="186">
        <f t="shared" si="18"/>
        <v>0</v>
      </c>
      <c r="BJ245" s="16" t="s">
        <v>75</v>
      </c>
      <c r="BK245" s="186">
        <f t="shared" si="19"/>
        <v>0</v>
      </c>
      <c r="BL245" s="16" t="s">
        <v>127</v>
      </c>
      <c r="BM245" s="16" t="s">
        <v>471</v>
      </c>
    </row>
    <row r="246" spans="2:65" s="1" customFormat="1" ht="16.5" customHeight="1">
      <c r="B246" s="33"/>
      <c r="C246" s="175" t="s">
        <v>472</v>
      </c>
      <c r="D246" s="175" t="s">
        <v>122</v>
      </c>
      <c r="E246" s="176" t="s">
        <v>473</v>
      </c>
      <c r="F246" s="177" t="s">
        <v>474</v>
      </c>
      <c r="G246" s="178" t="s">
        <v>354</v>
      </c>
      <c r="H246" s="179">
        <v>3</v>
      </c>
      <c r="I246" s="180"/>
      <c r="J246" s="181">
        <f t="shared" si="10"/>
        <v>0</v>
      </c>
      <c r="K246" s="177" t="s">
        <v>126</v>
      </c>
      <c r="L246" s="37"/>
      <c r="M246" s="182" t="s">
        <v>1</v>
      </c>
      <c r="N246" s="183" t="s">
        <v>41</v>
      </c>
      <c r="O246" s="59"/>
      <c r="P246" s="184">
        <f t="shared" si="11"/>
        <v>0</v>
      </c>
      <c r="Q246" s="184">
        <v>2.11676</v>
      </c>
      <c r="R246" s="184">
        <f t="shared" si="12"/>
        <v>6.350280000000001</v>
      </c>
      <c r="S246" s="184">
        <v>0</v>
      </c>
      <c r="T246" s="185">
        <f t="shared" si="13"/>
        <v>0</v>
      </c>
      <c r="AR246" s="16" t="s">
        <v>127</v>
      </c>
      <c r="AT246" s="16" t="s">
        <v>122</v>
      </c>
      <c r="AU246" s="16" t="s">
        <v>80</v>
      </c>
      <c r="AY246" s="16" t="s">
        <v>120</v>
      </c>
      <c r="BE246" s="186">
        <f t="shared" si="14"/>
        <v>0</v>
      </c>
      <c r="BF246" s="186">
        <f t="shared" si="15"/>
        <v>0</v>
      </c>
      <c r="BG246" s="186">
        <f t="shared" si="16"/>
        <v>0</v>
      </c>
      <c r="BH246" s="186">
        <f t="shared" si="17"/>
        <v>0</v>
      </c>
      <c r="BI246" s="186">
        <f t="shared" si="18"/>
        <v>0</v>
      </c>
      <c r="BJ246" s="16" t="s">
        <v>75</v>
      </c>
      <c r="BK246" s="186">
        <f t="shared" si="19"/>
        <v>0</v>
      </c>
      <c r="BL246" s="16" t="s">
        <v>127</v>
      </c>
      <c r="BM246" s="16" t="s">
        <v>475</v>
      </c>
    </row>
    <row r="247" spans="2:65" s="1" customFormat="1" ht="16.5" customHeight="1">
      <c r="B247" s="33"/>
      <c r="C247" s="231" t="s">
        <v>476</v>
      </c>
      <c r="D247" s="231" t="s">
        <v>308</v>
      </c>
      <c r="E247" s="232" t="s">
        <v>477</v>
      </c>
      <c r="F247" s="233" t="s">
        <v>478</v>
      </c>
      <c r="G247" s="234" t="s">
        <v>354</v>
      </c>
      <c r="H247" s="235">
        <v>3</v>
      </c>
      <c r="I247" s="236"/>
      <c r="J247" s="237">
        <f t="shared" si="10"/>
        <v>0</v>
      </c>
      <c r="K247" s="233" t="s">
        <v>131</v>
      </c>
      <c r="L247" s="238"/>
      <c r="M247" s="239" t="s">
        <v>1</v>
      </c>
      <c r="N247" s="240" t="s">
        <v>41</v>
      </c>
      <c r="O247" s="59"/>
      <c r="P247" s="184">
        <f t="shared" si="11"/>
        <v>0</v>
      </c>
      <c r="Q247" s="184">
        <v>0.252</v>
      </c>
      <c r="R247" s="184">
        <f t="shared" si="12"/>
        <v>0.756</v>
      </c>
      <c r="S247" s="184">
        <v>0</v>
      </c>
      <c r="T247" s="185">
        <f t="shared" si="13"/>
        <v>0</v>
      </c>
      <c r="AR247" s="16" t="s">
        <v>158</v>
      </c>
      <c r="AT247" s="16" t="s">
        <v>308</v>
      </c>
      <c r="AU247" s="16" t="s">
        <v>80</v>
      </c>
      <c r="AY247" s="16" t="s">
        <v>120</v>
      </c>
      <c r="BE247" s="186">
        <f t="shared" si="14"/>
        <v>0</v>
      </c>
      <c r="BF247" s="186">
        <f t="shared" si="15"/>
        <v>0</v>
      </c>
      <c r="BG247" s="186">
        <f t="shared" si="16"/>
        <v>0</v>
      </c>
      <c r="BH247" s="186">
        <f t="shared" si="17"/>
        <v>0</v>
      </c>
      <c r="BI247" s="186">
        <f t="shared" si="18"/>
        <v>0</v>
      </c>
      <c r="BJ247" s="16" t="s">
        <v>75</v>
      </c>
      <c r="BK247" s="186">
        <f t="shared" si="19"/>
        <v>0</v>
      </c>
      <c r="BL247" s="16" t="s">
        <v>127</v>
      </c>
      <c r="BM247" s="16" t="s">
        <v>479</v>
      </c>
    </row>
    <row r="248" spans="2:65" s="1" customFormat="1" ht="16.5" customHeight="1">
      <c r="B248" s="33"/>
      <c r="C248" s="231" t="s">
        <v>480</v>
      </c>
      <c r="D248" s="231" t="s">
        <v>308</v>
      </c>
      <c r="E248" s="232" t="s">
        <v>481</v>
      </c>
      <c r="F248" s="233" t="s">
        <v>482</v>
      </c>
      <c r="G248" s="234" t="s">
        <v>354</v>
      </c>
      <c r="H248" s="235">
        <v>2</v>
      </c>
      <c r="I248" s="236"/>
      <c r="J248" s="237">
        <f t="shared" si="10"/>
        <v>0</v>
      </c>
      <c r="K248" s="233" t="s">
        <v>131</v>
      </c>
      <c r="L248" s="238"/>
      <c r="M248" s="239" t="s">
        <v>1</v>
      </c>
      <c r="N248" s="240" t="s">
        <v>41</v>
      </c>
      <c r="O248" s="59"/>
      <c r="P248" s="184">
        <f t="shared" si="11"/>
        <v>0</v>
      </c>
      <c r="Q248" s="184">
        <v>0.504</v>
      </c>
      <c r="R248" s="184">
        <f t="shared" si="12"/>
        <v>1.008</v>
      </c>
      <c r="S248" s="184">
        <v>0</v>
      </c>
      <c r="T248" s="185">
        <f t="shared" si="13"/>
        <v>0</v>
      </c>
      <c r="AR248" s="16" t="s">
        <v>158</v>
      </c>
      <c r="AT248" s="16" t="s">
        <v>308</v>
      </c>
      <c r="AU248" s="16" t="s">
        <v>80</v>
      </c>
      <c r="AY248" s="16" t="s">
        <v>120</v>
      </c>
      <c r="BE248" s="186">
        <f t="shared" si="14"/>
        <v>0</v>
      </c>
      <c r="BF248" s="186">
        <f t="shared" si="15"/>
        <v>0</v>
      </c>
      <c r="BG248" s="186">
        <f t="shared" si="16"/>
        <v>0</v>
      </c>
      <c r="BH248" s="186">
        <f t="shared" si="17"/>
        <v>0</v>
      </c>
      <c r="BI248" s="186">
        <f t="shared" si="18"/>
        <v>0</v>
      </c>
      <c r="BJ248" s="16" t="s">
        <v>75</v>
      </c>
      <c r="BK248" s="186">
        <f t="shared" si="19"/>
        <v>0</v>
      </c>
      <c r="BL248" s="16" t="s">
        <v>127</v>
      </c>
      <c r="BM248" s="16" t="s">
        <v>483</v>
      </c>
    </row>
    <row r="249" spans="2:65" s="1" customFormat="1" ht="16.5" customHeight="1">
      <c r="B249" s="33"/>
      <c r="C249" s="231" t="s">
        <v>484</v>
      </c>
      <c r="D249" s="231" t="s">
        <v>308</v>
      </c>
      <c r="E249" s="232" t="s">
        <v>485</v>
      </c>
      <c r="F249" s="233" t="s">
        <v>486</v>
      </c>
      <c r="G249" s="234" t="s">
        <v>354</v>
      </c>
      <c r="H249" s="235">
        <v>5</v>
      </c>
      <c r="I249" s="236"/>
      <c r="J249" s="237">
        <f t="shared" si="10"/>
        <v>0</v>
      </c>
      <c r="K249" s="233" t="s">
        <v>126</v>
      </c>
      <c r="L249" s="238"/>
      <c r="M249" s="239" t="s">
        <v>1</v>
      </c>
      <c r="N249" s="240" t="s">
        <v>41</v>
      </c>
      <c r="O249" s="59"/>
      <c r="P249" s="184">
        <f t="shared" si="11"/>
        <v>0</v>
      </c>
      <c r="Q249" s="184">
        <v>1.013</v>
      </c>
      <c r="R249" s="184">
        <f t="shared" si="12"/>
        <v>5.0649999999999995</v>
      </c>
      <c r="S249" s="184">
        <v>0</v>
      </c>
      <c r="T249" s="185">
        <f t="shared" si="13"/>
        <v>0</v>
      </c>
      <c r="AR249" s="16" t="s">
        <v>158</v>
      </c>
      <c r="AT249" s="16" t="s">
        <v>308</v>
      </c>
      <c r="AU249" s="16" t="s">
        <v>80</v>
      </c>
      <c r="AY249" s="16" t="s">
        <v>120</v>
      </c>
      <c r="BE249" s="186">
        <f t="shared" si="14"/>
        <v>0</v>
      </c>
      <c r="BF249" s="186">
        <f t="shared" si="15"/>
        <v>0</v>
      </c>
      <c r="BG249" s="186">
        <f t="shared" si="16"/>
        <v>0</v>
      </c>
      <c r="BH249" s="186">
        <f t="shared" si="17"/>
        <v>0</v>
      </c>
      <c r="BI249" s="186">
        <f t="shared" si="18"/>
        <v>0</v>
      </c>
      <c r="BJ249" s="16" t="s">
        <v>75</v>
      </c>
      <c r="BK249" s="186">
        <f t="shared" si="19"/>
        <v>0</v>
      </c>
      <c r="BL249" s="16" t="s">
        <v>127</v>
      </c>
      <c r="BM249" s="16" t="s">
        <v>487</v>
      </c>
    </row>
    <row r="250" spans="2:65" s="1" customFormat="1" ht="16.5" customHeight="1">
      <c r="B250" s="33"/>
      <c r="C250" s="231" t="s">
        <v>488</v>
      </c>
      <c r="D250" s="231" t="s">
        <v>308</v>
      </c>
      <c r="E250" s="232" t="s">
        <v>489</v>
      </c>
      <c r="F250" s="233" t="s">
        <v>490</v>
      </c>
      <c r="G250" s="234" t="s">
        <v>354</v>
      </c>
      <c r="H250" s="235">
        <v>3</v>
      </c>
      <c r="I250" s="236"/>
      <c r="J250" s="237">
        <f t="shared" si="10"/>
        <v>0</v>
      </c>
      <c r="K250" s="233" t="s">
        <v>131</v>
      </c>
      <c r="L250" s="238"/>
      <c r="M250" s="239" t="s">
        <v>1</v>
      </c>
      <c r="N250" s="240" t="s">
        <v>41</v>
      </c>
      <c r="O250" s="59"/>
      <c r="P250" s="184">
        <f t="shared" si="11"/>
        <v>0</v>
      </c>
      <c r="Q250" s="184">
        <v>1.6</v>
      </c>
      <c r="R250" s="184">
        <f t="shared" si="12"/>
        <v>4.800000000000001</v>
      </c>
      <c r="S250" s="184">
        <v>0</v>
      </c>
      <c r="T250" s="185">
        <f t="shared" si="13"/>
        <v>0</v>
      </c>
      <c r="AR250" s="16" t="s">
        <v>158</v>
      </c>
      <c r="AT250" s="16" t="s">
        <v>308</v>
      </c>
      <c r="AU250" s="16" t="s">
        <v>80</v>
      </c>
      <c r="AY250" s="16" t="s">
        <v>120</v>
      </c>
      <c r="BE250" s="186">
        <f t="shared" si="14"/>
        <v>0</v>
      </c>
      <c r="BF250" s="186">
        <f t="shared" si="15"/>
        <v>0</v>
      </c>
      <c r="BG250" s="186">
        <f t="shared" si="16"/>
        <v>0</v>
      </c>
      <c r="BH250" s="186">
        <f t="shared" si="17"/>
        <v>0</v>
      </c>
      <c r="BI250" s="186">
        <f t="shared" si="18"/>
        <v>0</v>
      </c>
      <c r="BJ250" s="16" t="s">
        <v>75</v>
      </c>
      <c r="BK250" s="186">
        <f t="shared" si="19"/>
        <v>0</v>
      </c>
      <c r="BL250" s="16" t="s">
        <v>127</v>
      </c>
      <c r="BM250" s="16" t="s">
        <v>491</v>
      </c>
    </row>
    <row r="251" spans="2:65" s="1" customFormat="1" ht="16.5" customHeight="1">
      <c r="B251" s="33"/>
      <c r="C251" s="231" t="s">
        <v>492</v>
      </c>
      <c r="D251" s="231" t="s">
        <v>308</v>
      </c>
      <c r="E251" s="232" t="s">
        <v>493</v>
      </c>
      <c r="F251" s="233" t="s">
        <v>494</v>
      </c>
      <c r="G251" s="234" t="s">
        <v>354</v>
      </c>
      <c r="H251" s="235">
        <v>4</v>
      </c>
      <c r="I251" s="236"/>
      <c r="J251" s="237">
        <f t="shared" si="10"/>
        <v>0</v>
      </c>
      <c r="K251" s="233" t="s">
        <v>131</v>
      </c>
      <c r="L251" s="238"/>
      <c r="M251" s="239" t="s">
        <v>1</v>
      </c>
      <c r="N251" s="240" t="s">
        <v>41</v>
      </c>
      <c r="O251" s="59"/>
      <c r="P251" s="184">
        <f t="shared" si="11"/>
        <v>0</v>
      </c>
      <c r="Q251" s="184">
        <v>0.53</v>
      </c>
      <c r="R251" s="184">
        <f t="shared" si="12"/>
        <v>2.12</v>
      </c>
      <c r="S251" s="184">
        <v>0</v>
      </c>
      <c r="T251" s="185">
        <f t="shared" si="13"/>
        <v>0</v>
      </c>
      <c r="AR251" s="16" t="s">
        <v>158</v>
      </c>
      <c r="AT251" s="16" t="s">
        <v>308</v>
      </c>
      <c r="AU251" s="16" t="s">
        <v>80</v>
      </c>
      <c r="AY251" s="16" t="s">
        <v>120</v>
      </c>
      <c r="BE251" s="186">
        <f t="shared" si="14"/>
        <v>0</v>
      </c>
      <c r="BF251" s="186">
        <f t="shared" si="15"/>
        <v>0</v>
      </c>
      <c r="BG251" s="186">
        <f t="shared" si="16"/>
        <v>0</v>
      </c>
      <c r="BH251" s="186">
        <f t="shared" si="17"/>
        <v>0</v>
      </c>
      <c r="BI251" s="186">
        <f t="shared" si="18"/>
        <v>0</v>
      </c>
      <c r="BJ251" s="16" t="s">
        <v>75</v>
      </c>
      <c r="BK251" s="186">
        <f t="shared" si="19"/>
        <v>0</v>
      </c>
      <c r="BL251" s="16" t="s">
        <v>127</v>
      </c>
      <c r="BM251" s="16" t="s">
        <v>495</v>
      </c>
    </row>
    <row r="252" spans="2:65" s="1" customFormat="1" ht="16.5" customHeight="1">
      <c r="B252" s="33"/>
      <c r="C252" s="175" t="s">
        <v>496</v>
      </c>
      <c r="D252" s="175" t="s">
        <v>122</v>
      </c>
      <c r="E252" s="176" t="s">
        <v>497</v>
      </c>
      <c r="F252" s="177" t="s">
        <v>498</v>
      </c>
      <c r="G252" s="178" t="s">
        <v>354</v>
      </c>
      <c r="H252" s="179">
        <v>1</v>
      </c>
      <c r="I252" s="180"/>
      <c r="J252" s="181">
        <f t="shared" si="10"/>
        <v>0</v>
      </c>
      <c r="K252" s="177" t="s">
        <v>126</v>
      </c>
      <c r="L252" s="37"/>
      <c r="M252" s="182" t="s">
        <v>1</v>
      </c>
      <c r="N252" s="183" t="s">
        <v>41</v>
      </c>
      <c r="O252" s="59"/>
      <c r="P252" s="184">
        <f t="shared" si="11"/>
        <v>0</v>
      </c>
      <c r="Q252" s="184">
        <v>0.05803</v>
      </c>
      <c r="R252" s="184">
        <f t="shared" si="12"/>
        <v>0.05803</v>
      </c>
      <c r="S252" s="184">
        <v>0</v>
      </c>
      <c r="T252" s="185">
        <f t="shared" si="13"/>
        <v>0</v>
      </c>
      <c r="AR252" s="16" t="s">
        <v>127</v>
      </c>
      <c r="AT252" s="16" t="s">
        <v>122</v>
      </c>
      <c r="AU252" s="16" t="s">
        <v>80</v>
      </c>
      <c r="AY252" s="16" t="s">
        <v>120</v>
      </c>
      <c r="BE252" s="186">
        <f t="shared" si="14"/>
        <v>0</v>
      </c>
      <c r="BF252" s="186">
        <f t="shared" si="15"/>
        <v>0</v>
      </c>
      <c r="BG252" s="186">
        <f t="shared" si="16"/>
        <v>0</v>
      </c>
      <c r="BH252" s="186">
        <f t="shared" si="17"/>
        <v>0</v>
      </c>
      <c r="BI252" s="186">
        <f t="shared" si="18"/>
        <v>0</v>
      </c>
      <c r="BJ252" s="16" t="s">
        <v>75</v>
      </c>
      <c r="BK252" s="186">
        <f t="shared" si="19"/>
        <v>0</v>
      </c>
      <c r="BL252" s="16" t="s">
        <v>127</v>
      </c>
      <c r="BM252" s="16" t="s">
        <v>499</v>
      </c>
    </row>
    <row r="253" spans="2:65" s="1" customFormat="1" ht="16.5" customHeight="1">
      <c r="B253" s="33"/>
      <c r="C253" s="175" t="s">
        <v>500</v>
      </c>
      <c r="D253" s="175" t="s">
        <v>122</v>
      </c>
      <c r="E253" s="176" t="s">
        <v>501</v>
      </c>
      <c r="F253" s="177" t="s">
        <v>502</v>
      </c>
      <c r="G253" s="178" t="s">
        <v>354</v>
      </c>
      <c r="H253" s="179">
        <v>3</v>
      </c>
      <c r="I253" s="180"/>
      <c r="J253" s="181">
        <f t="shared" si="10"/>
        <v>0</v>
      </c>
      <c r="K253" s="177" t="s">
        <v>126</v>
      </c>
      <c r="L253" s="37"/>
      <c r="M253" s="182" t="s">
        <v>1</v>
      </c>
      <c r="N253" s="183" t="s">
        <v>41</v>
      </c>
      <c r="O253" s="59"/>
      <c r="P253" s="184">
        <f t="shared" si="11"/>
        <v>0</v>
      </c>
      <c r="Q253" s="184">
        <v>0.06877</v>
      </c>
      <c r="R253" s="184">
        <f t="shared" si="12"/>
        <v>0.20631</v>
      </c>
      <c r="S253" s="184">
        <v>0</v>
      </c>
      <c r="T253" s="185">
        <f t="shared" si="13"/>
        <v>0</v>
      </c>
      <c r="AR253" s="16" t="s">
        <v>127</v>
      </c>
      <c r="AT253" s="16" t="s">
        <v>122</v>
      </c>
      <c r="AU253" s="16" t="s">
        <v>80</v>
      </c>
      <c r="AY253" s="16" t="s">
        <v>120</v>
      </c>
      <c r="BE253" s="186">
        <f t="shared" si="14"/>
        <v>0</v>
      </c>
      <c r="BF253" s="186">
        <f t="shared" si="15"/>
        <v>0</v>
      </c>
      <c r="BG253" s="186">
        <f t="shared" si="16"/>
        <v>0</v>
      </c>
      <c r="BH253" s="186">
        <f t="shared" si="17"/>
        <v>0</v>
      </c>
      <c r="BI253" s="186">
        <f t="shared" si="18"/>
        <v>0</v>
      </c>
      <c r="BJ253" s="16" t="s">
        <v>75</v>
      </c>
      <c r="BK253" s="186">
        <f t="shared" si="19"/>
        <v>0</v>
      </c>
      <c r="BL253" s="16" t="s">
        <v>127</v>
      </c>
      <c r="BM253" s="16" t="s">
        <v>503</v>
      </c>
    </row>
    <row r="254" spans="2:65" s="1" customFormat="1" ht="16.5" customHeight="1">
      <c r="B254" s="33"/>
      <c r="C254" s="175" t="s">
        <v>504</v>
      </c>
      <c r="D254" s="175" t="s">
        <v>122</v>
      </c>
      <c r="E254" s="176" t="s">
        <v>505</v>
      </c>
      <c r="F254" s="177" t="s">
        <v>506</v>
      </c>
      <c r="G254" s="178" t="s">
        <v>354</v>
      </c>
      <c r="H254" s="179">
        <v>1</v>
      </c>
      <c r="I254" s="180"/>
      <c r="J254" s="181">
        <f t="shared" si="10"/>
        <v>0</v>
      </c>
      <c r="K254" s="177" t="s">
        <v>126</v>
      </c>
      <c r="L254" s="37"/>
      <c r="M254" s="182" t="s">
        <v>1</v>
      </c>
      <c r="N254" s="183" t="s">
        <v>41</v>
      </c>
      <c r="O254" s="59"/>
      <c r="P254" s="184">
        <f t="shared" si="11"/>
        <v>0</v>
      </c>
      <c r="Q254" s="184">
        <v>0.06947</v>
      </c>
      <c r="R254" s="184">
        <f t="shared" si="12"/>
        <v>0.06947</v>
      </c>
      <c r="S254" s="184">
        <v>0</v>
      </c>
      <c r="T254" s="185">
        <f t="shared" si="13"/>
        <v>0</v>
      </c>
      <c r="AR254" s="16" t="s">
        <v>127</v>
      </c>
      <c r="AT254" s="16" t="s">
        <v>122</v>
      </c>
      <c r="AU254" s="16" t="s">
        <v>80</v>
      </c>
      <c r="AY254" s="16" t="s">
        <v>120</v>
      </c>
      <c r="BE254" s="186">
        <f t="shared" si="14"/>
        <v>0</v>
      </c>
      <c r="BF254" s="186">
        <f t="shared" si="15"/>
        <v>0</v>
      </c>
      <c r="BG254" s="186">
        <f t="shared" si="16"/>
        <v>0</v>
      </c>
      <c r="BH254" s="186">
        <f t="shared" si="17"/>
        <v>0</v>
      </c>
      <c r="BI254" s="186">
        <f t="shared" si="18"/>
        <v>0</v>
      </c>
      <c r="BJ254" s="16" t="s">
        <v>75</v>
      </c>
      <c r="BK254" s="186">
        <f t="shared" si="19"/>
        <v>0</v>
      </c>
      <c r="BL254" s="16" t="s">
        <v>127</v>
      </c>
      <c r="BM254" s="16" t="s">
        <v>507</v>
      </c>
    </row>
    <row r="255" spans="2:65" s="1" customFormat="1" ht="16.5" customHeight="1">
      <c r="B255" s="33"/>
      <c r="C255" s="175" t="s">
        <v>508</v>
      </c>
      <c r="D255" s="175" t="s">
        <v>122</v>
      </c>
      <c r="E255" s="176" t="s">
        <v>509</v>
      </c>
      <c r="F255" s="177" t="s">
        <v>510</v>
      </c>
      <c r="G255" s="178" t="s">
        <v>354</v>
      </c>
      <c r="H255" s="179">
        <v>1</v>
      </c>
      <c r="I255" s="180"/>
      <c r="J255" s="181">
        <f t="shared" si="10"/>
        <v>0</v>
      </c>
      <c r="K255" s="177" t="s">
        <v>126</v>
      </c>
      <c r="L255" s="37"/>
      <c r="M255" s="182" t="s">
        <v>1</v>
      </c>
      <c r="N255" s="183" t="s">
        <v>41</v>
      </c>
      <c r="O255" s="59"/>
      <c r="P255" s="184">
        <f t="shared" si="11"/>
        <v>0</v>
      </c>
      <c r="Q255" s="184">
        <v>0.08415</v>
      </c>
      <c r="R255" s="184">
        <f t="shared" si="12"/>
        <v>0.08415</v>
      </c>
      <c r="S255" s="184">
        <v>0</v>
      </c>
      <c r="T255" s="185">
        <f t="shared" si="13"/>
        <v>0</v>
      </c>
      <c r="AR255" s="16" t="s">
        <v>127</v>
      </c>
      <c r="AT255" s="16" t="s">
        <v>122</v>
      </c>
      <c r="AU255" s="16" t="s">
        <v>80</v>
      </c>
      <c r="AY255" s="16" t="s">
        <v>120</v>
      </c>
      <c r="BE255" s="186">
        <f t="shared" si="14"/>
        <v>0</v>
      </c>
      <c r="BF255" s="186">
        <f t="shared" si="15"/>
        <v>0</v>
      </c>
      <c r="BG255" s="186">
        <f t="shared" si="16"/>
        <v>0</v>
      </c>
      <c r="BH255" s="186">
        <f t="shared" si="17"/>
        <v>0</v>
      </c>
      <c r="BI255" s="186">
        <f t="shared" si="18"/>
        <v>0</v>
      </c>
      <c r="BJ255" s="16" t="s">
        <v>75</v>
      </c>
      <c r="BK255" s="186">
        <f t="shared" si="19"/>
        <v>0</v>
      </c>
      <c r="BL255" s="16" t="s">
        <v>127</v>
      </c>
      <c r="BM255" s="16" t="s">
        <v>511</v>
      </c>
    </row>
    <row r="256" spans="2:65" s="1" customFormat="1" ht="16.5" customHeight="1">
      <c r="B256" s="33"/>
      <c r="C256" s="175" t="s">
        <v>512</v>
      </c>
      <c r="D256" s="175" t="s">
        <v>122</v>
      </c>
      <c r="E256" s="176" t="s">
        <v>513</v>
      </c>
      <c r="F256" s="177" t="s">
        <v>514</v>
      </c>
      <c r="G256" s="178" t="s">
        <v>354</v>
      </c>
      <c r="H256" s="179">
        <v>2</v>
      </c>
      <c r="I256" s="180"/>
      <c r="J256" s="181">
        <f t="shared" si="10"/>
        <v>0</v>
      </c>
      <c r="K256" s="177" t="s">
        <v>131</v>
      </c>
      <c r="L256" s="37"/>
      <c r="M256" s="182" t="s">
        <v>1</v>
      </c>
      <c r="N256" s="183" t="s">
        <v>41</v>
      </c>
      <c r="O256" s="59"/>
      <c r="P256" s="184">
        <f t="shared" si="11"/>
        <v>0</v>
      </c>
      <c r="Q256" s="184">
        <v>0.01136</v>
      </c>
      <c r="R256" s="184">
        <f t="shared" si="12"/>
        <v>0.02272</v>
      </c>
      <c r="S256" s="184">
        <v>0</v>
      </c>
      <c r="T256" s="185">
        <f t="shared" si="13"/>
        <v>0</v>
      </c>
      <c r="AR256" s="16" t="s">
        <v>127</v>
      </c>
      <c r="AT256" s="16" t="s">
        <v>122</v>
      </c>
      <c r="AU256" s="16" t="s">
        <v>80</v>
      </c>
      <c r="AY256" s="16" t="s">
        <v>120</v>
      </c>
      <c r="BE256" s="186">
        <f t="shared" si="14"/>
        <v>0</v>
      </c>
      <c r="BF256" s="186">
        <f t="shared" si="15"/>
        <v>0</v>
      </c>
      <c r="BG256" s="186">
        <f t="shared" si="16"/>
        <v>0</v>
      </c>
      <c r="BH256" s="186">
        <f t="shared" si="17"/>
        <v>0</v>
      </c>
      <c r="BI256" s="186">
        <f t="shared" si="18"/>
        <v>0</v>
      </c>
      <c r="BJ256" s="16" t="s">
        <v>75</v>
      </c>
      <c r="BK256" s="186">
        <f t="shared" si="19"/>
        <v>0</v>
      </c>
      <c r="BL256" s="16" t="s">
        <v>127</v>
      </c>
      <c r="BM256" s="16" t="s">
        <v>515</v>
      </c>
    </row>
    <row r="257" spans="2:65" s="1" customFormat="1" ht="16.5" customHeight="1">
      <c r="B257" s="33"/>
      <c r="C257" s="175" t="s">
        <v>516</v>
      </c>
      <c r="D257" s="175" t="s">
        <v>122</v>
      </c>
      <c r="E257" s="176" t="s">
        <v>517</v>
      </c>
      <c r="F257" s="177" t="s">
        <v>518</v>
      </c>
      <c r="G257" s="178" t="s">
        <v>354</v>
      </c>
      <c r="H257" s="179">
        <v>3</v>
      </c>
      <c r="I257" s="180"/>
      <c r="J257" s="181">
        <f t="shared" si="10"/>
        <v>0</v>
      </c>
      <c r="K257" s="177" t="s">
        <v>131</v>
      </c>
      <c r="L257" s="37"/>
      <c r="M257" s="182" t="s">
        <v>1</v>
      </c>
      <c r="N257" s="183" t="s">
        <v>41</v>
      </c>
      <c r="O257" s="59"/>
      <c r="P257" s="184">
        <f t="shared" si="11"/>
        <v>0</v>
      </c>
      <c r="Q257" s="184">
        <v>0.01818</v>
      </c>
      <c r="R257" s="184">
        <f t="shared" si="12"/>
        <v>0.054540000000000005</v>
      </c>
      <c r="S257" s="184">
        <v>0</v>
      </c>
      <c r="T257" s="185">
        <f t="shared" si="13"/>
        <v>0</v>
      </c>
      <c r="AR257" s="16" t="s">
        <v>127</v>
      </c>
      <c r="AT257" s="16" t="s">
        <v>122</v>
      </c>
      <c r="AU257" s="16" t="s">
        <v>80</v>
      </c>
      <c r="AY257" s="16" t="s">
        <v>120</v>
      </c>
      <c r="BE257" s="186">
        <f t="shared" si="14"/>
        <v>0</v>
      </c>
      <c r="BF257" s="186">
        <f t="shared" si="15"/>
        <v>0</v>
      </c>
      <c r="BG257" s="186">
        <f t="shared" si="16"/>
        <v>0</v>
      </c>
      <c r="BH257" s="186">
        <f t="shared" si="17"/>
        <v>0</v>
      </c>
      <c r="BI257" s="186">
        <f t="shared" si="18"/>
        <v>0</v>
      </c>
      <c r="BJ257" s="16" t="s">
        <v>75</v>
      </c>
      <c r="BK257" s="186">
        <f t="shared" si="19"/>
        <v>0</v>
      </c>
      <c r="BL257" s="16" t="s">
        <v>127</v>
      </c>
      <c r="BM257" s="16" t="s">
        <v>519</v>
      </c>
    </row>
    <row r="258" spans="2:65" s="1" customFormat="1" ht="16.5" customHeight="1">
      <c r="B258" s="33"/>
      <c r="C258" s="175" t="s">
        <v>520</v>
      </c>
      <c r="D258" s="175" t="s">
        <v>122</v>
      </c>
      <c r="E258" s="176" t="s">
        <v>521</v>
      </c>
      <c r="F258" s="177" t="s">
        <v>522</v>
      </c>
      <c r="G258" s="178" t="s">
        <v>354</v>
      </c>
      <c r="H258" s="179">
        <v>1</v>
      </c>
      <c r="I258" s="180"/>
      <c r="J258" s="181">
        <f t="shared" si="10"/>
        <v>0</v>
      </c>
      <c r="K258" s="177" t="s">
        <v>126</v>
      </c>
      <c r="L258" s="37"/>
      <c r="M258" s="182" t="s">
        <v>1</v>
      </c>
      <c r="N258" s="183" t="s">
        <v>41</v>
      </c>
      <c r="O258" s="59"/>
      <c r="P258" s="184">
        <f t="shared" si="11"/>
        <v>0</v>
      </c>
      <c r="Q258" s="184">
        <v>0.02672</v>
      </c>
      <c r="R258" s="184">
        <f t="shared" si="12"/>
        <v>0.02672</v>
      </c>
      <c r="S258" s="184">
        <v>0</v>
      </c>
      <c r="T258" s="185">
        <f t="shared" si="13"/>
        <v>0</v>
      </c>
      <c r="AR258" s="16" t="s">
        <v>127</v>
      </c>
      <c r="AT258" s="16" t="s">
        <v>122</v>
      </c>
      <c r="AU258" s="16" t="s">
        <v>80</v>
      </c>
      <c r="AY258" s="16" t="s">
        <v>120</v>
      </c>
      <c r="BE258" s="186">
        <f t="shared" si="14"/>
        <v>0</v>
      </c>
      <c r="BF258" s="186">
        <f t="shared" si="15"/>
        <v>0</v>
      </c>
      <c r="BG258" s="186">
        <f t="shared" si="16"/>
        <v>0</v>
      </c>
      <c r="BH258" s="186">
        <f t="shared" si="17"/>
        <v>0</v>
      </c>
      <c r="BI258" s="186">
        <f t="shared" si="18"/>
        <v>0</v>
      </c>
      <c r="BJ258" s="16" t="s">
        <v>75</v>
      </c>
      <c r="BK258" s="186">
        <f t="shared" si="19"/>
        <v>0</v>
      </c>
      <c r="BL258" s="16" t="s">
        <v>127</v>
      </c>
      <c r="BM258" s="16" t="s">
        <v>523</v>
      </c>
    </row>
    <row r="259" spans="2:65" s="1" customFormat="1" ht="16.5" customHeight="1">
      <c r="B259" s="33"/>
      <c r="C259" s="175" t="s">
        <v>524</v>
      </c>
      <c r="D259" s="175" t="s">
        <v>122</v>
      </c>
      <c r="E259" s="176" t="s">
        <v>525</v>
      </c>
      <c r="F259" s="177" t="s">
        <v>526</v>
      </c>
      <c r="G259" s="178" t="s">
        <v>354</v>
      </c>
      <c r="H259" s="179">
        <v>6</v>
      </c>
      <c r="I259" s="180"/>
      <c r="J259" s="181">
        <f t="shared" si="10"/>
        <v>0</v>
      </c>
      <c r="K259" s="177" t="s">
        <v>131</v>
      </c>
      <c r="L259" s="37"/>
      <c r="M259" s="182" t="s">
        <v>1</v>
      </c>
      <c r="N259" s="183" t="s">
        <v>41</v>
      </c>
      <c r="O259" s="59"/>
      <c r="P259" s="184">
        <f t="shared" si="11"/>
        <v>0</v>
      </c>
      <c r="Q259" s="184">
        <v>0.00622</v>
      </c>
      <c r="R259" s="184">
        <f t="shared" si="12"/>
        <v>0.03732</v>
      </c>
      <c r="S259" s="184">
        <v>0</v>
      </c>
      <c r="T259" s="185">
        <f t="shared" si="13"/>
        <v>0</v>
      </c>
      <c r="AR259" s="16" t="s">
        <v>127</v>
      </c>
      <c r="AT259" s="16" t="s">
        <v>122</v>
      </c>
      <c r="AU259" s="16" t="s">
        <v>80</v>
      </c>
      <c r="AY259" s="16" t="s">
        <v>120</v>
      </c>
      <c r="BE259" s="186">
        <f t="shared" si="14"/>
        <v>0</v>
      </c>
      <c r="BF259" s="186">
        <f t="shared" si="15"/>
        <v>0</v>
      </c>
      <c r="BG259" s="186">
        <f t="shared" si="16"/>
        <v>0</v>
      </c>
      <c r="BH259" s="186">
        <f t="shared" si="17"/>
        <v>0</v>
      </c>
      <c r="BI259" s="186">
        <f t="shared" si="18"/>
        <v>0</v>
      </c>
      <c r="BJ259" s="16" t="s">
        <v>75</v>
      </c>
      <c r="BK259" s="186">
        <f t="shared" si="19"/>
        <v>0</v>
      </c>
      <c r="BL259" s="16" t="s">
        <v>127</v>
      </c>
      <c r="BM259" s="16" t="s">
        <v>527</v>
      </c>
    </row>
    <row r="260" spans="2:65" s="1" customFormat="1" ht="16.5" customHeight="1">
      <c r="B260" s="33"/>
      <c r="C260" s="175" t="s">
        <v>528</v>
      </c>
      <c r="D260" s="175" t="s">
        <v>122</v>
      </c>
      <c r="E260" s="176" t="s">
        <v>529</v>
      </c>
      <c r="F260" s="177" t="s">
        <v>530</v>
      </c>
      <c r="G260" s="178" t="s">
        <v>354</v>
      </c>
      <c r="H260" s="179">
        <v>6</v>
      </c>
      <c r="I260" s="180"/>
      <c r="J260" s="181">
        <f t="shared" si="10"/>
        <v>0</v>
      </c>
      <c r="K260" s="177" t="s">
        <v>131</v>
      </c>
      <c r="L260" s="37"/>
      <c r="M260" s="182" t="s">
        <v>1</v>
      </c>
      <c r="N260" s="183" t="s">
        <v>41</v>
      </c>
      <c r="O260" s="59"/>
      <c r="P260" s="184">
        <f t="shared" si="11"/>
        <v>0</v>
      </c>
      <c r="Q260" s="184">
        <v>0</v>
      </c>
      <c r="R260" s="184">
        <f t="shared" si="12"/>
        <v>0</v>
      </c>
      <c r="S260" s="184">
        <v>0</v>
      </c>
      <c r="T260" s="185">
        <f t="shared" si="13"/>
        <v>0</v>
      </c>
      <c r="AR260" s="16" t="s">
        <v>127</v>
      </c>
      <c r="AT260" s="16" t="s">
        <v>122</v>
      </c>
      <c r="AU260" s="16" t="s">
        <v>80</v>
      </c>
      <c r="AY260" s="16" t="s">
        <v>120</v>
      </c>
      <c r="BE260" s="186">
        <f t="shared" si="14"/>
        <v>0</v>
      </c>
      <c r="BF260" s="186">
        <f t="shared" si="15"/>
        <v>0</v>
      </c>
      <c r="BG260" s="186">
        <f t="shared" si="16"/>
        <v>0</v>
      </c>
      <c r="BH260" s="186">
        <f t="shared" si="17"/>
        <v>0</v>
      </c>
      <c r="BI260" s="186">
        <f t="shared" si="18"/>
        <v>0</v>
      </c>
      <c r="BJ260" s="16" t="s">
        <v>75</v>
      </c>
      <c r="BK260" s="186">
        <f t="shared" si="19"/>
        <v>0</v>
      </c>
      <c r="BL260" s="16" t="s">
        <v>127</v>
      </c>
      <c r="BM260" s="16" t="s">
        <v>531</v>
      </c>
    </row>
    <row r="261" spans="2:65" s="1" customFormat="1" ht="16.5" customHeight="1">
      <c r="B261" s="33"/>
      <c r="C261" s="175" t="s">
        <v>532</v>
      </c>
      <c r="D261" s="175" t="s">
        <v>122</v>
      </c>
      <c r="E261" s="176" t="s">
        <v>533</v>
      </c>
      <c r="F261" s="177" t="s">
        <v>534</v>
      </c>
      <c r="G261" s="178" t="s">
        <v>354</v>
      </c>
      <c r="H261" s="179">
        <v>6</v>
      </c>
      <c r="I261" s="180"/>
      <c r="J261" s="181">
        <f t="shared" si="10"/>
        <v>0</v>
      </c>
      <c r="K261" s="177" t="s">
        <v>131</v>
      </c>
      <c r="L261" s="37"/>
      <c r="M261" s="182" t="s">
        <v>1</v>
      </c>
      <c r="N261" s="183" t="s">
        <v>41</v>
      </c>
      <c r="O261" s="59"/>
      <c r="P261" s="184">
        <f t="shared" si="11"/>
        <v>0</v>
      </c>
      <c r="Q261" s="184">
        <v>0.03535</v>
      </c>
      <c r="R261" s="184">
        <f t="shared" si="12"/>
        <v>0.2121</v>
      </c>
      <c r="S261" s="184">
        <v>0</v>
      </c>
      <c r="T261" s="185">
        <f t="shared" si="13"/>
        <v>0</v>
      </c>
      <c r="AR261" s="16" t="s">
        <v>127</v>
      </c>
      <c r="AT261" s="16" t="s">
        <v>122</v>
      </c>
      <c r="AU261" s="16" t="s">
        <v>80</v>
      </c>
      <c r="AY261" s="16" t="s">
        <v>120</v>
      </c>
      <c r="BE261" s="186">
        <f t="shared" si="14"/>
        <v>0</v>
      </c>
      <c r="BF261" s="186">
        <f t="shared" si="15"/>
        <v>0</v>
      </c>
      <c r="BG261" s="186">
        <f t="shared" si="16"/>
        <v>0</v>
      </c>
      <c r="BH261" s="186">
        <f t="shared" si="17"/>
        <v>0</v>
      </c>
      <c r="BI261" s="186">
        <f t="shared" si="18"/>
        <v>0</v>
      </c>
      <c r="BJ261" s="16" t="s">
        <v>75</v>
      </c>
      <c r="BK261" s="186">
        <f t="shared" si="19"/>
        <v>0</v>
      </c>
      <c r="BL261" s="16" t="s">
        <v>127</v>
      </c>
      <c r="BM261" s="16" t="s">
        <v>535</v>
      </c>
    </row>
    <row r="262" spans="2:65" s="1" customFormat="1" ht="16.5" customHeight="1">
      <c r="B262" s="33"/>
      <c r="C262" s="175" t="s">
        <v>536</v>
      </c>
      <c r="D262" s="175" t="s">
        <v>122</v>
      </c>
      <c r="E262" s="176" t="s">
        <v>537</v>
      </c>
      <c r="F262" s="177" t="s">
        <v>538</v>
      </c>
      <c r="G262" s="178" t="s">
        <v>354</v>
      </c>
      <c r="H262" s="179">
        <v>4</v>
      </c>
      <c r="I262" s="180"/>
      <c r="J262" s="181">
        <f t="shared" si="10"/>
        <v>0</v>
      </c>
      <c r="K262" s="177" t="s">
        <v>131</v>
      </c>
      <c r="L262" s="37"/>
      <c r="M262" s="182" t="s">
        <v>1</v>
      </c>
      <c r="N262" s="183" t="s">
        <v>41</v>
      </c>
      <c r="O262" s="59"/>
      <c r="P262" s="184">
        <f t="shared" si="11"/>
        <v>0</v>
      </c>
      <c r="Q262" s="184">
        <v>0.00702</v>
      </c>
      <c r="R262" s="184">
        <f t="shared" si="12"/>
        <v>0.02808</v>
      </c>
      <c r="S262" s="184">
        <v>0</v>
      </c>
      <c r="T262" s="185">
        <f t="shared" si="13"/>
        <v>0</v>
      </c>
      <c r="AR262" s="16" t="s">
        <v>127</v>
      </c>
      <c r="AT262" s="16" t="s">
        <v>122</v>
      </c>
      <c r="AU262" s="16" t="s">
        <v>80</v>
      </c>
      <c r="AY262" s="16" t="s">
        <v>120</v>
      </c>
      <c r="BE262" s="186">
        <f t="shared" si="14"/>
        <v>0</v>
      </c>
      <c r="BF262" s="186">
        <f t="shared" si="15"/>
        <v>0</v>
      </c>
      <c r="BG262" s="186">
        <f t="shared" si="16"/>
        <v>0</v>
      </c>
      <c r="BH262" s="186">
        <f t="shared" si="17"/>
        <v>0</v>
      </c>
      <c r="BI262" s="186">
        <f t="shared" si="18"/>
        <v>0</v>
      </c>
      <c r="BJ262" s="16" t="s">
        <v>75</v>
      </c>
      <c r="BK262" s="186">
        <f t="shared" si="19"/>
        <v>0</v>
      </c>
      <c r="BL262" s="16" t="s">
        <v>127</v>
      </c>
      <c r="BM262" s="16" t="s">
        <v>539</v>
      </c>
    </row>
    <row r="263" spans="2:65" s="1" customFormat="1" ht="16.5" customHeight="1">
      <c r="B263" s="33"/>
      <c r="C263" s="231" t="s">
        <v>540</v>
      </c>
      <c r="D263" s="231" t="s">
        <v>308</v>
      </c>
      <c r="E263" s="232" t="s">
        <v>541</v>
      </c>
      <c r="F263" s="233" t="s">
        <v>542</v>
      </c>
      <c r="G263" s="234" t="s">
        <v>354</v>
      </c>
      <c r="H263" s="235">
        <v>4</v>
      </c>
      <c r="I263" s="236"/>
      <c r="J263" s="237">
        <f t="shared" si="10"/>
        <v>0</v>
      </c>
      <c r="K263" s="233" t="s">
        <v>1</v>
      </c>
      <c r="L263" s="238"/>
      <c r="M263" s="239" t="s">
        <v>1</v>
      </c>
      <c r="N263" s="240" t="s">
        <v>41</v>
      </c>
      <c r="O263" s="59"/>
      <c r="P263" s="184">
        <f t="shared" si="11"/>
        <v>0</v>
      </c>
      <c r="Q263" s="184">
        <v>0.102</v>
      </c>
      <c r="R263" s="184">
        <f t="shared" si="12"/>
        <v>0.408</v>
      </c>
      <c r="S263" s="184">
        <v>0</v>
      </c>
      <c r="T263" s="185">
        <f t="shared" si="13"/>
        <v>0</v>
      </c>
      <c r="AR263" s="16" t="s">
        <v>158</v>
      </c>
      <c r="AT263" s="16" t="s">
        <v>308</v>
      </c>
      <c r="AU263" s="16" t="s">
        <v>80</v>
      </c>
      <c r="AY263" s="16" t="s">
        <v>120</v>
      </c>
      <c r="BE263" s="186">
        <f t="shared" si="14"/>
        <v>0</v>
      </c>
      <c r="BF263" s="186">
        <f t="shared" si="15"/>
        <v>0</v>
      </c>
      <c r="BG263" s="186">
        <f t="shared" si="16"/>
        <v>0</v>
      </c>
      <c r="BH263" s="186">
        <f t="shared" si="17"/>
        <v>0</v>
      </c>
      <c r="BI263" s="186">
        <f t="shared" si="18"/>
        <v>0</v>
      </c>
      <c r="BJ263" s="16" t="s">
        <v>75</v>
      </c>
      <c r="BK263" s="186">
        <f t="shared" si="19"/>
        <v>0</v>
      </c>
      <c r="BL263" s="16" t="s">
        <v>127</v>
      </c>
      <c r="BM263" s="16" t="s">
        <v>543</v>
      </c>
    </row>
    <row r="264" spans="2:47" s="1" customFormat="1" ht="19.2">
      <c r="B264" s="33"/>
      <c r="C264" s="34"/>
      <c r="D264" s="189" t="s">
        <v>544</v>
      </c>
      <c r="E264" s="34"/>
      <c r="F264" s="241" t="s">
        <v>545</v>
      </c>
      <c r="G264" s="34"/>
      <c r="H264" s="34"/>
      <c r="I264" s="101"/>
      <c r="J264" s="34"/>
      <c r="K264" s="34"/>
      <c r="L264" s="37"/>
      <c r="M264" s="242"/>
      <c r="N264" s="59"/>
      <c r="O264" s="59"/>
      <c r="P264" s="59"/>
      <c r="Q264" s="59"/>
      <c r="R264" s="59"/>
      <c r="S264" s="59"/>
      <c r="T264" s="60"/>
      <c r="AT264" s="16" t="s">
        <v>544</v>
      </c>
      <c r="AU264" s="16" t="s">
        <v>80</v>
      </c>
    </row>
    <row r="265" spans="2:63" s="10" customFormat="1" ht="22.8" customHeight="1">
      <c r="B265" s="160"/>
      <c r="C265" s="161"/>
      <c r="D265" s="162" t="s">
        <v>69</v>
      </c>
      <c r="E265" s="173" t="s">
        <v>163</v>
      </c>
      <c r="F265" s="173" t="s">
        <v>546</v>
      </c>
      <c r="G265" s="161"/>
      <c r="H265" s="161"/>
      <c r="I265" s="164"/>
      <c r="J265" s="174">
        <f>BK265</f>
        <v>0</v>
      </c>
      <c r="K265" s="161"/>
      <c r="L265" s="165"/>
      <c r="M265" s="166"/>
      <c r="N265" s="167"/>
      <c r="O265" s="167"/>
      <c r="P265" s="168">
        <f>P266+SUM(P267:P284)</f>
        <v>0</v>
      </c>
      <c r="Q265" s="167"/>
      <c r="R265" s="168">
        <f>R266+SUM(R267:R284)</f>
        <v>8.09127</v>
      </c>
      <c r="S265" s="167"/>
      <c r="T265" s="169">
        <f>T266+SUM(T267:T284)</f>
        <v>2.0646</v>
      </c>
      <c r="AR265" s="170" t="s">
        <v>75</v>
      </c>
      <c r="AT265" s="171" t="s">
        <v>69</v>
      </c>
      <c r="AU265" s="171" t="s">
        <v>75</v>
      </c>
      <c r="AY265" s="170" t="s">
        <v>120</v>
      </c>
      <c r="BK265" s="172">
        <f>BK266+SUM(BK267:BK284)</f>
        <v>0</v>
      </c>
    </row>
    <row r="266" spans="2:65" s="1" customFormat="1" ht="16.5" customHeight="1">
      <c r="B266" s="33"/>
      <c r="C266" s="175" t="s">
        <v>547</v>
      </c>
      <c r="D266" s="175" t="s">
        <v>122</v>
      </c>
      <c r="E266" s="176" t="s">
        <v>548</v>
      </c>
      <c r="F266" s="177" t="s">
        <v>549</v>
      </c>
      <c r="G266" s="178" t="s">
        <v>141</v>
      </c>
      <c r="H266" s="179">
        <v>5</v>
      </c>
      <c r="I266" s="180"/>
      <c r="J266" s="181">
        <f>ROUND(I266*H266,2)</f>
        <v>0</v>
      </c>
      <c r="K266" s="177" t="s">
        <v>131</v>
      </c>
      <c r="L266" s="37"/>
      <c r="M266" s="182" t="s">
        <v>1</v>
      </c>
      <c r="N266" s="183" t="s">
        <v>41</v>
      </c>
      <c r="O266" s="59"/>
      <c r="P266" s="184">
        <f>O266*H266</f>
        <v>0</v>
      </c>
      <c r="Q266" s="184">
        <v>0.1295</v>
      </c>
      <c r="R266" s="184">
        <f>Q266*H266</f>
        <v>0.6475</v>
      </c>
      <c r="S266" s="184">
        <v>0</v>
      </c>
      <c r="T266" s="185">
        <f>S266*H266</f>
        <v>0</v>
      </c>
      <c r="AR266" s="16" t="s">
        <v>127</v>
      </c>
      <c r="AT266" s="16" t="s">
        <v>122</v>
      </c>
      <c r="AU266" s="16" t="s">
        <v>80</v>
      </c>
      <c r="AY266" s="16" t="s">
        <v>120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6" t="s">
        <v>75</v>
      </c>
      <c r="BK266" s="186">
        <f>ROUND(I266*H266,2)</f>
        <v>0</v>
      </c>
      <c r="BL266" s="16" t="s">
        <v>127</v>
      </c>
      <c r="BM266" s="16" t="s">
        <v>550</v>
      </c>
    </row>
    <row r="267" spans="2:65" s="1" customFormat="1" ht="16.5" customHeight="1">
      <c r="B267" s="33"/>
      <c r="C267" s="231" t="s">
        <v>551</v>
      </c>
      <c r="D267" s="231" t="s">
        <v>308</v>
      </c>
      <c r="E267" s="232" t="s">
        <v>552</v>
      </c>
      <c r="F267" s="233" t="s">
        <v>553</v>
      </c>
      <c r="G267" s="234" t="s">
        <v>354</v>
      </c>
      <c r="H267" s="235">
        <v>5</v>
      </c>
      <c r="I267" s="236"/>
      <c r="J267" s="237">
        <f>ROUND(I267*H267,2)</f>
        <v>0</v>
      </c>
      <c r="K267" s="233" t="s">
        <v>131</v>
      </c>
      <c r="L267" s="238"/>
      <c r="M267" s="239" t="s">
        <v>1</v>
      </c>
      <c r="N267" s="240" t="s">
        <v>41</v>
      </c>
      <c r="O267" s="59"/>
      <c r="P267" s="184">
        <f>O267*H267</f>
        <v>0</v>
      </c>
      <c r="Q267" s="184">
        <v>0.058</v>
      </c>
      <c r="R267" s="184">
        <f>Q267*H267</f>
        <v>0.29000000000000004</v>
      </c>
      <c r="S267" s="184">
        <v>0</v>
      </c>
      <c r="T267" s="185">
        <f>S267*H267</f>
        <v>0</v>
      </c>
      <c r="AR267" s="16" t="s">
        <v>158</v>
      </c>
      <c r="AT267" s="16" t="s">
        <v>308</v>
      </c>
      <c r="AU267" s="16" t="s">
        <v>80</v>
      </c>
      <c r="AY267" s="16" t="s">
        <v>120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6" t="s">
        <v>75</v>
      </c>
      <c r="BK267" s="186">
        <f>ROUND(I267*H267,2)</f>
        <v>0</v>
      </c>
      <c r="BL267" s="16" t="s">
        <v>127</v>
      </c>
      <c r="BM267" s="16" t="s">
        <v>554</v>
      </c>
    </row>
    <row r="268" spans="2:65" s="1" customFormat="1" ht="16.5" customHeight="1">
      <c r="B268" s="33"/>
      <c r="C268" s="175" t="s">
        <v>555</v>
      </c>
      <c r="D268" s="175" t="s">
        <v>122</v>
      </c>
      <c r="E268" s="176" t="s">
        <v>556</v>
      </c>
      <c r="F268" s="177" t="s">
        <v>557</v>
      </c>
      <c r="G268" s="178" t="s">
        <v>141</v>
      </c>
      <c r="H268" s="179">
        <v>24</v>
      </c>
      <c r="I268" s="180"/>
      <c r="J268" s="181">
        <f>ROUND(I268*H268,2)</f>
        <v>0</v>
      </c>
      <c r="K268" s="177" t="s">
        <v>147</v>
      </c>
      <c r="L268" s="37"/>
      <c r="M268" s="182" t="s">
        <v>1</v>
      </c>
      <c r="N268" s="183" t="s">
        <v>41</v>
      </c>
      <c r="O268" s="59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AR268" s="16" t="s">
        <v>127</v>
      </c>
      <c r="AT268" s="16" t="s">
        <v>122</v>
      </c>
      <c r="AU268" s="16" t="s">
        <v>80</v>
      </c>
      <c r="AY268" s="16" t="s">
        <v>120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6" t="s">
        <v>75</v>
      </c>
      <c r="BK268" s="186">
        <f>ROUND(I268*H268,2)</f>
        <v>0</v>
      </c>
      <c r="BL268" s="16" t="s">
        <v>127</v>
      </c>
      <c r="BM268" s="16" t="s">
        <v>558</v>
      </c>
    </row>
    <row r="269" spans="2:51" s="11" customFormat="1" ht="10.2">
      <c r="B269" s="187"/>
      <c r="C269" s="188"/>
      <c r="D269" s="189" t="s">
        <v>133</v>
      </c>
      <c r="E269" s="190" t="s">
        <v>1</v>
      </c>
      <c r="F269" s="191" t="s">
        <v>559</v>
      </c>
      <c r="G269" s="188"/>
      <c r="H269" s="192">
        <v>24</v>
      </c>
      <c r="I269" s="193"/>
      <c r="J269" s="188"/>
      <c r="K269" s="188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133</v>
      </c>
      <c r="AU269" s="198" t="s">
        <v>80</v>
      </c>
      <c r="AV269" s="11" t="s">
        <v>80</v>
      </c>
      <c r="AW269" s="11" t="s">
        <v>32</v>
      </c>
      <c r="AX269" s="11" t="s">
        <v>70</v>
      </c>
      <c r="AY269" s="198" t="s">
        <v>120</v>
      </c>
    </row>
    <row r="270" spans="2:65" s="1" customFormat="1" ht="16.5" customHeight="1">
      <c r="B270" s="33"/>
      <c r="C270" s="175" t="s">
        <v>560</v>
      </c>
      <c r="D270" s="175" t="s">
        <v>122</v>
      </c>
      <c r="E270" s="176" t="s">
        <v>561</v>
      </c>
      <c r="F270" s="177" t="s">
        <v>562</v>
      </c>
      <c r="G270" s="178" t="s">
        <v>141</v>
      </c>
      <c r="H270" s="179">
        <v>9</v>
      </c>
      <c r="I270" s="180"/>
      <c r="J270" s="181">
        <f>ROUND(I270*H270,2)</f>
        <v>0</v>
      </c>
      <c r="K270" s="177" t="s">
        <v>1</v>
      </c>
      <c r="L270" s="37"/>
      <c r="M270" s="182" t="s">
        <v>1</v>
      </c>
      <c r="N270" s="183" t="s">
        <v>41</v>
      </c>
      <c r="O270" s="59"/>
      <c r="P270" s="184">
        <f>O270*H270</f>
        <v>0</v>
      </c>
      <c r="Q270" s="184">
        <v>0.01745</v>
      </c>
      <c r="R270" s="184">
        <f>Q270*H270</f>
        <v>0.15705</v>
      </c>
      <c r="S270" s="184">
        <v>0</v>
      </c>
      <c r="T270" s="185">
        <f>S270*H270</f>
        <v>0</v>
      </c>
      <c r="AR270" s="16" t="s">
        <v>127</v>
      </c>
      <c r="AT270" s="16" t="s">
        <v>122</v>
      </c>
      <c r="AU270" s="16" t="s">
        <v>80</v>
      </c>
      <c r="AY270" s="16" t="s">
        <v>120</v>
      </c>
      <c r="BE270" s="186">
        <f>IF(N270="základní",J270,0)</f>
        <v>0</v>
      </c>
      <c r="BF270" s="186">
        <f>IF(N270="snížená",J270,0)</f>
        <v>0</v>
      </c>
      <c r="BG270" s="186">
        <f>IF(N270="zákl. přenesená",J270,0)</f>
        <v>0</v>
      </c>
      <c r="BH270" s="186">
        <f>IF(N270="sníž. přenesená",J270,0)</f>
        <v>0</v>
      </c>
      <c r="BI270" s="186">
        <f>IF(N270="nulová",J270,0)</f>
        <v>0</v>
      </c>
      <c r="BJ270" s="16" t="s">
        <v>75</v>
      </c>
      <c r="BK270" s="186">
        <f>ROUND(I270*H270,2)</f>
        <v>0</v>
      </c>
      <c r="BL270" s="16" t="s">
        <v>127</v>
      </c>
      <c r="BM270" s="16" t="s">
        <v>563</v>
      </c>
    </row>
    <row r="271" spans="2:65" s="1" customFormat="1" ht="16.5" customHeight="1">
      <c r="B271" s="33"/>
      <c r="C271" s="175" t="s">
        <v>564</v>
      </c>
      <c r="D271" s="175" t="s">
        <v>122</v>
      </c>
      <c r="E271" s="176" t="s">
        <v>565</v>
      </c>
      <c r="F271" s="177" t="s">
        <v>566</v>
      </c>
      <c r="G271" s="178" t="s">
        <v>141</v>
      </c>
      <c r="H271" s="179">
        <v>9</v>
      </c>
      <c r="I271" s="180"/>
      <c r="J271" s="181">
        <f>ROUND(I271*H271,2)</f>
        <v>0</v>
      </c>
      <c r="K271" s="177" t="s">
        <v>126</v>
      </c>
      <c r="L271" s="37"/>
      <c r="M271" s="182" t="s">
        <v>1</v>
      </c>
      <c r="N271" s="183" t="s">
        <v>41</v>
      </c>
      <c r="O271" s="59"/>
      <c r="P271" s="184">
        <f>O271*H271</f>
        <v>0</v>
      </c>
      <c r="Q271" s="184">
        <v>0.01745</v>
      </c>
      <c r="R271" s="184">
        <f>Q271*H271</f>
        <v>0.15705</v>
      </c>
      <c r="S271" s="184">
        <v>0</v>
      </c>
      <c r="T271" s="185">
        <f>S271*H271</f>
        <v>0</v>
      </c>
      <c r="AR271" s="16" t="s">
        <v>127</v>
      </c>
      <c r="AT271" s="16" t="s">
        <v>122</v>
      </c>
      <c r="AU271" s="16" t="s">
        <v>80</v>
      </c>
      <c r="AY271" s="16" t="s">
        <v>120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6" t="s">
        <v>75</v>
      </c>
      <c r="BK271" s="186">
        <f>ROUND(I271*H271,2)</f>
        <v>0</v>
      </c>
      <c r="BL271" s="16" t="s">
        <v>127</v>
      </c>
      <c r="BM271" s="16" t="s">
        <v>567</v>
      </c>
    </row>
    <row r="272" spans="2:65" s="1" customFormat="1" ht="16.5" customHeight="1">
      <c r="B272" s="33"/>
      <c r="C272" s="175" t="s">
        <v>568</v>
      </c>
      <c r="D272" s="175" t="s">
        <v>122</v>
      </c>
      <c r="E272" s="176" t="s">
        <v>569</v>
      </c>
      <c r="F272" s="177" t="s">
        <v>570</v>
      </c>
      <c r="G272" s="178" t="s">
        <v>125</v>
      </c>
      <c r="H272" s="179">
        <v>7.5</v>
      </c>
      <c r="I272" s="180"/>
      <c r="J272" s="181">
        <f>ROUND(I272*H272,2)</f>
        <v>0</v>
      </c>
      <c r="K272" s="177" t="s">
        <v>126</v>
      </c>
      <c r="L272" s="37"/>
      <c r="M272" s="182" t="s">
        <v>1</v>
      </c>
      <c r="N272" s="183" t="s">
        <v>41</v>
      </c>
      <c r="O272" s="59"/>
      <c r="P272" s="184">
        <f>O272*H272</f>
        <v>0</v>
      </c>
      <c r="Q272" s="184">
        <v>0.91123</v>
      </c>
      <c r="R272" s="184">
        <f>Q272*H272</f>
        <v>6.834225</v>
      </c>
      <c r="S272" s="184">
        <v>0</v>
      </c>
      <c r="T272" s="185">
        <f>S272*H272</f>
        <v>0</v>
      </c>
      <c r="AR272" s="16" t="s">
        <v>127</v>
      </c>
      <c r="AT272" s="16" t="s">
        <v>122</v>
      </c>
      <c r="AU272" s="16" t="s">
        <v>80</v>
      </c>
      <c r="AY272" s="16" t="s">
        <v>120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6" t="s">
        <v>75</v>
      </c>
      <c r="BK272" s="186">
        <f>ROUND(I272*H272,2)</f>
        <v>0</v>
      </c>
      <c r="BL272" s="16" t="s">
        <v>127</v>
      </c>
      <c r="BM272" s="16" t="s">
        <v>571</v>
      </c>
    </row>
    <row r="273" spans="2:51" s="11" customFormat="1" ht="10.2">
      <c r="B273" s="187"/>
      <c r="C273" s="188"/>
      <c r="D273" s="189" t="s">
        <v>133</v>
      </c>
      <c r="E273" s="190" t="s">
        <v>1</v>
      </c>
      <c r="F273" s="191" t="s">
        <v>572</v>
      </c>
      <c r="G273" s="188"/>
      <c r="H273" s="192">
        <v>7.5</v>
      </c>
      <c r="I273" s="193"/>
      <c r="J273" s="188"/>
      <c r="K273" s="188"/>
      <c r="L273" s="194"/>
      <c r="M273" s="195"/>
      <c r="N273" s="196"/>
      <c r="O273" s="196"/>
      <c r="P273" s="196"/>
      <c r="Q273" s="196"/>
      <c r="R273" s="196"/>
      <c r="S273" s="196"/>
      <c r="T273" s="197"/>
      <c r="AT273" s="198" t="s">
        <v>133</v>
      </c>
      <c r="AU273" s="198" t="s">
        <v>80</v>
      </c>
      <c r="AV273" s="11" t="s">
        <v>80</v>
      </c>
      <c r="AW273" s="11" t="s">
        <v>32</v>
      </c>
      <c r="AX273" s="11" t="s">
        <v>75</v>
      </c>
      <c r="AY273" s="198" t="s">
        <v>120</v>
      </c>
    </row>
    <row r="274" spans="2:65" s="1" customFormat="1" ht="16.5" customHeight="1">
      <c r="B274" s="33"/>
      <c r="C274" s="175" t="s">
        <v>573</v>
      </c>
      <c r="D274" s="175" t="s">
        <v>122</v>
      </c>
      <c r="E274" s="176" t="s">
        <v>574</v>
      </c>
      <c r="F274" s="177" t="s">
        <v>575</v>
      </c>
      <c r="G274" s="178" t="s">
        <v>146</v>
      </c>
      <c r="H274" s="179">
        <v>8</v>
      </c>
      <c r="I274" s="180"/>
      <c r="J274" s="181">
        <f>ROUND(I274*H274,2)</f>
        <v>0</v>
      </c>
      <c r="K274" s="177" t="s">
        <v>131</v>
      </c>
      <c r="L274" s="37"/>
      <c r="M274" s="182" t="s">
        <v>1</v>
      </c>
      <c r="N274" s="183" t="s">
        <v>41</v>
      </c>
      <c r="O274" s="59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AR274" s="16" t="s">
        <v>127</v>
      </c>
      <c r="AT274" s="16" t="s">
        <v>122</v>
      </c>
      <c r="AU274" s="16" t="s">
        <v>80</v>
      </c>
      <c r="AY274" s="16" t="s">
        <v>120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6" t="s">
        <v>75</v>
      </c>
      <c r="BK274" s="186">
        <f>ROUND(I274*H274,2)</f>
        <v>0</v>
      </c>
      <c r="BL274" s="16" t="s">
        <v>127</v>
      </c>
      <c r="BM274" s="16" t="s">
        <v>576</v>
      </c>
    </row>
    <row r="275" spans="2:65" s="1" customFormat="1" ht="16.5" customHeight="1">
      <c r="B275" s="33"/>
      <c r="C275" s="175" t="s">
        <v>577</v>
      </c>
      <c r="D275" s="175" t="s">
        <v>122</v>
      </c>
      <c r="E275" s="176" t="s">
        <v>578</v>
      </c>
      <c r="F275" s="177" t="s">
        <v>579</v>
      </c>
      <c r="G275" s="178" t="s">
        <v>171</v>
      </c>
      <c r="H275" s="179">
        <v>0.643</v>
      </c>
      <c r="I275" s="180"/>
      <c r="J275" s="181">
        <f>ROUND(I275*H275,2)</f>
        <v>0</v>
      </c>
      <c r="K275" s="177" t="s">
        <v>126</v>
      </c>
      <c r="L275" s="37"/>
      <c r="M275" s="182" t="s">
        <v>1</v>
      </c>
      <c r="N275" s="183" t="s">
        <v>41</v>
      </c>
      <c r="O275" s="59"/>
      <c r="P275" s="184">
        <f>O275*H275</f>
        <v>0</v>
      </c>
      <c r="Q275" s="184">
        <v>0</v>
      </c>
      <c r="R275" s="184">
        <f>Q275*H275</f>
        <v>0</v>
      </c>
      <c r="S275" s="184">
        <v>2.2</v>
      </c>
      <c r="T275" s="185">
        <f>S275*H275</f>
        <v>1.4146</v>
      </c>
      <c r="AR275" s="16" t="s">
        <v>127</v>
      </c>
      <c r="AT275" s="16" t="s">
        <v>122</v>
      </c>
      <c r="AU275" s="16" t="s">
        <v>80</v>
      </c>
      <c r="AY275" s="16" t="s">
        <v>120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6" t="s">
        <v>75</v>
      </c>
      <c r="BK275" s="186">
        <f>ROUND(I275*H275,2)</f>
        <v>0</v>
      </c>
      <c r="BL275" s="16" t="s">
        <v>127</v>
      </c>
      <c r="BM275" s="16" t="s">
        <v>580</v>
      </c>
    </row>
    <row r="276" spans="2:51" s="11" customFormat="1" ht="10.2">
      <c r="B276" s="187"/>
      <c r="C276" s="188"/>
      <c r="D276" s="189" t="s">
        <v>133</v>
      </c>
      <c r="E276" s="190" t="s">
        <v>1</v>
      </c>
      <c r="F276" s="191" t="s">
        <v>415</v>
      </c>
      <c r="G276" s="188"/>
      <c r="H276" s="192">
        <v>0.643</v>
      </c>
      <c r="I276" s="193"/>
      <c r="J276" s="188"/>
      <c r="K276" s="188"/>
      <c r="L276" s="194"/>
      <c r="M276" s="195"/>
      <c r="N276" s="196"/>
      <c r="O276" s="196"/>
      <c r="P276" s="196"/>
      <c r="Q276" s="196"/>
      <c r="R276" s="196"/>
      <c r="S276" s="196"/>
      <c r="T276" s="197"/>
      <c r="AT276" s="198" t="s">
        <v>133</v>
      </c>
      <c r="AU276" s="198" t="s">
        <v>80</v>
      </c>
      <c r="AV276" s="11" t="s">
        <v>80</v>
      </c>
      <c r="AW276" s="11" t="s">
        <v>32</v>
      </c>
      <c r="AX276" s="11" t="s">
        <v>75</v>
      </c>
      <c r="AY276" s="198" t="s">
        <v>120</v>
      </c>
    </row>
    <row r="277" spans="2:65" s="1" customFormat="1" ht="16.5" customHeight="1">
      <c r="B277" s="33"/>
      <c r="C277" s="175" t="s">
        <v>581</v>
      </c>
      <c r="D277" s="175" t="s">
        <v>122</v>
      </c>
      <c r="E277" s="176" t="s">
        <v>582</v>
      </c>
      <c r="F277" s="177" t="s">
        <v>583</v>
      </c>
      <c r="G277" s="178" t="s">
        <v>354</v>
      </c>
      <c r="H277" s="179">
        <v>4</v>
      </c>
      <c r="I277" s="180"/>
      <c r="J277" s="181">
        <f>ROUND(I277*H277,2)</f>
        <v>0</v>
      </c>
      <c r="K277" s="177" t="s">
        <v>126</v>
      </c>
      <c r="L277" s="37"/>
      <c r="M277" s="182" t="s">
        <v>1</v>
      </c>
      <c r="N277" s="183" t="s">
        <v>41</v>
      </c>
      <c r="O277" s="59"/>
      <c r="P277" s="184">
        <f>O277*H277</f>
        <v>0</v>
      </c>
      <c r="Q277" s="184">
        <v>0</v>
      </c>
      <c r="R277" s="184">
        <f>Q277*H277</f>
        <v>0</v>
      </c>
      <c r="S277" s="184">
        <v>0.089</v>
      </c>
      <c r="T277" s="185">
        <f>S277*H277</f>
        <v>0.356</v>
      </c>
      <c r="AR277" s="16" t="s">
        <v>127</v>
      </c>
      <c r="AT277" s="16" t="s">
        <v>122</v>
      </c>
      <c r="AU277" s="16" t="s">
        <v>80</v>
      </c>
      <c r="AY277" s="16" t="s">
        <v>120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6" t="s">
        <v>75</v>
      </c>
      <c r="BK277" s="186">
        <f>ROUND(I277*H277,2)</f>
        <v>0</v>
      </c>
      <c r="BL277" s="16" t="s">
        <v>127</v>
      </c>
      <c r="BM277" s="16" t="s">
        <v>584</v>
      </c>
    </row>
    <row r="278" spans="2:65" s="1" customFormat="1" ht="16.5" customHeight="1">
      <c r="B278" s="33"/>
      <c r="C278" s="175" t="s">
        <v>585</v>
      </c>
      <c r="D278" s="175" t="s">
        <v>122</v>
      </c>
      <c r="E278" s="176" t="s">
        <v>586</v>
      </c>
      <c r="F278" s="177" t="s">
        <v>587</v>
      </c>
      <c r="G278" s="178" t="s">
        <v>141</v>
      </c>
      <c r="H278" s="179">
        <v>1.5</v>
      </c>
      <c r="I278" s="180"/>
      <c r="J278" s="181">
        <f>ROUND(I278*H278,2)</f>
        <v>0</v>
      </c>
      <c r="K278" s="177" t="s">
        <v>131</v>
      </c>
      <c r="L278" s="37"/>
      <c r="M278" s="182" t="s">
        <v>1</v>
      </c>
      <c r="N278" s="183" t="s">
        <v>41</v>
      </c>
      <c r="O278" s="59"/>
      <c r="P278" s="184">
        <f>O278*H278</f>
        <v>0</v>
      </c>
      <c r="Q278" s="184">
        <v>0.00363</v>
      </c>
      <c r="R278" s="184">
        <f>Q278*H278</f>
        <v>0.005445</v>
      </c>
      <c r="S278" s="184">
        <v>0.196</v>
      </c>
      <c r="T278" s="185">
        <f>S278*H278</f>
        <v>0.29400000000000004</v>
      </c>
      <c r="AR278" s="16" t="s">
        <v>127</v>
      </c>
      <c r="AT278" s="16" t="s">
        <v>122</v>
      </c>
      <c r="AU278" s="16" t="s">
        <v>80</v>
      </c>
      <c r="AY278" s="16" t="s">
        <v>120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6" t="s">
        <v>75</v>
      </c>
      <c r="BK278" s="186">
        <f>ROUND(I278*H278,2)</f>
        <v>0</v>
      </c>
      <c r="BL278" s="16" t="s">
        <v>127</v>
      </c>
      <c r="BM278" s="16" t="s">
        <v>588</v>
      </c>
    </row>
    <row r="279" spans="2:65" s="1" customFormat="1" ht="16.5" customHeight="1">
      <c r="B279" s="33"/>
      <c r="C279" s="175" t="s">
        <v>589</v>
      </c>
      <c r="D279" s="175" t="s">
        <v>122</v>
      </c>
      <c r="E279" s="176" t="s">
        <v>590</v>
      </c>
      <c r="F279" s="177" t="s">
        <v>591</v>
      </c>
      <c r="G279" s="178" t="s">
        <v>141</v>
      </c>
      <c r="H279" s="179">
        <v>1.5</v>
      </c>
      <c r="I279" s="180"/>
      <c r="J279" s="181">
        <f>ROUND(I279*H279,2)</f>
        <v>0</v>
      </c>
      <c r="K279" s="177" t="s">
        <v>131</v>
      </c>
      <c r="L279" s="37"/>
      <c r="M279" s="182" t="s">
        <v>1</v>
      </c>
      <c r="N279" s="183" t="s">
        <v>41</v>
      </c>
      <c r="O279" s="59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AR279" s="16" t="s">
        <v>127</v>
      </c>
      <c r="AT279" s="16" t="s">
        <v>122</v>
      </c>
      <c r="AU279" s="16" t="s">
        <v>80</v>
      </c>
      <c r="AY279" s="16" t="s">
        <v>120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6" t="s">
        <v>75</v>
      </c>
      <c r="BK279" s="186">
        <f>ROUND(I279*H279,2)</f>
        <v>0</v>
      </c>
      <c r="BL279" s="16" t="s">
        <v>127</v>
      </c>
      <c r="BM279" s="16" t="s">
        <v>592</v>
      </c>
    </row>
    <row r="280" spans="2:65" s="1" customFormat="1" ht="16.5" customHeight="1">
      <c r="B280" s="33"/>
      <c r="C280" s="175" t="s">
        <v>593</v>
      </c>
      <c r="D280" s="175" t="s">
        <v>122</v>
      </c>
      <c r="E280" s="176" t="s">
        <v>594</v>
      </c>
      <c r="F280" s="177" t="s">
        <v>595</v>
      </c>
      <c r="G280" s="178" t="s">
        <v>311</v>
      </c>
      <c r="H280" s="179">
        <v>69.507</v>
      </c>
      <c r="I280" s="180"/>
      <c r="J280" s="181">
        <f>ROUND(I280*H280,2)</f>
        <v>0</v>
      </c>
      <c r="K280" s="177" t="s">
        <v>1</v>
      </c>
      <c r="L280" s="37"/>
      <c r="M280" s="182" t="s">
        <v>1</v>
      </c>
      <c r="N280" s="183" t="s">
        <v>41</v>
      </c>
      <c r="O280" s="59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AR280" s="16" t="s">
        <v>127</v>
      </c>
      <c r="AT280" s="16" t="s">
        <v>122</v>
      </c>
      <c r="AU280" s="16" t="s">
        <v>80</v>
      </c>
      <c r="AY280" s="16" t="s">
        <v>120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6" t="s">
        <v>75</v>
      </c>
      <c r="BK280" s="186">
        <f>ROUND(I280*H280,2)</f>
        <v>0</v>
      </c>
      <c r="BL280" s="16" t="s">
        <v>127</v>
      </c>
      <c r="BM280" s="16" t="s">
        <v>596</v>
      </c>
    </row>
    <row r="281" spans="2:65" s="1" customFormat="1" ht="16.5" customHeight="1">
      <c r="B281" s="33"/>
      <c r="C281" s="175" t="s">
        <v>597</v>
      </c>
      <c r="D281" s="175" t="s">
        <v>122</v>
      </c>
      <c r="E281" s="176" t="s">
        <v>598</v>
      </c>
      <c r="F281" s="177" t="s">
        <v>599</v>
      </c>
      <c r="G281" s="178" t="s">
        <v>311</v>
      </c>
      <c r="H281" s="179">
        <v>625.563</v>
      </c>
      <c r="I281" s="180"/>
      <c r="J281" s="181">
        <f>ROUND(I281*H281,2)</f>
        <v>0</v>
      </c>
      <c r="K281" s="177" t="s">
        <v>1</v>
      </c>
      <c r="L281" s="37"/>
      <c r="M281" s="182" t="s">
        <v>1</v>
      </c>
      <c r="N281" s="183" t="s">
        <v>41</v>
      </c>
      <c r="O281" s="59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AR281" s="16" t="s">
        <v>127</v>
      </c>
      <c r="AT281" s="16" t="s">
        <v>122</v>
      </c>
      <c r="AU281" s="16" t="s">
        <v>80</v>
      </c>
      <c r="AY281" s="16" t="s">
        <v>120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6" t="s">
        <v>75</v>
      </c>
      <c r="BK281" s="186">
        <f>ROUND(I281*H281,2)</f>
        <v>0</v>
      </c>
      <c r="BL281" s="16" t="s">
        <v>127</v>
      </c>
      <c r="BM281" s="16" t="s">
        <v>600</v>
      </c>
    </row>
    <row r="282" spans="2:51" s="11" customFormat="1" ht="10.2">
      <c r="B282" s="187"/>
      <c r="C282" s="188"/>
      <c r="D282" s="189" t="s">
        <v>133</v>
      </c>
      <c r="E282" s="188"/>
      <c r="F282" s="191" t="s">
        <v>601</v>
      </c>
      <c r="G282" s="188"/>
      <c r="H282" s="192">
        <v>625.563</v>
      </c>
      <c r="I282" s="193"/>
      <c r="J282" s="188"/>
      <c r="K282" s="188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133</v>
      </c>
      <c r="AU282" s="198" t="s">
        <v>80</v>
      </c>
      <c r="AV282" s="11" t="s">
        <v>80</v>
      </c>
      <c r="AW282" s="11" t="s">
        <v>4</v>
      </c>
      <c r="AX282" s="11" t="s">
        <v>75</v>
      </c>
      <c r="AY282" s="198" t="s">
        <v>120</v>
      </c>
    </row>
    <row r="283" spans="2:65" s="1" customFormat="1" ht="16.5" customHeight="1">
      <c r="B283" s="33"/>
      <c r="C283" s="175" t="s">
        <v>602</v>
      </c>
      <c r="D283" s="175" t="s">
        <v>122</v>
      </c>
      <c r="E283" s="176" t="s">
        <v>603</v>
      </c>
      <c r="F283" s="177" t="s">
        <v>604</v>
      </c>
      <c r="G283" s="178" t="s">
        <v>311</v>
      </c>
      <c r="H283" s="179">
        <v>69.507</v>
      </c>
      <c r="I283" s="180"/>
      <c r="J283" s="181">
        <f>ROUND(I283*H283,2)</f>
        <v>0</v>
      </c>
      <c r="K283" s="177" t="s">
        <v>1</v>
      </c>
      <c r="L283" s="37"/>
      <c r="M283" s="182" t="s">
        <v>1</v>
      </c>
      <c r="N283" s="183" t="s">
        <v>41</v>
      </c>
      <c r="O283" s="59"/>
      <c r="P283" s="184">
        <f>O283*H283</f>
        <v>0</v>
      </c>
      <c r="Q283" s="184">
        <v>0</v>
      </c>
      <c r="R283" s="184">
        <f>Q283*H283</f>
        <v>0</v>
      </c>
      <c r="S283" s="184">
        <v>0</v>
      </c>
      <c r="T283" s="185">
        <f>S283*H283</f>
        <v>0</v>
      </c>
      <c r="AR283" s="16" t="s">
        <v>127</v>
      </c>
      <c r="AT283" s="16" t="s">
        <v>122</v>
      </c>
      <c r="AU283" s="16" t="s">
        <v>80</v>
      </c>
      <c r="AY283" s="16" t="s">
        <v>120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6" t="s">
        <v>75</v>
      </c>
      <c r="BK283" s="186">
        <f>ROUND(I283*H283,2)</f>
        <v>0</v>
      </c>
      <c r="BL283" s="16" t="s">
        <v>127</v>
      </c>
      <c r="BM283" s="16" t="s">
        <v>605</v>
      </c>
    </row>
    <row r="284" spans="2:63" s="10" customFormat="1" ht="20.85" customHeight="1">
      <c r="B284" s="160"/>
      <c r="C284" s="161"/>
      <c r="D284" s="162" t="s">
        <v>69</v>
      </c>
      <c r="E284" s="173" t="s">
        <v>606</v>
      </c>
      <c r="F284" s="173" t="s">
        <v>607</v>
      </c>
      <c r="G284" s="161"/>
      <c r="H284" s="161"/>
      <c r="I284" s="164"/>
      <c r="J284" s="174">
        <f>BK284</f>
        <v>0</v>
      </c>
      <c r="K284" s="161"/>
      <c r="L284" s="165"/>
      <c r="M284" s="166"/>
      <c r="N284" s="167"/>
      <c r="O284" s="167"/>
      <c r="P284" s="168">
        <f>SUM(P285:P286)</f>
        <v>0</v>
      </c>
      <c r="Q284" s="167"/>
      <c r="R284" s="168">
        <f>SUM(R285:R286)</f>
        <v>0</v>
      </c>
      <c r="S284" s="167"/>
      <c r="T284" s="169">
        <f>SUM(T285:T286)</f>
        <v>0</v>
      </c>
      <c r="AR284" s="170" t="s">
        <v>75</v>
      </c>
      <c r="AT284" s="171" t="s">
        <v>69</v>
      </c>
      <c r="AU284" s="171" t="s">
        <v>80</v>
      </c>
      <c r="AY284" s="170" t="s">
        <v>120</v>
      </c>
      <c r="BK284" s="172">
        <f>SUM(BK285:BK286)</f>
        <v>0</v>
      </c>
    </row>
    <row r="285" spans="2:65" s="1" customFormat="1" ht="16.5" customHeight="1">
      <c r="B285" s="33"/>
      <c r="C285" s="175" t="s">
        <v>608</v>
      </c>
      <c r="D285" s="175" t="s">
        <v>122</v>
      </c>
      <c r="E285" s="176" t="s">
        <v>609</v>
      </c>
      <c r="F285" s="177" t="s">
        <v>610</v>
      </c>
      <c r="G285" s="178" t="s">
        <v>311</v>
      </c>
      <c r="H285" s="179">
        <v>187.93</v>
      </c>
      <c r="I285" s="180"/>
      <c r="J285" s="181">
        <f>ROUND(I285*H285,2)</f>
        <v>0</v>
      </c>
      <c r="K285" s="177" t="s">
        <v>147</v>
      </c>
      <c r="L285" s="37"/>
      <c r="M285" s="182" t="s">
        <v>1</v>
      </c>
      <c r="N285" s="183" t="s">
        <v>41</v>
      </c>
      <c r="O285" s="59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AR285" s="16" t="s">
        <v>127</v>
      </c>
      <c r="AT285" s="16" t="s">
        <v>122</v>
      </c>
      <c r="AU285" s="16" t="s">
        <v>135</v>
      </c>
      <c r="AY285" s="16" t="s">
        <v>120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6" t="s">
        <v>75</v>
      </c>
      <c r="BK285" s="186">
        <f>ROUND(I285*H285,2)</f>
        <v>0</v>
      </c>
      <c r="BL285" s="16" t="s">
        <v>127</v>
      </c>
      <c r="BM285" s="16" t="s">
        <v>611</v>
      </c>
    </row>
    <row r="286" spans="2:65" s="1" customFormat="1" ht="16.5" customHeight="1">
      <c r="B286" s="33"/>
      <c r="C286" s="175" t="s">
        <v>612</v>
      </c>
      <c r="D286" s="175" t="s">
        <v>122</v>
      </c>
      <c r="E286" s="176" t="s">
        <v>613</v>
      </c>
      <c r="F286" s="177" t="s">
        <v>614</v>
      </c>
      <c r="G286" s="178" t="s">
        <v>311</v>
      </c>
      <c r="H286" s="179">
        <v>22.294</v>
      </c>
      <c r="I286" s="180"/>
      <c r="J286" s="181">
        <f>ROUND(I286*H286,2)</f>
        <v>0</v>
      </c>
      <c r="K286" s="177" t="s">
        <v>147</v>
      </c>
      <c r="L286" s="37"/>
      <c r="M286" s="182" t="s">
        <v>1</v>
      </c>
      <c r="N286" s="183" t="s">
        <v>41</v>
      </c>
      <c r="O286" s="59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AR286" s="16" t="s">
        <v>127</v>
      </c>
      <c r="AT286" s="16" t="s">
        <v>122</v>
      </c>
      <c r="AU286" s="16" t="s">
        <v>135</v>
      </c>
      <c r="AY286" s="16" t="s">
        <v>120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6" t="s">
        <v>75</v>
      </c>
      <c r="BK286" s="186">
        <f>ROUND(I286*H286,2)</f>
        <v>0</v>
      </c>
      <c r="BL286" s="16" t="s">
        <v>127</v>
      </c>
      <c r="BM286" s="16" t="s">
        <v>615</v>
      </c>
    </row>
    <row r="287" spans="2:63" s="10" customFormat="1" ht="22.8" customHeight="1">
      <c r="B287" s="160"/>
      <c r="C287" s="161"/>
      <c r="D287" s="162" t="s">
        <v>69</v>
      </c>
      <c r="E287" s="173" t="s">
        <v>616</v>
      </c>
      <c r="F287" s="173" t="s">
        <v>617</v>
      </c>
      <c r="G287" s="161"/>
      <c r="H287" s="161"/>
      <c r="I287" s="164"/>
      <c r="J287" s="174">
        <f>BK287</f>
        <v>0</v>
      </c>
      <c r="K287" s="161"/>
      <c r="L287" s="165"/>
      <c r="M287" s="166"/>
      <c r="N287" s="167"/>
      <c r="O287" s="167"/>
      <c r="P287" s="168">
        <f>SUM(P288:P295)</f>
        <v>0</v>
      </c>
      <c r="Q287" s="167"/>
      <c r="R287" s="168">
        <f>SUM(R288:R295)</f>
        <v>0</v>
      </c>
      <c r="S287" s="167"/>
      <c r="T287" s="169">
        <f>SUM(T288:T295)</f>
        <v>0</v>
      </c>
      <c r="AR287" s="170" t="s">
        <v>75</v>
      </c>
      <c r="AT287" s="171" t="s">
        <v>69</v>
      </c>
      <c r="AU287" s="171" t="s">
        <v>75</v>
      </c>
      <c r="AY287" s="170" t="s">
        <v>120</v>
      </c>
      <c r="BK287" s="172">
        <f>SUM(BK288:BK295)</f>
        <v>0</v>
      </c>
    </row>
    <row r="288" spans="2:65" s="1" customFormat="1" ht="16.5" customHeight="1">
      <c r="B288" s="33"/>
      <c r="C288" s="175" t="s">
        <v>606</v>
      </c>
      <c r="D288" s="175" t="s">
        <v>122</v>
      </c>
      <c r="E288" s="176" t="s">
        <v>618</v>
      </c>
      <c r="F288" s="177" t="s">
        <v>619</v>
      </c>
      <c r="G288" s="178" t="s">
        <v>311</v>
      </c>
      <c r="H288" s="179">
        <v>57.442</v>
      </c>
      <c r="I288" s="180"/>
      <c r="J288" s="181">
        <f>ROUND(I288*H288,2)</f>
        <v>0</v>
      </c>
      <c r="K288" s="177" t="s">
        <v>126</v>
      </c>
      <c r="L288" s="37"/>
      <c r="M288" s="182" t="s">
        <v>1</v>
      </c>
      <c r="N288" s="183" t="s">
        <v>41</v>
      </c>
      <c r="O288" s="59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AR288" s="16" t="s">
        <v>127</v>
      </c>
      <c r="AT288" s="16" t="s">
        <v>122</v>
      </c>
      <c r="AU288" s="16" t="s">
        <v>80</v>
      </c>
      <c r="AY288" s="16" t="s">
        <v>120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6" t="s">
        <v>75</v>
      </c>
      <c r="BK288" s="186">
        <f>ROUND(I288*H288,2)</f>
        <v>0</v>
      </c>
      <c r="BL288" s="16" t="s">
        <v>127</v>
      </c>
      <c r="BM288" s="16" t="s">
        <v>620</v>
      </c>
    </row>
    <row r="289" spans="2:51" s="11" customFormat="1" ht="10.2">
      <c r="B289" s="187"/>
      <c r="C289" s="188"/>
      <c r="D289" s="189" t="s">
        <v>133</v>
      </c>
      <c r="E289" s="190" t="s">
        <v>1</v>
      </c>
      <c r="F289" s="191" t="s">
        <v>621</v>
      </c>
      <c r="G289" s="188"/>
      <c r="H289" s="192">
        <v>57.442</v>
      </c>
      <c r="I289" s="193"/>
      <c r="J289" s="188"/>
      <c r="K289" s="188"/>
      <c r="L289" s="194"/>
      <c r="M289" s="195"/>
      <c r="N289" s="196"/>
      <c r="O289" s="196"/>
      <c r="P289" s="196"/>
      <c r="Q289" s="196"/>
      <c r="R289" s="196"/>
      <c r="S289" s="196"/>
      <c r="T289" s="197"/>
      <c r="AT289" s="198" t="s">
        <v>133</v>
      </c>
      <c r="AU289" s="198" t="s">
        <v>80</v>
      </c>
      <c r="AV289" s="11" t="s">
        <v>80</v>
      </c>
      <c r="AW289" s="11" t="s">
        <v>32</v>
      </c>
      <c r="AX289" s="11" t="s">
        <v>75</v>
      </c>
      <c r="AY289" s="198" t="s">
        <v>120</v>
      </c>
    </row>
    <row r="290" spans="2:65" s="1" customFormat="1" ht="16.5" customHeight="1">
      <c r="B290" s="33"/>
      <c r="C290" s="175" t="s">
        <v>622</v>
      </c>
      <c r="D290" s="175" t="s">
        <v>122</v>
      </c>
      <c r="E290" s="176" t="s">
        <v>623</v>
      </c>
      <c r="F290" s="177" t="s">
        <v>624</v>
      </c>
      <c r="G290" s="178" t="s">
        <v>311</v>
      </c>
      <c r="H290" s="179">
        <v>1.78</v>
      </c>
      <c r="I290" s="180"/>
      <c r="J290" s="181">
        <f>ROUND(I290*H290,2)</f>
        <v>0</v>
      </c>
      <c r="K290" s="177" t="s">
        <v>126</v>
      </c>
      <c r="L290" s="37"/>
      <c r="M290" s="182" t="s">
        <v>1</v>
      </c>
      <c r="N290" s="183" t="s">
        <v>41</v>
      </c>
      <c r="O290" s="59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AR290" s="16" t="s">
        <v>127</v>
      </c>
      <c r="AT290" s="16" t="s">
        <v>122</v>
      </c>
      <c r="AU290" s="16" t="s">
        <v>80</v>
      </c>
      <c r="AY290" s="16" t="s">
        <v>120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6" t="s">
        <v>75</v>
      </c>
      <c r="BK290" s="186">
        <f>ROUND(I290*H290,2)</f>
        <v>0</v>
      </c>
      <c r="BL290" s="16" t="s">
        <v>127</v>
      </c>
      <c r="BM290" s="16" t="s">
        <v>625</v>
      </c>
    </row>
    <row r="291" spans="2:51" s="11" customFormat="1" ht="10.2">
      <c r="B291" s="187"/>
      <c r="C291" s="188"/>
      <c r="D291" s="189" t="s">
        <v>133</v>
      </c>
      <c r="E291" s="190" t="s">
        <v>1</v>
      </c>
      <c r="F291" s="191" t="s">
        <v>626</v>
      </c>
      <c r="G291" s="188"/>
      <c r="H291" s="192">
        <v>1.78</v>
      </c>
      <c r="I291" s="193"/>
      <c r="J291" s="188"/>
      <c r="K291" s="188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133</v>
      </c>
      <c r="AU291" s="198" t="s">
        <v>80</v>
      </c>
      <c r="AV291" s="11" t="s">
        <v>80</v>
      </c>
      <c r="AW291" s="11" t="s">
        <v>32</v>
      </c>
      <c r="AX291" s="11" t="s">
        <v>75</v>
      </c>
      <c r="AY291" s="198" t="s">
        <v>120</v>
      </c>
    </row>
    <row r="292" spans="2:65" s="1" customFormat="1" ht="16.5" customHeight="1">
      <c r="B292" s="33"/>
      <c r="C292" s="175" t="s">
        <v>627</v>
      </c>
      <c r="D292" s="175" t="s">
        <v>122</v>
      </c>
      <c r="E292" s="176" t="s">
        <v>628</v>
      </c>
      <c r="F292" s="177" t="s">
        <v>629</v>
      </c>
      <c r="G292" s="178" t="s">
        <v>311</v>
      </c>
      <c r="H292" s="179">
        <v>35.784</v>
      </c>
      <c r="I292" s="180"/>
      <c r="J292" s="181">
        <f>ROUND(I292*H292,2)</f>
        <v>0</v>
      </c>
      <c r="K292" s="177" t="s">
        <v>126</v>
      </c>
      <c r="L292" s="37"/>
      <c r="M292" s="182" t="s">
        <v>1</v>
      </c>
      <c r="N292" s="183" t="s">
        <v>41</v>
      </c>
      <c r="O292" s="59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AR292" s="16" t="s">
        <v>127</v>
      </c>
      <c r="AT292" s="16" t="s">
        <v>122</v>
      </c>
      <c r="AU292" s="16" t="s">
        <v>80</v>
      </c>
      <c r="AY292" s="16" t="s">
        <v>120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6" t="s">
        <v>75</v>
      </c>
      <c r="BK292" s="186">
        <f>ROUND(I292*H292,2)</f>
        <v>0</v>
      </c>
      <c r="BL292" s="16" t="s">
        <v>127</v>
      </c>
      <c r="BM292" s="16" t="s">
        <v>630</v>
      </c>
    </row>
    <row r="293" spans="2:51" s="11" customFormat="1" ht="10.2">
      <c r="B293" s="187"/>
      <c r="C293" s="188"/>
      <c r="D293" s="189" t="s">
        <v>133</v>
      </c>
      <c r="E293" s="190" t="s">
        <v>1</v>
      </c>
      <c r="F293" s="191" t="s">
        <v>631</v>
      </c>
      <c r="G293" s="188"/>
      <c r="H293" s="192">
        <v>35.784</v>
      </c>
      <c r="I293" s="193"/>
      <c r="J293" s="188"/>
      <c r="K293" s="188"/>
      <c r="L293" s="194"/>
      <c r="M293" s="195"/>
      <c r="N293" s="196"/>
      <c r="O293" s="196"/>
      <c r="P293" s="196"/>
      <c r="Q293" s="196"/>
      <c r="R293" s="196"/>
      <c r="S293" s="196"/>
      <c r="T293" s="197"/>
      <c r="AT293" s="198" t="s">
        <v>133</v>
      </c>
      <c r="AU293" s="198" t="s">
        <v>80</v>
      </c>
      <c r="AV293" s="11" t="s">
        <v>80</v>
      </c>
      <c r="AW293" s="11" t="s">
        <v>32</v>
      </c>
      <c r="AX293" s="11" t="s">
        <v>75</v>
      </c>
      <c r="AY293" s="198" t="s">
        <v>120</v>
      </c>
    </row>
    <row r="294" spans="2:65" s="1" customFormat="1" ht="16.5" customHeight="1">
      <c r="B294" s="33"/>
      <c r="C294" s="175" t="s">
        <v>632</v>
      </c>
      <c r="D294" s="175" t="s">
        <v>122</v>
      </c>
      <c r="E294" s="176" t="s">
        <v>633</v>
      </c>
      <c r="F294" s="177" t="s">
        <v>634</v>
      </c>
      <c r="G294" s="178" t="s">
        <v>311</v>
      </c>
      <c r="H294" s="179">
        <v>2.64</v>
      </c>
      <c r="I294" s="180"/>
      <c r="J294" s="181">
        <f>ROUND(I294*H294,2)</f>
        <v>0</v>
      </c>
      <c r="K294" s="177" t="s">
        <v>126</v>
      </c>
      <c r="L294" s="37"/>
      <c r="M294" s="182" t="s">
        <v>1</v>
      </c>
      <c r="N294" s="183" t="s">
        <v>41</v>
      </c>
      <c r="O294" s="59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AR294" s="16" t="s">
        <v>127</v>
      </c>
      <c r="AT294" s="16" t="s">
        <v>122</v>
      </c>
      <c r="AU294" s="16" t="s">
        <v>80</v>
      </c>
      <c r="AY294" s="16" t="s">
        <v>120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6" t="s">
        <v>75</v>
      </c>
      <c r="BK294" s="186">
        <f>ROUND(I294*H294,2)</f>
        <v>0</v>
      </c>
      <c r="BL294" s="16" t="s">
        <v>127</v>
      </c>
      <c r="BM294" s="16" t="s">
        <v>635</v>
      </c>
    </row>
    <row r="295" spans="2:51" s="11" customFormat="1" ht="10.2">
      <c r="B295" s="187"/>
      <c r="C295" s="188"/>
      <c r="D295" s="189" t="s">
        <v>133</v>
      </c>
      <c r="E295" s="190" t="s">
        <v>1</v>
      </c>
      <c r="F295" s="191" t="s">
        <v>636</v>
      </c>
      <c r="G295" s="188"/>
      <c r="H295" s="192">
        <v>2.64</v>
      </c>
      <c r="I295" s="193"/>
      <c r="J295" s="188"/>
      <c r="K295" s="188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133</v>
      </c>
      <c r="AU295" s="198" t="s">
        <v>80</v>
      </c>
      <c r="AV295" s="11" t="s">
        <v>80</v>
      </c>
      <c r="AW295" s="11" t="s">
        <v>32</v>
      </c>
      <c r="AX295" s="11" t="s">
        <v>75</v>
      </c>
      <c r="AY295" s="198" t="s">
        <v>120</v>
      </c>
    </row>
    <row r="296" spans="2:63" s="10" customFormat="1" ht="25.95" customHeight="1">
      <c r="B296" s="160"/>
      <c r="C296" s="161"/>
      <c r="D296" s="162" t="s">
        <v>69</v>
      </c>
      <c r="E296" s="163" t="s">
        <v>637</v>
      </c>
      <c r="F296" s="163" t="s">
        <v>638</v>
      </c>
      <c r="G296" s="161"/>
      <c r="H296" s="161"/>
      <c r="I296" s="164"/>
      <c r="J296" s="148">
        <f>BK296</f>
        <v>0</v>
      </c>
      <c r="K296" s="161"/>
      <c r="L296" s="165"/>
      <c r="M296" s="166"/>
      <c r="N296" s="167"/>
      <c r="O296" s="167"/>
      <c r="P296" s="168">
        <f>P297+P301+P308+P313</f>
        <v>0</v>
      </c>
      <c r="Q296" s="167"/>
      <c r="R296" s="168">
        <f>R297+R301+R308+R313</f>
        <v>0.45289999999999997</v>
      </c>
      <c r="S296" s="167"/>
      <c r="T296" s="169">
        <f>T297+T301+T308+T313</f>
        <v>0.335029</v>
      </c>
      <c r="AR296" s="170" t="s">
        <v>80</v>
      </c>
      <c r="AT296" s="171" t="s">
        <v>69</v>
      </c>
      <c r="AU296" s="171" t="s">
        <v>70</v>
      </c>
      <c r="AY296" s="170" t="s">
        <v>120</v>
      </c>
      <c r="BK296" s="172">
        <f>BK297+BK301+BK308+BK313</f>
        <v>0</v>
      </c>
    </row>
    <row r="297" spans="2:63" s="10" customFormat="1" ht="22.8" customHeight="1">
      <c r="B297" s="160"/>
      <c r="C297" s="161"/>
      <c r="D297" s="162" t="s">
        <v>69</v>
      </c>
      <c r="E297" s="173" t="s">
        <v>639</v>
      </c>
      <c r="F297" s="173" t="s">
        <v>640</v>
      </c>
      <c r="G297" s="161"/>
      <c r="H297" s="161"/>
      <c r="I297" s="164"/>
      <c r="J297" s="174">
        <f>BK297</f>
        <v>0</v>
      </c>
      <c r="K297" s="161"/>
      <c r="L297" s="165"/>
      <c r="M297" s="166"/>
      <c r="N297" s="167"/>
      <c r="O297" s="167"/>
      <c r="P297" s="168">
        <f>SUM(P298:P300)</f>
        <v>0</v>
      </c>
      <c r="Q297" s="167"/>
      <c r="R297" s="168">
        <f>SUM(R298:R300)</f>
        <v>0.0312646</v>
      </c>
      <c r="S297" s="167"/>
      <c r="T297" s="169">
        <f>SUM(T298:T300)</f>
        <v>0</v>
      </c>
      <c r="AR297" s="170" t="s">
        <v>80</v>
      </c>
      <c r="AT297" s="171" t="s">
        <v>69</v>
      </c>
      <c r="AU297" s="171" t="s">
        <v>75</v>
      </c>
      <c r="AY297" s="170" t="s">
        <v>120</v>
      </c>
      <c r="BK297" s="172">
        <f>SUM(BK298:BK300)</f>
        <v>0</v>
      </c>
    </row>
    <row r="298" spans="2:65" s="1" customFormat="1" ht="16.5" customHeight="1">
      <c r="B298" s="33"/>
      <c r="C298" s="175" t="s">
        <v>641</v>
      </c>
      <c r="D298" s="175" t="s">
        <v>122</v>
      </c>
      <c r="E298" s="176" t="s">
        <v>642</v>
      </c>
      <c r="F298" s="177" t="s">
        <v>643</v>
      </c>
      <c r="G298" s="178" t="s">
        <v>125</v>
      </c>
      <c r="H298" s="179">
        <v>6.43</v>
      </c>
      <c r="I298" s="180"/>
      <c r="J298" s="181">
        <f>ROUND(I298*H298,2)</f>
        <v>0</v>
      </c>
      <c r="K298" s="177" t="s">
        <v>126</v>
      </c>
      <c r="L298" s="37"/>
      <c r="M298" s="182" t="s">
        <v>1</v>
      </c>
      <c r="N298" s="183" t="s">
        <v>41</v>
      </c>
      <c r="O298" s="59"/>
      <c r="P298" s="184">
        <f>O298*H298</f>
        <v>0</v>
      </c>
      <c r="Q298" s="184">
        <v>0.0004</v>
      </c>
      <c r="R298" s="184">
        <f>Q298*H298</f>
        <v>0.002572</v>
      </c>
      <c r="S298" s="184">
        <v>0</v>
      </c>
      <c r="T298" s="185">
        <f>S298*H298</f>
        <v>0</v>
      </c>
      <c r="AR298" s="16" t="s">
        <v>217</v>
      </c>
      <c r="AT298" s="16" t="s">
        <v>122</v>
      </c>
      <c r="AU298" s="16" t="s">
        <v>80</v>
      </c>
      <c r="AY298" s="16" t="s">
        <v>120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6" t="s">
        <v>75</v>
      </c>
      <c r="BK298" s="186">
        <f>ROUND(I298*H298,2)</f>
        <v>0</v>
      </c>
      <c r="BL298" s="16" t="s">
        <v>217</v>
      </c>
      <c r="BM298" s="16" t="s">
        <v>644</v>
      </c>
    </row>
    <row r="299" spans="2:65" s="1" customFormat="1" ht="22.5" customHeight="1">
      <c r="B299" s="33"/>
      <c r="C299" s="231" t="s">
        <v>645</v>
      </c>
      <c r="D299" s="231" t="s">
        <v>308</v>
      </c>
      <c r="E299" s="232" t="s">
        <v>646</v>
      </c>
      <c r="F299" s="233" t="s">
        <v>647</v>
      </c>
      <c r="G299" s="234" t="s">
        <v>125</v>
      </c>
      <c r="H299" s="235">
        <v>7.395</v>
      </c>
      <c r="I299" s="236"/>
      <c r="J299" s="237">
        <f>ROUND(I299*H299,2)</f>
        <v>0</v>
      </c>
      <c r="K299" s="233" t="s">
        <v>126</v>
      </c>
      <c r="L299" s="238"/>
      <c r="M299" s="239" t="s">
        <v>1</v>
      </c>
      <c r="N299" s="240" t="s">
        <v>41</v>
      </c>
      <c r="O299" s="59"/>
      <c r="P299" s="184">
        <f>O299*H299</f>
        <v>0</v>
      </c>
      <c r="Q299" s="184">
        <v>0.00388</v>
      </c>
      <c r="R299" s="184">
        <f>Q299*H299</f>
        <v>0.0286926</v>
      </c>
      <c r="S299" s="184">
        <v>0</v>
      </c>
      <c r="T299" s="185">
        <f>S299*H299</f>
        <v>0</v>
      </c>
      <c r="AR299" s="16" t="s">
        <v>315</v>
      </c>
      <c r="AT299" s="16" t="s">
        <v>308</v>
      </c>
      <c r="AU299" s="16" t="s">
        <v>80</v>
      </c>
      <c r="AY299" s="16" t="s">
        <v>120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6" t="s">
        <v>75</v>
      </c>
      <c r="BK299" s="186">
        <f>ROUND(I299*H299,2)</f>
        <v>0</v>
      </c>
      <c r="BL299" s="16" t="s">
        <v>217</v>
      </c>
      <c r="BM299" s="16" t="s">
        <v>648</v>
      </c>
    </row>
    <row r="300" spans="2:51" s="11" customFormat="1" ht="10.2">
      <c r="B300" s="187"/>
      <c r="C300" s="188"/>
      <c r="D300" s="189" t="s">
        <v>133</v>
      </c>
      <c r="E300" s="188"/>
      <c r="F300" s="191" t="s">
        <v>649</v>
      </c>
      <c r="G300" s="188"/>
      <c r="H300" s="192">
        <v>7.395</v>
      </c>
      <c r="I300" s="193"/>
      <c r="J300" s="188"/>
      <c r="K300" s="188"/>
      <c r="L300" s="194"/>
      <c r="M300" s="195"/>
      <c r="N300" s="196"/>
      <c r="O300" s="196"/>
      <c r="P300" s="196"/>
      <c r="Q300" s="196"/>
      <c r="R300" s="196"/>
      <c r="S300" s="196"/>
      <c r="T300" s="197"/>
      <c r="AT300" s="198" t="s">
        <v>133</v>
      </c>
      <c r="AU300" s="198" t="s">
        <v>80</v>
      </c>
      <c r="AV300" s="11" t="s">
        <v>80</v>
      </c>
      <c r="AW300" s="11" t="s">
        <v>4</v>
      </c>
      <c r="AX300" s="11" t="s">
        <v>75</v>
      </c>
      <c r="AY300" s="198" t="s">
        <v>120</v>
      </c>
    </row>
    <row r="301" spans="2:63" s="10" customFormat="1" ht="22.8" customHeight="1">
      <c r="B301" s="160"/>
      <c r="C301" s="161"/>
      <c r="D301" s="162" t="s">
        <v>69</v>
      </c>
      <c r="E301" s="173" t="s">
        <v>650</v>
      </c>
      <c r="F301" s="173" t="s">
        <v>651</v>
      </c>
      <c r="G301" s="161"/>
      <c r="H301" s="161"/>
      <c r="I301" s="164"/>
      <c r="J301" s="174">
        <f>BK301</f>
        <v>0</v>
      </c>
      <c r="K301" s="161"/>
      <c r="L301" s="165"/>
      <c r="M301" s="166"/>
      <c r="N301" s="167"/>
      <c r="O301" s="167"/>
      <c r="P301" s="168">
        <f>SUM(P302:P307)</f>
        <v>0</v>
      </c>
      <c r="Q301" s="167"/>
      <c r="R301" s="168">
        <f>SUM(R302:R307)</f>
        <v>0.04098999999999999</v>
      </c>
      <c r="S301" s="167"/>
      <c r="T301" s="169">
        <f>SUM(T302:T307)</f>
        <v>0.039599999999999996</v>
      </c>
      <c r="AR301" s="170" t="s">
        <v>80</v>
      </c>
      <c r="AT301" s="171" t="s">
        <v>69</v>
      </c>
      <c r="AU301" s="171" t="s">
        <v>75</v>
      </c>
      <c r="AY301" s="170" t="s">
        <v>120</v>
      </c>
      <c r="BK301" s="172">
        <f>SUM(BK302:BK307)</f>
        <v>0</v>
      </c>
    </row>
    <row r="302" spans="2:65" s="1" customFormat="1" ht="16.5" customHeight="1">
      <c r="B302" s="33"/>
      <c r="C302" s="175" t="s">
        <v>652</v>
      </c>
      <c r="D302" s="175" t="s">
        <v>122</v>
      </c>
      <c r="E302" s="176" t="s">
        <v>653</v>
      </c>
      <c r="F302" s="177" t="s">
        <v>654</v>
      </c>
      <c r="G302" s="178" t="s">
        <v>141</v>
      </c>
      <c r="H302" s="179">
        <v>20</v>
      </c>
      <c r="I302" s="180"/>
      <c r="J302" s="181">
        <f aca="true" t="shared" si="20" ref="J302:J307">ROUND(I302*H302,2)</f>
        <v>0</v>
      </c>
      <c r="K302" s="177" t="s">
        <v>126</v>
      </c>
      <c r="L302" s="37"/>
      <c r="M302" s="182" t="s">
        <v>1</v>
      </c>
      <c r="N302" s="183" t="s">
        <v>41</v>
      </c>
      <c r="O302" s="59"/>
      <c r="P302" s="184">
        <f aca="true" t="shared" si="21" ref="P302:P307">O302*H302</f>
        <v>0</v>
      </c>
      <c r="Q302" s="184">
        <v>0</v>
      </c>
      <c r="R302" s="184">
        <f aca="true" t="shared" si="22" ref="R302:R307">Q302*H302</f>
        <v>0</v>
      </c>
      <c r="S302" s="184">
        <v>0.00198</v>
      </c>
      <c r="T302" s="185">
        <f aca="true" t="shared" si="23" ref="T302:T307">S302*H302</f>
        <v>0.039599999999999996</v>
      </c>
      <c r="AR302" s="16" t="s">
        <v>217</v>
      </c>
      <c r="AT302" s="16" t="s">
        <v>122</v>
      </c>
      <c r="AU302" s="16" t="s">
        <v>80</v>
      </c>
      <c r="AY302" s="16" t="s">
        <v>120</v>
      </c>
      <c r="BE302" s="186">
        <f aca="true" t="shared" si="24" ref="BE302:BE307">IF(N302="základní",J302,0)</f>
        <v>0</v>
      </c>
      <c r="BF302" s="186">
        <f aca="true" t="shared" si="25" ref="BF302:BF307">IF(N302="snížená",J302,0)</f>
        <v>0</v>
      </c>
      <c r="BG302" s="186">
        <f aca="true" t="shared" si="26" ref="BG302:BG307">IF(N302="zákl. přenesená",J302,0)</f>
        <v>0</v>
      </c>
      <c r="BH302" s="186">
        <f aca="true" t="shared" si="27" ref="BH302:BH307">IF(N302="sníž. přenesená",J302,0)</f>
        <v>0</v>
      </c>
      <c r="BI302" s="186">
        <f aca="true" t="shared" si="28" ref="BI302:BI307">IF(N302="nulová",J302,0)</f>
        <v>0</v>
      </c>
      <c r="BJ302" s="16" t="s">
        <v>75</v>
      </c>
      <c r="BK302" s="186">
        <f aca="true" t="shared" si="29" ref="BK302:BK307">ROUND(I302*H302,2)</f>
        <v>0</v>
      </c>
      <c r="BL302" s="16" t="s">
        <v>217</v>
      </c>
      <c r="BM302" s="16" t="s">
        <v>655</v>
      </c>
    </row>
    <row r="303" spans="2:65" s="1" customFormat="1" ht="16.5" customHeight="1">
      <c r="B303" s="33"/>
      <c r="C303" s="175" t="s">
        <v>656</v>
      </c>
      <c r="D303" s="175" t="s">
        <v>122</v>
      </c>
      <c r="E303" s="176" t="s">
        <v>657</v>
      </c>
      <c r="F303" s="177" t="s">
        <v>658</v>
      </c>
      <c r="G303" s="178" t="s">
        <v>141</v>
      </c>
      <c r="H303" s="179">
        <v>6</v>
      </c>
      <c r="I303" s="180"/>
      <c r="J303" s="181">
        <f t="shared" si="20"/>
        <v>0</v>
      </c>
      <c r="K303" s="177" t="s">
        <v>131</v>
      </c>
      <c r="L303" s="37"/>
      <c r="M303" s="182" t="s">
        <v>1</v>
      </c>
      <c r="N303" s="183" t="s">
        <v>41</v>
      </c>
      <c r="O303" s="59"/>
      <c r="P303" s="184">
        <f t="shared" si="21"/>
        <v>0</v>
      </c>
      <c r="Q303" s="184">
        <v>0.00189</v>
      </c>
      <c r="R303" s="184">
        <f t="shared" si="22"/>
        <v>0.01134</v>
      </c>
      <c r="S303" s="184">
        <v>0</v>
      </c>
      <c r="T303" s="185">
        <f t="shared" si="23"/>
        <v>0</v>
      </c>
      <c r="AR303" s="16" t="s">
        <v>217</v>
      </c>
      <c r="AT303" s="16" t="s">
        <v>122</v>
      </c>
      <c r="AU303" s="16" t="s">
        <v>80</v>
      </c>
      <c r="AY303" s="16" t="s">
        <v>120</v>
      </c>
      <c r="BE303" s="186">
        <f t="shared" si="24"/>
        <v>0</v>
      </c>
      <c r="BF303" s="186">
        <f t="shared" si="25"/>
        <v>0</v>
      </c>
      <c r="BG303" s="186">
        <f t="shared" si="26"/>
        <v>0</v>
      </c>
      <c r="BH303" s="186">
        <f t="shared" si="27"/>
        <v>0</v>
      </c>
      <c r="BI303" s="186">
        <f t="shared" si="28"/>
        <v>0</v>
      </c>
      <c r="BJ303" s="16" t="s">
        <v>75</v>
      </c>
      <c r="BK303" s="186">
        <f t="shared" si="29"/>
        <v>0</v>
      </c>
      <c r="BL303" s="16" t="s">
        <v>217</v>
      </c>
      <c r="BM303" s="16" t="s">
        <v>659</v>
      </c>
    </row>
    <row r="304" spans="2:65" s="1" customFormat="1" ht="16.5" customHeight="1">
      <c r="B304" s="33"/>
      <c r="C304" s="175" t="s">
        <v>660</v>
      </c>
      <c r="D304" s="175" t="s">
        <v>122</v>
      </c>
      <c r="E304" s="176" t="s">
        <v>661</v>
      </c>
      <c r="F304" s="177" t="s">
        <v>662</v>
      </c>
      <c r="G304" s="178" t="s">
        <v>141</v>
      </c>
      <c r="H304" s="179">
        <v>22</v>
      </c>
      <c r="I304" s="180"/>
      <c r="J304" s="181">
        <f t="shared" si="20"/>
        <v>0</v>
      </c>
      <c r="K304" s="177" t="s">
        <v>126</v>
      </c>
      <c r="L304" s="37"/>
      <c r="M304" s="182" t="s">
        <v>1</v>
      </c>
      <c r="N304" s="183" t="s">
        <v>41</v>
      </c>
      <c r="O304" s="59"/>
      <c r="P304" s="184">
        <f t="shared" si="21"/>
        <v>0</v>
      </c>
      <c r="Q304" s="184">
        <v>0.00126</v>
      </c>
      <c r="R304" s="184">
        <f t="shared" si="22"/>
        <v>0.02772</v>
      </c>
      <c r="S304" s="184">
        <v>0</v>
      </c>
      <c r="T304" s="185">
        <f t="shared" si="23"/>
        <v>0</v>
      </c>
      <c r="AR304" s="16" t="s">
        <v>217</v>
      </c>
      <c r="AT304" s="16" t="s">
        <v>122</v>
      </c>
      <c r="AU304" s="16" t="s">
        <v>80</v>
      </c>
      <c r="AY304" s="16" t="s">
        <v>120</v>
      </c>
      <c r="BE304" s="186">
        <f t="shared" si="24"/>
        <v>0</v>
      </c>
      <c r="BF304" s="186">
        <f t="shared" si="25"/>
        <v>0</v>
      </c>
      <c r="BG304" s="186">
        <f t="shared" si="26"/>
        <v>0</v>
      </c>
      <c r="BH304" s="186">
        <f t="shared" si="27"/>
        <v>0</v>
      </c>
      <c r="BI304" s="186">
        <f t="shared" si="28"/>
        <v>0</v>
      </c>
      <c r="BJ304" s="16" t="s">
        <v>75</v>
      </c>
      <c r="BK304" s="186">
        <f t="shared" si="29"/>
        <v>0</v>
      </c>
      <c r="BL304" s="16" t="s">
        <v>217</v>
      </c>
      <c r="BM304" s="16" t="s">
        <v>663</v>
      </c>
    </row>
    <row r="305" spans="2:65" s="1" customFormat="1" ht="16.5" customHeight="1">
      <c r="B305" s="33"/>
      <c r="C305" s="175" t="s">
        <v>664</v>
      </c>
      <c r="D305" s="175" t="s">
        <v>122</v>
      </c>
      <c r="E305" s="176" t="s">
        <v>665</v>
      </c>
      <c r="F305" s="177" t="s">
        <v>666</v>
      </c>
      <c r="G305" s="178" t="s">
        <v>354</v>
      </c>
      <c r="H305" s="179">
        <v>7</v>
      </c>
      <c r="I305" s="180"/>
      <c r="J305" s="181">
        <f t="shared" si="20"/>
        <v>0</v>
      </c>
      <c r="K305" s="177" t="s">
        <v>126</v>
      </c>
      <c r="L305" s="37"/>
      <c r="M305" s="182" t="s">
        <v>1</v>
      </c>
      <c r="N305" s="183" t="s">
        <v>41</v>
      </c>
      <c r="O305" s="59"/>
      <c r="P305" s="184">
        <f t="shared" si="21"/>
        <v>0</v>
      </c>
      <c r="Q305" s="184">
        <v>0</v>
      </c>
      <c r="R305" s="184">
        <f t="shared" si="22"/>
        <v>0</v>
      </c>
      <c r="S305" s="184">
        <v>0</v>
      </c>
      <c r="T305" s="185">
        <f t="shared" si="23"/>
        <v>0</v>
      </c>
      <c r="AR305" s="16" t="s">
        <v>217</v>
      </c>
      <c r="AT305" s="16" t="s">
        <v>122</v>
      </c>
      <c r="AU305" s="16" t="s">
        <v>80</v>
      </c>
      <c r="AY305" s="16" t="s">
        <v>120</v>
      </c>
      <c r="BE305" s="186">
        <f t="shared" si="24"/>
        <v>0</v>
      </c>
      <c r="BF305" s="186">
        <f t="shared" si="25"/>
        <v>0</v>
      </c>
      <c r="BG305" s="186">
        <f t="shared" si="26"/>
        <v>0</v>
      </c>
      <c r="BH305" s="186">
        <f t="shared" si="27"/>
        <v>0</v>
      </c>
      <c r="BI305" s="186">
        <f t="shared" si="28"/>
        <v>0</v>
      </c>
      <c r="BJ305" s="16" t="s">
        <v>75</v>
      </c>
      <c r="BK305" s="186">
        <f t="shared" si="29"/>
        <v>0</v>
      </c>
      <c r="BL305" s="16" t="s">
        <v>217</v>
      </c>
      <c r="BM305" s="16" t="s">
        <v>667</v>
      </c>
    </row>
    <row r="306" spans="2:65" s="1" customFormat="1" ht="16.5" customHeight="1">
      <c r="B306" s="33"/>
      <c r="C306" s="175" t="s">
        <v>668</v>
      </c>
      <c r="D306" s="175" t="s">
        <v>122</v>
      </c>
      <c r="E306" s="176" t="s">
        <v>669</v>
      </c>
      <c r="F306" s="177" t="s">
        <v>670</v>
      </c>
      <c r="G306" s="178" t="s">
        <v>354</v>
      </c>
      <c r="H306" s="179">
        <v>1</v>
      </c>
      <c r="I306" s="180"/>
      <c r="J306" s="181">
        <f t="shared" si="20"/>
        <v>0</v>
      </c>
      <c r="K306" s="177" t="s">
        <v>126</v>
      </c>
      <c r="L306" s="37"/>
      <c r="M306" s="182" t="s">
        <v>1</v>
      </c>
      <c r="N306" s="183" t="s">
        <v>41</v>
      </c>
      <c r="O306" s="59"/>
      <c r="P306" s="184">
        <f t="shared" si="21"/>
        <v>0</v>
      </c>
      <c r="Q306" s="184">
        <v>0.00092</v>
      </c>
      <c r="R306" s="184">
        <f t="shared" si="22"/>
        <v>0.00092</v>
      </c>
      <c r="S306" s="184">
        <v>0</v>
      </c>
      <c r="T306" s="185">
        <f t="shared" si="23"/>
        <v>0</v>
      </c>
      <c r="AR306" s="16" t="s">
        <v>217</v>
      </c>
      <c r="AT306" s="16" t="s">
        <v>122</v>
      </c>
      <c r="AU306" s="16" t="s">
        <v>80</v>
      </c>
      <c r="AY306" s="16" t="s">
        <v>120</v>
      </c>
      <c r="BE306" s="186">
        <f t="shared" si="24"/>
        <v>0</v>
      </c>
      <c r="BF306" s="186">
        <f t="shared" si="25"/>
        <v>0</v>
      </c>
      <c r="BG306" s="186">
        <f t="shared" si="26"/>
        <v>0</v>
      </c>
      <c r="BH306" s="186">
        <f t="shared" si="27"/>
        <v>0</v>
      </c>
      <c r="BI306" s="186">
        <f t="shared" si="28"/>
        <v>0</v>
      </c>
      <c r="BJ306" s="16" t="s">
        <v>75</v>
      </c>
      <c r="BK306" s="186">
        <f t="shared" si="29"/>
        <v>0</v>
      </c>
      <c r="BL306" s="16" t="s">
        <v>217</v>
      </c>
      <c r="BM306" s="16" t="s">
        <v>671</v>
      </c>
    </row>
    <row r="307" spans="2:65" s="1" customFormat="1" ht="16.5" customHeight="1">
      <c r="B307" s="33"/>
      <c r="C307" s="175" t="s">
        <v>672</v>
      </c>
      <c r="D307" s="175" t="s">
        <v>122</v>
      </c>
      <c r="E307" s="176" t="s">
        <v>673</v>
      </c>
      <c r="F307" s="177" t="s">
        <v>674</v>
      </c>
      <c r="G307" s="178" t="s">
        <v>354</v>
      </c>
      <c r="H307" s="179">
        <v>1</v>
      </c>
      <c r="I307" s="180"/>
      <c r="J307" s="181">
        <f t="shared" si="20"/>
        <v>0</v>
      </c>
      <c r="K307" s="177" t="s">
        <v>126</v>
      </c>
      <c r="L307" s="37"/>
      <c r="M307" s="182" t="s">
        <v>1</v>
      </c>
      <c r="N307" s="183" t="s">
        <v>41</v>
      </c>
      <c r="O307" s="59"/>
      <c r="P307" s="184">
        <f t="shared" si="21"/>
        <v>0</v>
      </c>
      <c r="Q307" s="184">
        <v>0.00101</v>
      </c>
      <c r="R307" s="184">
        <f t="shared" si="22"/>
        <v>0.00101</v>
      </c>
      <c r="S307" s="184">
        <v>0</v>
      </c>
      <c r="T307" s="185">
        <f t="shared" si="23"/>
        <v>0</v>
      </c>
      <c r="AR307" s="16" t="s">
        <v>217</v>
      </c>
      <c r="AT307" s="16" t="s">
        <v>122</v>
      </c>
      <c r="AU307" s="16" t="s">
        <v>80</v>
      </c>
      <c r="AY307" s="16" t="s">
        <v>120</v>
      </c>
      <c r="BE307" s="186">
        <f t="shared" si="24"/>
        <v>0</v>
      </c>
      <c r="BF307" s="186">
        <f t="shared" si="25"/>
        <v>0</v>
      </c>
      <c r="BG307" s="186">
        <f t="shared" si="26"/>
        <v>0</v>
      </c>
      <c r="BH307" s="186">
        <f t="shared" si="27"/>
        <v>0</v>
      </c>
      <c r="BI307" s="186">
        <f t="shared" si="28"/>
        <v>0</v>
      </c>
      <c r="BJ307" s="16" t="s">
        <v>75</v>
      </c>
      <c r="BK307" s="186">
        <f t="shared" si="29"/>
        <v>0</v>
      </c>
      <c r="BL307" s="16" t="s">
        <v>217</v>
      </c>
      <c r="BM307" s="16" t="s">
        <v>675</v>
      </c>
    </row>
    <row r="308" spans="2:63" s="10" customFormat="1" ht="22.8" customHeight="1">
      <c r="B308" s="160"/>
      <c r="C308" s="161"/>
      <c r="D308" s="162" t="s">
        <v>69</v>
      </c>
      <c r="E308" s="173" t="s">
        <v>676</v>
      </c>
      <c r="F308" s="173" t="s">
        <v>677</v>
      </c>
      <c r="G308" s="161"/>
      <c r="H308" s="161"/>
      <c r="I308" s="164"/>
      <c r="J308" s="174">
        <f>BK308</f>
        <v>0</v>
      </c>
      <c r="K308" s="161"/>
      <c r="L308" s="165"/>
      <c r="M308" s="166"/>
      <c r="N308" s="167"/>
      <c r="O308" s="167"/>
      <c r="P308" s="168">
        <f>SUM(P309:P312)</f>
        <v>0</v>
      </c>
      <c r="Q308" s="167"/>
      <c r="R308" s="168">
        <f>SUM(R309:R312)</f>
        <v>0.1763</v>
      </c>
      <c r="S308" s="167"/>
      <c r="T308" s="169">
        <f>SUM(T309:T312)</f>
        <v>0.06845000000000001</v>
      </c>
      <c r="AR308" s="170" t="s">
        <v>80</v>
      </c>
      <c r="AT308" s="171" t="s">
        <v>69</v>
      </c>
      <c r="AU308" s="171" t="s">
        <v>75</v>
      </c>
      <c r="AY308" s="170" t="s">
        <v>120</v>
      </c>
      <c r="BK308" s="172">
        <f>SUM(BK309:BK312)</f>
        <v>0</v>
      </c>
    </row>
    <row r="309" spans="2:65" s="1" customFormat="1" ht="16.5" customHeight="1">
      <c r="B309" s="33"/>
      <c r="C309" s="175" t="s">
        <v>678</v>
      </c>
      <c r="D309" s="175" t="s">
        <v>122</v>
      </c>
      <c r="E309" s="176" t="s">
        <v>679</v>
      </c>
      <c r="F309" s="177" t="s">
        <v>680</v>
      </c>
      <c r="G309" s="178" t="s">
        <v>141</v>
      </c>
      <c r="H309" s="179">
        <v>5</v>
      </c>
      <c r="I309" s="180"/>
      <c r="J309" s="181">
        <f>ROUND(I309*H309,2)</f>
        <v>0</v>
      </c>
      <c r="K309" s="177" t="s">
        <v>126</v>
      </c>
      <c r="L309" s="37"/>
      <c r="M309" s="182" t="s">
        <v>1</v>
      </c>
      <c r="N309" s="183" t="s">
        <v>41</v>
      </c>
      <c r="O309" s="59"/>
      <c r="P309" s="184">
        <f>O309*H309</f>
        <v>0</v>
      </c>
      <c r="Q309" s="184">
        <v>0</v>
      </c>
      <c r="R309" s="184">
        <f>Q309*H309</f>
        <v>0</v>
      </c>
      <c r="S309" s="184">
        <v>0.00825</v>
      </c>
      <c r="T309" s="185">
        <f>S309*H309</f>
        <v>0.04125</v>
      </c>
      <c r="AR309" s="16" t="s">
        <v>217</v>
      </c>
      <c r="AT309" s="16" t="s">
        <v>122</v>
      </c>
      <c r="AU309" s="16" t="s">
        <v>80</v>
      </c>
      <c r="AY309" s="16" t="s">
        <v>120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6" t="s">
        <v>75</v>
      </c>
      <c r="BK309" s="186">
        <f>ROUND(I309*H309,2)</f>
        <v>0</v>
      </c>
      <c r="BL309" s="16" t="s">
        <v>217</v>
      </c>
      <c r="BM309" s="16" t="s">
        <v>681</v>
      </c>
    </row>
    <row r="310" spans="2:65" s="1" customFormat="1" ht="16.5" customHeight="1">
      <c r="B310" s="33"/>
      <c r="C310" s="175" t="s">
        <v>682</v>
      </c>
      <c r="D310" s="175" t="s">
        <v>122</v>
      </c>
      <c r="E310" s="176" t="s">
        <v>683</v>
      </c>
      <c r="F310" s="177" t="s">
        <v>684</v>
      </c>
      <c r="G310" s="178" t="s">
        <v>141</v>
      </c>
      <c r="H310" s="179">
        <v>5</v>
      </c>
      <c r="I310" s="180"/>
      <c r="J310" s="181">
        <f>ROUND(I310*H310,2)</f>
        <v>0</v>
      </c>
      <c r="K310" s="177" t="s">
        <v>126</v>
      </c>
      <c r="L310" s="37"/>
      <c r="M310" s="182" t="s">
        <v>1</v>
      </c>
      <c r="N310" s="183" t="s">
        <v>41</v>
      </c>
      <c r="O310" s="59"/>
      <c r="P310" s="184">
        <f>O310*H310</f>
        <v>0</v>
      </c>
      <c r="Q310" s="184">
        <v>0</v>
      </c>
      <c r="R310" s="184">
        <f>Q310*H310</f>
        <v>0</v>
      </c>
      <c r="S310" s="184">
        <v>0.00544</v>
      </c>
      <c r="T310" s="185">
        <f>S310*H310</f>
        <v>0.027200000000000002</v>
      </c>
      <c r="AR310" s="16" t="s">
        <v>217</v>
      </c>
      <c r="AT310" s="16" t="s">
        <v>122</v>
      </c>
      <c r="AU310" s="16" t="s">
        <v>80</v>
      </c>
      <c r="AY310" s="16" t="s">
        <v>120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6" t="s">
        <v>75</v>
      </c>
      <c r="BK310" s="186">
        <f>ROUND(I310*H310,2)</f>
        <v>0</v>
      </c>
      <c r="BL310" s="16" t="s">
        <v>217</v>
      </c>
      <c r="BM310" s="16" t="s">
        <v>685</v>
      </c>
    </row>
    <row r="311" spans="2:65" s="1" customFormat="1" ht="16.5" customHeight="1">
      <c r="B311" s="33"/>
      <c r="C311" s="175" t="s">
        <v>686</v>
      </c>
      <c r="D311" s="175" t="s">
        <v>122</v>
      </c>
      <c r="E311" s="176" t="s">
        <v>687</v>
      </c>
      <c r="F311" s="177" t="s">
        <v>688</v>
      </c>
      <c r="G311" s="178" t="s">
        <v>125</v>
      </c>
      <c r="H311" s="179">
        <v>5</v>
      </c>
      <c r="I311" s="180"/>
      <c r="J311" s="181">
        <f>ROUND(I311*H311,2)</f>
        <v>0</v>
      </c>
      <c r="K311" s="177" t="s">
        <v>126</v>
      </c>
      <c r="L311" s="37"/>
      <c r="M311" s="182" t="s">
        <v>1</v>
      </c>
      <c r="N311" s="183" t="s">
        <v>41</v>
      </c>
      <c r="O311" s="59"/>
      <c r="P311" s="184">
        <f>O311*H311</f>
        <v>0</v>
      </c>
      <c r="Q311" s="184">
        <v>0.02982</v>
      </c>
      <c r="R311" s="184">
        <f>Q311*H311</f>
        <v>0.1491</v>
      </c>
      <c r="S311" s="184">
        <v>0</v>
      </c>
      <c r="T311" s="185">
        <f>S311*H311</f>
        <v>0</v>
      </c>
      <c r="AR311" s="16" t="s">
        <v>217</v>
      </c>
      <c r="AT311" s="16" t="s">
        <v>122</v>
      </c>
      <c r="AU311" s="16" t="s">
        <v>80</v>
      </c>
      <c r="AY311" s="16" t="s">
        <v>120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6" t="s">
        <v>75</v>
      </c>
      <c r="BK311" s="186">
        <f>ROUND(I311*H311,2)</f>
        <v>0</v>
      </c>
      <c r="BL311" s="16" t="s">
        <v>217</v>
      </c>
      <c r="BM311" s="16" t="s">
        <v>689</v>
      </c>
    </row>
    <row r="312" spans="2:65" s="1" customFormat="1" ht="16.5" customHeight="1">
      <c r="B312" s="33"/>
      <c r="C312" s="175" t="s">
        <v>690</v>
      </c>
      <c r="D312" s="175" t="s">
        <v>122</v>
      </c>
      <c r="E312" s="176" t="s">
        <v>691</v>
      </c>
      <c r="F312" s="177" t="s">
        <v>692</v>
      </c>
      <c r="G312" s="178" t="s">
        <v>141</v>
      </c>
      <c r="H312" s="179">
        <v>5</v>
      </c>
      <c r="I312" s="180"/>
      <c r="J312" s="181">
        <f>ROUND(I312*H312,2)</f>
        <v>0</v>
      </c>
      <c r="K312" s="177" t="s">
        <v>126</v>
      </c>
      <c r="L312" s="37"/>
      <c r="M312" s="182" t="s">
        <v>1</v>
      </c>
      <c r="N312" s="183" t="s">
        <v>41</v>
      </c>
      <c r="O312" s="59"/>
      <c r="P312" s="184">
        <f>O312*H312</f>
        <v>0</v>
      </c>
      <c r="Q312" s="184">
        <v>0.00544</v>
      </c>
      <c r="R312" s="184">
        <f>Q312*H312</f>
        <v>0.027200000000000002</v>
      </c>
      <c r="S312" s="184">
        <v>0</v>
      </c>
      <c r="T312" s="185">
        <f>S312*H312</f>
        <v>0</v>
      </c>
      <c r="AR312" s="16" t="s">
        <v>217</v>
      </c>
      <c r="AT312" s="16" t="s">
        <v>122</v>
      </c>
      <c r="AU312" s="16" t="s">
        <v>80</v>
      </c>
      <c r="AY312" s="16" t="s">
        <v>120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6" t="s">
        <v>75</v>
      </c>
      <c r="BK312" s="186">
        <f>ROUND(I312*H312,2)</f>
        <v>0</v>
      </c>
      <c r="BL312" s="16" t="s">
        <v>217</v>
      </c>
      <c r="BM312" s="16" t="s">
        <v>693</v>
      </c>
    </row>
    <row r="313" spans="2:63" s="10" customFormat="1" ht="22.8" customHeight="1">
      <c r="B313" s="160"/>
      <c r="C313" s="161"/>
      <c r="D313" s="162" t="s">
        <v>69</v>
      </c>
      <c r="E313" s="173" t="s">
        <v>694</v>
      </c>
      <c r="F313" s="173" t="s">
        <v>695</v>
      </c>
      <c r="G313" s="161"/>
      <c r="H313" s="161"/>
      <c r="I313" s="164"/>
      <c r="J313" s="174">
        <f>BK313</f>
        <v>0</v>
      </c>
      <c r="K313" s="161"/>
      <c r="L313" s="165"/>
      <c r="M313" s="166"/>
      <c r="N313" s="167"/>
      <c r="O313" s="167"/>
      <c r="P313" s="168">
        <f>SUM(P314:P320)</f>
        <v>0</v>
      </c>
      <c r="Q313" s="167"/>
      <c r="R313" s="168">
        <f>SUM(R314:R320)</f>
        <v>0.20434539999999995</v>
      </c>
      <c r="S313" s="167"/>
      <c r="T313" s="169">
        <f>SUM(T314:T320)</f>
        <v>0.226979</v>
      </c>
      <c r="AR313" s="170" t="s">
        <v>80</v>
      </c>
      <c r="AT313" s="171" t="s">
        <v>69</v>
      </c>
      <c r="AU313" s="171" t="s">
        <v>75</v>
      </c>
      <c r="AY313" s="170" t="s">
        <v>120</v>
      </c>
      <c r="BK313" s="172">
        <f>SUM(BK314:BK320)</f>
        <v>0</v>
      </c>
    </row>
    <row r="314" spans="2:65" s="1" customFormat="1" ht="16.5" customHeight="1">
      <c r="B314" s="33"/>
      <c r="C314" s="175" t="s">
        <v>696</v>
      </c>
      <c r="D314" s="175" t="s">
        <v>122</v>
      </c>
      <c r="E314" s="176" t="s">
        <v>697</v>
      </c>
      <c r="F314" s="177" t="s">
        <v>698</v>
      </c>
      <c r="G314" s="178" t="s">
        <v>125</v>
      </c>
      <c r="H314" s="179">
        <v>6.43</v>
      </c>
      <c r="I314" s="180"/>
      <c r="J314" s="181">
        <f>ROUND(I314*H314,2)</f>
        <v>0</v>
      </c>
      <c r="K314" s="177" t="s">
        <v>126</v>
      </c>
      <c r="L314" s="37"/>
      <c r="M314" s="182" t="s">
        <v>1</v>
      </c>
      <c r="N314" s="183" t="s">
        <v>41</v>
      </c>
      <c r="O314" s="59"/>
      <c r="P314" s="184">
        <f>O314*H314</f>
        <v>0</v>
      </c>
      <c r="Q314" s="184">
        <v>0.0003</v>
      </c>
      <c r="R314" s="184">
        <f>Q314*H314</f>
        <v>0.0019289999999999997</v>
      </c>
      <c r="S314" s="184">
        <v>0</v>
      </c>
      <c r="T314" s="185">
        <f>S314*H314</f>
        <v>0</v>
      </c>
      <c r="AR314" s="16" t="s">
        <v>217</v>
      </c>
      <c r="AT314" s="16" t="s">
        <v>122</v>
      </c>
      <c r="AU314" s="16" t="s">
        <v>80</v>
      </c>
      <c r="AY314" s="16" t="s">
        <v>120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6" t="s">
        <v>75</v>
      </c>
      <c r="BK314" s="186">
        <f>ROUND(I314*H314,2)</f>
        <v>0</v>
      </c>
      <c r="BL314" s="16" t="s">
        <v>217</v>
      </c>
      <c r="BM314" s="16" t="s">
        <v>699</v>
      </c>
    </row>
    <row r="315" spans="2:65" s="1" customFormat="1" ht="16.5" customHeight="1">
      <c r="B315" s="33"/>
      <c r="C315" s="175" t="s">
        <v>700</v>
      </c>
      <c r="D315" s="175" t="s">
        <v>122</v>
      </c>
      <c r="E315" s="176" t="s">
        <v>701</v>
      </c>
      <c r="F315" s="177" t="s">
        <v>702</v>
      </c>
      <c r="G315" s="178" t="s">
        <v>125</v>
      </c>
      <c r="H315" s="179">
        <v>6.43</v>
      </c>
      <c r="I315" s="180"/>
      <c r="J315" s="181">
        <f>ROUND(I315*H315,2)</f>
        <v>0</v>
      </c>
      <c r="K315" s="177" t="s">
        <v>126</v>
      </c>
      <c r="L315" s="37"/>
      <c r="M315" s="182" t="s">
        <v>1</v>
      </c>
      <c r="N315" s="183" t="s">
        <v>41</v>
      </c>
      <c r="O315" s="59"/>
      <c r="P315" s="184">
        <f>O315*H315</f>
        <v>0</v>
      </c>
      <c r="Q315" s="184">
        <v>0</v>
      </c>
      <c r="R315" s="184">
        <f>Q315*H315</f>
        <v>0</v>
      </c>
      <c r="S315" s="184">
        <v>0.0353</v>
      </c>
      <c r="T315" s="185">
        <f>S315*H315</f>
        <v>0.226979</v>
      </c>
      <c r="AR315" s="16" t="s">
        <v>217</v>
      </c>
      <c r="AT315" s="16" t="s">
        <v>122</v>
      </c>
      <c r="AU315" s="16" t="s">
        <v>80</v>
      </c>
      <c r="AY315" s="16" t="s">
        <v>120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6" t="s">
        <v>75</v>
      </c>
      <c r="BK315" s="186">
        <f>ROUND(I315*H315,2)</f>
        <v>0</v>
      </c>
      <c r="BL315" s="16" t="s">
        <v>217</v>
      </c>
      <c r="BM315" s="16" t="s">
        <v>703</v>
      </c>
    </row>
    <row r="316" spans="2:65" s="1" customFormat="1" ht="16.5" customHeight="1">
      <c r="B316" s="33"/>
      <c r="C316" s="175" t="s">
        <v>704</v>
      </c>
      <c r="D316" s="175" t="s">
        <v>122</v>
      </c>
      <c r="E316" s="176" t="s">
        <v>705</v>
      </c>
      <c r="F316" s="177" t="s">
        <v>706</v>
      </c>
      <c r="G316" s="178" t="s">
        <v>125</v>
      </c>
      <c r="H316" s="179">
        <v>6.43</v>
      </c>
      <c r="I316" s="180"/>
      <c r="J316" s="181">
        <f>ROUND(I316*H316,2)</f>
        <v>0</v>
      </c>
      <c r="K316" s="177" t="s">
        <v>126</v>
      </c>
      <c r="L316" s="37"/>
      <c r="M316" s="182" t="s">
        <v>1</v>
      </c>
      <c r="N316" s="183" t="s">
        <v>41</v>
      </c>
      <c r="O316" s="59"/>
      <c r="P316" s="184">
        <f>O316*H316</f>
        <v>0</v>
      </c>
      <c r="Q316" s="184">
        <v>0.00694</v>
      </c>
      <c r="R316" s="184">
        <f>Q316*H316</f>
        <v>0.044624199999999996</v>
      </c>
      <c r="S316" s="184">
        <v>0</v>
      </c>
      <c r="T316" s="185">
        <f>S316*H316</f>
        <v>0</v>
      </c>
      <c r="AR316" s="16" t="s">
        <v>217</v>
      </c>
      <c r="AT316" s="16" t="s">
        <v>122</v>
      </c>
      <c r="AU316" s="16" t="s">
        <v>80</v>
      </c>
      <c r="AY316" s="16" t="s">
        <v>120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6" t="s">
        <v>75</v>
      </c>
      <c r="BK316" s="186">
        <f>ROUND(I316*H316,2)</f>
        <v>0</v>
      </c>
      <c r="BL316" s="16" t="s">
        <v>217</v>
      </c>
      <c r="BM316" s="16" t="s">
        <v>707</v>
      </c>
    </row>
    <row r="317" spans="2:65" s="1" customFormat="1" ht="16.5" customHeight="1">
      <c r="B317" s="33"/>
      <c r="C317" s="231" t="s">
        <v>708</v>
      </c>
      <c r="D317" s="231" t="s">
        <v>308</v>
      </c>
      <c r="E317" s="232" t="s">
        <v>709</v>
      </c>
      <c r="F317" s="233" t="s">
        <v>710</v>
      </c>
      <c r="G317" s="234" t="s">
        <v>125</v>
      </c>
      <c r="H317" s="235">
        <v>7.716</v>
      </c>
      <c r="I317" s="236"/>
      <c r="J317" s="237">
        <f>ROUND(I317*H317,2)</f>
        <v>0</v>
      </c>
      <c r="K317" s="233" t="s">
        <v>126</v>
      </c>
      <c r="L317" s="238"/>
      <c r="M317" s="239" t="s">
        <v>1</v>
      </c>
      <c r="N317" s="240" t="s">
        <v>41</v>
      </c>
      <c r="O317" s="59"/>
      <c r="P317" s="184">
        <f>O317*H317</f>
        <v>0</v>
      </c>
      <c r="Q317" s="184">
        <v>0.0192</v>
      </c>
      <c r="R317" s="184">
        <f>Q317*H317</f>
        <v>0.14814719999999998</v>
      </c>
      <c r="S317" s="184">
        <v>0</v>
      </c>
      <c r="T317" s="185">
        <f>S317*H317</f>
        <v>0</v>
      </c>
      <c r="AR317" s="16" t="s">
        <v>315</v>
      </c>
      <c r="AT317" s="16" t="s">
        <v>308</v>
      </c>
      <c r="AU317" s="16" t="s">
        <v>80</v>
      </c>
      <c r="AY317" s="16" t="s">
        <v>120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6" t="s">
        <v>75</v>
      </c>
      <c r="BK317" s="186">
        <f>ROUND(I317*H317,2)</f>
        <v>0</v>
      </c>
      <c r="BL317" s="16" t="s">
        <v>217</v>
      </c>
      <c r="BM317" s="16" t="s">
        <v>711</v>
      </c>
    </row>
    <row r="318" spans="2:51" s="11" customFormat="1" ht="10.2">
      <c r="B318" s="187"/>
      <c r="C318" s="188"/>
      <c r="D318" s="189" t="s">
        <v>133</v>
      </c>
      <c r="E318" s="188"/>
      <c r="F318" s="191" t="s">
        <v>712</v>
      </c>
      <c r="G318" s="188"/>
      <c r="H318" s="192">
        <v>7.716</v>
      </c>
      <c r="I318" s="193"/>
      <c r="J318" s="188"/>
      <c r="K318" s="188"/>
      <c r="L318" s="194"/>
      <c r="M318" s="195"/>
      <c r="N318" s="196"/>
      <c r="O318" s="196"/>
      <c r="P318" s="196"/>
      <c r="Q318" s="196"/>
      <c r="R318" s="196"/>
      <c r="S318" s="196"/>
      <c r="T318" s="197"/>
      <c r="AT318" s="198" t="s">
        <v>133</v>
      </c>
      <c r="AU318" s="198" t="s">
        <v>80</v>
      </c>
      <c r="AV318" s="11" t="s">
        <v>80</v>
      </c>
      <c r="AW318" s="11" t="s">
        <v>4</v>
      </c>
      <c r="AX318" s="11" t="s">
        <v>75</v>
      </c>
      <c r="AY318" s="198" t="s">
        <v>120</v>
      </c>
    </row>
    <row r="319" spans="2:65" s="1" customFormat="1" ht="16.5" customHeight="1">
      <c r="B319" s="33"/>
      <c r="C319" s="175" t="s">
        <v>713</v>
      </c>
      <c r="D319" s="175" t="s">
        <v>122</v>
      </c>
      <c r="E319" s="176" t="s">
        <v>714</v>
      </c>
      <c r="F319" s="177" t="s">
        <v>715</v>
      </c>
      <c r="G319" s="178" t="s">
        <v>125</v>
      </c>
      <c r="H319" s="179">
        <v>6.43</v>
      </c>
      <c r="I319" s="180"/>
      <c r="J319" s="181">
        <f>ROUND(I319*H319,2)</f>
        <v>0</v>
      </c>
      <c r="K319" s="177" t="s">
        <v>126</v>
      </c>
      <c r="L319" s="37"/>
      <c r="M319" s="182" t="s">
        <v>1</v>
      </c>
      <c r="N319" s="183" t="s">
        <v>41</v>
      </c>
      <c r="O319" s="59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AR319" s="16" t="s">
        <v>217</v>
      </c>
      <c r="AT319" s="16" t="s">
        <v>122</v>
      </c>
      <c r="AU319" s="16" t="s">
        <v>80</v>
      </c>
      <c r="AY319" s="16" t="s">
        <v>120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6" t="s">
        <v>75</v>
      </c>
      <c r="BK319" s="186">
        <f>ROUND(I319*H319,2)</f>
        <v>0</v>
      </c>
      <c r="BL319" s="16" t="s">
        <v>217</v>
      </c>
      <c r="BM319" s="16" t="s">
        <v>716</v>
      </c>
    </row>
    <row r="320" spans="2:65" s="1" customFormat="1" ht="16.5" customHeight="1">
      <c r="B320" s="33"/>
      <c r="C320" s="175" t="s">
        <v>717</v>
      </c>
      <c r="D320" s="175" t="s">
        <v>122</v>
      </c>
      <c r="E320" s="176" t="s">
        <v>718</v>
      </c>
      <c r="F320" s="177" t="s">
        <v>719</v>
      </c>
      <c r="G320" s="178" t="s">
        <v>125</v>
      </c>
      <c r="H320" s="179">
        <v>6.43</v>
      </c>
      <c r="I320" s="180"/>
      <c r="J320" s="181">
        <f>ROUND(I320*H320,2)</f>
        <v>0</v>
      </c>
      <c r="K320" s="177" t="s">
        <v>126</v>
      </c>
      <c r="L320" s="37"/>
      <c r="M320" s="182" t="s">
        <v>1</v>
      </c>
      <c r="N320" s="183" t="s">
        <v>41</v>
      </c>
      <c r="O320" s="59"/>
      <c r="P320" s="184">
        <f>O320*H320</f>
        <v>0</v>
      </c>
      <c r="Q320" s="184">
        <v>0.0015</v>
      </c>
      <c r="R320" s="184">
        <f>Q320*H320</f>
        <v>0.009644999999999999</v>
      </c>
      <c r="S320" s="184">
        <v>0</v>
      </c>
      <c r="T320" s="185">
        <f>S320*H320</f>
        <v>0</v>
      </c>
      <c r="AR320" s="16" t="s">
        <v>217</v>
      </c>
      <c r="AT320" s="16" t="s">
        <v>122</v>
      </c>
      <c r="AU320" s="16" t="s">
        <v>80</v>
      </c>
      <c r="AY320" s="16" t="s">
        <v>120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6" t="s">
        <v>75</v>
      </c>
      <c r="BK320" s="186">
        <f>ROUND(I320*H320,2)</f>
        <v>0</v>
      </c>
      <c r="BL320" s="16" t="s">
        <v>217</v>
      </c>
      <c r="BM320" s="16" t="s">
        <v>720</v>
      </c>
    </row>
    <row r="321" spans="2:63" s="10" customFormat="1" ht="25.95" customHeight="1">
      <c r="B321" s="160"/>
      <c r="C321" s="161"/>
      <c r="D321" s="162" t="s">
        <v>69</v>
      </c>
      <c r="E321" s="163" t="s">
        <v>308</v>
      </c>
      <c r="F321" s="163" t="s">
        <v>721</v>
      </c>
      <c r="G321" s="161"/>
      <c r="H321" s="161"/>
      <c r="I321" s="164"/>
      <c r="J321" s="148">
        <f>BK321</f>
        <v>0</v>
      </c>
      <c r="K321" s="161"/>
      <c r="L321" s="165"/>
      <c r="M321" s="166"/>
      <c r="N321" s="167"/>
      <c r="O321" s="167"/>
      <c r="P321" s="168">
        <f>P322</f>
        <v>0</v>
      </c>
      <c r="Q321" s="167"/>
      <c r="R321" s="168">
        <f>R322</f>
        <v>0.0019800000000000004</v>
      </c>
      <c r="S321" s="167"/>
      <c r="T321" s="169">
        <f>T322</f>
        <v>0</v>
      </c>
      <c r="AR321" s="170" t="s">
        <v>135</v>
      </c>
      <c r="AT321" s="171" t="s">
        <v>69</v>
      </c>
      <c r="AU321" s="171" t="s">
        <v>70</v>
      </c>
      <c r="AY321" s="170" t="s">
        <v>120</v>
      </c>
      <c r="BK321" s="172">
        <f>BK322</f>
        <v>0</v>
      </c>
    </row>
    <row r="322" spans="2:63" s="10" customFormat="1" ht="22.8" customHeight="1">
      <c r="B322" s="160"/>
      <c r="C322" s="161"/>
      <c r="D322" s="162" t="s">
        <v>69</v>
      </c>
      <c r="E322" s="173" t="s">
        <v>722</v>
      </c>
      <c r="F322" s="173" t="s">
        <v>723</v>
      </c>
      <c r="G322" s="161"/>
      <c r="H322" s="161"/>
      <c r="I322" s="164"/>
      <c r="J322" s="174">
        <f>BK322</f>
        <v>0</v>
      </c>
      <c r="K322" s="161"/>
      <c r="L322" s="165"/>
      <c r="M322" s="166"/>
      <c r="N322" s="167"/>
      <c r="O322" s="167"/>
      <c r="P322" s="168">
        <f>SUM(P323:P324)</f>
        <v>0</v>
      </c>
      <c r="Q322" s="167"/>
      <c r="R322" s="168">
        <f>SUM(R323:R324)</f>
        <v>0.0019800000000000004</v>
      </c>
      <c r="S322" s="167"/>
      <c r="T322" s="169">
        <f>SUM(T323:T324)</f>
        <v>0</v>
      </c>
      <c r="AR322" s="170" t="s">
        <v>135</v>
      </c>
      <c r="AT322" s="171" t="s">
        <v>69</v>
      </c>
      <c r="AU322" s="171" t="s">
        <v>75</v>
      </c>
      <c r="AY322" s="170" t="s">
        <v>120</v>
      </c>
      <c r="BK322" s="172">
        <f>SUM(BK323:BK324)</f>
        <v>0</v>
      </c>
    </row>
    <row r="323" spans="2:65" s="1" customFormat="1" ht="16.5" customHeight="1">
      <c r="B323" s="33"/>
      <c r="C323" s="175" t="s">
        <v>724</v>
      </c>
      <c r="D323" s="175" t="s">
        <v>122</v>
      </c>
      <c r="E323" s="176" t="s">
        <v>725</v>
      </c>
      <c r="F323" s="177" t="s">
        <v>726</v>
      </c>
      <c r="G323" s="178" t="s">
        <v>727</v>
      </c>
      <c r="H323" s="179">
        <v>0.2</v>
      </c>
      <c r="I323" s="180"/>
      <c r="J323" s="181">
        <f>ROUND(I323*H323,2)</f>
        <v>0</v>
      </c>
      <c r="K323" s="177" t="s">
        <v>131</v>
      </c>
      <c r="L323" s="37"/>
      <c r="M323" s="182" t="s">
        <v>1</v>
      </c>
      <c r="N323" s="183" t="s">
        <v>41</v>
      </c>
      <c r="O323" s="59"/>
      <c r="P323" s="184">
        <f>O323*H323</f>
        <v>0</v>
      </c>
      <c r="Q323" s="184">
        <v>0.0099</v>
      </c>
      <c r="R323" s="184">
        <f>Q323*H323</f>
        <v>0.0019800000000000004</v>
      </c>
      <c r="S323" s="184">
        <v>0</v>
      </c>
      <c r="T323" s="185">
        <f>S323*H323</f>
        <v>0</v>
      </c>
      <c r="AR323" s="16" t="s">
        <v>467</v>
      </c>
      <c r="AT323" s="16" t="s">
        <v>122</v>
      </c>
      <c r="AU323" s="16" t="s">
        <v>80</v>
      </c>
      <c r="AY323" s="16" t="s">
        <v>120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6" t="s">
        <v>75</v>
      </c>
      <c r="BK323" s="186">
        <f>ROUND(I323*H323,2)</f>
        <v>0</v>
      </c>
      <c r="BL323" s="16" t="s">
        <v>467</v>
      </c>
      <c r="BM323" s="16" t="s">
        <v>728</v>
      </c>
    </row>
    <row r="324" spans="2:47" s="1" customFormat="1" ht="76.8">
      <c r="B324" s="33"/>
      <c r="C324" s="34"/>
      <c r="D324" s="189" t="s">
        <v>544</v>
      </c>
      <c r="E324" s="34"/>
      <c r="F324" s="241" t="s">
        <v>729</v>
      </c>
      <c r="G324" s="34"/>
      <c r="H324" s="34"/>
      <c r="I324" s="101"/>
      <c r="J324" s="34"/>
      <c r="K324" s="34"/>
      <c r="L324" s="37"/>
      <c r="M324" s="242"/>
      <c r="N324" s="59"/>
      <c r="O324" s="59"/>
      <c r="P324" s="59"/>
      <c r="Q324" s="59"/>
      <c r="R324" s="59"/>
      <c r="S324" s="59"/>
      <c r="T324" s="60"/>
      <c r="AT324" s="16" t="s">
        <v>544</v>
      </c>
      <c r="AU324" s="16" t="s">
        <v>80</v>
      </c>
    </row>
    <row r="325" spans="2:63" s="1" customFormat="1" ht="49.95" customHeight="1">
      <c r="B325" s="33"/>
      <c r="C325" s="34"/>
      <c r="D325" s="34"/>
      <c r="E325" s="163" t="s">
        <v>730</v>
      </c>
      <c r="F325" s="163" t="s">
        <v>731</v>
      </c>
      <c r="G325" s="34"/>
      <c r="H325" s="34"/>
      <c r="I325" s="101"/>
      <c r="J325" s="148">
        <f>BK325</f>
        <v>0</v>
      </c>
      <c r="K325" s="34"/>
      <c r="L325" s="37"/>
      <c r="M325" s="242"/>
      <c r="N325" s="59"/>
      <c r="O325" s="59"/>
      <c r="P325" s="59"/>
      <c r="Q325" s="59"/>
      <c r="R325" s="59"/>
      <c r="S325" s="59"/>
      <c r="T325" s="60"/>
      <c r="AT325" s="16" t="s">
        <v>69</v>
      </c>
      <c r="AU325" s="16" t="s">
        <v>70</v>
      </c>
      <c r="AY325" s="16" t="s">
        <v>732</v>
      </c>
      <c r="BK325" s="186">
        <f>SUM(BK326:BK327)</f>
        <v>0</v>
      </c>
    </row>
    <row r="326" spans="2:63" s="1" customFormat="1" ht="16.35" customHeight="1">
      <c r="B326" s="33"/>
      <c r="C326" s="243" t="s">
        <v>1</v>
      </c>
      <c r="D326" s="243" t="s">
        <v>122</v>
      </c>
      <c r="E326" s="244" t="s">
        <v>1</v>
      </c>
      <c r="F326" s="245" t="s">
        <v>1</v>
      </c>
      <c r="G326" s="246" t="s">
        <v>1</v>
      </c>
      <c r="H326" s="247"/>
      <c r="I326" s="180"/>
      <c r="J326" s="181">
        <f>BK326</f>
        <v>0</v>
      </c>
      <c r="K326" s="248"/>
      <c r="L326" s="37"/>
      <c r="M326" s="249" t="s">
        <v>1</v>
      </c>
      <c r="N326" s="250" t="s">
        <v>41</v>
      </c>
      <c r="O326" s="59"/>
      <c r="P326" s="59"/>
      <c r="Q326" s="59"/>
      <c r="R326" s="59"/>
      <c r="S326" s="59"/>
      <c r="T326" s="60"/>
      <c r="AT326" s="16" t="s">
        <v>732</v>
      </c>
      <c r="AU326" s="16" t="s">
        <v>75</v>
      </c>
      <c r="AY326" s="16" t="s">
        <v>732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6" t="s">
        <v>75</v>
      </c>
      <c r="BK326" s="186">
        <f>I326*H326</f>
        <v>0</v>
      </c>
    </row>
    <row r="327" spans="2:63" s="1" customFormat="1" ht="16.35" customHeight="1">
      <c r="B327" s="33"/>
      <c r="C327" s="243" t="s">
        <v>1</v>
      </c>
      <c r="D327" s="243" t="s">
        <v>122</v>
      </c>
      <c r="E327" s="244" t="s">
        <v>1</v>
      </c>
      <c r="F327" s="245" t="s">
        <v>1</v>
      </c>
      <c r="G327" s="246" t="s">
        <v>1</v>
      </c>
      <c r="H327" s="247"/>
      <c r="I327" s="180"/>
      <c r="J327" s="181">
        <f>BK327</f>
        <v>0</v>
      </c>
      <c r="K327" s="248"/>
      <c r="L327" s="37"/>
      <c r="M327" s="249" t="s">
        <v>1</v>
      </c>
      <c r="N327" s="250" t="s">
        <v>41</v>
      </c>
      <c r="O327" s="251"/>
      <c r="P327" s="251"/>
      <c r="Q327" s="251"/>
      <c r="R327" s="251"/>
      <c r="S327" s="251"/>
      <c r="T327" s="252"/>
      <c r="AT327" s="16" t="s">
        <v>732</v>
      </c>
      <c r="AU327" s="16" t="s">
        <v>75</v>
      </c>
      <c r="AY327" s="16" t="s">
        <v>732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6" t="s">
        <v>75</v>
      </c>
      <c r="BK327" s="186">
        <f>I327*H327</f>
        <v>0</v>
      </c>
    </row>
    <row r="328" spans="2:12" s="1" customFormat="1" ht="6.9" customHeight="1">
      <c r="B328" s="45"/>
      <c r="C328" s="46"/>
      <c r="D328" s="46"/>
      <c r="E328" s="46"/>
      <c r="F328" s="46"/>
      <c r="G328" s="46"/>
      <c r="H328" s="46"/>
      <c r="I328" s="123"/>
      <c r="J328" s="46"/>
      <c r="K328" s="46"/>
      <c r="L328" s="37"/>
    </row>
  </sheetData>
  <sheetProtection algorithmName="SHA-512" hashValue="N/0dSO/CSzRFveiNgl07CjoMIv2ayiHOqmb3TEDklLa0YnYsK9+kU1GFvaErUp9UQIWPWWrFbDFjtRl1AI7hFg==" saltValue="7xXZZ3djx2QeKJtl0JdHBT7ArBeQNDZn/OFgtDmvNmf7RMJ292I9M6E6oRHqU9ALg7iM6Rg0Gs8hl7flJA2oPQ==" spinCount="100000" sheet="1" objects="1" scenarios="1" formatColumns="0" formatRows="0" autoFilter="0"/>
  <autoFilter ref="C90:K327"/>
  <mergeCells count="6">
    <mergeCell ref="L2:V2"/>
    <mergeCell ref="E7:H7"/>
    <mergeCell ref="E16:H16"/>
    <mergeCell ref="E25:H25"/>
    <mergeCell ref="E46:H46"/>
    <mergeCell ref="E83:H83"/>
  </mergeCells>
  <dataValidations count="2">
    <dataValidation type="list" allowBlank="1" showInputMessage="1" showErrorMessage="1" error="Povoleny jsou hodnoty K, M." sqref="D326:D328">
      <formula1>"K, M"</formula1>
    </dataValidation>
    <dataValidation type="list" allowBlank="1" showInputMessage="1" showErrorMessage="1" error="Povoleny jsou hodnoty základní, snížená, zákl. přenesená, sníž. přenesená, nulová." sqref="N326:N32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6" t="s">
        <v>79</v>
      </c>
    </row>
    <row r="3" spans="2:46" ht="6.9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80</v>
      </c>
    </row>
    <row r="4" spans="2:46" ht="24.9" customHeight="1">
      <c r="B4" s="19"/>
      <c r="D4" s="99" t="s">
        <v>81</v>
      </c>
      <c r="L4" s="19"/>
      <c r="M4" s="23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100" t="s">
        <v>16</v>
      </c>
      <c r="L6" s="19"/>
    </row>
    <row r="7" spans="2:12" ht="16.5" customHeight="1">
      <c r="B7" s="19"/>
      <c r="E7" s="298" t="str">
        <f>'Rekapitulace stavby'!K6</f>
        <v>MŠ Beruška Olbrachtova 1421, oprava kanalizace</v>
      </c>
      <c r="F7" s="299"/>
      <c r="G7" s="299"/>
      <c r="H7" s="299"/>
      <c r="L7" s="19"/>
    </row>
    <row r="8" spans="2:12" s="1" customFormat="1" ht="12" customHeight="1">
      <c r="B8" s="37"/>
      <c r="D8" s="100" t="s">
        <v>733</v>
      </c>
      <c r="I8" s="101"/>
      <c r="L8" s="37"/>
    </row>
    <row r="9" spans="2:12" s="1" customFormat="1" ht="36.9" customHeight="1">
      <c r="B9" s="37"/>
      <c r="E9" s="293" t="s">
        <v>734</v>
      </c>
      <c r="F9" s="294"/>
      <c r="G9" s="294"/>
      <c r="H9" s="294"/>
      <c r="I9" s="101"/>
      <c r="L9" s="37"/>
    </row>
    <row r="10" spans="2:12" s="1" customFormat="1" ht="10.2">
      <c r="B10" s="37"/>
      <c r="I10" s="101"/>
      <c r="L10" s="37"/>
    </row>
    <row r="11" spans="2:12" s="1" customFormat="1" ht="12" customHeight="1">
      <c r="B11" s="37"/>
      <c r="D11" s="100" t="s">
        <v>18</v>
      </c>
      <c r="F11" s="16" t="s">
        <v>1</v>
      </c>
      <c r="I11" s="102" t="s">
        <v>19</v>
      </c>
      <c r="J11" s="16" t="s">
        <v>1</v>
      </c>
      <c r="L11" s="37"/>
    </row>
    <row r="12" spans="2:12" s="1" customFormat="1" ht="12" customHeight="1">
      <c r="B12" s="37"/>
      <c r="D12" s="100" t="s">
        <v>20</v>
      </c>
      <c r="F12" s="16" t="s">
        <v>735</v>
      </c>
      <c r="I12" s="102" t="s">
        <v>22</v>
      </c>
      <c r="J12" s="103" t="str">
        <f>'Rekapitulace stavby'!AN8</f>
        <v>25. 6. 2019</v>
      </c>
      <c r="L12" s="37"/>
    </row>
    <row r="13" spans="2:12" s="1" customFormat="1" ht="10.8" customHeight="1">
      <c r="B13" s="37"/>
      <c r="I13" s="101"/>
      <c r="L13" s="37"/>
    </row>
    <row r="14" spans="2:12" s="1" customFormat="1" ht="12" customHeight="1">
      <c r="B14" s="37"/>
      <c r="D14" s="100" t="s">
        <v>24</v>
      </c>
      <c r="I14" s="102" t="s">
        <v>25</v>
      </c>
      <c r="J14" s="16" t="s">
        <v>736</v>
      </c>
      <c r="L14" s="37"/>
    </row>
    <row r="15" spans="2:12" s="1" customFormat="1" ht="18" customHeight="1">
      <c r="B15" s="37"/>
      <c r="E15" s="16" t="s">
        <v>26</v>
      </c>
      <c r="I15" s="102" t="s">
        <v>27</v>
      </c>
      <c r="J15" s="16" t="s">
        <v>1</v>
      </c>
      <c r="L15" s="37"/>
    </row>
    <row r="16" spans="2:12" s="1" customFormat="1" ht="6.9" customHeight="1">
      <c r="B16" s="37"/>
      <c r="I16" s="101"/>
      <c r="L16" s="37"/>
    </row>
    <row r="17" spans="2:12" s="1" customFormat="1" ht="12" customHeight="1">
      <c r="B17" s="37"/>
      <c r="D17" s="100" t="s">
        <v>28</v>
      </c>
      <c r="I17" s="102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5" t="str">
        <f>'Rekapitulace stavby'!E14</f>
        <v>Vyplň údaj</v>
      </c>
      <c r="F18" s="296"/>
      <c r="G18" s="296"/>
      <c r="H18" s="296"/>
      <c r="I18" s="102" t="s">
        <v>27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1"/>
      <c r="L19" s="37"/>
    </row>
    <row r="20" spans="2:12" s="1" customFormat="1" ht="12" customHeight="1">
      <c r="B20" s="37"/>
      <c r="D20" s="100" t="s">
        <v>30</v>
      </c>
      <c r="I20" s="102" t="s">
        <v>25</v>
      </c>
      <c r="J20" s="16" t="s">
        <v>737</v>
      </c>
      <c r="L20" s="37"/>
    </row>
    <row r="21" spans="2:12" s="1" customFormat="1" ht="18" customHeight="1">
      <c r="B21" s="37"/>
      <c r="E21" s="16" t="s">
        <v>738</v>
      </c>
      <c r="I21" s="102" t="s">
        <v>27</v>
      </c>
      <c r="J21" s="16" t="s">
        <v>739</v>
      </c>
      <c r="L21" s="37"/>
    </row>
    <row r="22" spans="2:12" s="1" customFormat="1" ht="6.9" customHeight="1">
      <c r="B22" s="37"/>
      <c r="I22" s="101"/>
      <c r="L22" s="37"/>
    </row>
    <row r="23" spans="2:12" s="1" customFormat="1" ht="12" customHeight="1">
      <c r="B23" s="37"/>
      <c r="D23" s="100" t="s">
        <v>33</v>
      </c>
      <c r="I23" s="102" t="s">
        <v>25</v>
      </c>
      <c r="J23" s="16" t="str">
        <f>IF('Rekapitulace stavby'!AN19="","",'Rekapitulace stavby'!AN19)</f>
        <v/>
      </c>
      <c r="L23" s="37"/>
    </row>
    <row r="24" spans="2:12" s="1" customFormat="1" ht="18" customHeight="1">
      <c r="B24" s="37"/>
      <c r="E24" s="16" t="str">
        <f>IF('Rekapitulace stavby'!E20="","",'Rekapitulace stavby'!E20)</f>
        <v>J.Rechtik</v>
      </c>
      <c r="I24" s="102" t="s">
        <v>27</v>
      </c>
      <c r="J24" s="16" t="str">
        <f>IF('Rekapitulace stavby'!AN20="","",'Rekapitulace stavby'!AN20)</f>
        <v/>
      </c>
      <c r="L24" s="37"/>
    </row>
    <row r="25" spans="2:12" s="1" customFormat="1" ht="6.9" customHeight="1">
      <c r="B25" s="37"/>
      <c r="I25" s="101"/>
      <c r="L25" s="37"/>
    </row>
    <row r="26" spans="2:12" s="1" customFormat="1" ht="12" customHeight="1">
      <c r="B26" s="37"/>
      <c r="D26" s="100" t="s">
        <v>35</v>
      </c>
      <c r="I26" s="101"/>
      <c r="L26" s="37"/>
    </row>
    <row r="27" spans="2:12" s="6" customFormat="1" ht="16.5" customHeight="1">
      <c r="B27" s="104"/>
      <c r="E27" s="297" t="s">
        <v>1</v>
      </c>
      <c r="F27" s="297"/>
      <c r="G27" s="297"/>
      <c r="H27" s="297"/>
      <c r="I27" s="105"/>
      <c r="L27" s="104"/>
    </row>
    <row r="28" spans="2:12" s="1" customFormat="1" ht="6.9" customHeight="1">
      <c r="B28" s="37"/>
      <c r="I28" s="101"/>
      <c r="L28" s="37"/>
    </row>
    <row r="29" spans="2:12" s="1" customFormat="1" ht="6.9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36</v>
      </c>
      <c r="I30" s="101"/>
      <c r="J30" s="108">
        <f>ROUND(J88,2)</f>
        <v>0</v>
      </c>
      <c r="L30" s="37"/>
    </row>
    <row r="31" spans="2:12" s="1" customFormat="1" ht="6.9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" customHeight="1">
      <c r="B32" s="37"/>
      <c r="F32" s="109" t="s">
        <v>38</v>
      </c>
      <c r="I32" s="110" t="s">
        <v>37</v>
      </c>
      <c r="J32" s="109" t="s">
        <v>39</v>
      </c>
      <c r="L32" s="37"/>
    </row>
    <row r="33" spans="2:12" s="1" customFormat="1" ht="14.4" customHeight="1">
      <c r="B33" s="37"/>
      <c r="D33" s="100" t="s">
        <v>40</v>
      </c>
      <c r="E33" s="100" t="s">
        <v>41</v>
      </c>
      <c r="F33" s="111">
        <f>ROUND((ROUND((SUM(BE88:BE125)),2)+SUM(BE127:BE128)),2)</f>
        <v>0</v>
      </c>
      <c r="I33" s="112">
        <v>0.21</v>
      </c>
      <c r="J33" s="111">
        <f>ROUND((ROUND(((SUM(BE88:BE125))*I33),2)+(SUM(BE127:BE128)*I33)),2)</f>
        <v>0</v>
      </c>
      <c r="L33" s="37"/>
    </row>
    <row r="34" spans="2:12" s="1" customFormat="1" ht="14.4" customHeight="1">
      <c r="B34" s="37"/>
      <c r="E34" s="100" t="s">
        <v>42</v>
      </c>
      <c r="F34" s="111">
        <f>ROUND((ROUND((SUM(BF88:BF125)),2)+SUM(BF127:BF128)),2)</f>
        <v>0</v>
      </c>
      <c r="I34" s="112">
        <v>0.15</v>
      </c>
      <c r="J34" s="111">
        <f>ROUND((ROUND(((SUM(BF88:BF125))*I34),2)+(SUM(BF127:BF128)*I34)),2)</f>
        <v>0</v>
      </c>
      <c r="L34" s="37"/>
    </row>
    <row r="35" spans="2:12" s="1" customFormat="1" ht="14.4" customHeight="1" hidden="1">
      <c r="B35" s="37"/>
      <c r="E35" s="100" t="s">
        <v>43</v>
      </c>
      <c r="F35" s="111">
        <f>ROUND((ROUND((SUM(BG88:BG125)),2)+SUM(BG127:BG128)),2)</f>
        <v>0</v>
      </c>
      <c r="I35" s="112">
        <v>0.21</v>
      </c>
      <c r="J35" s="111">
        <f>0</f>
        <v>0</v>
      </c>
      <c r="L35" s="37"/>
    </row>
    <row r="36" spans="2:12" s="1" customFormat="1" ht="14.4" customHeight="1" hidden="1">
      <c r="B36" s="37"/>
      <c r="E36" s="100" t="s">
        <v>44</v>
      </c>
      <c r="F36" s="111">
        <f>ROUND((ROUND((SUM(BH88:BH125)),2)+SUM(BH127:BH128)),2)</f>
        <v>0</v>
      </c>
      <c r="I36" s="112">
        <v>0.15</v>
      </c>
      <c r="J36" s="111">
        <f>0</f>
        <v>0</v>
      </c>
      <c r="L36" s="37"/>
    </row>
    <row r="37" spans="2:12" s="1" customFormat="1" ht="14.4" customHeight="1" hidden="1">
      <c r="B37" s="37"/>
      <c r="E37" s="100" t="s">
        <v>45</v>
      </c>
      <c r="F37" s="111">
        <f>ROUND((ROUND((SUM(BI88:BI125)),2)+SUM(BI127:BI128)),2)</f>
        <v>0</v>
      </c>
      <c r="I37" s="112">
        <v>0</v>
      </c>
      <c r="J37" s="111">
        <f>0</f>
        <v>0</v>
      </c>
      <c r="L37" s="37"/>
    </row>
    <row r="38" spans="2:12" s="1" customFormat="1" ht="6.9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46</v>
      </c>
      <c r="E39" s="115"/>
      <c r="F39" s="115"/>
      <c r="G39" s="116" t="s">
        <v>47</v>
      </c>
      <c r="H39" s="117" t="s">
        <v>48</v>
      </c>
      <c r="I39" s="118"/>
      <c r="J39" s="119">
        <f>SUM(J30:J37)</f>
        <v>0</v>
      </c>
      <c r="K39" s="120"/>
      <c r="L39" s="37"/>
    </row>
    <row r="40" spans="2:12" s="1" customFormat="1" ht="14.4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" customHeight="1">
      <c r="B45" s="33"/>
      <c r="C45" s="22" t="s">
        <v>82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300" t="str">
        <f>E7</f>
        <v>MŠ Beruška Olbrachtova 1421, oprava kanalizace</v>
      </c>
      <c r="F48" s="301"/>
      <c r="G48" s="301"/>
      <c r="H48" s="301"/>
      <c r="I48" s="101"/>
      <c r="J48" s="34"/>
      <c r="K48" s="34"/>
      <c r="L48" s="37"/>
    </row>
    <row r="49" spans="2:12" s="1" customFormat="1" ht="12" customHeight="1">
      <c r="B49" s="33"/>
      <c r="C49" s="28" t="s">
        <v>733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72" t="str">
        <f>E9</f>
        <v>VRN - Vedlejší rozpočtové náklady</v>
      </c>
      <c r="F50" s="271"/>
      <c r="G50" s="271"/>
      <c r="H50" s="271"/>
      <c r="I50" s="101"/>
      <c r="J50" s="34"/>
      <c r="K50" s="34"/>
      <c r="L50" s="37"/>
    </row>
    <row r="51" spans="2:12" s="1" customFormat="1" ht="6.9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20</v>
      </c>
      <c r="D52" s="34"/>
      <c r="E52" s="34"/>
      <c r="F52" s="26" t="str">
        <f>F12</f>
        <v>Frýdek-Místek</v>
      </c>
      <c r="G52" s="34"/>
      <c r="H52" s="34"/>
      <c r="I52" s="102" t="s">
        <v>22</v>
      </c>
      <c r="J52" s="54" t="str">
        <f>IF(J12="","",J12)</f>
        <v>25. 6. 2019</v>
      </c>
      <c r="K52" s="34"/>
      <c r="L52" s="37"/>
    </row>
    <row r="53" spans="2:12" s="1" customFormat="1" ht="6.9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65" customHeight="1">
      <c r="B54" s="33"/>
      <c r="C54" s="28" t="s">
        <v>24</v>
      </c>
      <c r="D54" s="34"/>
      <c r="E54" s="34"/>
      <c r="F54" s="26" t="str">
        <f>E15</f>
        <v>Statutární město Frýdek-Místek</v>
      </c>
      <c r="G54" s="34"/>
      <c r="H54" s="34"/>
      <c r="I54" s="102" t="s">
        <v>30</v>
      </c>
      <c r="J54" s="31" t="str">
        <f>E21</f>
        <v>Rechtik - PROJEKT</v>
      </c>
      <c r="K54" s="34"/>
      <c r="L54" s="37"/>
    </row>
    <row r="55" spans="2:12" s="1" customFormat="1" ht="13.65" customHeight="1">
      <c r="B55" s="33"/>
      <c r="C55" s="28" t="s">
        <v>28</v>
      </c>
      <c r="D55" s="34"/>
      <c r="E55" s="34"/>
      <c r="F55" s="26" t="str">
        <f>IF(E18="","",E18)</f>
        <v>Vyplň údaj</v>
      </c>
      <c r="G55" s="34"/>
      <c r="H55" s="34"/>
      <c r="I55" s="102" t="s">
        <v>33</v>
      </c>
      <c r="J55" s="31" t="str">
        <f>E24</f>
        <v>J.Rechtik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83</v>
      </c>
      <c r="D57" s="128"/>
      <c r="E57" s="128"/>
      <c r="F57" s="128"/>
      <c r="G57" s="128"/>
      <c r="H57" s="128"/>
      <c r="I57" s="129"/>
      <c r="J57" s="130" t="s">
        <v>84</v>
      </c>
      <c r="K57" s="128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8" customHeight="1">
      <c r="B59" s="33"/>
      <c r="C59" s="131" t="s">
        <v>85</v>
      </c>
      <c r="D59" s="34"/>
      <c r="E59" s="34"/>
      <c r="F59" s="34"/>
      <c r="G59" s="34"/>
      <c r="H59" s="34"/>
      <c r="I59" s="101"/>
      <c r="J59" s="72">
        <f>J88</f>
        <v>0</v>
      </c>
      <c r="K59" s="34"/>
      <c r="L59" s="37"/>
      <c r="AU59" s="16" t="s">
        <v>86</v>
      </c>
    </row>
    <row r="60" spans="2:12" s="7" customFormat="1" ht="24.9" customHeight="1">
      <c r="B60" s="132"/>
      <c r="C60" s="133"/>
      <c r="D60" s="134" t="s">
        <v>87</v>
      </c>
      <c r="E60" s="135"/>
      <c r="F60" s="135"/>
      <c r="G60" s="135"/>
      <c r="H60" s="135"/>
      <c r="I60" s="136"/>
      <c r="J60" s="137">
        <f>J89</f>
        <v>0</v>
      </c>
      <c r="K60" s="133"/>
      <c r="L60" s="138"/>
    </row>
    <row r="61" spans="2:12" s="8" customFormat="1" ht="19.95" customHeight="1">
      <c r="B61" s="139"/>
      <c r="C61" s="140"/>
      <c r="D61" s="141" t="s">
        <v>88</v>
      </c>
      <c r="E61" s="142"/>
      <c r="F61" s="142"/>
      <c r="G61" s="142"/>
      <c r="H61" s="142"/>
      <c r="I61" s="143"/>
      <c r="J61" s="144">
        <f>J90</f>
        <v>0</v>
      </c>
      <c r="K61" s="140"/>
      <c r="L61" s="145"/>
    </row>
    <row r="62" spans="2:12" s="8" customFormat="1" ht="19.95" customHeight="1">
      <c r="B62" s="139"/>
      <c r="C62" s="140"/>
      <c r="D62" s="141" t="s">
        <v>740</v>
      </c>
      <c r="E62" s="142"/>
      <c r="F62" s="142"/>
      <c r="G62" s="142"/>
      <c r="H62" s="142"/>
      <c r="I62" s="143"/>
      <c r="J62" s="144">
        <f>J98</f>
        <v>0</v>
      </c>
      <c r="K62" s="140"/>
      <c r="L62" s="145"/>
    </row>
    <row r="63" spans="2:12" s="7" customFormat="1" ht="24.9" customHeight="1">
      <c r="B63" s="132"/>
      <c r="C63" s="133"/>
      <c r="D63" s="134" t="s">
        <v>734</v>
      </c>
      <c r="E63" s="135"/>
      <c r="F63" s="135"/>
      <c r="G63" s="135"/>
      <c r="H63" s="135"/>
      <c r="I63" s="136"/>
      <c r="J63" s="137">
        <f>J100</f>
        <v>0</v>
      </c>
      <c r="K63" s="133"/>
      <c r="L63" s="138"/>
    </row>
    <row r="64" spans="2:12" s="8" customFormat="1" ht="19.95" customHeight="1">
      <c r="B64" s="139"/>
      <c r="C64" s="140"/>
      <c r="D64" s="141" t="s">
        <v>741</v>
      </c>
      <c r="E64" s="142"/>
      <c r="F64" s="142"/>
      <c r="G64" s="142"/>
      <c r="H64" s="142"/>
      <c r="I64" s="143"/>
      <c r="J64" s="144">
        <f>J101</f>
        <v>0</v>
      </c>
      <c r="K64" s="140"/>
      <c r="L64" s="145"/>
    </row>
    <row r="65" spans="2:12" s="8" customFormat="1" ht="19.95" customHeight="1">
      <c r="B65" s="139"/>
      <c r="C65" s="140"/>
      <c r="D65" s="141" t="s">
        <v>742</v>
      </c>
      <c r="E65" s="142"/>
      <c r="F65" s="142"/>
      <c r="G65" s="142"/>
      <c r="H65" s="142"/>
      <c r="I65" s="143"/>
      <c r="J65" s="144">
        <f>J107</f>
        <v>0</v>
      </c>
      <c r="K65" s="140"/>
      <c r="L65" s="145"/>
    </row>
    <row r="66" spans="2:12" s="8" customFormat="1" ht="19.95" customHeight="1">
      <c r="B66" s="139"/>
      <c r="C66" s="140"/>
      <c r="D66" s="141" t="s">
        <v>743</v>
      </c>
      <c r="E66" s="142"/>
      <c r="F66" s="142"/>
      <c r="G66" s="142"/>
      <c r="H66" s="142"/>
      <c r="I66" s="143"/>
      <c r="J66" s="144">
        <f>J122</f>
        <v>0</v>
      </c>
      <c r="K66" s="140"/>
      <c r="L66" s="145"/>
    </row>
    <row r="67" spans="2:12" s="8" customFormat="1" ht="19.95" customHeight="1">
      <c r="B67" s="139"/>
      <c r="C67" s="140"/>
      <c r="D67" s="141" t="s">
        <v>744</v>
      </c>
      <c r="E67" s="142"/>
      <c r="F67" s="142"/>
      <c r="G67" s="142"/>
      <c r="H67" s="142"/>
      <c r="I67" s="143"/>
      <c r="J67" s="144">
        <f>J124</f>
        <v>0</v>
      </c>
      <c r="K67" s="140"/>
      <c r="L67" s="145"/>
    </row>
    <row r="68" spans="2:12" s="7" customFormat="1" ht="21.75" customHeight="1">
      <c r="B68" s="132"/>
      <c r="C68" s="133"/>
      <c r="D68" s="146" t="s">
        <v>104</v>
      </c>
      <c r="E68" s="133"/>
      <c r="F68" s="133"/>
      <c r="G68" s="133"/>
      <c r="H68" s="133"/>
      <c r="I68" s="147"/>
      <c r="J68" s="148">
        <f>J126</f>
        <v>0</v>
      </c>
      <c r="K68" s="133"/>
      <c r="L68" s="138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01"/>
      <c r="J69" s="34"/>
      <c r="K69" s="34"/>
      <c r="L69" s="37"/>
    </row>
    <row r="70" spans="2:12" s="1" customFormat="1" ht="6.9" customHeight="1">
      <c r="B70" s="45"/>
      <c r="C70" s="46"/>
      <c r="D70" s="46"/>
      <c r="E70" s="46"/>
      <c r="F70" s="46"/>
      <c r="G70" s="46"/>
      <c r="H70" s="46"/>
      <c r="I70" s="123"/>
      <c r="J70" s="46"/>
      <c r="K70" s="46"/>
      <c r="L70" s="37"/>
    </row>
    <row r="74" spans="2:12" s="1" customFormat="1" ht="6.9" customHeight="1">
      <c r="B74" s="47"/>
      <c r="C74" s="48"/>
      <c r="D74" s="48"/>
      <c r="E74" s="48"/>
      <c r="F74" s="48"/>
      <c r="G74" s="48"/>
      <c r="H74" s="48"/>
      <c r="I74" s="126"/>
      <c r="J74" s="48"/>
      <c r="K74" s="48"/>
      <c r="L74" s="37"/>
    </row>
    <row r="75" spans="2:12" s="1" customFormat="1" ht="24.9" customHeight="1">
      <c r="B75" s="33"/>
      <c r="C75" s="22" t="s">
        <v>105</v>
      </c>
      <c r="D75" s="34"/>
      <c r="E75" s="34"/>
      <c r="F75" s="34"/>
      <c r="G75" s="34"/>
      <c r="H75" s="34"/>
      <c r="I75" s="101"/>
      <c r="J75" s="34"/>
      <c r="K75" s="34"/>
      <c r="L75" s="37"/>
    </row>
    <row r="76" spans="2:12" s="1" customFormat="1" ht="6.9" customHeight="1">
      <c r="B76" s="33"/>
      <c r="C76" s="34"/>
      <c r="D76" s="34"/>
      <c r="E76" s="34"/>
      <c r="F76" s="34"/>
      <c r="G76" s="34"/>
      <c r="H76" s="34"/>
      <c r="I76" s="101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01"/>
      <c r="J77" s="34"/>
      <c r="K77" s="34"/>
      <c r="L77" s="37"/>
    </row>
    <row r="78" spans="2:12" s="1" customFormat="1" ht="16.5" customHeight="1">
      <c r="B78" s="33"/>
      <c r="C78" s="34"/>
      <c r="D78" s="34"/>
      <c r="E78" s="300" t="str">
        <f>E7</f>
        <v>MŠ Beruška Olbrachtova 1421, oprava kanalizace</v>
      </c>
      <c r="F78" s="301"/>
      <c r="G78" s="301"/>
      <c r="H78" s="301"/>
      <c r="I78" s="101"/>
      <c r="J78" s="34"/>
      <c r="K78" s="34"/>
      <c r="L78" s="37"/>
    </row>
    <row r="79" spans="2:12" s="1" customFormat="1" ht="12" customHeight="1">
      <c r="B79" s="33"/>
      <c r="C79" s="28" t="s">
        <v>733</v>
      </c>
      <c r="D79" s="34"/>
      <c r="E79" s="34"/>
      <c r="F79" s="34"/>
      <c r="G79" s="34"/>
      <c r="H79" s="34"/>
      <c r="I79" s="101"/>
      <c r="J79" s="34"/>
      <c r="K79" s="34"/>
      <c r="L79" s="37"/>
    </row>
    <row r="80" spans="2:12" s="1" customFormat="1" ht="16.5" customHeight="1">
      <c r="B80" s="33"/>
      <c r="C80" s="34"/>
      <c r="D80" s="34"/>
      <c r="E80" s="272" t="str">
        <f>E9</f>
        <v>VRN - Vedlejší rozpočtové náklady</v>
      </c>
      <c r="F80" s="271"/>
      <c r="G80" s="271"/>
      <c r="H80" s="271"/>
      <c r="I80" s="101"/>
      <c r="J80" s="34"/>
      <c r="K80" s="34"/>
      <c r="L80" s="37"/>
    </row>
    <row r="81" spans="2:12" s="1" customFormat="1" ht="6.9" customHeight="1">
      <c r="B81" s="33"/>
      <c r="C81" s="34"/>
      <c r="D81" s="34"/>
      <c r="E81" s="34"/>
      <c r="F81" s="34"/>
      <c r="G81" s="34"/>
      <c r="H81" s="34"/>
      <c r="I81" s="101"/>
      <c r="J81" s="34"/>
      <c r="K81" s="34"/>
      <c r="L81" s="37"/>
    </row>
    <row r="82" spans="2:12" s="1" customFormat="1" ht="12" customHeight="1">
      <c r="B82" s="33"/>
      <c r="C82" s="28" t="s">
        <v>20</v>
      </c>
      <c r="D82" s="34"/>
      <c r="E82" s="34"/>
      <c r="F82" s="26" t="str">
        <f>F12</f>
        <v>Frýdek-Místek</v>
      </c>
      <c r="G82" s="34"/>
      <c r="H82" s="34"/>
      <c r="I82" s="102" t="s">
        <v>22</v>
      </c>
      <c r="J82" s="54" t="str">
        <f>IF(J12="","",J12)</f>
        <v>25. 6. 2019</v>
      </c>
      <c r="K82" s="34"/>
      <c r="L82" s="37"/>
    </row>
    <row r="83" spans="2:12" s="1" customFormat="1" ht="6.9" customHeight="1">
      <c r="B83" s="33"/>
      <c r="C83" s="34"/>
      <c r="D83" s="34"/>
      <c r="E83" s="34"/>
      <c r="F83" s="34"/>
      <c r="G83" s="34"/>
      <c r="H83" s="34"/>
      <c r="I83" s="101"/>
      <c r="J83" s="34"/>
      <c r="K83" s="34"/>
      <c r="L83" s="37"/>
    </row>
    <row r="84" spans="2:12" s="1" customFormat="1" ht="13.65" customHeight="1">
      <c r="B84" s="33"/>
      <c r="C84" s="28" t="s">
        <v>24</v>
      </c>
      <c r="D84" s="34"/>
      <c r="E84" s="34"/>
      <c r="F84" s="26" t="str">
        <f>E15</f>
        <v>Statutární město Frýdek-Místek</v>
      </c>
      <c r="G84" s="34"/>
      <c r="H84" s="34"/>
      <c r="I84" s="102" t="s">
        <v>30</v>
      </c>
      <c r="J84" s="31" t="str">
        <f>E21</f>
        <v>Rechtik - PROJEKT</v>
      </c>
      <c r="K84" s="34"/>
      <c r="L84" s="37"/>
    </row>
    <row r="85" spans="2:12" s="1" customFormat="1" ht="13.65" customHeight="1">
      <c r="B85" s="33"/>
      <c r="C85" s="28" t="s">
        <v>28</v>
      </c>
      <c r="D85" s="34"/>
      <c r="E85" s="34"/>
      <c r="F85" s="26" t="str">
        <f>IF(E18="","",E18)</f>
        <v>Vyplň údaj</v>
      </c>
      <c r="G85" s="34"/>
      <c r="H85" s="34"/>
      <c r="I85" s="102" t="s">
        <v>33</v>
      </c>
      <c r="J85" s="31" t="str">
        <f>E24</f>
        <v>J.Rechtik</v>
      </c>
      <c r="K85" s="34"/>
      <c r="L85" s="37"/>
    </row>
    <row r="86" spans="2:12" s="1" customFormat="1" ht="10.35" customHeight="1">
      <c r="B86" s="33"/>
      <c r="C86" s="34"/>
      <c r="D86" s="34"/>
      <c r="E86" s="34"/>
      <c r="F86" s="34"/>
      <c r="G86" s="34"/>
      <c r="H86" s="34"/>
      <c r="I86" s="101"/>
      <c r="J86" s="34"/>
      <c r="K86" s="34"/>
      <c r="L86" s="37"/>
    </row>
    <row r="87" spans="2:20" s="9" customFormat="1" ht="29.25" customHeight="1">
      <c r="B87" s="149"/>
      <c r="C87" s="150" t="s">
        <v>106</v>
      </c>
      <c r="D87" s="151" t="s">
        <v>55</v>
      </c>
      <c r="E87" s="151" t="s">
        <v>51</v>
      </c>
      <c r="F87" s="151" t="s">
        <v>52</v>
      </c>
      <c r="G87" s="151" t="s">
        <v>107</v>
      </c>
      <c r="H87" s="151" t="s">
        <v>108</v>
      </c>
      <c r="I87" s="152" t="s">
        <v>109</v>
      </c>
      <c r="J87" s="153" t="s">
        <v>84</v>
      </c>
      <c r="K87" s="154" t="s">
        <v>110</v>
      </c>
      <c r="L87" s="155"/>
      <c r="M87" s="63" t="s">
        <v>1</v>
      </c>
      <c r="N87" s="64" t="s">
        <v>40</v>
      </c>
      <c r="O87" s="64" t="s">
        <v>111</v>
      </c>
      <c r="P87" s="64" t="s">
        <v>112</v>
      </c>
      <c r="Q87" s="64" t="s">
        <v>113</v>
      </c>
      <c r="R87" s="64" t="s">
        <v>114</v>
      </c>
      <c r="S87" s="64" t="s">
        <v>115</v>
      </c>
      <c r="T87" s="65" t="s">
        <v>116</v>
      </c>
    </row>
    <row r="88" spans="2:63" s="1" customFormat="1" ht="22.8" customHeight="1">
      <c r="B88" s="33"/>
      <c r="C88" s="70" t="s">
        <v>117</v>
      </c>
      <c r="D88" s="34"/>
      <c r="E88" s="34"/>
      <c r="F88" s="34"/>
      <c r="G88" s="34"/>
      <c r="H88" s="34"/>
      <c r="I88" s="101"/>
      <c r="J88" s="156">
        <f>BK88</f>
        <v>0</v>
      </c>
      <c r="K88" s="34"/>
      <c r="L88" s="37"/>
      <c r="M88" s="66"/>
      <c r="N88" s="67"/>
      <c r="O88" s="67"/>
      <c r="P88" s="157">
        <f>P89+P100+P126</f>
        <v>0</v>
      </c>
      <c r="Q88" s="67"/>
      <c r="R88" s="157">
        <f>R89+R100+R126</f>
        <v>0.04114999999999999</v>
      </c>
      <c r="S88" s="67"/>
      <c r="T88" s="158">
        <f>T89+T100+T126</f>
        <v>6</v>
      </c>
      <c r="AT88" s="16" t="s">
        <v>69</v>
      </c>
      <c r="AU88" s="16" t="s">
        <v>86</v>
      </c>
      <c r="BK88" s="159">
        <f>BK89+BK100+BK126</f>
        <v>0</v>
      </c>
    </row>
    <row r="89" spans="2:63" s="10" customFormat="1" ht="25.95" customHeight="1">
      <c r="B89" s="160"/>
      <c r="C89" s="161"/>
      <c r="D89" s="162" t="s">
        <v>69</v>
      </c>
      <c r="E89" s="163" t="s">
        <v>118</v>
      </c>
      <c r="F89" s="163" t="s">
        <v>119</v>
      </c>
      <c r="G89" s="161"/>
      <c r="H89" s="161"/>
      <c r="I89" s="164"/>
      <c r="J89" s="148">
        <f>BK89</f>
        <v>0</v>
      </c>
      <c r="K89" s="161"/>
      <c r="L89" s="165"/>
      <c r="M89" s="166"/>
      <c r="N89" s="167"/>
      <c r="O89" s="167"/>
      <c r="P89" s="168">
        <f>P90+P98</f>
        <v>0</v>
      </c>
      <c r="Q89" s="167"/>
      <c r="R89" s="168">
        <f>R90+R98</f>
        <v>0.04114999999999999</v>
      </c>
      <c r="S89" s="167"/>
      <c r="T89" s="169">
        <f>T90+T98</f>
        <v>6</v>
      </c>
      <c r="AR89" s="170" t="s">
        <v>75</v>
      </c>
      <c r="AT89" s="171" t="s">
        <v>69</v>
      </c>
      <c r="AU89" s="171" t="s">
        <v>70</v>
      </c>
      <c r="AY89" s="170" t="s">
        <v>120</v>
      </c>
      <c r="BK89" s="172">
        <f>BK90+BK98</f>
        <v>0</v>
      </c>
    </row>
    <row r="90" spans="2:63" s="10" customFormat="1" ht="22.8" customHeight="1">
      <c r="B90" s="160"/>
      <c r="C90" s="161"/>
      <c r="D90" s="162" t="s">
        <v>69</v>
      </c>
      <c r="E90" s="173" t="s">
        <v>75</v>
      </c>
      <c r="F90" s="173" t="s">
        <v>121</v>
      </c>
      <c r="G90" s="161"/>
      <c r="H90" s="161"/>
      <c r="I90" s="164"/>
      <c r="J90" s="174">
        <f>BK90</f>
        <v>0</v>
      </c>
      <c r="K90" s="161"/>
      <c r="L90" s="165"/>
      <c r="M90" s="166"/>
      <c r="N90" s="167"/>
      <c r="O90" s="167"/>
      <c r="P90" s="168">
        <f>SUM(P91:P97)</f>
        <v>0</v>
      </c>
      <c r="Q90" s="167"/>
      <c r="R90" s="168">
        <f>SUM(R91:R97)</f>
        <v>0.04114999999999999</v>
      </c>
      <c r="S90" s="167"/>
      <c r="T90" s="169">
        <f>SUM(T91:T97)</f>
        <v>0</v>
      </c>
      <c r="AR90" s="170" t="s">
        <v>75</v>
      </c>
      <c r="AT90" s="171" t="s">
        <v>69</v>
      </c>
      <c r="AU90" s="171" t="s">
        <v>75</v>
      </c>
      <c r="AY90" s="170" t="s">
        <v>120</v>
      </c>
      <c r="BK90" s="172">
        <f>SUM(BK91:BK97)</f>
        <v>0</v>
      </c>
    </row>
    <row r="91" spans="2:65" s="1" customFormat="1" ht="16.5" customHeight="1">
      <c r="B91" s="33"/>
      <c r="C91" s="175" t="s">
        <v>75</v>
      </c>
      <c r="D91" s="175" t="s">
        <v>122</v>
      </c>
      <c r="E91" s="176" t="s">
        <v>745</v>
      </c>
      <c r="F91" s="177" t="s">
        <v>746</v>
      </c>
      <c r="G91" s="178" t="s">
        <v>354</v>
      </c>
      <c r="H91" s="179">
        <v>1</v>
      </c>
      <c r="I91" s="180"/>
      <c r="J91" s="181">
        <f>ROUND(I91*H91,2)</f>
        <v>0</v>
      </c>
      <c r="K91" s="177" t="s">
        <v>126</v>
      </c>
      <c r="L91" s="37"/>
      <c r="M91" s="182" t="s">
        <v>1</v>
      </c>
      <c r="N91" s="183" t="s">
        <v>41</v>
      </c>
      <c r="O91" s="59"/>
      <c r="P91" s="184">
        <f>O91*H91</f>
        <v>0</v>
      </c>
      <c r="Q91" s="184">
        <v>0.00065</v>
      </c>
      <c r="R91" s="184">
        <f>Q91*H91</f>
        <v>0.00065</v>
      </c>
      <c r="S91" s="184">
        <v>0</v>
      </c>
      <c r="T91" s="185">
        <f>S91*H91</f>
        <v>0</v>
      </c>
      <c r="AR91" s="16" t="s">
        <v>127</v>
      </c>
      <c r="AT91" s="16" t="s">
        <v>122</v>
      </c>
      <c r="AU91" s="16" t="s">
        <v>80</v>
      </c>
      <c r="AY91" s="16" t="s">
        <v>120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6" t="s">
        <v>75</v>
      </c>
      <c r="BK91" s="186">
        <f>ROUND(I91*H91,2)</f>
        <v>0</v>
      </c>
      <c r="BL91" s="16" t="s">
        <v>127</v>
      </c>
      <c r="BM91" s="16" t="s">
        <v>747</v>
      </c>
    </row>
    <row r="92" spans="2:65" s="1" customFormat="1" ht="16.5" customHeight="1">
      <c r="B92" s="33"/>
      <c r="C92" s="175" t="s">
        <v>80</v>
      </c>
      <c r="D92" s="175" t="s">
        <v>122</v>
      </c>
      <c r="E92" s="176" t="s">
        <v>748</v>
      </c>
      <c r="F92" s="177" t="s">
        <v>749</v>
      </c>
      <c r="G92" s="178" t="s">
        <v>354</v>
      </c>
      <c r="H92" s="179">
        <v>1</v>
      </c>
      <c r="I92" s="180"/>
      <c r="J92" s="181">
        <f>ROUND(I92*H92,2)</f>
        <v>0</v>
      </c>
      <c r="K92" s="177" t="s">
        <v>126</v>
      </c>
      <c r="L92" s="37"/>
      <c r="M92" s="182" t="s">
        <v>1</v>
      </c>
      <c r="N92" s="183" t="s">
        <v>41</v>
      </c>
      <c r="O92" s="59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AR92" s="16" t="s">
        <v>127</v>
      </c>
      <c r="AT92" s="16" t="s">
        <v>122</v>
      </c>
      <c r="AU92" s="16" t="s">
        <v>80</v>
      </c>
      <c r="AY92" s="16" t="s">
        <v>120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6" t="s">
        <v>75</v>
      </c>
      <c r="BK92" s="186">
        <f>ROUND(I92*H92,2)</f>
        <v>0</v>
      </c>
      <c r="BL92" s="16" t="s">
        <v>127</v>
      </c>
      <c r="BM92" s="16" t="s">
        <v>750</v>
      </c>
    </row>
    <row r="93" spans="2:65" s="1" customFormat="1" ht="16.5" customHeight="1">
      <c r="B93" s="33"/>
      <c r="C93" s="175" t="s">
        <v>135</v>
      </c>
      <c r="D93" s="175" t="s">
        <v>122</v>
      </c>
      <c r="E93" s="176" t="s">
        <v>751</v>
      </c>
      <c r="F93" s="177" t="s">
        <v>752</v>
      </c>
      <c r="G93" s="178" t="s">
        <v>141</v>
      </c>
      <c r="H93" s="179">
        <v>90</v>
      </c>
      <c r="I93" s="180"/>
      <c r="J93" s="181">
        <f>ROUND(I93*H93,2)</f>
        <v>0</v>
      </c>
      <c r="K93" s="177" t="s">
        <v>126</v>
      </c>
      <c r="L93" s="37"/>
      <c r="M93" s="182" t="s">
        <v>1</v>
      </c>
      <c r="N93" s="183" t="s">
        <v>41</v>
      </c>
      <c r="O93" s="59"/>
      <c r="P93" s="184">
        <f>O93*H93</f>
        <v>0</v>
      </c>
      <c r="Q93" s="184">
        <v>0.00015</v>
      </c>
      <c r="R93" s="184">
        <f>Q93*H93</f>
        <v>0.013499999999999998</v>
      </c>
      <c r="S93" s="184">
        <v>0</v>
      </c>
      <c r="T93" s="185">
        <f>S93*H93</f>
        <v>0</v>
      </c>
      <c r="AR93" s="16" t="s">
        <v>127</v>
      </c>
      <c r="AT93" s="16" t="s">
        <v>122</v>
      </c>
      <c r="AU93" s="16" t="s">
        <v>80</v>
      </c>
      <c r="AY93" s="16" t="s">
        <v>120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6" t="s">
        <v>75</v>
      </c>
      <c r="BK93" s="186">
        <f>ROUND(I93*H93,2)</f>
        <v>0</v>
      </c>
      <c r="BL93" s="16" t="s">
        <v>127</v>
      </c>
      <c r="BM93" s="16" t="s">
        <v>753</v>
      </c>
    </row>
    <row r="94" spans="2:65" s="1" customFormat="1" ht="16.5" customHeight="1">
      <c r="B94" s="33"/>
      <c r="C94" s="175" t="s">
        <v>127</v>
      </c>
      <c r="D94" s="175" t="s">
        <v>122</v>
      </c>
      <c r="E94" s="176" t="s">
        <v>754</v>
      </c>
      <c r="F94" s="177" t="s">
        <v>755</v>
      </c>
      <c r="G94" s="178" t="s">
        <v>141</v>
      </c>
      <c r="H94" s="179">
        <v>180</v>
      </c>
      <c r="I94" s="180"/>
      <c r="J94" s="181">
        <f>ROUND(I94*H94,2)</f>
        <v>0</v>
      </c>
      <c r="K94" s="177" t="s">
        <v>1</v>
      </c>
      <c r="L94" s="37"/>
      <c r="M94" s="182" t="s">
        <v>1</v>
      </c>
      <c r="N94" s="183" t="s">
        <v>41</v>
      </c>
      <c r="O94" s="59"/>
      <c r="P94" s="184">
        <f>O94*H94</f>
        <v>0</v>
      </c>
      <c r="Q94" s="184">
        <v>0.00015</v>
      </c>
      <c r="R94" s="184">
        <f>Q94*H94</f>
        <v>0.026999999999999996</v>
      </c>
      <c r="S94" s="184">
        <v>0</v>
      </c>
      <c r="T94" s="185">
        <f>S94*H94</f>
        <v>0</v>
      </c>
      <c r="AR94" s="16" t="s">
        <v>127</v>
      </c>
      <c r="AT94" s="16" t="s">
        <v>122</v>
      </c>
      <c r="AU94" s="16" t="s">
        <v>80</v>
      </c>
      <c r="AY94" s="16" t="s">
        <v>120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6" t="s">
        <v>75</v>
      </c>
      <c r="BK94" s="186">
        <f>ROUND(I94*H94,2)</f>
        <v>0</v>
      </c>
      <c r="BL94" s="16" t="s">
        <v>127</v>
      </c>
      <c r="BM94" s="16" t="s">
        <v>756</v>
      </c>
    </row>
    <row r="95" spans="2:51" s="12" customFormat="1" ht="10.2">
      <c r="B95" s="199"/>
      <c r="C95" s="200"/>
      <c r="D95" s="189" t="s">
        <v>133</v>
      </c>
      <c r="E95" s="201" t="s">
        <v>1</v>
      </c>
      <c r="F95" s="202" t="s">
        <v>757</v>
      </c>
      <c r="G95" s="200"/>
      <c r="H95" s="201" t="s">
        <v>1</v>
      </c>
      <c r="I95" s="203"/>
      <c r="J95" s="200"/>
      <c r="K95" s="200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133</v>
      </c>
      <c r="AU95" s="208" t="s">
        <v>80</v>
      </c>
      <c r="AV95" s="12" t="s">
        <v>75</v>
      </c>
      <c r="AW95" s="12" t="s">
        <v>32</v>
      </c>
      <c r="AX95" s="12" t="s">
        <v>70</v>
      </c>
      <c r="AY95" s="208" t="s">
        <v>120</v>
      </c>
    </row>
    <row r="96" spans="2:51" s="11" customFormat="1" ht="10.2">
      <c r="B96" s="187"/>
      <c r="C96" s="188"/>
      <c r="D96" s="189" t="s">
        <v>133</v>
      </c>
      <c r="E96" s="190" t="s">
        <v>1</v>
      </c>
      <c r="F96" s="191" t="s">
        <v>758</v>
      </c>
      <c r="G96" s="188"/>
      <c r="H96" s="192">
        <v>180</v>
      </c>
      <c r="I96" s="193"/>
      <c r="J96" s="188"/>
      <c r="K96" s="188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133</v>
      </c>
      <c r="AU96" s="198" t="s">
        <v>80</v>
      </c>
      <c r="AV96" s="11" t="s">
        <v>80</v>
      </c>
      <c r="AW96" s="11" t="s">
        <v>32</v>
      </c>
      <c r="AX96" s="11" t="s">
        <v>75</v>
      </c>
      <c r="AY96" s="198" t="s">
        <v>120</v>
      </c>
    </row>
    <row r="97" spans="2:65" s="1" customFormat="1" ht="16.5" customHeight="1">
      <c r="B97" s="33"/>
      <c r="C97" s="175" t="s">
        <v>143</v>
      </c>
      <c r="D97" s="175" t="s">
        <v>122</v>
      </c>
      <c r="E97" s="176" t="s">
        <v>759</v>
      </c>
      <c r="F97" s="177" t="s">
        <v>760</v>
      </c>
      <c r="G97" s="178" t="s">
        <v>141</v>
      </c>
      <c r="H97" s="179">
        <v>90</v>
      </c>
      <c r="I97" s="180"/>
      <c r="J97" s="181">
        <f>ROUND(I97*H97,2)</f>
        <v>0</v>
      </c>
      <c r="K97" s="177" t="s">
        <v>126</v>
      </c>
      <c r="L97" s="37"/>
      <c r="M97" s="182" t="s">
        <v>1</v>
      </c>
      <c r="N97" s="183" t="s">
        <v>41</v>
      </c>
      <c r="O97" s="59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AR97" s="16" t="s">
        <v>127</v>
      </c>
      <c r="AT97" s="16" t="s">
        <v>122</v>
      </c>
      <c r="AU97" s="16" t="s">
        <v>80</v>
      </c>
      <c r="AY97" s="16" t="s">
        <v>120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6" t="s">
        <v>75</v>
      </c>
      <c r="BK97" s="186">
        <f>ROUND(I97*H97,2)</f>
        <v>0</v>
      </c>
      <c r="BL97" s="16" t="s">
        <v>127</v>
      </c>
      <c r="BM97" s="16" t="s">
        <v>761</v>
      </c>
    </row>
    <row r="98" spans="2:63" s="10" customFormat="1" ht="22.8" customHeight="1">
      <c r="B98" s="160"/>
      <c r="C98" s="161"/>
      <c r="D98" s="162" t="s">
        <v>69</v>
      </c>
      <c r="E98" s="173" t="s">
        <v>163</v>
      </c>
      <c r="F98" s="173" t="s">
        <v>762</v>
      </c>
      <c r="G98" s="161"/>
      <c r="H98" s="161"/>
      <c r="I98" s="164"/>
      <c r="J98" s="174">
        <f>BK98</f>
        <v>0</v>
      </c>
      <c r="K98" s="161"/>
      <c r="L98" s="165"/>
      <c r="M98" s="166"/>
      <c r="N98" s="167"/>
      <c r="O98" s="167"/>
      <c r="P98" s="168">
        <f>P99</f>
        <v>0</v>
      </c>
      <c r="Q98" s="167"/>
      <c r="R98" s="168">
        <f>R99</f>
        <v>0</v>
      </c>
      <c r="S98" s="167"/>
      <c r="T98" s="169">
        <f>T99</f>
        <v>6</v>
      </c>
      <c r="AR98" s="170" t="s">
        <v>75</v>
      </c>
      <c r="AT98" s="171" t="s">
        <v>69</v>
      </c>
      <c r="AU98" s="171" t="s">
        <v>75</v>
      </c>
      <c r="AY98" s="170" t="s">
        <v>120</v>
      </c>
      <c r="BK98" s="172">
        <f>BK99</f>
        <v>0</v>
      </c>
    </row>
    <row r="99" spans="2:65" s="1" customFormat="1" ht="16.5" customHeight="1">
      <c r="B99" s="33"/>
      <c r="C99" s="175" t="s">
        <v>149</v>
      </c>
      <c r="D99" s="175" t="s">
        <v>122</v>
      </c>
      <c r="E99" s="176" t="s">
        <v>763</v>
      </c>
      <c r="F99" s="177" t="s">
        <v>764</v>
      </c>
      <c r="G99" s="178" t="s">
        <v>125</v>
      </c>
      <c r="H99" s="179">
        <v>300</v>
      </c>
      <c r="I99" s="180"/>
      <c r="J99" s="181">
        <f>ROUND(I99*H99,2)</f>
        <v>0</v>
      </c>
      <c r="K99" s="177" t="s">
        <v>126</v>
      </c>
      <c r="L99" s="37"/>
      <c r="M99" s="182" t="s">
        <v>1</v>
      </c>
      <c r="N99" s="183" t="s">
        <v>41</v>
      </c>
      <c r="O99" s="59"/>
      <c r="P99" s="184">
        <f>O99*H99</f>
        <v>0</v>
      </c>
      <c r="Q99" s="184">
        <v>0</v>
      </c>
      <c r="R99" s="184">
        <f>Q99*H99</f>
        <v>0</v>
      </c>
      <c r="S99" s="184">
        <v>0.02</v>
      </c>
      <c r="T99" s="185">
        <f>S99*H99</f>
        <v>6</v>
      </c>
      <c r="AR99" s="16" t="s">
        <v>127</v>
      </c>
      <c r="AT99" s="16" t="s">
        <v>122</v>
      </c>
      <c r="AU99" s="16" t="s">
        <v>80</v>
      </c>
      <c r="AY99" s="16" t="s">
        <v>120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6" t="s">
        <v>75</v>
      </c>
      <c r="BK99" s="186">
        <f>ROUND(I99*H99,2)</f>
        <v>0</v>
      </c>
      <c r="BL99" s="16" t="s">
        <v>127</v>
      </c>
      <c r="BM99" s="16" t="s">
        <v>765</v>
      </c>
    </row>
    <row r="100" spans="2:63" s="10" customFormat="1" ht="25.95" customHeight="1">
      <c r="B100" s="160"/>
      <c r="C100" s="161"/>
      <c r="D100" s="162" t="s">
        <v>69</v>
      </c>
      <c r="E100" s="163" t="s">
        <v>77</v>
      </c>
      <c r="F100" s="163" t="s">
        <v>78</v>
      </c>
      <c r="G100" s="161"/>
      <c r="H100" s="161"/>
      <c r="I100" s="164"/>
      <c r="J100" s="148">
        <f>BK100</f>
        <v>0</v>
      </c>
      <c r="K100" s="161"/>
      <c r="L100" s="165"/>
      <c r="M100" s="166"/>
      <c r="N100" s="167"/>
      <c r="O100" s="167"/>
      <c r="P100" s="168">
        <f>P101+P107+P122+P124</f>
        <v>0</v>
      </c>
      <c r="Q100" s="167"/>
      <c r="R100" s="168">
        <f>R101+R107+R122+R124</f>
        <v>0</v>
      </c>
      <c r="S100" s="167"/>
      <c r="T100" s="169">
        <f>T101+T107+T122+T124</f>
        <v>0</v>
      </c>
      <c r="AR100" s="170" t="s">
        <v>143</v>
      </c>
      <c r="AT100" s="171" t="s">
        <v>69</v>
      </c>
      <c r="AU100" s="171" t="s">
        <v>70</v>
      </c>
      <c r="AY100" s="170" t="s">
        <v>120</v>
      </c>
      <c r="BK100" s="172">
        <f>BK101+BK107+BK122+BK124</f>
        <v>0</v>
      </c>
    </row>
    <row r="101" spans="2:63" s="10" customFormat="1" ht="22.8" customHeight="1">
      <c r="B101" s="160"/>
      <c r="C101" s="161"/>
      <c r="D101" s="162" t="s">
        <v>69</v>
      </c>
      <c r="E101" s="173" t="s">
        <v>766</v>
      </c>
      <c r="F101" s="173" t="s">
        <v>767</v>
      </c>
      <c r="G101" s="161"/>
      <c r="H101" s="161"/>
      <c r="I101" s="164"/>
      <c r="J101" s="174">
        <f>BK101</f>
        <v>0</v>
      </c>
      <c r="K101" s="161"/>
      <c r="L101" s="165"/>
      <c r="M101" s="166"/>
      <c r="N101" s="167"/>
      <c r="O101" s="167"/>
      <c r="P101" s="168">
        <f>SUM(P102:P106)</f>
        <v>0</v>
      </c>
      <c r="Q101" s="167"/>
      <c r="R101" s="168">
        <f>SUM(R102:R106)</f>
        <v>0</v>
      </c>
      <c r="S101" s="167"/>
      <c r="T101" s="169">
        <f>SUM(T102:T106)</f>
        <v>0</v>
      </c>
      <c r="AR101" s="170" t="s">
        <v>143</v>
      </c>
      <c r="AT101" s="171" t="s">
        <v>69</v>
      </c>
      <c r="AU101" s="171" t="s">
        <v>75</v>
      </c>
      <c r="AY101" s="170" t="s">
        <v>120</v>
      </c>
      <c r="BK101" s="172">
        <f>SUM(BK102:BK106)</f>
        <v>0</v>
      </c>
    </row>
    <row r="102" spans="2:65" s="1" customFormat="1" ht="16.5" customHeight="1">
      <c r="B102" s="33"/>
      <c r="C102" s="175" t="s">
        <v>154</v>
      </c>
      <c r="D102" s="175" t="s">
        <v>122</v>
      </c>
      <c r="E102" s="176" t="s">
        <v>768</v>
      </c>
      <c r="F102" s="177" t="s">
        <v>769</v>
      </c>
      <c r="G102" s="178" t="s">
        <v>141</v>
      </c>
      <c r="H102" s="179">
        <v>121.8</v>
      </c>
      <c r="I102" s="180"/>
      <c r="J102" s="181">
        <f>ROUND(I102*H102,2)</f>
        <v>0</v>
      </c>
      <c r="K102" s="177" t="s">
        <v>131</v>
      </c>
      <c r="L102" s="37"/>
      <c r="M102" s="182" t="s">
        <v>1</v>
      </c>
      <c r="N102" s="183" t="s">
        <v>41</v>
      </c>
      <c r="O102" s="59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AR102" s="16" t="s">
        <v>770</v>
      </c>
      <c r="AT102" s="16" t="s">
        <v>122</v>
      </c>
      <c r="AU102" s="16" t="s">
        <v>80</v>
      </c>
      <c r="AY102" s="16" t="s">
        <v>120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6" t="s">
        <v>75</v>
      </c>
      <c r="BK102" s="186">
        <f>ROUND(I102*H102,2)</f>
        <v>0</v>
      </c>
      <c r="BL102" s="16" t="s">
        <v>770</v>
      </c>
      <c r="BM102" s="16" t="s">
        <v>771</v>
      </c>
    </row>
    <row r="103" spans="2:65" s="1" customFormat="1" ht="16.5" customHeight="1">
      <c r="B103" s="33"/>
      <c r="C103" s="175" t="s">
        <v>158</v>
      </c>
      <c r="D103" s="175" t="s">
        <v>122</v>
      </c>
      <c r="E103" s="176" t="s">
        <v>772</v>
      </c>
      <c r="F103" s="177" t="s">
        <v>773</v>
      </c>
      <c r="G103" s="178" t="s">
        <v>774</v>
      </c>
      <c r="H103" s="179">
        <v>1</v>
      </c>
      <c r="I103" s="180"/>
      <c r="J103" s="181">
        <f>ROUND(I103*H103,2)</f>
        <v>0</v>
      </c>
      <c r="K103" s="177" t="s">
        <v>131</v>
      </c>
      <c r="L103" s="37"/>
      <c r="M103" s="182" t="s">
        <v>1</v>
      </c>
      <c r="N103" s="183" t="s">
        <v>41</v>
      </c>
      <c r="O103" s="59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16" t="s">
        <v>770</v>
      </c>
      <c r="AT103" s="16" t="s">
        <v>122</v>
      </c>
      <c r="AU103" s="16" t="s">
        <v>80</v>
      </c>
      <c r="AY103" s="16" t="s">
        <v>120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6" t="s">
        <v>75</v>
      </c>
      <c r="BK103" s="186">
        <f>ROUND(I103*H103,2)</f>
        <v>0</v>
      </c>
      <c r="BL103" s="16" t="s">
        <v>770</v>
      </c>
      <c r="BM103" s="16" t="s">
        <v>775</v>
      </c>
    </row>
    <row r="104" spans="2:47" s="1" customFormat="1" ht="38.4">
      <c r="B104" s="33"/>
      <c r="C104" s="34"/>
      <c r="D104" s="189" t="s">
        <v>544</v>
      </c>
      <c r="E104" s="34"/>
      <c r="F104" s="241" t="s">
        <v>776</v>
      </c>
      <c r="G104" s="34"/>
      <c r="H104" s="34"/>
      <c r="I104" s="101"/>
      <c r="J104" s="34"/>
      <c r="K104" s="34"/>
      <c r="L104" s="37"/>
      <c r="M104" s="242"/>
      <c r="N104" s="59"/>
      <c r="O104" s="59"/>
      <c r="P104" s="59"/>
      <c r="Q104" s="59"/>
      <c r="R104" s="59"/>
      <c r="S104" s="59"/>
      <c r="T104" s="60"/>
      <c r="AT104" s="16" t="s">
        <v>544</v>
      </c>
      <c r="AU104" s="16" t="s">
        <v>80</v>
      </c>
    </row>
    <row r="105" spans="2:65" s="1" customFormat="1" ht="16.5" customHeight="1">
      <c r="B105" s="33"/>
      <c r="C105" s="175" t="s">
        <v>163</v>
      </c>
      <c r="D105" s="175" t="s">
        <v>122</v>
      </c>
      <c r="E105" s="176" t="s">
        <v>777</v>
      </c>
      <c r="F105" s="177" t="s">
        <v>778</v>
      </c>
      <c r="G105" s="178" t="s">
        <v>774</v>
      </c>
      <c r="H105" s="179">
        <v>1</v>
      </c>
      <c r="I105" s="180"/>
      <c r="J105" s="181">
        <f>ROUND(I105*H105,2)</f>
        <v>0</v>
      </c>
      <c r="K105" s="177" t="s">
        <v>1</v>
      </c>
      <c r="L105" s="37"/>
      <c r="M105" s="182" t="s">
        <v>1</v>
      </c>
      <c r="N105" s="183" t="s">
        <v>41</v>
      </c>
      <c r="O105" s="59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AR105" s="16" t="s">
        <v>770</v>
      </c>
      <c r="AT105" s="16" t="s">
        <v>122</v>
      </c>
      <c r="AU105" s="16" t="s">
        <v>80</v>
      </c>
      <c r="AY105" s="16" t="s">
        <v>120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6" t="s">
        <v>75</v>
      </c>
      <c r="BK105" s="186">
        <f>ROUND(I105*H105,2)</f>
        <v>0</v>
      </c>
      <c r="BL105" s="16" t="s">
        <v>770</v>
      </c>
      <c r="BM105" s="16" t="s">
        <v>779</v>
      </c>
    </row>
    <row r="106" spans="2:47" s="1" customFormat="1" ht="19.2">
      <c r="B106" s="33"/>
      <c r="C106" s="34"/>
      <c r="D106" s="189" t="s">
        <v>544</v>
      </c>
      <c r="E106" s="34"/>
      <c r="F106" s="241" t="s">
        <v>780</v>
      </c>
      <c r="G106" s="34"/>
      <c r="H106" s="34"/>
      <c r="I106" s="101"/>
      <c r="J106" s="34"/>
      <c r="K106" s="34"/>
      <c r="L106" s="37"/>
      <c r="M106" s="242"/>
      <c r="N106" s="59"/>
      <c r="O106" s="59"/>
      <c r="P106" s="59"/>
      <c r="Q106" s="59"/>
      <c r="R106" s="59"/>
      <c r="S106" s="59"/>
      <c r="T106" s="60"/>
      <c r="AT106" s="16" t="s">
        <v>544</v>
      </c>
      <c r="AU106" s="16" t="s">
        <v>80</v>
      </c>
    </row>
    <row r="107" spans="2:63" s="10" customFormat="1" ht="22.8" customHeight="1">
      <c r="B107" s="160"/>
      <c r="C107" s="161"/>
      <c r="D107" s="162" t="s">
        <v>69</v>
      </c>
      <c r="E107" s="173" t="s">
        <v>781</v>
      </c>
      <c r="F107" s="173" t="s">
        <v>782</v>
      </c>
      <c r="G107" s="161"/>
      <c r="H107" s="161"/>
      <c r="I107" s="164"/>
      <c r="J107" s="174">
        <f>BK107</f>
        <v>0</v>
      </c>
      <c r="K107" s="161"/>
      <c r="L107" s="165"/>
      <c r="M107" s="166"/>
      <c r="N107" s="167"/>
      <c r="O107" s="167"/>
      <c r="P107" s="168">
        <f>SUM(P108:P121)</f>
        <v>0</v>
      </c>
      <c r="Q107" s="167"/>
      <c r="R107" s="168">
        <f>SUM(R108:R121)</f>
        <v>0</v>
      </c>
      <c r="S107" s="167"/>
      <c r="T107" s="169">
        <f>SUM(T108:T121)</f>
        <v>0</v>
      </c>
      <c r="AR107" s="170" t="s">
        <v>143</v>
      </c>
      <c r="AT107" s="171" t="s">
        <v>69</v>
      </c>
      <c r="AU107" s="171" t="s">
        <v>75</v>
      </c>
      <c r="AY107" s="170" t="s">
        <v>120</v>
      </c>
      <c r="BK107" s="172">
        <f>SUM(BK108:BK121)</f>
        <v>0</v>
      </c>
    </row>
    <row r="108" spans="2:65" s="1" customFormat="1" ht="16.5" customHeight="1">
      <c r="B108" s="33"/>
      <c r="C108" s="175" t="s">
        <v>168</v>
      </c>
      <c r="D108" s="175" t="s">
        <v>122</v>
      </c>
      <c r="E108" s="176" t="s">
        <v>783</v>
      </c>
      <c r="F108" s="177" t="s">
        <v>784</v>
      </c>
      <c r="G108" s="178" t="s">
        <v>354</v>
      </c>
      <c r="H108" s="179">
        <v>1</v>
      </c>
      <c r="I108" s="180"/>
      <c r="J108" s="181">
        <f>ROUND(I108*H108,2)</f>
        <v>0</v>
      </c>
      <c r="K108" s="177" t="s">
        <v>1</v>
      </c>
      <c r="L108" s="37"/>
      <c r="M108" s="182" t="s">
        <v>1</v>
      </c>
      <c r="N108" s="183" t="s">
        <v>41</v>
      </c>
      <c r="O108" s="59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AR108" s="16" t="s">
        <v>770</v>
      </c>
      <c r="AT108" s="16" t="s">
        <v>122</v>
      </c>
      <c r="AU108" s="16" t="s">
        <v>80</v>
      </c>
      <c r="AY108" s="16" t="s">
        <v>120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6" t="s">
        <v>75</v>
      </c>
      <c r="BK108" s="186">
        <f>ROUND(I108*H108,2)</f>
        <v>0</v>
      </c>
      <c r="BL108" s="16" t="s">
        <v>770</v>
      </c>
      <c r="BM108" s="16" t="s">
        <v>785</v>
      </c>
    </row>
    <row r="109" spans="2:65" s="1" customFormat="1" ht="16.5" customHeight="1">
      <c r="B109" s="33"/>
      <c r="C109" s="175" t="s">
        <v>174</v>
      </c>
      <c r="D109" s="175" t="s">
        <v>122</v>
      </c>
      <c r="E109" s="176" t="s">
        <v>786</v>
      </c>
      <c r="F109" s="177" t="s">
        <v>787</v>
      </c>
      <c r="G109" s="178" t="s">
        <v>788</v>
      </c>
      <c r="H109" s="179">
        <v>2</v>
      </c>
      <c r="I109" s="180"/>
      <c r="J109" s="181">
        <f>ROUND(I109*H109,2)</f>
        <v>0</v>
      </c>
      <c r="K109" s="177" t="s">
        <v>1</v>
      </c>
      <c r="L109" s="37"/>
      <c r="M109" s="182" t="s">
        <v>1</v>
      </c>
      <c r="N109" s="183" t="s">
        <v>41</v>
      </c>
      <c r="O109" s="59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16" t="s">
        <v>770</v>
      </c>
      <c r="AT109" s="16" t="s">
        <v>122</v>
      </c>
      <c r="AU109" s="16" t="s">
        <v>80</v>
      </c>
      <c r="AY109" s="16" t="s">
        <v>120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6" t="s">
        <v>75</v>
      </c>
      <c r="BK109" s="186">
        <f>ROUND(I109*H109,2)</f>
        <v>0</v>
      </c>
      <c r="BL109" s="16" t="s">
        <v>770</v>
      </c>
      <c r="BM109" s="16" t="s">
        <v>789</v>
      </c>
    </row>
    <row r="110" spans="2:47" s="1" customFormat="1" ht="28.8">
      <c r="B110" s="33"/>
      <c r="C110" s="34"/>
      <c r="D110" s="189" t="s">
        <v>544</v>
      </c>
      <c r="E110" s="34"/>
      <c r="F110" s="241" t="s">
        <v>790</v>
      </c>
      <c r="G110" s="34"/>
      <c r="H110" s="34"/>
      <c r="I110" s="101"/>
      <c r="J110" s="34"/>
      <c r="K110" s="34"/>
      <c r="L110" s="37"/>
      <c r="M110" s="242"/>
      <c r="N110" s="59"/>
      <c r="O110" s="59"/>
      <c r="P110" s="59"/>
      <c r="Q110" s="59"/>
      <c r="R110" s="59"/>
      <c r="S110" s="59"/>
      <c r="T110" s="60"/>
      <c r="AT110" s="16" t="s">
        <v>544</v>
      </c>
      <c r="AU110" s="16" t="s">
        <v>80</v>
      </c>
    </row>
    <row r="111" spans="2:65" s="1" customFormat="1" ht="16.5" customHeight="1">
      <c r="B111" s="33"/>
      <c r="C111" s="175" t="s">
        <v>187</v>
      </c>
      <c r="D111" s="175" t="s">
        <v>122</v>
      </c>
      <c r="E111" s="176" t="s">
        <v>791</v>
      </c>
      <c r="F111" s="177" t="s">
        <v>792</v>
      </c>
      <c r="G111" s="178" t="s">
        <v>354</v>
      </c>
      <c r="H111" s="179">
        <v>1</v>
      </c>
      <c r="I111" s="180"/>
      <c r="J111" s="181">
        <f>ROUND(I111*H111,2)</f>
        <v>0</v>
      </c>
      <c r="K111" s="177" t="s">
        <v>1</v>
      </c>
      <c r="L111" s="37"/>
      <c r="M111" s="182" t="s">
        <v>1</v>
      </c>
      <c r="N111" s="183" t="s">
        <v>41</v>
      </c>
      <c r="O111" s="59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AR111" s="16" t="s">
        <v>770</v>
      </c>
      <c r="AT111" s="16" t="s">
        <v>122</v>
      </c>
      <c r="AU111" s="16" t="s">
        <v>80</v>
      </c>
      <c r="AY111" s="16" t="s">
        <v>120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6" t="s">
        <v>75</v>
      </c>
      <c r="BK111" s="186">
        <f>ROUND(I111*H111,2)</f>
        <v>0</v>
      </c>
      <c r="BL111" s="16" t="s">
        <v>770</v>
      </c>
      <c r="BM111" s="16" t="s">
        <v>793</v>
      </c>
    </row>
    <row r="112" spans="2:65" s="1" customFormat="1" ht="16.5" customHeight="1">
      <c r="B112" s="33"/>
      <c r="C112" s="175" t="s">
        <v>192</v>
      </c>
      <c r="D112" s="175" t="s">
        <v>122</v>
      </c>
      <c r="E112" s="176" t="s">
        <v>794</v>
      </c>
      <c r="F112" s="177" t="s">
        <v>795</v>
      </c>
      <c r="G112" s="178" t="s">
        <v>354</v>
      </c>
      <c r="H112" s="179">
        <v>2</v>
      </c>
      <c r="I112" s="180"/>
      <c r="J112" s="181">
        <f>ROUND(I112*H112,2)</f>
        <v>0</v>
      </c>
      <c r="K112" s="177" t="s">
        <v>1</v>
      </c>
      <c r="L112" s="37"/>
      <c r="M112" s="182" t="s">
        <v>1</v>
      </c>
      <c r="N112" s="183" t="s">
        <v>41</v>
      </c>
      <c r="O112" s="59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AR112" s="16" t="s">
        <v>770</v>
      </c>
      <c r="AT112" s="16" t="s">
        <v>122</v>
      </c>
      <c r="AU112" s="16" t="s">
        <v>80</v>
      </c>
      <c r="AY112" s="16" t="s">
        <v>120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6" t="s">
        <v>75</v>
      </c>
      <c r="BK112" s="186">
        <f>ROUND(I112*H112,2)</f>
        <v>0</v>
      </c>
      <c r="BL112" s="16" t="s">
        <v>770</v>
      </c>
      <c r="BM112" s="16" t="s">
        <v>796</v>
      </c>
    </row>
    <row r="113" spans="2:47" s="1" customFormat="1" ht="28.8">
      <c r="B113" s="33"/>
      <c r="C113" s="34"/>
      <c r="D113" s="189" t="s">
        <v>544</v>
      </c>
      <c r="E113" s="34"/>
      <c r="F113" s="241" t="s">
        <v>790</v>
      </c>
      <c r="G113" s="34"/>
      <c r="H113" s="34"/>
      <c r="I113" s="101"/>
      <c r="J113" s="34"/>
      <c r="K113" s="34"/>
      <c r="L113" s="37"/>
      <c r="M113" s="242"/>
      <c r="N113" s="59"/>
      <c r="O113" s="59"/>
      <c r="P113" s="59"/>
      <c r="Q113" s="59"/>
      <c r="R113" s="59"/>
      <c r="S113" s="59"/>
      <c r="T113" s="60"/>
      <c r="AT113" s="16" t="s">
        <v>544</v>
      </c>
      <c r="AU113" s="16" t="s">
        <v>80</v>
      </c>
    </row>
    <row r="114" spans="2:65" s="1" customFormat="1" ht="16.5" customHeight="1">
      <c r="B114" s="33"/>
      <c r="C114" s="175" t="s">
        <v>208</v>
      </c>
      <c r="D114" s="175" t="s">
        <v>122</v>
      </c>
      <c r="E114" s="176" t="s">
        <v>797</v>
      </c>
      <c r="F114" s="177" t="s">
        <v>798</v>
      </c>
      <c r="G114" s="178" t="s">
        <v>774</v>
      </c>
      <c r="H114" s="179">
        <v>1</v>
      </c>
      <c r="I114" s="180"/>
      <c r="J114" s="181">
        <f>ROUND(I114*H114,2)</f>
        <v>0</v>
      </c>
      <c r="K114" s="177" t="s">
        <v>131</v>
      </c>
      <c r="L114" s="37"/>
      <c r="M114" s="182" t="s">
        <v>1</v>
      </c>
      <c r="N114" s="183" t="s">
        <v>41</v>
      </c>
      <c r="O114" s="59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AR114" s="16" t="s">
        <v>770</v>
      </c>
      <c r="AT114" s="16" t="s">
        <v>122</v>
      </c>
      <c r="AU114" s="16" t="s">
        <v>80</v>
      </c>
      <c r="AY114" s="16" t="s">
        <v>120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6" t="s">
        <v>75</v>
      </c>
      <c r="BK114" s="186">
        <f>ROUND(I114*H114,2)</f>
        <v>0</v>
      </c>
      <c r="BL114" s="16" t="s">
        <v>770</v>
      </c>
      <c r="BM114" s="16" t="s">
        <v>799</v>
      </c>
    </row>
    <row r="115" spans="2:65" s="1" customFormat="1" ht="16.5" customHeight="1">
      <c r="B115" s="33"/>
      <c r="C115" s="175" t="s">
        <v>8</v>
      </c>
      <c r="D115" s="175" t="s">
        <v>122</v>
      </c>
      <c r="E115" s="176" t="s">
        <v>800</v>
      </c>
      <c r="F115" s="177" t="s">
        <v>801</v>
      </c>
      <c r="G115" s="178" t="s">
        <v>774</v>
      </c>
      <c r="H115" s="179">
        <v>1</v>
      </c>
      <c r="I115" s="180"/>
      <c r="J115" s="181">
        <f>ROUND(I115*H115,2)</f>
        <v>0</v>
      </c>
      <c r="K115" s="177" t="s">
        <v>131</v>
      </c>
      <c r="L115" s="37"/>
      <c r="M115" s="182" t="s">
        <v>1</v>
      </c>
      <c r="N115" s="183" t="s">
        <v>41</v>
      </c>
      <c r="O115" s="59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16" t="s">
        <v>770</v>
      </c>
      <c r="AT115" s="16" t="s">
        <v>122</v>
      </c>
      <c r="AU115" s="16" t="s">
        <v>80</v>
      </c>
      <c r="AY115" s="16" t="s">
        <v>120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6" t="s">
        <v>75</v>
      </c>
      <c r="BK115" s="186">
        <f>ROUND(I115*H115,2)</f>
        <v>0</v>
      </c>
      <c r="BL115" s="16" t="s">
        <v>770</v>
      </c>
      <c r="BM115" s="16" t="s">
        <v>802</v>
      </c>
    </row>
    <row r="116" spans="2:65" s="1" customFormat="1" ht="16.5" customHeight="1">
      <c r="B116" s="33"/>
      <c r="C116" s="175" t="s">
        <v>217</v>
      </c>
      <c r="D116" s="175" t="s">
        <v>122</v>
      </c>
      <c r="E116" s="176" t="s">
        <v>803</v>
      </c>
      <c r="F116" s="177" t="s">
        <v>804</v>
      </c>
      <c r="G116" s="178" t="s">
        <v>774</v>
      </c>
      <c r="H116" s="179">
        <v>1</v>
      </c>
      <c r="I116" s="180"/>
      <c r="J116" s="181">
        <f>ROUND(I116*H116,2)</f>
        <v>0</v>
      </c>
      <c r="K116" s="177" t="s">
        <v>131</v>
      </c>
      <c r="L116" s="37"/>
      <c r="M116" s="182" t="s">
        <v>1</v>
      </c>
      <c r="N116" s="183" t="s">
        <v>41</v>
      </c>
      <c r="O116" s="59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16" t="s">
        <v>770</v>
      </c>
      <c r="AT116" s="16" t="s">
        <v>122</v>
      </c>
      <c r="AU116" s="16" t="s">
        <v>80</v>
      </c>
      <c r="AY116" s="16" t="s">
        <v>120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6" t="s">
        <v>75</v>
      </c>
      <c r="BK116" s="186">
        <f>ROUND(I116*H116,2)</f>
        <v>0</v>
      </c>
      <c r="BL116" s="16" t="s">
        <v>770</v>
      </c>
      <c r="BM116" s="16" t="s">
        <v>805</v>
      </c>
    </row>
    <row r="117" spans="2:65" s="1" customFormat="1" ht="16.5" customHeight="1">
      <c r="B117" s="33"/>
      <c r="C117" s="175" t="s">
        <v>221</v>
      </c>
      <c r="D117" s="175" t="s">
        <v>122</v>
      </c>
      <c r="E117" s="176" t="s">
        <v>806</v>
      </c>
      <c r="F117" s="177" t="s">
        <v>807</v>
      </c>
      <c r="G117" s="178" t="s">
        <v>354</v>
      </c>
      <c r="H117" s="179">
        <v>1</v>
      </c>
      <c r="I117" s="180"/>
      <c r="J117" s="181">
        <f>ROUND(I117*H117,2)</f>
        <v>0</v>
      </c>
      <c r="K117" s="177" t="s">
        <v>131</v>
      </c>
      <c r="L117" s="37"/>
      <c r="M117" s="182" t="s">
        <v>1</v>
      </c>
      <c r="N117" s="183" t="s">
        <v>41</v>
      </c>
      <c r="O117" s="59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AR117" s="16" t="s">
        <v>770</v>
      </c>
      <c r="AT117" s="16" t="s">
        <v>122</v>
      </c>
      <c r="AU117" s="16" t="s">
        <v>80</v>
      </c>
      <c r="AY117" s="16" t="s">
        <v>120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6" t="s">
        <v>75</v>
      </c>
      <c r="BK117" s="186">
        <f>ROUND(I117*H117,2)</f>
        <v>0</v>
      </c>
      <c r="BL117" s="16" t="s">
        <v>770</v>
      </c>
      <c r="BM117" s="16" t="s">
        <v>808</v>
      </c>
    </row>
    <row r="118" spans="2:47" s="1" customFormat="1" ht="19.2">
      <c r="B118" s="33"/>
      <c r="C118" s="34"/>
      <c r="D118" s="189" t="s">
        <v>544</v>
      </c>
      <c r="E118" s="34"/>
      <c r="F118" s="241" t="s">
        <v>809</v>
      </c>
      <c r="G118" s="34"/>
      <c r="H118" s="34"/>
      <c r="I118" s="101"/>
      <c r="J118" s="34"/>
      <c r="K118" s="34"/>
      <c r="L118" s="37"/>
      <c r="M118" s="242"/>
      <c r="N118" s="59"/>
      <c r="O118" s="59"/>
      <c r="P118" s="59"/>
      <c r="Q118" s="59"/>
      <c r="R118" s="59"/>
      <c r="S118" s="59"/>
      <c r="T118" s="60"/>
      <c r="AT118" s="16" t="s">
        <v>544</v>
      </c>
      <c r="AU118" s="16" t="s">
        <v>80</v>
      </c>
    </row>
    <row r="119" spans="2:65" s="1" customFormat="1" ht="16.5" customHeight="1">
      <c r="B119" s="33"/>
      <c r="C119" s="175" t="s">
        <v>227</v>
      </c>
      <c r="D119" s="175" t="s">
        <v>122</v>
      </c>
      <c r="E119" s="176" t="s">
        <v>810</v>
      </c>
      <c r="F119" s="177" t="s">
        <v>811</v>
      </c>
      <c r="G119" s="178" t="s">
        <v>354</v>
      </c>
      <c r="H119" s="179">
        <v>1</v>
      </c>
      <c r="I119" s="180"/>
      <c r="J119" s="181">
        <f>ROUND(I119*H119,2)</f>
        <v>0</v>
      </c>
      <c r="K119" s="177" t="s">
        <v>1</v>
      </c>
      <c r="L119" s="37"/>
      <c r="M119" s="182" t="s">
        <v>1</v>
      </c>
      <c r="N119" s="183" t="s">
        <v>41</v>
      </c>
      <c r="O119" s="59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AR119" s="16" t="s">
        <v>770</v>
      </c>
      <c r="AT119" s="16" t="s">
        <v>122</v>
      </c>
      <c r="AU119" s="16" t="s">
        <v>80</v>
      </c>
      <c r="AY119" s="16" t="s">
        <v>120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6" t="s">
        <v>75</v>
      </c>
      <c r="BK119" s="186">
        <f>ROUND(I119*H119,2)</f>
        <v>0</v>
      </c>
      <c r="BL119" s="16" t="s">
        <v>770</v>
      </c>
      <c r="BM119" s="16" t="s">
        <v>812</v>
      </c>
    </row>
    <row r="120" spans="2:65" s="1" customFormat="1" ht="16.5" customHeight="1">
      <c r="B120" s="33"/>
      <c r="C120" s="175" t="s">
        <v>231</v>
      </c>
      <c r="D120" s="175" t="s">
        <v>122</v>
      </c>
      <c r="E120" s="176" t="s">
        <v>813</v>
      </c>
      <c r="F120" s="177" t="s">
        <v>814</v>
      </c>
      <c r="G120" s="178" t="s">
        <v>354</v>
      </c>
      <c r="H120" s="179">
        <v>1</v>
      </c>
      <c r="I120" s="180"/>
      <c r="J120" s="181">
        <f>ROUND(I120*H120,2)</f>
        <v>0</v>
      </c>
      <c r="K120" s="177" t="s">
        <v>1</v>
      </c>
      <c r="L120" s="37"/>
      <c r="M120" s="182" t="s">
        <v>1</v>
      </c>
      <c r="N120" s="183" t="s">
        <v>41</v>
      </c>
      <c r="O120" s="59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AR120" s="16" t="s">
        <v>770</v>
      </c>
      <c r="AT120" s="16" t="s">
        <v>122</v>
      </c>
      <c r="AU120" s="16" t="s">
        <v>80</v>
      </c>
      <c r="AY120" s="16" t="s">
        <v>120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6" t="s">
        <v>75</v>
      </c>
      <c r="BK120" s="186">
        <f>ROUND(I120*H120,2)</f>
        <v>0</v>
      </c>
      <c r="BL120" s="16" t="s">
        <v>770</v>
      </c>
      <c r="BM120" s="16" t="s">
        <v>815</v>
      </c>
    </row>
    <row r="121" spans="2:65" s="1" customFormat="1" ht="16.5" customHeight="1">
      <c r="B121" s="33"/>
      <c r="C121" s="175" t="s">
        <v>242</v>
      </c>
      <c r="D121" s="175" t="s">
        <v>122</v>
      </c>
      <c r="E121" s="176" t="s">
        <v>816</v>
      </c>
      <c r="F121" s="177" t="s">
        <v>817</v>
      </c>
      <c r="G121" s="178" t="s">
        <v>354</v>
      </c>
      <c r="H121" s="179">
        <v>1</v>
      </c>
      <c r="I121" s="180"/>
      <c r="J121" s="181">
        <f>ROUND(I121*H121,2)</f>
        <v>0</v>
      </c>
      <c r="K121" s="177" t="s">
        <v>131</v>
      </c>
      <c r="L121" s="37"/>
      <c r="M121" s="182" t="s">
        <v>1</v>
      </c>
      <c r="N121" s="183" t="s">
        <v>41</v>
      </c>
      <c r="O121" s="59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16" t="s">
        <v>770</v>
      </c>
      <c r="AT121" s="16" t="s">
        <v>122</v>
      </c>
      <c r="AU121" s="16" t="s">
        <v>80</v>
      </c>
      <c r="AY121" s="16" t="s">
        <v>120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6" t="s">
        <v>75</v>
      </c>
      <c r="BK121" s="186">
        <f>ROUND(I121*H121,2)</f>
        <v>0</v>
      </c>
      <c r="BL121" s="16" t="s">
        <v>770</v>
      </c>
      <c r="BM121" s="16" t="s">
        <v>818</v>
      </c>
    </row>
    <row r="122" spans="2:63" s="10" customFormat="1" ht="22.8" customHeight="1">
      <c r="B122" s="160"/>
      <c r="C122" s="161"/>
      <c r="D122" s="162" t="s">
        <v>69</v>
      </c>
      <c r="E122" s="173" t="s">
        <v>819</v>
      </c>
      <c r="F122" s="173" t="s">
        <v>820</v>
      </c>
      <c r="G122" s="161"/>
      <c r="H122" s="161"/>
      <c r="I122" s="164"/>
      <c r="J122" s="174">
        <f>BK122</f>
        <v>0</v>
      </c>
      <c r="K122" s="161"/>
      <c r="L122" s="165"/>
      <c r="M122" s="166"/>
      <c r="N122" s="167"/>
      <c r="O122" s="167"/>
      <c r="P122" s="168">
        <f>P123</f>
        <v>0</v>
      </c>
      <c r="Q122" s="167"/>
      <c r="R122" s="168">
        <f>R123</f>
        <v>0</v>
      </c>
      <c r="S122" s="167"/>
      <c r="T122" s="169">
        <f>T123</f>
        <v>0</v>
      </c>
      <c r="AR122" s="170" t="s">
        <v>143</v>
      </c>
      <c r="AT122" s="171" t="s">
        <v>69</v>
      </c>
      <c r="AU122" s="171" t="s">
        <v>75</v>
      </c>
      <c r="AY122" s="170" t="s">
        <v>120</v>
      </c>
      <c r="BK122" s="172">
        <f>BK123</f>
        <v>0</v>
      </c>
    </row>
    <row r="123" spans="2:65" s="1" customFormat="1" ht="16.5" customHeight="1">
      <c r="B123" s="33"/>
      <c r="C123" s="175" t="s">
        <v>7</v>
      </c>
      <c r="D123" s="175" t="s">
        <v>122</v>
      </c>
      <c r="E123" s="176" t="s">
        <v>821</v>
      </c>
      <c r="F123" s="177" t="s">
        <v>822</v>
      </c>
      <c r="G123" s="178" t="s">
        <v>311</v>
      </c>
      <c r="H123" s="179">
        <v>0.041</v>
      </c>
      <c r="I123" s="180"/>
      <c r="J123" s="181">
        <f>ROUND(I123*H123,2)</f>
        <v>0</v>
      </c>
      <c r="K123" s="177" t="s">
        <v>131</v>
      </c>
      <c r="L123" s="37"/>
      <c r="M123" s="182" t="s">
        <v>1</v>
      </c>
      <c r="N123" s="183" t="s">
        <v>41</v>
      </c>
      <c r="O123" s="59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AR123" s="16" t="s">
        <v>770</v>
      </c>
      <c r="AT123" s="16" t="s">
        <v>122</v>
      </c>
      <c r="AU123" s="16" t="s">
        <v>80</v>
      </c>
      <c r="AY123" s="16" t="s">
        <v>120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6" t="s">
        <v>75</v>
      </c>
      <c r="BK123" s="186">
        <f>ROUND(I123*H123,2)</f>
        <v>0</v>
      </c>
      <c r="BL123" s="16" t="s">
        <v>770</v>
      </c>
      <c r="BM123" s="16" t="s">
        <v>823</v>
      </c>
    </row>
    <row r="124" spans="2:63" s="10" customFormat="1" ht="22.8" customHeight="1">
      <c r="B124" s="160"/>
      <c r="C124" s="161"/>
      <c r="D124" s="162" t="s">
        <v>69</v>
      </c>
      <c r="E124" s="173" t="s">
        <v>824</v>
      </c>
      <c r="F124" s="173" t="s">
        <v>825</v>
      </c>
      <c r="G124" s="161"/>
      <c r="H124" s="161"/>
      <c r="I124" s="164"/>
      <c r="J124" s="174">
        <f>BK124</f>
        <v>0</v>
      </c>
      <c r="K124" s="161"/>
      <c r="L124" s="165"/>
      <c r="M124" s="166"/>
      <c r="N124" s="167"/>
      <c r="O124" s="167"/>
      <c r="P124" s="168">
        <f>P125</f>
        <v>0</v>
      </c>
      <c r="Q124" s="167"/>
      <c r="R124" s="168">
        <f>R125</f>
        <v>0</v>
      </c>
      <c r="S124" s="167"/>
      <c r="T124" s="169">
        <f>T125</f>
        <v>0</v>
      </c>
      <c r="AR124" s="170" t="s">
        <v>143</v>
      </c>
      <c r="AT124" s="171" t="s">
        <v>69</v>
      </c>
      <c r="AU124" s="171" t="s">
        <v>75</v>
      </c>
      <c r="AY124" s="170" t="s">
        <v>120</v>
      </c>
      <c r="BK124" s="172">
        <f>BK125</f>
        <v>0</v>
      </c>
    </row>
    <row r="125" spans="2:65" s="1" customFormat="1" ht="16.5" customHeight="1">
      <c r="B125" s="33"/>
      <c r="C125" s="175" t="s">
        <v>256</v>
      </c>
      <c r="D125" s="175" t="s">
        <v>122</v>
      </c>
      <c r="E125" s="176" t="s">
        <v>826</v>
      </c>
      <c r="F125" s="177" t="s">
        <v>827</v>
      </c>
      <c r="G125" s="178" t="s">
        <v>152</v>
      </c>
      <c r="H125" s="179">
        <v>40</v>
      </c>
      <c r="I125" s="180"/>
      <c r="J125" s="181">
        <f>ROUND(I125*H125,2)</f>
        <v>0</v>
      </c>
      <c r="K125" s="177" t="s">
        <v>1</v>
      </c>
      <c r="L125" s="37"/>
      <c r="M125" s="182" t="s">
        <v>1</v>
      </c>
      <c r="N125" s="183" t="s">
        <v>41</v>
      </c>
      <c r="O125" s="59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AR125" s="16" t="s">
        <v>770</v>
      </c>
      <c r="AT125" s="16" t="s">
        <v>122</v>
      </c>
      <c r="AU125" s="16" t="s">
        <v>80</v>
      </c>
      <c r="AY125" s="16" t="s">
        <v>120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6" t="s">
        <v>75</v>
      </c>
      <c r="BK125" s="186">
        <f>ROUND(I125*H125,2)</f>
        <v>0</v>
      </c>
      <c r="BL125" s="16" t="s">
        <v>770</v>
      </c>
      <c r="BM125" s="16" t="s">
        <v>828</v>
      </c>
    </row>
    <row r="126" spans="2:63" s="1" customFormat="1" ht="49.95" customHeight="1">
      <c r="B126" s="33"/>
      <c r="C126" s="34"/>
      <c r="D126" s="34"/>
      <c r="E126" s="163" t="s">
        <v>730</v>
      </c>
      <c r="F126" s="163" t="s">
        <v>731</v>
      </c>
      <c r="G126" s="34"/>
      <c r="H126" s="34"/>
      <c r="I126" s="101"/>
      <c r="J126" s="148">
        <f>BK126</f>
        <v>0</v>
      </c>
      <c r="K126" s="34"/>
      <c r="L126" s="37"/>
      <c r="M126" s="242"/>
      <c r="N126" s="59"/>
      <c r="O126" s="59"/>
      <c r="P126" s="59"/>
      <c r="Q126" s="59"/>
      <c r="R126" s="59"/>
      <c r="S126" s="59"/>
      <c r="T126" s="60"/>
      <c r="AT126" s="16" t="s">
        <v>69</v>
      </c>
      <c r="AU126" s="16" t="s">
        <v>70</v>
      </c>
      <c r="AY126" s="16" t="s">
        <v>732</v>
      </c>
      <c r="BK126" s="186">
        <f>SUM(BK127:BK128)</f>
        <v>0</v>
      </c>
    </row>
    <row r="127" spans="2:63" s="1" customFormat="1" ht="16.35" customHeight="1">
      <c r="B127" s="33"/>
      <c r="C127" s="243" t="s">
        <v>1</v>
      </c>
      <c r="D127" s="243" t="s">
        <v>122</v>
      </c>
      <c r="E127" s="244" t="s">
        <v>1</v>
      </c>
      <c r="F127" s="245" t="s">
        <v>1</v>
      </c>
      <c r="G127" s="246" t="s">
        <v>1</v>
      </c>
      <c r="H127" s="247"/>
      <c r="I127" s="180"/>
      <c r="J127" s="181">
        <f>BK127</f>
        <v>0</v>
      </c>
      <c r="K127" s="248"/>
      <c r="L127" s="37"/>
      <c r="M127" s="249" t="s">
        <v>1</v>
      </c>
      <c r="N127" s="250" t="s">
        <v>41</v>
      </c>
      <c r="O127" s="59"/>
      <c r="P127" s="59"/>
      <c r="Q127" s="59"/>
      <c r="R127" s="59"/>
      <c r="S127" s="59"/>
      <c r="T127" s="60"/>
      <c r="AT127" s="16" t="s">
        <v>732</v>
      </c>
      <c r="AU127" s="16" t="s">
        <v>75</v>
      </c>
      <c r="AY127" s="16" t="s">
        <v>732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6" t="s">
        <v>75</v>
      </c>
      <c r="BK127" s="186">
        <f>I127*H127</f>
        <v>0</v>
      </c>
    </row>
    <row r="128" spans="2:63" s="1" customFormat="1" ht="16.35" customHeight="1">
      <c r="B128" s="33"/>
      <c r="C128" s="243" t="s">
        <v>1</v>
      </c>
      <c r="D128" s="243" t="s">
        <v>122</v>
      </c>
      <c r="E128" s="244" t="s">
        <v>1</v>
      </c>
      <c r="F128" s="245" t="s">
        <v>1</v>
      </c>
      <c r="G128" s="246" t="s">
        <v>1</v>
      </c>
      <c r="H128" s="247"/>
      <c r="I128" s="180"/>
      <c r="J128" s="181">
        <f>BK128</f>
        <v>0</v>
      </c>
      <c r="K128" s="248"/>
      <c r="L128" s="37"/>
      <c r="M128" s="249" t="s">
        <v>1</v>
      </c>
      <c r="N128" s="250" t="s">
        <v>41</v>
      </c>
      <c r="O128" s="251"/>
      <c r="P128" s="251"/>
      <c r="Q128" s="251"/>
      <c r="R128" s="251"/>
      <c r="S128" s="251"/>
      <c r="T128" s="252"/>
      <c r="AT128" s="16" t="s">
        <v>732</v>
      </c>
      <c r="AU128" s="16" t="s">
        <v>75</v>
      </c>
      <c r="AY128" s="16" t="s">
        <v>732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6" t="s">
        <v>75</v>
      </c>
      <c r="BK128" s="186">
        <f>I128*H128</f>
        <v>0</v>
      </c>
    </row>
    <row r="129" spans="2:12" s="1" customFormat="1" ht="6.9" customHeight="1">
      <c r="B129" s="45"/>
      <c r="C129" s="46"/>
      <c r="D129" s="46"/>
      <c r="E129" s="46"/>
      <c r="F129" s="46"/>
      <c r="G129" s="46"/>
      <c r="H129" s="46"/>
      <c r="I129" s="123"/>
      <c r="J129" s="46"/>
      <c r="K129" s="46"/>
      <c r="L129" s="37"/>
    </row>
  </sheetData>
  <sheetProtection algorithmName="SHA-512" hashValue="40yN8x0sBbM9fq4UfZY1BcsaLcy9s4EzLab3ve1TKsQiFfNPpaXnZirm0a8J7/PRPFrPFn+Li/E+7w9FdV7Gtg==" saltValue="8SixXUhIS7dB/3DoYh2ZTGnMY8R6nd3m6hnkSHjPevVC0hg3gQ/KoeJDpiUyTIIugHwhR9+q0/V19rHi/T0Xug==" spinCount="100000" sheet="1" objects="1" scenarios="1" formatColumns="0" formatRows="0" autoFilter="0"/>
  <autoFilter ref="C87:K128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dataValidations count="2">
    <dataValidation type="list" allowBlank="1" showInputMessage="1" showErrorMessage="1" error="Povoleny jsou hodnoty K, M." sqref="D127:D129">
      <formula1>"K, M"</formula1>
    </dataValidation>
    <dataValidation type="list" allowBlank="1" showInputMessage="1" showErrorMessage="1" error="Povoleny jsou hodnoty základní, snížená, zákl. přenesená, sníž. přenesená, nulová." sqref="N127:N12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RECHTIK-01\jrech</dc:creator>
  <cp:keywords/>
  <dc:description/>
  <cp:lastModifiedBy>Josef Rechtik</cp:lastModifiedBy>
  <cp:lastPrinted>2019-07-03T12:41:04Z</cp:lastPrinted>
  <dcterms:created xsi:type="dcterms:W3CDTF">2019-07-03T12:38:30Z</dcterms:created>
  <dcterms:modified xsi:type="dcterms:W3CDTF">2019-07-03T12:41:10Z</dcterms:modified>
  <cp:category/>
  <cp:version/>
  <cp:contentType/>
  <cp:contentStatus/>
</cp:coreProperties>
</file>