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HristeFM - Rekonstrukce h..." sheetId="2" r:id="rId2"/>
  </sheets>
  <definedNames>
    <definedName name="_xlnm.Print_Area" localSheetId="0">'Rekapitulace stavby'!$D$4:$AO$36,'Rekapitulace stavby'!$C$42:$AQ$56</definedName>
    <definedName name="_xlnm._FilterDatabase" localSheetId="1" hidden="1">'HristeFM - Rekonstrukce h...'!$C$81:$K$189</definedName>
    <definedName name="_xlnm.Print_Area" localSheetId="1">'HristeFM - Rekonstrukce h...'!$C$4:$J$37,'HristeFM - Rekonstrukce h...'!$C$43:$J$65,'HristeFM - Rekonstrukce h...'!$C$71:$K$189</definedName>
    <definedName name="_xlnm.Print_Titles" localSheetId="0">'Rekapitulace stavby'!$52:$52</definedName>
    <definedName name="_xlnm.Print_Titles" localSheetId="1">'HristeFM - Rekonstrukce h...'!$81:$81</definedName>
  </definedNames>
  <calcPr fullCalcOnLoad="1"/>
</workbook>
</file>

<file path=xl/sharedStrings.xml><?xml version="1.0" encoding="utf-8"?>
<sst xmlns="http://schemas.openxmlformats.org/spreadsheetml/2006/main" count="1469" uniqueCount="356">
  <si>
    <t>Export Komplet</t>
  </si>
  <si>
    <t/>
  </si>
  <si>
    <t>2.0</t>
  </si>
  <si>
    <t>ZAMOK</t>
  </si>
  <si>
    <t>False</t>
  </si>
  <si>
    <t>{646e567a-6703-4c94-8069-f5a3d160c7db}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</si>
  <si>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</si>
  <si>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</si>
  <si>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</si>
  <si>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</si>
  <si>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</si>
  <si>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</si>
  <si>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</si>
  <si>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</si>
  <si>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HristeFM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</si>
  <si>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</si>
  <si>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</si>
  <si>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hřiště v Puškinově parku</t>
  </si>
  <si>
    <t>KSO:</t>
  </si>
  <si>
    <t>CC-CZ:</t>
  </si>
  <si>
    <t>Místo:</t>
  </si>
  <si>
    <t>Frýdek Místek</t>
  </si>
  <si>
    <t>Datum:</t>
  </si>
  <si>
    <t>27. 2. 2019</t>
  </si>
  <si>
    <t>Zadavatel:</t>
  </si>
  <si>
    <t>IČ:</t>
  </si>
  <si>
    <t>Město  Frýdek - Místek</t>
  </si>
  <si>
    <t>DIČ:</t>
  </si>
  <si>
    <t>Uchazeč:</t>
  </si>
  <si>
    <t>Vyplň údaj</t>
  </si>
  <si>
    <t>Projektant:</t>
  </si>
  <si>
    <t>Daniel Danemark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</si>
  <si>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</si>
  <si>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</si>
  <si>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</si>
  <si>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</si>
  <si>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</si>
  <si>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</si>
  <si>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</si>
  <si>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</si>
  <si>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</si>
  <si>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</si>
  <si>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</si>
  <si>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</si>
  <si>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</si>
  <si>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</si>
  <si>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</si>
  <si>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</si>
  <si>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</si>
  <si>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</si>
  <si>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</si>
  <si>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</si>
  <si>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</si>
  <si>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</si>
  <si>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</si>
  <si>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</si>
  <si>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</si>
  <si>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</si>
  <si>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</si>
  <si>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</si>
  <si>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</si>
  <si>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</si>
  <si>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</si>
  <si>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</si>
  <si>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</si>
  <si>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</si>
  <si>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</si>
  <si>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</si>
  <si>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</si>
  <si>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</si>
  <si>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</si>
  <si>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</si>
  <si>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</si>
  <si>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</si>
  <si>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</si>
  <si>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</si>
  <si>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</si>
  <si>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</si>
  <si>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</si>
  <si>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</si>
  <si>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</si>
  <si>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</si>
  <si>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</si>
  <si>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</si>
  <si>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</si>
  <si>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</si>
  <si>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</si>
  <si>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</si>
  <si>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</si>
  <si>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</si>
  <si>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</si>
  <si>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</si>
  <si>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</si>
  <si>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</si>
  <si>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</si>
  <si>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</si>
  <si>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</si>
  <si>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</si>
  <si>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</si>
  <si>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</si>
  <si>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</si>
  <si>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</si>
  <si>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</si>
  <si>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</si>
  <si>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</si>
  <si>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</si>
  <si>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</si>
  <si>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</si>
  <si>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</si>
  <si>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</si>
  <si>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</si>
  <si>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112251211</t>
  </si>
  <si>
    <t>Odstranění pařezů rovině nebo na svahu do 1:5 odfrézováním do hloubky 0,2 m</t>
  </si>
  <si>
    <t>m2</t>
  </si>
  <si>
    <t>CS ÚRS 2019 01</t>
  </si>
  <si>
    <t>4</t>
  </si>
  <si>
    <t>556208951</t>
  </si>
  <si>
    <t>VV</t>
  </si>
  <si>
    <t xml:space="preserve"> "pařezy" 0,5*0,5*3,14*2</t>
  </si>
  <si>
    <t>"kořeny" 5,23</t>
  </si>
  <si>
    <t>Součet</t>
  </si>
  <si>
    <t>113107181</t>
  </si>
  <si>
    <t>Odstranění podkladu živičného tl 50 mm strojně pl přes 50 do 200 m2</t>
  </si>
  <si>
    <t>706394729</t>
  </si>
  <si>
    <t>252+15-72</t>
  </si>
  <si>
    <t>3</t>
  </si>
  <si>
    <t>113202111</t>
  </si>
  <si>
    <t>Vytrhání obrub krajníků obrubníků stojatých</t>
  </si>
  <si>
    <t>m</t>
  </si>
  <si>
    <t>1455742252</t>
  </si>
  <si>
    <t>65+19</t>
  </si>
  <si>
    <t>122201101</t>
  </si>
  <si>
    <t>Odkopávky a prokopávky nezapažené v hornině tř. 3 objem do 100 m3</t>
  </si>
  <si>
    <t>m3</t>
  </si>
  <si>
    <t>2104097823</t>
  </si>
  <si>
    <t xml:space="preserve">"včetně odstranění písku ze stávajícího hřiště" </t>
  </si>
  <si>
    <t>267*0,3</t>
  </si>
  <si>
    <t>-195*0,05</t>
  </si>
  <si>
    <t>Mezisoučet</t>
  </si>
  <si>
    <t>" u přemístěného domečku"  8*0,3</t>
  </si>
  <si>
    <t>5</t>
  </si>
  <si>
    <t>130901121</t>
  </si>
  <si>
    <t>Bourání kcí v hloubených vykopávkách ze zdiva z betonu prostého ručně</t>
  </si>
  <si>
    <t>-1557756759</t>
  </si>
  <si>
    <t>0,3*0,3*0,8*7</t>
  </si>
  <si>
    <t>6</t>
  </si>
  <si>
    <t>133302011</t>
  </si>
  <si>
    <t>Hloubení šachet ručním nebo pneum nářadím v soudržných horninách tř. 4, plocha výkopu do 4 m2</t>
  </si>
  <si>
    <t>-547710566</t>
  </si>
  <si>
    <t>0,4*0,4*1*21</t>
  </si>
  <si>
    <t>7</t>
  </si>
  <si>
    <t>162601102</t>
  </si>
  <si>
    <t>Vodorovné přemístění do 5000 m výkopku/sypaniny z horniny tř. 1 až 4</t>
  </si>
  <si>
    <t>-813912122</t>
  </si>
  <si>
    <t>72,75</t>
  </si>
  <si>
    <t>"odpočet  stávající ornice "  -50*0,2</t>
  </si>
  <si>
    <t>"ornice" 420*0,1-50*0,2</t>
  </si>
  <si>
    <t>8</t>
  </si>
  <si>
    <t>167101102</t>
  </si>
  <si>
    <t>Nakládání výkopku z hornin tř. 1 až 4 přes 100 m3</t>
  </si>
  <si>
    <t>1190192803</t>
  </si>
  <si>
    <t>9</t>
  </si>
  <si>
    <t>171201201</t>
  </si>
  <si>
    <t>Uložení sypaniny na skládky</t>
  </si>
  <si>
    <t>1414507916</t>
  </si>
  <si>
    <t>10</t>
  </si>
  <si>
    <t>171201211</t>
  </si>
  <si>
    <t>Poplatek za uložení stavebního odpadu - zeminy a kameniva na skládce</t>
  </si>
  <si>
    <t>t</t>
  </si>
  <si>
    <t>-255666823</t>
  </si>
  <si>
    <t>62,75*1,6 'Přepočtené koeficientem množství</t>
  </si>
  <si>
    <t>11</t>
  </si>
  <si>
    <t>181411131</t>
  </si>
  <si>
    <t>Založení parkového trávníku výsevem plochy do 1000 m2 v rovině a ve svahu do 1:5</t>
  </si>
  <si>
    <t>1412793406</t>
  </si>
  <si>
    <t>12</t>
  </si>
  <si>
    <t>M</t>
  </si>
  <si>
    <t>00572420</t>
  </si>
  <si>
    <t>osivo směs travní parková okrasná</t>
  </si>
  <si>
    <t>kg</t>
  </si>
  <si>
    <t>1124778221</t>
  </si>
  <si>
    <t>420*0,025 'Přepočtené koeficientem množství</t>
  </si>
  <si>
    <t>13</t>
  </si>
  <si>
    <t>182301121</t>
  </si>
  <si>
    <t>Rozprostření ornice pl do 500 m2 ve svahu přes 1:5 tl vrstvy do 100 mm</t>
  </si>
  <si>
    <t>435201052</t>
  </si>
  <si>
    <t>14</t>
  </si>
  <si>
    <t>183101313</t>
  </si>
  <si>
    <t>Jamky pro výsadbu s výměnou 100 % půdy zeminy tř 1 až 4 objem do 0,05 m3 v rovině a svahu do 1:5</t>
  </si>
  <si>
    <t>kus</t>
  </si>
  <si>
    <t>1568519779</t>
  </si>
  <si>
    <t>183101321</t>
  </si>
  <si>
    <t>Jamky pro výsadbu s výměnou 100 % půdy zeminy tř 1 až 4 objem do 1 m3 v rovině a svahu do 1:5</t>
  </si>
  <si>
    <t>-226297382</t>
  </si>
  <si>
    <t>16</t>
  </si>
  <si>
    <t>184102117</t>
  </si>
  <si>
    <t>Výsadba dřeviny s balem D do 1 m do jamky se zalitím v rovině a svahu do 1:5</t>
  </si>
  <si>
    <t>-1036141731</t>
  </si>
  <si>
    <t>17</t>
  </si>
  <si>
    <t>001</t>
  </si>
  <si>
    <t>Prunus Accolade 12-14 cm</t>
  </si>
  <si>
    <t>1747482563</t>
  </si>
  <si>
    <t>18</t>
  </si>
  <si>
    <t>184102211</t>
  </si>
  <si>
    <t>Výsadba keře bez balu v do 1 m do jamky se zalitím v rovině a svahu do 1:5</t>
  </si>
  <si>
    <t>1436669852</t>
  </si>
  <si>
    <t>19</t>
  </si>
  <si>
    <t>002</t>
  </si>
  <si>
    <t>Spiraea Nipponica "Snowmoud"  40-60cm</t>
  </si>
  <si>
    <t>-843512648</t>
  </si>
  <si>
    <t>Zakládání</t>
  </si>
  <si>
    <t>20</t>
  </si>
  <si>
    <t>275313711</t>
  </si>
  <si>
    <t>Základové patky z betonu tř. C 20/25</t>
  </si>
  <si>
    <t>-2087573039</t>
  </si>
  <si>
    <t>275351121</t>
  </si>
  <si>
    <t>Zřízení bednění základových patek</t>
  </si>
  <si>
    <t>-1739707805</t>
  </si>
  <si>
    <t>0,4*4*0,3*21</t>
  </si>
  <si>
    <t>22</t>
  </si>
  <si>
    <t>275351122</t>
  </si>
  <si>
    <t>Odstranění bednění základových patek</t>
  </si>
  <si>
    <t>-1831252871</t>
  </si>
  <si>
    <t>Komunikace pozemní</t>
  </si>
  <si>
    <t>23</t>
  </si>
  <si>
    <t>564730011</t>
  </si>
  <si>
    <t>Podklad z kameniva hrubého drceného vel. 8-16 mm tl 100 mm</t>
  </si>
  <si>
    <t>2115380696</t>
  </si>
  <si>
    <t>"VIZ PD" 72+180+15</t>
  </si>
  <si>
    <t>24</t>
  </si>
  <si>
    <t>564740111</t>
  </si>
  <si>
    <t>Podklad z kameniva hrubého drceného vel. 16-32 mm tl 120 mm</t>
  </si>
  <si>
    <t>-118267595</t>
  </si>
  <si>
    <t>25</t>
  </si>
  <si>
    <t>564801112</t>
  </si>
  <si>
    <t>Podklad ze štěrkodrtě ŠD tl 40 mm</t>
  </si>
  <si>
    <t>-1585656876</t>
  </si>
  <si>
    <t>"VIZ PD" 72+180</t>
  </si>
  <si>
    <t>26</t>
  </si>
  <si>
    <t>579231326</t>
  </si>
  <si>
    <t>Strojně litý pryžový povrch stabilizační  20mm a 1-vrstvý tl 10 mm  - barevné řešení dle  vizualizace viz v.č. D.1.1. - 12</t>
  </si>
  <si>
    <t>-2144846418</t>
  </si>
  <si>
    <t>27</t>
  </si>
  <si>
    <t>579231346</t>
  </si>
  <si>
    <t>Strojně litý pryžový povrch stabilizační 40mm  a 1-vrstvý tl 10 mm - barevné řešení dle vizualizace  viz v.č. D.1.1. - 12</t>
  </si>
  <si>
    <t>-1497620446</t>
  </si>
  <si>
    <t>28</t>
  </si>
  <si>
    <t>596211110</t>
  </si>
  <si>
    <t>Kladení zámkové dlažby komunikací pro pěší tl 60 mm skupiny A pl do 50 m2</t>
  </si>
  <si>
    <t>-1704263172</t>
  </si>
  <si>
    <t>29</t>
  </si>
  <si>
    <t>59245021</t>
  </si>
  <si>
    <t>dlažba skladebná betonová 200x200x60mm přírodní</t>
  </si>
  <si>
    <t>-540636299</t>
  </si>
  <si>
    <t>15*1,03 'Přepočtené koeficientem množství</t>
  </si>
  <si>
    <t>Ostatní konstrukce a práce, bourání</t>
  </si>
  <si>
    <t>30</t>
  </si>
  <si>
    <t>900001</t>
  </si>
  <si>
    <t>Přemístění informační tabule</t>
  </si>
  <si>
    <t>lus</t>
  </si>
  <si>
    <t>-226581705</t>
  </si>
  <si>
    <t>31</t>
  </si>
  <si>
    <t>916231213</t>
  </si>
  <si>
    <t>Osazení chodníkového obrubníku betonového stojatého s boční opěrou do lože z betonu prostého</t>
  </si>
  <si>
    <t>-669927705</t>
  </si>
  <si>
    <t>"viz PD" 65</t>
  </si>
  <si>
    <t>"u přemístěného domečku"  15</t>
  </si>
  <si>
    <t>32</t>
  </si>
  <si>
    <t>59217002</t>
  </si>
  <si>
    <t>obrubník betonový zahradní šedý 1000x50x200mm</t>
  </si>
  <si>
    <t>-681534407</t>
  </si>
  <si>
    <t>33</t>
  </si>
  <si>
    <t>936004113.1</t>
  </si>
  <si>
    <t xml:space="preserve">Montáž dětského  pískoviště s rámem </t>
  </si>
  <si>
    <t>384829880</t>
  </si>
  <si>
    <t>3*4</t>
  </si>
  <si>
    <t>34</t>
  </si>
  <si>
    <t>749001</t>
  </si>
  <si>
    <t xml:space="preserve">Dětské pískoviště  3000*3000  s rámu HDP  - viz  Specifikace prvků č.v. D.1.1-11 </t>
  </si>
  <si>
    <t>1860430599</t>
  </si>
  <si>
    <t>35</t>
  </si>
  <si>
    <t>936004121.1</t>
  </si>
  <si>
    <t>Zřízení vnitřního prostoru dětského pískoviště včetně podkladní vrstvy a  vrstvy písku</t>
  </si>
  <si>
    <t>1909492630</t>
  </si>
  <si>
    <t>"nové pískoviště"   3*3</t>
  </si>
  <si>
    <t>" u přemístěného domečku viz PD"   8</t>
  </si>
  <si>
    <t>36</t>
  </si>
  <si>
    <t>936005212</t>
  </si>
  <si>
    <t>Montáž dětské houpačky řetízkové dvoumístné</t>
  </si>
  <si>
    <t>-285400853</t>
  </si>
  <si>
    <t>37</t>
  </si>
  <si>
    <t>74920006.1</t>
  </si>
  <si>
    <t xml:space="preserve">houpačka  dvoumístná    -  nerez provedení - viz  Specifikace prvků č.v. D.1.1-11 </t>
  </si>
  <si>
    <t>-2070798988</t>
  </si>
  <si>
    <t>38</t>
  </si>
  <si>
    <t>936005232</t>
  </si>
  <si>
    <t>Montáž dětské houpačky pružinové dvoumístné</t>
  </si>
  <si>
    <t>-1213878287</t>
  </si>
  <si>
    <t>39</t>
  </si>
  <si>
    <t>74920010.1</t>
  </si>
  <si>
    <t xml:space="preserve">houpačka pružinová autíčko - viz  Specifikace prvků č.v. D.1.1-11 </t>
  </si>
  <si>
    <t>-836830392</t>
  </si>
  <si>
    <t>40</t>
  </si>
  <si>
    <t>936008</t>
  </si>
  <si>
    <t>Montáž lezecké stěny</t>
  </si>
  <si>
    <t>-1625061237</t>
  </si>
  <si>
    <t>41</t>
  </si>
  <si>
    <t>749002</t>
  </si>
  <si>
    <t xml:space="preserve">Lezecká stěna - viz  Specifikace prvků č.v. D.1.1-11 </t>
  </si>
  <si>
    <t>1565454842</t>
  </si>
  <si>
    <t>42</t>
  </si>
  <si>
    <t>936009</t>
  </si>
  <si>
    <t>Montáž věže s tobogánem</t>
  </si>
  <si>
    <t>1846565411</t>
  </si>
  <si>
    <t>43</t>
  </si>
  <si>
    <t>749003</t>
  </si>
  <si>
    <t xml:space="preserve">Věž s tobogánem  - provedení nerez - viz  Specifikace prvků č.v. D.1.1-11 </t>
  </si>
  <si>
    <t>-668802303</t>
  </si>
  <si>
    <t>44</t>
  </si>
  <si>
    <t>936010</t>
  </si>
  <si>
    <t>Demontáž a přemístění  stávajícího domečku</t>
  </si>
  <si>
    <t>72090129</t>
  </si>
  <si>
    <t>45</t>
  </si>
  <si>
    <t>936011</t>
  </si>
  <si>
    <t>Demontáž a přemístění  stávající  dvouhoupačky</t>
  </si>
  <si>
    <t>-413593021</t>
  </si>
  <si>
    <t>997</t>
  </si>
  <si>
    <t>Přesun sutě</t>
  </si>
  <si>
    <t>46</t>
  </si>
  <si>
    <t>997221561</t>
  </si>
  <si>
    <t>Vodorovná doprava suti z kusových materiálů do 1 km</t>
  </si>
  <si>
    <t>1080340305</t>
  </si>
  <si>
    <t>47</t>
  </si>
  <si>
    <t>997221569</t>
  </si>
  <si>
    <t>Příplatek ZKD 1 km u vodorovné dopravy suti z kusových materiálů</t>
  </si>
  <si>
    <t>-535866198</t>
  </si>
  <si>
    <t>32,919*10 'Přepočtené koeficientem množství</t>
  </si>
  <si>
    <t>48</t>
  </si>
  <si>
    <t>997221845</t>
  </si>
  <si>
    <t>Poplatek za uložení na skládce (skládkovné) odpadu asfaltového bez dehtu kód odpadu 170 302</t>
  </si>
  <si>
    <t>-240784423</t>
  </si>
  <si>
    <t>998</t>
  </si>
  <si>
    <t>Přesun hmot</t>
  </si>
  <si>
    <t>49</t>
  </si>
  <si>
    <t>998222012</t>
  </si>
  <si>
    <t>Přesun hmot pro tělovýchovné plochy</t>
  </si>
  <si>
    <t>1337240442</t>
  </si>
  <si>
    <t>PSV</t>
  </si>
  <si>
    <t>Práce a dodávky PSV</t>
  </si>
  <si>
    <t>767</t>
  </si>
  <si>
    <t>Konstrukce zámečnické</t>
  </si>
  <si>
    <t>50</t>
  </si>
  <si>
    <t>767996702</t>
  </si>
  <si>
    <t>Demontáž atypických zámečnických konstrukcí řezáním hmotnosti jednotlivých dílů do 100 kg</t>
  </si>
  <si>
    <t>210039074</t>
  </si>
  <si>
    <t xml:space="preserve">"stávající basketbalový koš"  100 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</si>
</sst>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57" s="2" customFormat="1" ht="14.4" customHeight="1" hidden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HristeFM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Rekonstrukce hřiště v Puškinově parku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20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Frýdek Místek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22</v>
      </c>
      <c r="AJ47" s="38"/>
      <c r="AK47" s="38"/>
      <c r="AL47" s="38"/>
      <c r="AM47" s="66" t="str">
        <f>IF(AN8="","",AN8)</f>
        <v>27. 2. 2019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13.65" customHeight="1"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 xml:space="preserve">Město  Frýdek - Místek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67" t="str">
        <f>IF(E17="","",E17)</f>
        <v>Daniel Danemark</v>
      </c>
      <c r="AN49" s="38"/>
      <c r="AO49" s="38"/>
      <c r="AP49" s="38"/>
      <c r="AQ49" s="38"/>
      <c r="AR49" s="42"/>
      <c r="AS49" s="68" t="s">
        <v>50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33</v>
      </c>
      <c r="AJ50" s="38"/>
      <c r="AK50" s="38"/>
      <c r="AL50" s="38"/>
      <c r="AM50" s="67" t="str">
        <f>IF(E20="","",E20)</f>
        <v xml:space="preserve">Martin  Pniok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51</v>
      </c>
      <c r="D52" s="81"/>
      <c r="E52" s="81"/>
      <c r="F52" s="81"/>
      <c r="G52" s="81"/>
      <c r="H52" s="82"/>
      <c r="I52" s="83" t="s">
        <v>52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53</v>
      </c>
      <c r="AH52" s="81"/>
      <c r="AI52" s="81"/>
      <c r="AJ52" s="81"/>
      <c r="AK52" s="81"/>
      <c r="AL52" s="81"/>
      <c r="AM52" s="81"/>
      <c r="AN52" s="83" t="s">
        <v>54</v>
      </c>
      <c r="AO52" s="81"/>
      <c r="AP52" s="85"/>
      <c r="AQ52" s="86" t="s">
        <v>55</v>
      </c>
      <c r="AR52" s="42"/>
      <c r="AS52" s="87" t="s">
        <v>56</v>
      </c>
      <c r="AT52" s="88" t="s">
        <v>57</v>
      </c>
      <c r="AU52" s="88" t="s">
        <v>58</v>
      </c>
      <c r="AV52" s="88" t="s">
        <v>59</v>
      </c>
      <c r="AW52" s="88" t="s">
        <v>60</v>
      </c>
      <c r="AX52" s="88" t="s">
        <v>61</v>
      </c>
      <c r="AY52" s="88" t="s">
        <v>62</v>
      </c>
      <c r="AZ52" s="88" t="s">
        <v>63</v>
      </c>
      <c r="BA52" s="88" t="s">
        <v>64</v>
      </c>
      <c r="BB52" s="88" t="s">
        <v>65</v>
      </c>
      <c r="BC52" s="88" t="s">
        <v>66</v>
      </c>
      <c r="BD52" s="89" t="s">
        <v>67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68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ROUND(AS55,2)</f>
        <v>0</v>
      </c>
      <c r="AT54" s="101">
        <f>ROUND(SUM(AV54:AW54),2)</f>
        <v>0</v>
      </c>
      <c r="AU54" s="102">
        <f>ROUND(AU55,5)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ROUND(AZ55,2)</f>
        <v>0</v>
      </c>
      <c r="BA54" s="101">
        <f>ROUND(BA55,2)</f>
        <v>0</v>
      </c>
      <c r="BB54" s="101">
        <f>ROUND(BB55,2)</f>
        <v>0</v>
      </c>
      <c r="BC54" s="101">
        <f>ROUND(BC55,2)</f>
        <v>0</v>
      </c>
      <c r="BD54" s="103">
        <f>ROUND(BD55,2)</f>
        <v>0</v>
      </c>
      <c r="BS54" s="104" t="s">
        <v>69</v>
      </c>
      <c r="BT54" s="104" t="s">
        <v>70</v>
      </c>
      <c r="BV54" s="104" t="s">
        <v>71</v>
      </c>
      <c r="BW54" s="104" t="s">
        <v>5</v>
      </c>
      <c r="BX54" s="104" t="s">
        <v>72</v>
      </c>
      <c r="CL54" s="104" t="s">
        <v>1</v>
      </c>
    </row>
    <row r="55" spans="1:90" s="5" customFormat="1" ht="16.5" customHeight="1">
      <c r="A55" s="105" t="s">
        <v>73</v>
      </c>
      <c r="B55" s="106"/>
      <c r="C55" s="107"/>
      <c r="D55" s="108" t="s">
        <v>14</v>
      </c>
      <c r="E55" s="108"/>
      <c r="F55" s="108"/>
      <c r="G55" s="108"/>
      <c r="H55" s="108"/>
      <c r="I55" s="109"/>
      <c r="J55" s="108" t="s">
        <v>17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'HristeFM - Rekonstrukce h...'!J28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74</v>
      </c>
      <c r="AR55" s="112"/>
      <c r="AS55" s="113">
        <v>0</v>
      </c>
      <c r="AT55" s="114">
        <f>ROUND(SUM(AV55:AW55),2)</f>
        <v>0</v>
      </c>
      <c r="AU55" s="115">
        <f>'HristeFM - Rekonstrukce h...'!P82</f>
        <v>0</v>
      </c>
      <c r="AV55" s="114">
        <f>'HristeFM - Rekonstrukce h...'!J31</f>
        <v>0</v>
      </c>
      <c r="AW55" s="114">
        <f>'HristeFM - Rekonstrukce h...'!J32</f>
        <v>0</v>
      </c>
      <c r="AX55" s="114">
        <f>'HristeFM - Rekonstrukce h...'!J33</f>
        <v>0</v>
      </c>
      <c r="AY55" s="114">
        <f>'HristeFM - Rekonstrukce h...'!J34</f>
        <v>0</v>
      </c>
      <c r="AZ55" s="114">
        <f>'HristeFM - Rekonstrukce h...'!F31</f>
        <v>0</v>
      </c>
      <c r="BA55" s="114">
        <f>'HristeFM - Rekonstrukce h...'!F32</f>
        <v>0</v>
      </c>
      <c r="BB55" s="114">
        <f>'HristeFM - Rekonstrukce h...'!F33</f>
        <v>0</v>
      </c>
      <c r="BC55" s="114">
        <f>'HristeFM - Rekonstrukce h...'!F34</f>
        <v>0</v>
      </c>
      <c r="BD55" s="116">
        <f>'HristeFM - Rekonstrukce h...'!F35</f>
        <v>0</v>
      </c>
      <c r="BT55" s="117" t="s">
        <v>75</v>
      </c>
      <c r="BU55" s="117" t="s">
        <v>76</v>
      </c>
      <c r="BV55" s="117" t="s">
        <v>71</v>
      </c>
      <c r="BW55" s="117" t="s">
        <v>5</v>
      </c>
      <c r="BX55" s="117" t="s">
        <v>72</v>
      </c>
      <c r="CL55" s="117" t="s">
        <v>1</v>
      </c>
    </row>
    <row r="56" spans="2:44" s="1" customFormat="1" ht="30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  <row r="57" spans="2:44" s="1" customFormat="1" ht="6.9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42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HristeFM - Rekonstrukce h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8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5</v>
      </c>
    </row>
    <row r="3" spans="2:46" ht="6.95" customHeight="1">
      <c r="B3" s="119"/>
      <c r="C3" s="120"/>
      <c r="D3" s="120"/>
      <c r="E3" s="120"/>
      <c r="F3" s="120"/>
      <c r="G3" s="120"/>
      <c r="H3" s="120"/>
      <c r="I3" s="121"/>
      <c r="J3" s="120"/>
      <c r="K3" s="120"/>
      <c r="L3" s="19"/>
      <c r="AT3" s="16" t="s">
        <v>77</v>
      </c>
    </row>
    <row r="4" spans="2:46" ht="24.95" customHeight="1">
      <c r="B4" s="19"/>
      <c r="D4" s="122" t="s">
        <v>78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s="1" customFormat="1" ht="12" customHeight="1">
      <c r="B6" s="42"/>
      <c r="D6" s="123" t="s">
        <v>16</v>
      </c>
      <c r="I6" s="124"/>
      <c r="L6" s="42"/>
    </row>
    <row r="7" spans="2:12" s="1" customFormat="1" ht="36.95" customHeight="1">
      <c r="B7" s="42"/>
      <c r="E7" s="125" t="s">
        <v>17</v>
      </c>
      <c r="F7" s="1"/>
      <c r="G7" s="1"/>
      <c r="H7" s="1"/>
      <c r="I7" s="124"/>
      <c r="L7" s="42"/>
    </row>
    <row r="8" spans="2:12" s="1" customFormat="1" ht="12">
      <c r="B8" s="42"/>
      <c r="I8" s="124"/>
      <c r="L8" s="42"/>
    </row>
    <row r="9" spans="2:12" s="1" customFormat="1" ht="12" customHeight="1">
      <c r="B9" s="42"/>
      <c r="D9" s="123" t="s">
        <v>18</v>
      </c>
      <c r="F9" s="16" t="s">
        <v>1</v>
      </c>
      <c r="I9" s="126" t="s">
        <v>19</v>
      </c>
      <c r="J9" s="16" t="s">
        <v>1</v>
      </c>
      <c r="L9" s="42"/>
    </row>
    <row r="10" spans="2:12" s="1" customFormat="1" ht="12" customHeight="1">
      <c r="B10" s="42"/>
      <c r="D10" s="123" t="s">
        <v>20</v>
      </c>
      <c r="F10" s="16" t="s">
        <v>21</v>
      </c>
      <c r="I10" s="126" t="s">
        <v>22</v>
      </c>
      <c r="J10" s="127" t="str">
        <f>'Rekapitulace stavby'!AN8</f>
        <v>27. 2. 2019</v>
      </c>
      <c r="L10" s="42"/>
    </row>
    <row r="11" spans="2:12" s="1" customFormat="1" ht="10.8" customHeight="1">
      <c r="B11" s="42"/>
      <c r="I11" s="124"/>
      <c r="L11" s="42"/>
    </row>
    <row r="12" spans="2:12" s="1" customFormat="1" ht="12" customHeight="1">
      <c r="B12" s="42"/>
      <c r="D12" s="123" t="s">
        <v>24</v>
      </c>
      <c r="I12" s="126" t="s">
        <v>25</v>
      </c>
      <c r="J12" s="16" t="s">
        <v>1</v>
      </c>
      <c r="L12" s="42"/>
    </row>
    <row r="13" spans="2:12" s="1" customFormat="1" ht="18" customHeight="1">
      <c r="B13" s="42"/>
      <c r="E13" s="16" t="s">
        <v>26</v>
      </c>
      <c r="I13" s="126" t="s">
        <v>27</v>
      </c>
      <c r="J13" s="16" t="s">
        <v>1</v>
      </c>
      <c r="L13" s="42"/>
    </row>
    <row r="14" spans="2:12" s="1" customFormat="1" ht="6.95" customHeight="1">
      <c r="B14" s="42"/>
      <c r="I14" s="124"/>
      <c r="L14" s="42"/>
    </row>
    <row r="15" spans="2:12" s="1" customFormat="1" ht="12" customHeight="1">
      <c r="B15" s="42"/>
      <c r="D15" s="123" t="s">
        <v>28</v>
      </c>
      <c r="I15" s="126" t="s">
        <v>25</v>
      </c>
      <c r="J15" s="32" t="str">
        <f>'Rekapitulace stavby'!AN13</f>
        <v>Vyplň údaj</v>
      </c>
      <c r="L15" s="42"/>
    </row>
    <row r="16" spans="2:12" s="1" customFormat="1" ht="18" customHeight="1">
      <c r="B16" s="42"/>
      <c r="E16" s="32" t="str">
        <f>'Rekapitulace stavby'!E14</f>
        <v>Vyplň údaj</v>
      </c>
      <c r="F16" s="16"/>
      <c r="G16" s="16"/>
      <c r="H16" s="16"/>
      <c r="I16" s="126" t="s">
        <v>27</v>
      </c>
      <c r="J16" s="32" t="str">
        <f>'Rekapitulace stavby'!AN14</f>
        <v>Vyplň údaj</v>
      </c>
      <c r="L16" s="42"/>
    </row>
    <row r="17" spans="2:12" s="1" customFormat="1" ht="6.95" customHeight="1">
      <c r="B17" s="42"/>
      <c r="I17" s="124"/>
      <c r="L17" s="42"/>
    </row>
    <row r="18" spans="2:12" s="1" customFormat="1" ht="12" customHeight="1">
      <c r="B18" s="42"/>
      <c r="D18" s="123" t="s">
        <v>30</v>
      </c>
      <c r="I18" s="126" t="s">
        <v>25</v>
      </c>
      <c r="J18" s="16" t="s">
        <v>1</v>
      </c>
      <c r="L18" s="42"/>
    </row>
    <row r="19" spans="2:12" s="1" customFormat="1" ht="18" customHeight="1">
      <c r="B19" s="42"/>
      <c r="E19" s="16" t="s">
        <v>31</v>
      </c>
      <c r="I19" s="126" t="s">
        <v>27</v>
      </c>
      <c r="J19" s="16" t="s">
        <v>1</v>
      </c>
      <c r="L19" s="42"/>
    </row>
    <row r="20" spans="2:12" s="1" customFormat="1" ht="6.95" customHeight="1">
      <c r="B20" s="42"/>
      <c r="I20" s="124"/>
      <c r="L20" s="42"/>
    </row>
    <row r="21" spans="2:12" s="1" customFormat="1" ht="12" customHeight="1">
      <c r="B21" s="42"/>
      <c r="D21" s="123" t="s">
        <v>33</v>
      </c>
      <c r="I21" s="126" t="s">
        <v>25</v>
      </c>
      <c r="J21" s="16" t="s">
        <v>1</v>
      </c>
      <c r="L21" s="42"/>
    </row>
    <row r="22" spans="2:12" s="1" customFormat="1" ht="18" customHeight="1">
      <c r="B22" s="42"/>
      <c r="E22" s="16" t="s">
        <v>34</v>
      </c>
      <c r="I22" s="126" t="s">
        <v>27</v>
      </c>
      <c r="J22" s="16" t="s">
        <v>1</v>
      </c>
      <c r="L22" s="42"/>
    </row>
    <row r="23" spans="2:12" s="1" customFormat="1" ht="6.95" customHeight="1">
      <c r="B23" s="42"/>
      <c r="I23" s="124"/>
      <c r="L23" s="42"/>
    </row>
    <row r="24" spans="2:12" s="1" customFormat="1" ht="12" customHeight="1">
      <c r="B24" s="42"/>
      <c r="D24" s="123" t="s">
        <v>35</v>
      </c>
      <c r="I24" s="124"/>
      <c r="L24" s="42"/>
    </row>
    <row r="25" spans="2:12" s="6" customFormat="1" ht="16.5" customHeight="1">
      <c r="B25" s="128"/>
      <c r="E25" s="129" t="s">
        <v>1</v>
      </c>
      <c r="F25" s="129"/>
      <c r="G25" s="129"/>
      <c r="H25" s="129"/>
      <c r="I25" s="130"/>
      <c r="L25" s="128"/>
    </row>
    <row r="26" spans="2:12" s="1" customFormat="1" ht="6.95" customHeight="1">
      <c r="B26" s="42"/>
      <c r="I26" s="124"/>
      <c r="L26" s="42"/>
    </row>
    <row r="27" spans="2:12" s="1" customFormat="1" ht="6.95" customHeight="1">
      <c r="B27" s="42"/>
      <c r="D27" s="70"/>
      <c r="E27" s="70"/>
      <c r="F27" s="70"/>
      <c r="G27" s="70"/>
      <c r="H27" s="70"/>
      <c r="I27" s="131"/>
      <c r="J27" s="70"/>
      <c r="K27" s="70"/>
      <c r="L27" s="42"/>
    </row>
    <row r="28" spans="2:12" s="1" customFormat="1" ht="25.4" customHeight="1">
      <c r="B28" s="42"/>
      <c r="D28" s="132" t="s">
        <v>36</v>
      </c>
      <c r="I28" s="124"/>
      <c r="J28" s="133">
        <f>ROUND(J82,2)</f>
        <v>0</v>
      </c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1"/>
      <c r="J29" s="70"/>
      <c r="K29" s="70"/>
      <c r="L29" s="42"/>
    </row>
    <row r="30" spans="2:12" s="1" customFormat="1" ht="14.4" customHeight="1">
      <c r="B30" s="42"/>
      <c r="F30" s="134" t="s">
        <v>38</v>
      </c>
      <c r="I30" s="135" t="s">
        <v>37</v>
      </c>
      <c r="J30" s="134" t="s">
        <v>39</v>
      </c>
      <c r="L30" s="42"/>
    </row>
    <row r="31" spans="2:12" s="1" customFormat="1" ht="14.4" customHeight="1">
      <c r="B31" s="42"/>
      <c r="D31" s="123" t="s">
        <v>40</v>
      </c>
      <c r="E31" s="123" t="s">
        <v>41</v>
      </c>
      <c r="F31" s="136">
        <f>ROUND((SUM(BE82:BE189)),2)</f>
        <v>0</v>
      </c>
      <c r="I31" s="137">
        <v>0.21</v>
      </c>
      <c r="J31" s="136">
        <f>ROUND(((SUM(BE82:BE189))*I31),2)</f>
        <v>0</v>
      </c>
      <c r="L31" s="42"/>
    </row>
    <row r="32" spans="2:12" s="1" customFormat="1" ht="14.4" customHeight="1">
      <c r="B32" s="42"/>
      <c r="E32" s="123" t="s">
        <v>42</v>
      </c>
      <c r="F32" s="136">
        <f>ROUND((SUM(BF82:BF189)),2)</f>
        <v>0</v>
      </c>
      <c r="I32" s="137">
        <v>0.15</v>
      </c>
      <c r="J32" s="136">
        <f>ROUND(((SUM(BF82:BF189))*I32),2)</f>
        <v>0</v>
      </c>
      <c r="L32" s="42"/>
    </row>
    <row r="33" spans="2:12" s="1" customFormat="1" ht="14.4" customHeight="1" hidden="1">
      <c r="B33" s="42"/>
      <c r="E33" s="123" t="s">
        <v>43</v>
      </c>
      <c r="F33" s="136">
        <f>ROUND((SUM(BG82:BG189)),2)</f>
        <v>0</v>
      </c>
      <c r="I33" s="137">
        <v>0.21</v>
      </c>
      <c r="J33" s="136">
        <f>0</f>
        <v>0</v>
      </c>
      <c r="L33" s="42"/>
    </row>
    <row r="34" spans="2:12" s="1" customFormat="1" ht="14.4" customHeight="1" hidden="1">
      <c r="B34" s="42"/>
      <c r="E34" s="123" t="s">
        <v>44</v>
      </c>
      <c r="F34" s="136">
        <f>ROUND((SUM(BH82:BH189)),2)</f>
        <v>0</v>
      </c>
      <c r="I34" s="137">
        <v>0.15</v>
      </c>
      <c r="J34" s="136">
        <f>0</f>
        <v>0</v>
      </c>
      <c r="L34" s="42"/>
    </row>
    <row r="35" spans="2:12" s="1" customFormat="1" ht="14.4" customHeight="1" hidden="1">
      <c r="B35" s="42"/>
      <c r="E35" s="123" t="s">
        <v>45</v>
      </c>
      <c r="F35" s="136">
        <f>ROUND((SUM(BI82:BI189)),2)</f>
        <v>0</v>
      </c>
      <c r="I35" s="137">
        <v>0</v>
      </c>
      <c r="J35" s="136">
        <f>0</f>
        <v>0</v>
      </c>
      <c r="L35" s="42"/>
    </row>
    <row r="36" spans="2:12" s="1" customFormat="1" ht="6.95" customHeight="1">
      <c r="B36" s="42"/>
      <c r="I36" s="124"/>
      <c r="L36" s="42"/>
    </row>
    <row r="37" spans="2:12" s="1" customFormat="1" ht="25.4" customHeight="1">
      <c r="B37" s="42"/>
      <c r="C37" s="138"/>
      <c r="D37" s="139" t="s">
        <v>46</v>
      </c>
      <c r="E37" s="140"/>
      <c r="F37" s="140"/>
      <c r="G37" s="141" t="s">
        <v>47</v>
      </c>
      <c r="H37" s="142" t="s">
        <v>48</v>
      </c>
      <c r="I37" s="143"/>
      <c r="J37" s="144">
        <f>SUM(J28:J35)</f>
        <v>0</v>
      </c>
      <c r="K37" s="145"/>
      <c r="L37" s="42"/>
    </row>
    <row r="38" spans="2:12" s="1" customFormat="1" ht="14.4" customHeight="1">
      <c r="B38" s="146"/>
      <c r="C38" s="147"/>
      <c r="D38" s="147"/>
      <c r="E38" s="147"/>
      <c r="F38" s="147"/>
      <c r="G38" s="147"/>
      <c r="H38" s="147"/>
      <c r="I38" s="148"/>
      <c r="J38" s="147"/>
      <c r="K38" s="147"/>
      <c r="L38" s="42"/>
    </row>
    <row r="42" spans="2:12" s="1" customFormat="1" ht="6.95" customHeight="1">
      <c r="B42" s="149"/>
      <c r="C42" s="150"/>
      <c r="D42" s="150"/>
      <c r="E42" s="150"/>
      <c r="F42" s="150"/>
      <c r="G42" s="150"/>
      <c r="H42" s="150"/>
      <c r="I42" s="151"/>
      <c r="J42" s="150"/>
      <c r="K42" s="150"/>
      <c r="L42" s="42"/>
    </row>
    <row r="43" spans="2:12" s="1" customFormat="1" ht="24.95" customHeight="1">
      <c r="B43" s="37"/>
      <c r="C43" s="22" t="s">
        <v>79</v>
      </c>
      <c r="D43" s="38"/>
      <c r="E43" s="38"/>
      <c r="F43" s="38"/>
      <c r="G43" s="38"/>
      <c r="H43" s="38"/>
      <c r="I43" s="124"/>
      <c r="J43" s="38"/>
      <c r="K43" s="38"/>
      <c r="L43" s="42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124"/>
      <c r="J44" s="38"/>
      <c r="K44" s="38"/>
      <c r="L44" s="42"/>
    </row>
    <row r="45" spans="2:12" s="1" customFormat="1" ht="12" customHeight="1">
      <c r="B45" s="37"/>
      <c r="C45" s="31" t="s">
        <v>16</v>
      </c>
      <c r="D45" s="38"/>
      <c r="E45" s="38"/>
      <c r="F45" s="38"/>
      <c r="G45" s="38"/>
      <c r="H45" s="38"/>
      <c r="I45" s="124"/>
      <c r="J45" s="38"/>
      <c r="K45" s="38"/>
      <c r="L45" s="42"/>
    </row>
    <row r="46" spans="2:12" s="1" customFormat="1" ht="16.5" customHeight="1">
      <c r="B46" s="37"/>
      <c r="C46" s="38"/>
      <c r="D46" s="38"/>
      <c r="E46" s="63" t="str">
        <f>E7</f>
        <v>Rekonstrukce hřiště v Puškinově parku</v>
      </c>
      <c r="F46" s="38"/>
      <c r="G46" s="38"/>
      <c r="H46" s="38"/>
      <c r="I46" s="124"/>
      <c r="J46" s="38"/>
      <c r="K46" s="38"/>
      <c r="L46" s="42"/>
    </row>
    <row r="47" spans="2:12" s="1" customFormat="1" ht="6.95" customHeight="1">
      <c r="B47" s="37"/>
      <c r="C47" s="38"/>
      <c r="D47" s="38"/>
      <c r="E47" s="38"/>
      <c r="F47" s="38"/>
      <c r="G47" s="38"/>
      <c r="H47" s="38"/>
      <c r="I47" s="124"/>
      <c r="J47" s="38"/>
      <c r="K47" s="38"/>
      <c r="L47" s="42"/>
    </row>
    <row r="48" spans="2:12" s="1" customFormat="1" ht="12" customHeight="1">
      <c r="B48" s="37"/>
      <c r="C48" s="31" t="s">
        <v>20</v>
      </c>
      <c r="D48" s="38"/>
      <c r="E48" s="38"/>
      <c r="F48" s="26" t="str">
        <f>F10</f>
        <v>Frýdek Místek</v>
      </c>
      <c r="G48" s="38"/>
      <c r="H48" s="38"/>
      <c r="I48" s="126" t="s">
        <v>22</v>
      </c>
      <c r="J48" s="66" t="str">
        <f>IF(J10="","",J10)</f>
        <v>27. 2. 2019</v>
      </c>
      <c r="K48" s="38"/>
      <c r="L48" s="42"/>
    </row>
    <row r="49" spans="2:12" s="1" customFormat="1" ht="6.95" customHeight="1">
      <c r="B49" s="37"/>
      <c r="C49" s="38"/>
      <c r="D49" s="38"/>
      <c r="E49" s="38"/>
      <c r="F49" s="38"/>
      <c r="G49" s="38"/>
      <c r="H49" s="38"/>
      <c r="I49" s="124"/>
      <c r="J49" s="38"/>
      <c r="K49" s="38"/>
      <c r="L49" s="42"/>
    </row>
    <row r="50" spans="2:12" s="1" customFormat="1" ht="13.65" customHeight="1">
      <c r="B50" s="37"/>
      <c r="C50" s="31" t="s">
        <v>24</v>
      </c>
      <c r="D50" s="38"/>
      <c r="E50" s="38"/>
      <c r="F50" s="26" t="str">
        <f>E13</f>
        <v xml:space="preserve">Město  Frýdek - Místek</v>
      </c>
      <c r="G50" s="38"/>
      <c r="H50" s="38"/>
      <c r="I50" s="126" t="s">
        <v>30</v>
      </c>
      <c r="J50" s="35" t="str">
        <f>E19</f>
        <v>Daniel Danemark</v>
      </c>
      <c r="K50" s="38"/>
      <c r="L50" s="42"/>
    </row>
    <row r="51" spans="2:12" s="1" customFormat="1" ht="13.65" customHeight="1">
      <c r="B51" s="37"/>
      <c r="C51" s="31" t="s">
        <v>28</v>
      </c>
      <c r="D51" s="38"/>
      <c r="E51" s="38"/>
      <c r="F51" s="26" t="str">
        <f>IF(E16="","",E16)</f>
        <v>Vyplň údaj</v>
      </c>
      <c r="G51" s="38"/>
      <c r="H51" s="38"/>
      <c r="I51" s="126" t="s">
        <v>33</v>
      </c>
      <c r="J51" s="35" t="str">
        <f>E22</f>
        <v xml:space="preserve">Martin  Pniok</v>
      </c>
      <c r="K51" s="38"/>
      <c r="L51" s="42"/>
    </row>
    <row r="52" spans="2:12" s="1" customFormat="1" ht="10.3" customHeight="1">
      <c r="B52" s="37"/>
      <c r="C52" s="38"/>
      <c r="D52" s="38"/>
      <c r="E52" s="38"/>
      <c r="F52" s="38"/>
      <c r="G52" s="38"/>
      <c r="H52" s="38"/>
      <c r="I52" s="124"/>
      <c r="J52" s="38"/>
      <c r="K52" s="38"/>
      <c r="L52" s="42"/>
    </row>
    <row r="53" spans="2:12" s="1" customFormat="1" ht="29.25" customHeight="1">
      <c r="B53" s="37"/>
      <c r="C53" s="152" t="s">
        <v>80</v>
      </c>
      <c r="D53" s="153"/>
      <c r="E53" s="153"/>
      <c r="F53" s="153"/>
      <c r="G53" s="153"/>
      <c r="H53" s="153"/>
      <c r="I53" s="154"/>
      <c r="J53" s="155" t="s">
        <v>81</v>
      </c>
      <c r="K53" s="153"/>
      <c r="L53" s="42"/>
    </row>
    <row r="54" spans="2:12" s="1" customFormat="1" ht="10.3" customHeight="1">
      <c r="B54" s="37"/>
      <c r="C54" s="38"/>
      <c r="D54" s="38"/>
      <c r="E54" s="38"/>
      <c r="F54" s="38"/>
      <c r="G54" s="38"/>
      <c r="H54" s="38"/>
      <c r="I54" s="124"/>
      <c r="J54" s="38"/>
      <c r="K54" s="38"/>
      <c r="L54" s="42"/>
    </row>
    <row r="55" spans="2:47" s="1" customFormat="1" ht="22.8" customHeight="1">
      <c r="B55" s="37"/>
      <c r="C55" s="156" t="s">
        <v>82</v>
      </c>
      <c r="D55" s="38"/>
      <c r="E55" s="38"/>
      <c r="F55" s="38"/>
      <c r="G55" s="38"/>
      <c r="H55" s="38"/>
      <c r="I55" s="124"/>
      <c r="J55" s="97">
        <f>J82</f>
        <v>0</v>
      </c>
      <c r="K55" s="38"/>
      <c r="L55" s="42"/>
      <c r="AU55" s="16" t="s">
        <v>83</v>
      </c>
    </row>
    <row r="56" spans="2:12" s="7" customFormat="1" ht="24.95" customHeight="1">
      <c r="B56" s="157"/>
      <c r="C56" s="158"/>
      <c r="D56" s="159" t="s">
        <v>84</v>
      </c>
      <c r="E56" s="160"/>
      <c r="F56" s="160"/>
      <c r="G56" s="160"/>
      <c r="H56" s="160"/>
      <c r="I56" s="161"/>
      <c r="J56" s="162">
        <f>J83</f>
        <v>0</v>
      </c>
      <c r="K56" s="158"/>
      <c r="L56" s="163"/>
    </row>
    <row r="57" spans="2:12" s="8" customFormat="1" ht="19.9" customHeight="1">
      <c r="B57" s="164"/>
      <c r="C57" s="165"/>
      <c r="D57" s="166" t="s">
        <v>85</v>
      </c>
      <c r="E57" s="167"/>
      <c r="F57" s="167"/>
      <c r="G57" s="167"/>
      <c r="H57" s="167"/>
      <c r="I57" s="168"/>
      <c r="J57" s="169">
        <f>J84</f>
        <v>0</v>
      </c>
      <c r="K57" s="165"/>
      <c r="L57" s="170"/>
    </row>
    <row r="58" spans="2:12" s="8" customFormat="1" ht="19.9" customHeight="1">
      <c r="B58" s="164"/>
      <c r="C58" s="165"/>
      <c r="D58" s="166" t="s">
        <v>86</v>
      </c>
      <c r="E58" s="167"/>
      <c r="F58" s="167"/>
      <c r="G58" s="167"/>
      <c r="H58" s="167"/>
      <c r="I58" s="168"/>
      <c r="J58" s="169">
        <f>J130</f>
        <v>0</v>
      </c>
      <c r="K58" s="165"/>
      <c r="L58" s="170"/>
    </row>
    <row r="59" spans="2:12" s="8" customFormat="1" ht="19.9" customHeight="1">
      <c r="B59" s="164"/>
      <c r="C59" s="165"/>
      <c r="D59" s="166" t="s">
        <v>87</v>
      </c>
      <c r="E59" s="167"/>
      <c r="F59" s="167"/>
      <c r="G59" s="167"/>
      <c r="H59" s="167"/>
      <c r="I59" s="168"/>
      <c r="J59" s="169">
        <f>J138</f>
        <v>0</v>
      </c>
      <c r="K59" s="165"/>
      <c r="L59" s="170"/>
    </row>
    <row r="60" spans="2:12" s="8" customFormat="1" ht="19.9" customHeight="1">
      <c r="B60" s="164"/>
      <c r="C60" s="165"/>
      <c r="D60" s="166" t="s">
        <v>88</v>
      </c>
      <c r="E60" s="167"/>
      <c r="F60" s="167"/>
      <c r="G60" s="167"/>
      <c r="H60" s="167"/>
      <c r="I60" s="168"/>
      <c r="J60" s="169">
        <f>J153</f>
        <v>0</v>
      </c>
      <c r="K60" s="165"/>
      <c r="L60" s="170"/>
    </row>
    <row r="61" spans="2:12" s="8" customFormat="1" ht="19.9" customHeight="1">
      <c r="B61" s="164"/>
      <c r="C61" s="165"/>
      <c r="D61" s="166" t="s">
        <v>89</v>
      </c>
      <c r="E61" s="167"/>
      <c r="F61" s="167"/>
      <c r="G61" s="167"/>
      <c r="H61" s="167"/>
      <c r="I61" s="168"/>
      <c r="J61" s="169">
        <f>J178</f>
        <v>0</v>
      </c>
      <c r="K61" s="165"/>
      <c r="L61" s="170"/>
    </row>
    <row r="62" spans="2:12" s="8" customFormat="1" ht="19.9" customHeight="1">
      <c r="B62" s="164"/>
      <c r="C62" s="165"/>
      <c r="D62" s="166" t="s">
        <v>90</v>
      </c>
      <c r="E62" s="167"/>
      <c r="F62" s="167"/>
      <c r="G62" s="167"/>
      <c r="H62" s="167"/>
      <c r="I62" s="168"/>
      <c r="J62" s="169">
        <f>J183</f>
        <v>0</v>
      </c>
      <c r="K62" s="165"/>
      <c r="L62" s="170"/>
    </row>
    <row r="63" spans="2:12" s="7" customFormat="1" ht="24.95" customHeight="1">
      <c r="B63" s="157"/>
      <c r="C63" s="158"/>
      <c r="D63" s="159" t="s">
        <v>91</v>
      </c>
      <c r="E63" s="160"/>
      <c r="F63" s="160"/>
      <c r="G63" s="160"/>
      <c r="H63" s="160"/>
      <c r="I63" s="161"/>
      <c r="J63" s="162">
        <f>J185</f>
        <v>0</v>
      </c>
      <c r="K63" s="158"/>
      <c r="L63" s="163"/>
    </row>
    <row r="64" spans="2:12" s="8" customFormat="1" ht="19.9" customHeight="1">
      <c r="B64" s="164"/>
      <c r="C64" s="165"/>
      <c r="D64" s="166" t="s">
        <v>92</v>
      </c>
      <c r="E64" s="167"/>
      <c r="F64" s="167"/>
      <c r="G64" s="167"/>
      <c r="H64" s="167"/>
      <c r="I64" s="168"/>
      <c r="J64" s="169">
        <f>J186</f>
        <v>0</v>
      </c>
      <c r="K64" s="165"/>
      <c r="L64" s="170"/>
    </row>
    <row r="65" spans="2:12" s="1" customFormat="1" ht="21.8" customHeight="1">
      <c r="B65" s="37"/>
      <c r="C65" s="38"/>
      <c r="D65" s="38"/>
      <c r="E65" s="38"/>
      <c r="F65" s="38"/>
      <c r="G65" s="38"/>
      <c r="H65" s="38"/>
      <c r="I65" s="124"/>
      <c r="J65" s="38"/>
      <c r="K65" s="38"/>
      <c r="L65" s="42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7"/>
      <c r="L66" s="42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51"/>
      <c r="J70" s="59"/>
      <c r="K70" s="59"/>
      <c r="L70" s="42"/>
    </row>
    <row r="71" spans="2:12" s="1" customFormat="1" ht="24.95" customHeight="1">
      <c r="B71" s="37"/>
      <c r="C71" s="22" t="s">
        <v>93</v>
      </c>
      <c r="D71" s="38"/>
      <c r="E71" s="38"/>
      <c r="F71" s="38"/>
      <c r="G71" s="38"/>
      <c r="H71" s="38"/>
      <c r="I71" s="124"/>
      <c r="J71" s="38"/>
      <c r="K71" s="38"/>
      <c r="L71" s="42"/>
    </row>
    <row r="72" spans="2:12" s="1" customFormat="1" ht="6.95" customHeight="1">
      <c r="B72" s="37"/>
      <c r="C72" s="38"/>
      <c r="D72" s="38"/>
      <c r="E72" s="38"/>
      <c r="F72" s="38"/>
      <c r="G72" s="38"/>
      <c r="H72" s="38"/>
      <c r="I72" s="124"/>
      <c r="J72" s="38"/>
      <c r="K72" s="38"/>
      <c r="L72" s="42"/>
    </row>
    <row r="73" spans="2:12" s="1" customFormat="1" ht="12" customHeight="1">
      <c r="B73" s="37"/>
      <c r="C73" s="31" t="s">
        <v>16</v>
      </c>
      <c r="D73" s="38"/>
      <c r="E73" s="38"/>
      <c r="F73" s="38"/>
      <c r="G73" s="38"/>
      <c r="H73" s="38"/>
      <c r="I73" s="124"/>
      <c r="J73" s="38"/>
      <c r="K73" s="38"/>
      <c r="L73" s="42"/>
    </row>
    <row r="74" spans="2:12" s="1" customFormat="1" ht="16.5" customHeight="1">
      <c r="B74" s="37"/>
      <c r="C74" s="38"/>
      <c r="D74" s="38"/>
      <c r="E74" s="63" t="str">
        <f>E7</f>
        <v>Rekonstrukce hřiště v Puškinově parku</v>
      </c>
      <c r="F74" s="38"/>
      <c r="G74" s="38"/>
      <c r="H74" s="38"/>
      <c r="I74" s="124"/>
      <c r="J74" s="38"/>
      <c r="K74" s="38"/>
      <c r="L74" s="42"/>
    </row>
    <row r="75" spans="2:12" s="1" customFormat="1" ht="6.95" customHeight="1">
      <c r="B75" s="37"/>
      <c r="C75" s="38"/>
      <c r="D75" s="38"/>
      <c r="E75" s="38"/>
      <c r="F75" s="38"/>
      <c r="G75" s="38"/>
      <c r="H75" s="38"/>
      <c r="I75" s="124"/>
      <c r="J75" s="38"/>
      <c r="K75" s="38"/>
      <c r="L75" s="42"/>
    </row>
    <row r="76" spans="2:12" s="1" customFormat="1" ht="12" customHeight="1">
      <c r="B76" s="37"/>
      <c r="C76" s="31" t="s">
        <v>20</v>
      </c>
      <c r="D76" s="38"/>
      <c r="E76" s="38"/>
      <c r="F76" s="26" t="str">
        <f>F10</f>
        <v>Frýdek Místek</v>
      </c>
      <c r="G76" s="38"/>
      <c r="H76" s="38"/>
      <c r="I76" s="126" t="s">
        <v>22</v>
      </c>
      <c r="J76" s="66" t="str">
        <f>IF(J10="","",J10)</f>
        <v>27. 2. 2019</v>
      </c>
      <c r="K76" s="38"/>
      <c r="L76" s="42"/>
    </row>
    <row r="77" spans="2:12" s="1" customFormat="1" ht="6.95" customHeight="1">
      <c r="B77" s="37"/>
      <c r="C77" s="38"/>
      <c r="D77" s="38"/>
      <c r="E77" s="38"/>
      <c r="F77" s="38"/>
      <c r="G77" s="38"/>
      <c r="H77" s="38"/>
      <c r="I77" s="124"/>
      <c r="J77" s="38"/>
      <c r="K77" s="38"/>
      <c r="L77" s="42"/>
    </row>
    <row r="78" spans="2:12" s="1" customFormat="1" ht="13.65" customHeight="1">
      <c r="B78" s="37"/>
      <c r="C78" s="31" t="s">
        <v>24</v>
      </c>
      <c r="D78" s="38"/>
      <c r="E78" s="38"/>
      <c r="F78" s="26" t="str">
        <f>E13</f>
        <v xml:space="preserve">Město  Frýdek - Místek</v>
      </c>
      <c r="G78" s="38"/>
      <c r="H78" s="38"/>
      <c r="I78" s="126" t="s">
        <v>30</v>
      </c>
      <c r="J78" s="35" t="str">
        <f>E19</f>
        <v>Daniel Danemark</v>
      </c>
      <c r="K78" s="38"/>
      <c r="L78" s="42"/>
    </row>
    <row r="79" spans="2:12" s="1" customFormat="1" ht="13.65" customHeight="1">
      <c r="B79" s="37"/>
      <c r="C79" s="31" t="s">
        <v>28</v>
      </c>
      <c r="D79" s="38"/>
      <c r="E79" s="38"/>
      <c r="F79" s="26" t="str">
        <f>IF(E16="","",E16)</f>
        <v>Vyplň údaj</v>
      </c>
      <c r="G79" s="38"/>
      <c r="H79" s="38"/>
      <c r="I79" s="126" t="s">
        <v>33</v>
      </c>
      <c r="J79" s="35" t="str">
        <f>E22</f>
        <v xml:space="preserve">Martin  Pniok</v>
      </c>
      <c r="K79" s="38"/>
      <c r="L79" s="42"/>
    </row>
    <row r="80" spans="2:12" s="1" customFormat="1" ht="10.3" customHeight="1">
      <c r="B80" s="37"/>
      <c r="C80" s="38"/>
      <c r="D80" s="38"/>
      <c r="E80" s="38"/>
      <c r="F80" s="38"/>
      <c r="G80" s="38"/>
      <c r="H80" s="38"/>
      <c r="I80" s="124"/>
      <c r="J80" s="38"/>
      <c r="K80" s="38"/>
      <c r="L80" s="42"/>
    </row>
    <row r="81" spans="2:20" s="9" customFormat="1" ht="29.25" customHeight="1">
      <c r="B81" s="171"/>
      <c r="C81" s="172" t="s">
        <v>94</v>
      </c>
      <c r="D81" s="173" t="s">
        <v>55</v>
      </c>
      <c r="E81" s="173" t="s">
        <v>51</v>
      </c>
      <c r="F81" s="173" t="s">
        <v>52</v>
      </c>
      <c r="G81" s="173" t="s">
        <v>95</v>
      </c>
      <c r="H81" s="173" t="s">
        <v>96</v>
      </c>
      <c r="I81" s="174" t="s">
        <v>97</v>
      </c>
      <c r="J81" s="175" t="s">
        <v>81</v>
      </c>
      <c r="K81" s="176" t="s">
        <v>98</v>
      </c>
      <c r="L81" s="177"/>
      <c r="M81" s="87" t="s">
        <v>1</v>
      </c>
      <c r="N81" s="88" t="s">
        <v>40</v>
      </c>
      <c r="O81" s="88" t="s">
        <v>99</v>
      </c>
      <c r="P81" s="88" t="s">
        <v>100</v>
      </c>
      <c r="Q81" s="88" t="s">
        <v>101</v>
      </c>
      <c r="R81" s="88" t="s">
        <v>102</v>
      </c>
      <c r="S81" s="88" t="s">
        <v>103</v>
      </c>
      <c r="T81" s="89" t="s">
        <v>104</v>
      </c>
    </row>
    <row r="82" spans="2:63" s="1" customFormat="1" ht="22.8" customHeight="1">
      <c r="B82" s="37"/>
      <c r="C82" s="94" t="s">
        <v>105</v>
      </c>
      <c r="D82" s="38"/>
      <c r="E82" s="38"/>
      <c r="F82" s="38"/>
      <c r="G82" s="38"/>
      <c r="H82" s="38"/>
      <c r="I82" s="124"/>
      <c r="J82" s="178">
        <f>BK82</f>
        <v>0</v>
      </c>
      <c r="K82" s="38"/>
      <c r="L82" s="42"/>
      <c r="M82" s="90"/>
      <c r="N82" s="91"/>
      <c r="O82" s="91"/>
      <c r="P82" s="179">
        <f>P83+P185</f>
        <v>0</v>
      </c>
      <c r="Q82" s="91"/>
      <c r="R82" s="179">
        <f>R83+R185</f>
        <v>191.86001560000003</v>
      </c>
      <c r="S82" s="91"/>
      <c r="T82" s="180">
        <f>T83+T185</f>
        <v>32.918800000000005</v>
      </c>
      <c r="AT82" s="16" t="s">
        <v>69</v>
      </c>
      <c r="AU82" s="16" t="s">
        <v>83</v>
      </c>
      <c r="BK82" s="181">
        <f>BK83+BK185</f>
        <v>0</v>
      </c>
    </row>
    <row r="83" spans="2:63" s="10" customFormat="1" ht="25.9" customHeight="1">
      <c r="B83" s="182"/>
      <c r="C83" s="183"/>
      <c r="D83" s="184" t="s">
        <v>69</v>
      </c>
      <c r="E83" s="185" t="s">
        <v>106</v>
      </c>
      <c r="F83" s="185" t="s">
        <v>107</v>
      </c>
      <c r="G83" s="183"/>
      <c r="H83" s="183"/>
      <c r="I83" s="186"/>
      <c r="J83" s="187">
        <f>BK83</f>
        <v>0</v>
      </c>
      <c r="K83" s="183"/>
      <c r="L83" s="188"/>
      <c r="M83" s="189"/>
      <c r="N83" s="190"/>
      <c r="O83" s="190"/>
      <c r="P83" s="191">
        <f>P84+P130+P138+P153+P178+P183</f>
        <v>0</v>
      </c>
      <c r="Q83" s="190"/>
      <c r="R83" s="191">
        <f>R84+R130+R138+R153+R178+R183</f>
        <v>191.86001560000003</v>
      </c>
      <c r="S83" s="190"/>
      <c r="T83" s="192">
        <f>T84+T130+T138+T153+T178+T183</f>
        <v>32.8188</v>
      </c>
      <c r="AR83" s="193" t="s">
        <v>75</v>
      </c>
      <c r="AT83" s="194" t="s">
        <v>69</v>
      </c>
      <c r="AU83" s="194" t="s">
        <v>70</v>
      </c>
      <c r="AY83" s="193" t="s">
        <v>108</v>
      </c>
      <c r="BK83" s="195">
        <f>BK84+BK130+BK138+BK153+BK178+BK183</f>
        <v>0</v>
      </c>
    </row>
    <row r="84" spans="2:63" s="10" customFormat="1" ht="22.8" customHeight="1">
      <c r="B84" s="182"/>
      <c r="C84" s="183"/>
      <c r="D84" s="184" t="s">
        <v>69</v>
      </c>
      <c r="E84" s="196" t="s">
        <v>75</v>
      </c>
      <c r="F84" s="196" t="s">
        <v>109</v>
      </c>
      <c r="G84" s="183"/>
      <c r="H84" s="183"/>
      <c r="I84" s="186"/>
      <c r="J84" s="197">
        <f>BK84</f>
        <v>0</v>
      </c>
      <c r="K84" s="183"/>
      <c r="L84" s="188"/>
      <c r="M84" s="189"/>
      <c r="N84" s="190"/>
      <c r="O84" s="190"/>
      <c r="P84" s="191">
        <f>SUM(P85:P129)</f>
        <v>0</v>
      </c>
      <c r="Q84" s="190"/>
      <c r="R84" s="191">
        <f>SUM(R85:R129)</f>
        <v>0.0105</v>
      </c>
      <c r="S84" s="190"/>
      <c r="T84" s="192">
        <f>SUM(T85:T129)</f>
        <v>32.8188</v>
      </c>
      <c r="AR84" s="193" t="s">
        <v>75</v>
      </c>
      <c r="AT84" s="194" t="s">
        <v>69</v>
      </c>
      <c r="AU84" s="194" t="s">
        <v>75</v>
      </c>
      <c r="AY84" s="193" t="s">
        <v>108</v>
      </c>
      <c r="BK84" s="195">
        <f>SUM(BK85:BK129)</f>
        <v>0</v>
      </c>
    </row>
    <row r="85" spans="2:65" s="1" customFormat="1" ht="16.5" customHeight="1">
      <c r="B85" s="37"/>
      <c r="C85" s="198" t="s">
        <v>75</v>
      </c>
      <c r="D85" s="198" t="s">
        <v>110</v>
      </c>
      <c r="E85" s="199" t="s">
        <v>111</v>
      </c>
      <c r="F85" s="200" t="s">
        <v>112</v>
      </c>
      <c r="G85" s="201" t="s">
        <v>113</v>
      </c>
      <c r="H85" s="202">
        <v>6.8</v>
      </c>
      <c r="I85" s="203"/>
      <c r="J85" s="204">
        <f>ROUND(I85*H85,2)</f>
        <v>0</v>
      </c>
      <c r="K85" s="200" t="s">
        <v>114</v>
      </c>
      <c r="L85" s="42"/>
      <c r="M85" s="205" t="s">
        <v>1</v>
      </c>
      <c r="N85" s="206" t="s">
        <v>41</v>
      </c>
      <c r="O85" s="78"/>
      <c r="P85" s="207">
        <f>O85*H85</f>
        <v>0</v>
      </c>
      <c r="Q85" s="207">
        <v>0</v>
      </c>
      <c r="R85" s="207">
        <f>Q85*H85</f>
        <v>0</v>
      </c>
      <c r="S85" s="207">
        <v>0</v>
      </c>
      <c r="T85" s="208">
        <f>S85*H85</f>
        <v>0</v>
      </c>
      <c r="AR85" s="16" t="s">
        <v>115</v>
      </c>
      <c r="AT85" s="16" t="s">
        <v>110</v>
      </c>
      <c r="AU85" s="16" t="s">
        <v>77</v>
      </c>
      <c r="AY85" s="16" t="s">
        <v>108</v>
      </c>
      <c r="BE85" s="209">
        <f>IF(N85="základní",J85,0)</f>
        <v>0</v>
      </c>
      <c r="BF85" s="209">
        <f>IF(N85="snížená",J85,0)</f>
        <v>0</v>
      </c>
      <c r="BG85" s="209">
        <f>IF(N85="zákl. přenesená",J85,0)</f>
        <v>0</v>
      </c>
      <c r="BH85" s="209">
        <f>IF(N85="sníž. přenesená",J85,0)</f>
        <v>0</v>
      </c>
      <c r="BI85" s="209">
        <f>IF(N85="nulová",J85,0)</f>
        <v>0</v>
      </c>
      <c r="BJ85" s="16" t="s">
        <v>75</v>
      </c>
      <c r="BK85" s="209">
        <f>ROUND(I85*H85,2)</f>
        <v>0</v>
      </c>
      <c r="BL85" s="16" t="s">
        <v>115</v>
      </c>
      <c r="BM85" s="16" t="s">
        <v>116</v>
      </c>
    </row>
    <row r="86" spans="2:51" s="11" customFormat="1" ht="12">
      <c r="B86" s="210"/>
      <c r="C86" s="211"/>
      <c r="D86" s="212" t="s">
        <v>117</v>
      </c>
      <c r="E86" s="213" t="s">
        <v>1</v>
      </c>
      <c r="F86" s="214" t="s">
        <v>118</v>
      </c>
      <c r="G86" s="211"/>
      <c r="H86" s="215">
        <v>1.57</v>
      </c>
      <c r="I86" s="216"/>
      <c r="J86" s="211"/>
      <c r="K86" s="211"/>
      <c r="L86" s="217"/>
      <c r="M86" s="218"/>
      <c r="N86" s="219"/>
      <c r="O86" s="219"/>
      <c r="P86" s="219"/>
      <c r="Q86" s="219"/>
      <c r="R86" s="219"/>
      <c r="S86" s="219"/>
      <c r="T86" s="220"/>
      <c r="AT86" s="221" t="s">
        <v>117</v>
      </c>
      <c r="AU86" s="221" t="s">
        <v>77</v>
      </c>
      <c r="AV86" s="11" t="s">
        <v>77</v>
      </c>
      <c r="AW86" s="11" t="s">
        <v>32</v>
      </c>
      <c r="AX86" s="11" t="s">
        <v>70</v>
      </c>
      <c r="AY86" s="221" t="s">
        <v>108</v>
      </c>
    </row>
    <row r="87" spans="2:51" s="11" customFormat="1" ht="12">
      <c r="B87" s="210"/>
      <c r="C87" s="211"/>
      <c r="D87" s="212" t="s">
        <v>117</v>
      </c>
      <c r="E87" s="213" t="s">
        <v>1</v>
      </c>
      <c r="F87" s="214" t="s">
        <v>119</v>
      </c>
      <c r="G87" s="211"/>
      <c r="H87" s="215">
        <v>5.23</v>
      </c>
      <c r="I87" s="216"/>
      <c r="J87" s="211"/>
      <c r="K87" s="211"/>
      <c r="L87" s="217"/>
      <c r="M87" s="218"/>
      <c r="N87" s="219"/>
      <c r="O87" s="219"/>
      <c r="P87" s="219"/>
      <c r="Q87" s="219"/>
      <c r="R87" s="219"/>
      <c r="S87" s="219"/>
      <c r="T87" s="220"/>
      <c r="AT87" s="221" t="s">
        <v>117</v>
      </c>
      <c r="AU87" s="221" t="s">
        <v>77</v>
      </c>
      <c r="AV87" s="11" t="s">
        <v>77</v>
      </c>
      <c r="AW87" s="11" t="s">
        <v>32</v>
      </c>
      <c r="AX87" s="11" t="s">
        <v>70</v>
      </c>
      <c r="AY87" s="221" t="s">
        <v>108</v>
      </c>
    </row>
    <row r="88" spans="2:51" s="12" customFormat="1" ht="12">
      <c r="B88" s="222"/>
      <c r="C88" s="223"/>
      <c r="D88" s="212" t="s">
        <v>117</v>
      </c>
      <c r="E88" s="224" t="s">
        <v>1</v>
      </c>
      <c r="F88" s="225" t="s">
        <v>120</v>
      </c>
      <c r="G88" s="223"/>
      <c r="H88" s="226">
        <v>6.800000000000001</v>
      </c>
      <c r="I88" s="227"/>
      <c r="J88" s="223"/>
      <c r="K88" s="223"/>
      <c r="L88" s="228"/>
      <c r="M88" s="229"/>
      <c r="N88" s="230"/>
      <c r="O88" s="230"/>
      <c r="P88" s="230"/>
      <c r="Q88" s="230"/>
      <c r="R88" s="230"/>
      <c r="S88" s="230"/>
      <c r="T88" s="231"/>
      <c r="AT88" s="232" t="s">
        <v>117</v>
      </c>
      <c r="AU88" s="232" t="s">
        <v>77</v>
      </c>
      <c r="AV88" s="12" t="s">
        <v>115</v>
      </c>
      <c r="AW88" s="12" t="s">
        <v>32</v>
      </c>
      <c r="AX88" s="12" t="s">
        <v>75</v>
      </c>
      <c r="AY88" s="232" t="s">
        <v>108</v>
      </c>
    </row>
    <row r="89" spans="2:65" s="1" customFormat="1" ht="16.5" customHeight="1">
      <c r="B89" s="37"/>
      <c r="C89" s="198" t="s">
        <v>77</v>
      </c>
      <c r="D89" s="198" t="s">
        <v>110</v>
      </c>
      <c r="E89" s="199" t="s">
        <v>121</v>
      </c>
      <c r="F89" s="200" t="s">
        <v>122</v>
      </c>
      <c r="G89" s="201" t="s">
        <v>113</v>
      </c>
      <c r="H89" s="202">
        <v>195</v>
      </c>
      <c r="I89" s="203"/>
      <c r="J89" s="204">
        <f>ROUND(I89*H89,2)</f>
        <v>0</v>
      </c>
      <c r="K89" s="200" t="s">
        <v>114</v>
      </c>
      <c r="L89" s="42"/>
      <c r="M89" s="205" t="s">
        <v>1</v>
      </c>
      <c r="N89" s="206" t="s">
        <v>41</v>
      </c>
      <c r="O89" s="78"/>
      <c r="P89" s="207">
        <f>O89*H89</f>
        <v>0</v>
      </c>
      <c r="Q89" s="207">
        <v>0</v>
      </c>
      <c r="R89" s="207">
        <f>Q89*H89</f>
        <v>0</v>
      </c>
      <c r="S89" s="207">
        <v>0.098</v>
      </c>
      <c r="T89" s="208">
        <f>S89*H89</f>
        <v>19.11</v>
      </c>
      <c r="AR89" s="16" t="s">
        <v>115</v>
      </c>
      <c r="AT89" s="16" t="s">
        <v>110</v>
      </c>
      <c r="AU89" s="16" t="s">
        <v>77</v>
      </c>
      <c r="AY89" s="16" t="s">
        <v>108</v>
      </c>
      <c r="BE89" s="209">
        <f>IF(N89="základní",J89,0)</f>
        <v>0</v>
      </c>
      <c r="BF89" s="209">
        <f>IF(N89="snížená",J89,0)</f>
        <v>0</v>
      </c>
      <c r="BG89" s="209">
        <f>IF(N89="zákl. přenesená",J89,0)</f>
        <v>0</v>
      </c>
      <c r="BH89" s="209">
        <f>IF(N89="sníž. přenesená",J89,0)</f>
        <v>0</v>
      </c>
      <c r="BI89" s="209">
        <f>IF(N89="nulová",J89,0)</f>
        <v>0</v>
      </c>
      <c r="BJ89" s="16" t="s">
        <v>75</v>
      </c>
      <c r="BK89" s="209">
        <f>ROUND(I89*H89,2)</f>
        <v>0</v>
      </c>
      <c r="BL89" s="16" t="s">
        <v>115</v>
      </c>
      <c r="BM89" s="16" t="s">
        <v>123</v>
      </c>
    </row>
    <row r="90" spans="2:51" s="11" customFormat="1" ht="12">
      <c r="B90" s="210"/>
      <c r="C90" s="211"/>
      <c r="D90" s="212" t="s">
        <v>117</v>
      </c>
      <c r="E90" s="213" t="s">
        <v>1</v>
      </c>
      <c r="F90" s="214" t="s">
        <v>124</v>
      </c>
      <c r="G90" s="211"/>
      <c r="H90" s="215">
        <v>195</v>
      </c>
      <c r="I90" s="216"/>
      <c r="J90" s="211"/>
      <c r="K90" s="211"/>
      <c r="L90" s="217"/>
      <c r="M90" s="218"/>
      <c r="N90" s="219"/>
      <c r="O90" s="219"/>
      <c r="P90" s="219"/>
      <c r="Q90" s="219"/>
      <c r="R90" s="219"/>
      <c r="S90" s="219"/>
      <c r="T90" s="220"/>
      <c r="AT90" s="221" t="s">
        <v>117</v>
      </c>
      <c r="AU90" s="221" t="s">
        <v>77</v>
      </c>
      <c r="AV90" s="11" t="s">
        <v>77</v>
      </c>
      <c r="AW90" s="11" t="s">
        <v>32</v>
      </c>
      <c r="AX90" s="11" t="s">
        <v>70</v>
      </c>
      <c r="AY90" s="221" t="s">
        <v>108</v>
      </c>
    </row>
    <row r="91" spans="2:51" s="12" customFormat="1" ht="12">
      <c r="B91" s="222"/>
      <c r="C91" s="223"/>
      <c r="D91" s="212" t="s">
        <v>117</v>
      </c>
      <c r="E91" s="224" t="s">
        <v>1</v>
      </c>
      <c r="F91" s="225" t="s">
        <v>120</v>
      </c>
      <c r="G91" s="223"/>
      <c r="H91" s="226">
        <v>195</v>
      </c>
      <c r="I91" s="227"/>
      <c r="J91" s="223"/>
      <c r="K91" s="223"/>
      <c r="L91" s="228"/>
      <c r="M91" s="229"/>
      <c r="N91" s="230"/>
      <c r="O91" s="230"/>
      <c r="P91" s="230"/>
      <c r="Q91" s="230"/>
      <c r="R91" s="230"/>
      <c r="S91" s="230"/>
      <c r="T91" s="231"/>
      <c r="AT91" s="232" t="s">
        <v>117</v>
      </c>
      <c r="AU91" s="232" t="s">
        <v>77</v>
      </c>
      <c r="AV91" s="12" t="s">
        <v>115</v>
      </c>
      <c r="AW91" s="12" t="s">
        <v>32</v>
      </c>
      <c r="AX91" s="12" t="s">
        <v>75</v>
      </c>
      <c r="AY91" s="232" t="s">
        <v>108</v>
      </c>
    </row>
    <row r="92" spans="2:65" s="1" customFormat="1" ht="16.5" customHeight="1">
      <c r="B92" s="37"/>
      <c r="C92" s="198" t="s">
        <v>125</v>
      </c>
      <c r="D92" s="198" t="s">
        <v>110</v>
      </c>
      <c r="E92" s="199" t="s">
        <v>126</v>
      </c>
      <c r="F92" s="200" t="s">
        <v>127</v>
      </c>
      <c r="G92" s="201" t="s">
        <v>128</v>
      </c>
      <c r="H92" s="202">
        <v>84</v>
      </c>
      <c r="I92" s="203"/>
      <c r="J92" s="204">
        <f>ROUND(I92*H92,2)</f>
        <v>0</v>
      </c>
      <c r="K92" s="200" t="s">
        <v>114</v>
      </c>
      <c r="L92" s="42"/>
      <c r="M92" s="205" t="s">
        <v>1</v>
      </c>
      <c r="N92" s="206" t="s">
        <v>41</v>
      </c>
      <c r="O92" s="78"/>
      <c r="P92" s="207">
        <f>O92*H92</f>
        <v>0</v>
      </c>
      <c r="Q92" s="207">
        <v>0</v>
      </c>
      <c r="R92" s="207">
        <f>Q92*H92</f>
        <v>0</v>
      </c>
      <c r="S92" s="207">
        <v>0.15</v>
      </c>
      <c r="T92" s="208">
        <f>S92*H92</f>
        <v>12.6</v>
      </c>
      <c r="AR92" s="16" t="s">
        <v>115</v>
      </c>
      <c r="AT92" s="16" t="s">
        <v>110</v>
      </c>
      <c r="AU92" s="16" t="s">
        <v>77</v>
      </c>
      <c r="AY92" s="16" t="s">
        <v>108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6" t="s">
        <v>75</v>
      </c>
      <c r="BK92" s="209">
        <f>ROUND(I92*H92,2)</f>
        <v>0</v>
      </c>
      <c r="BL92" s="16" t="s">
        <v>115</v>
      </c>
      <c r="BM92" s="16" t="s">
        <v>129</v>
      </c>
    </row>
    <row r="93" spans="2:51" s="11" customFormat="1" ht="12">
      <c r="B93" s="210"/>
      <c r="C93" s="211"/>
      <c r="D93" s="212" t="s">
        <v>117</v>
      </c>
      <c r="E93" s="213" t="s">
        <v>1</v>
      </c>
      <c r="F93" s="214" t="s">
        <v>130</v>
      </c>
      <c r="G93" s="211"/>
      <c r="H93" s="215">
        <v>84</v>
      </c>
      <c r="I93" s="216"/>
      <c r="J93" s="211"/>
      <c r="K93" s="211"/>
      <c r="L93" s="217"/>
      <c r="M93" s="218"/>
      <c r="N93" s="219"/>
      <c r="O93" s="219"/>
      <c r="P93" s="219"/>
      <c r="Q93" s="219"/>
      <c r="R93" s="219"/>
      <c r="S93" s="219"/>
      <c r="T93" s="220"/>
      <c r="AT93" s="221" t="s">
        <v>117</v>
      </c>
      <c r="AU93" s="221" t="s">
        <v>77</v>
      </c>
      <c r="AV93" s="11" t="s">
        <v>77</v>
      </c>
      <c r="AW93" s="11" t="s">
        <v>32</v>
      </c>
      <c r="AX93" s="11" t="s">
        <v>70</v>
      </c>
      <c r="AY93" s="221" t="s">
        <v>108</v>
      </c>
    </row>
    <row r="94" spans="2:51" s="12" customFormat="1" ht="12">
      <c r="B94" s="222"/>
      <c r="C94" s="223"/>
      <c r="D94" s="212" t="s">
        <v>117</v>
      </c>
      <c r="E94" s="224" t="s">
        <v>1</v>
      </c>
      <c r="F94" s="225" t="s">
        <v>120</v>
      </c>
      <c r="G94" s="223"/>
      <c r="H94" s="226">
        <v>84</v>
      </c>
      <c r="I94" s="227"/>
      <c r="J94" s="223"/>
      <c r="K94" s="223"/>
      <c r="L94" s="228"/>
      <c r="M94" s="229"/>
      <c r="N94" s="230"/>
      <c r="O94" s="230"/>
      <c r="P94" s="230"/>
      <c r="Q94" s="230"/>
      <c r="R94" s="230"/>
      <c r="S94" s="230"/>
      <c r="T94" s="231"/>
      <c r="AT94" s="232" t="s">
        <v>117</v>
      </c>
      <c r="AU94" s="232" t="s">
        <v>77</v>
      </c>
      <c r="AV94" s="12" t="s">
        <v>115</v>
      </c>
      <c r="AW94" s="12" t="s">
        <v>32</v>
      </c>
      <c r="AX94" s="12" t="s">
        <v>75</v>
      </c>
      <c r="AY94" s="232" t="s">
        <v>108</v>
      </c>
    </row>
    <row r="95" spans="2:65" s="1" customFormat="1" ht="16.5" customHeight="1">
      <c r="B95" s="37"/>
      <c r="C95" s="198" t="s">
        <v>115</v>
      </c>
      <c r="D95" s="198" t="s">
        <v>110</v>
      </c>
      <c r="E95" s="199" t="s">
        <v>131</v>
      </c>
      <c r="F95" s="200" t="s">
        <v>132</v>
      </c>
      <c r="G95" s="201" t="s">
        <v>133</v>
      </c>
      <c r="H95" s="202">
        <v>72.75</v>
      </c>
      <c r="I95" s="203"/>
      <c r="J95" s="204">
        <f>ROUND(I95*H95,2)</f>
        <v>0</v>
      </c>
      <c r="K95" s="200" t="s">
        <v>114</v>
      </c>
      <c r="L95" s="42"/>
      <c r="M95" s="205" t="s">
        <v>1</v>
      </c>
      <c r="N95" s="206" t="s">
        <v>41</v>
      </c>
      <c r="O95" s="78"/>
      <c r="P95" s="207">
        <f>O95*H95</f>
        <v>0</v>
      </c>
      <c r="Q95" s="207">
        <v>0</v>
      </c>
      <c r="R95" s="207">
        <f>Q95*H95</f>
        <v>0</v>
      </c>
      <c r="S95" s="207">
        <v>0</v>
      </c>
      <c r="T95" s="208">
        <f>S95*H95</f>
        <v>0</v>
      </c>
      <c r="AR95" s="16" t="s">
        <v>115</v>
      </c>
      <c r="AT95" s="16" t="s">
        <v>110</v>
      </c>
      <c r="AU95" s="16" t="s">
        <v>77</v>
      </c>
      <c r="AY95" s="16" t="s">
        <v>108</v>
      </c>
      <c r="BE95" s="209">
        <f>IF(N95="základní",J95,0)</f>
        <v>0</v>
      </c>
      <c r="BF95" s="209">
        <f>IF(N95="snížená",J95,0)</f>
        <v>0</v>
      </c>
      <c r="BG95" s="209">
        <f>IF(N95="zákl. přenesená",J95,0)</f>
        <v>0</v>
      </c>
      <c r="BH95" s="209">
        <f>IF(N95="sníž. přenesená",J95,0)</f>
        <v>0</v>
      </c>
      <c r="BI95" s="209">
        <f>IF(N95="nulová",J95,0)</f>
        <v>0</v>
      </c>
      <c r="BJ95" s="16" t="s">
        <v>75</v>
      </c>
      <c r="BK95" s="209">
        <f>ROUND(I95*H95,2)</f>
        <v>0</v>
      </c>
      <c r="BL95" s="16" t="s">
        <v>115</v>
      </c>
      <c r="BM95" s="16" t="s">
        <v>134</v>
      </c>
    </row>
    <row r="96" spans="2:51" s="13" customFormat="1" ht="12">
      <c r="B96" s="233"/>
      <c r="C96" s="234"/>
      <c r="D96" s="212" t="s">
        <v>117</v>
      </c>
      <c r="E96" s="235" t="s">
        <v>1</v>
      </c>
      <c r="F96" s="236" t="s">
        <v>135</v>
      </c>
      <c r="G96" s="234"/>
      <c r="H96" s="235" t="s">
        <v>1</v>
      </c>
      <c r="I96" s="237"/>
      <c r="J96" s="234"/>
      <c r="K96" s="234"/>
      <c r="L96" s="238"/>
      <c r="M96" s="239"/>
      <c r="N96" s="240"/>
      <c r="O96" s="240"/>
      <c r="P96" s="240"/>
      <c r="Q96" s="240"/>
      <c r="R96" s="240"/>
      <c r="S96" s="240"/>
      <c r="T96" s="241"/>
      <c r="AT96" s="242" t="s">
        <v>117</v>
      </c>
      <c r="AU96" s="242" t="s">
        <v>77</v>
      </c>
      <c r="AV96" s="13" t="s">
        <v>75</v>
      </c>
      <c r="AW96" s="13" t="s">
        <v>32</v>
      </c>
      <c r="AX96" s="13" t="s">
        <v>70</v>
      </c>
      <c r="AY96" s="242" t="s">
        <v>108</v>
      </c>
    </row>
    <row r="97" spans="2:51" s="11" customFormat="1" ht="12">
      <c r="B97" s="210"/>
      <c r="C97" s="211"/>
      <c r="D97" s="212" t="s">
        <v>117</v>
      </c>
      <c r="E97" s="213" t="s">
        <v>1</v>
      </c>
      <c r="F97" s="214" t="s">
        <v>136</v>
      </c>
      <c r="G97" s="211"/>
      <c r="H97" s="215">
        <v>80.1</v>
      </c>
      <c r="I97" s="216"/>
      <c r="J97" s="211"/>
      <c r="K97" s="211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117</v>
      </c>
      <c r="AU97" s="221" t="s">
        <v>77</v>
      </c>
      <c r="AV97" s="11" t="s">
        <v>77</v>
      </c>
      <c r="AW97" s="11" t="s">
        <v>32</v>
      </c>
      <c r="AX97" s="11" t="s">
        <v>70</v>
      </c>
      <c r="AY97" s="221" t="s">
        <v>108</v>
      </c>
    </row>
    <row r="98" spans="2:51" s="11" customFormat="1" ht="12">
      <c r="B98" s="210"/>
      <c r="C98" s="211"/>
      <c r="D98" s="212" t="s">
        <v>117</v>
      </c>
      <c r="E98" s="213" t="s">
        <v>1</v>
      </c>
      <c r="F98" s="214" t="s">
        <v>137</v>
      </c>
      <c r="G98" s="211"/>
      <c r="H98" s="215">
        <v>-9.75</v>
      </c>
      <c r="I98" s="216"/>
      <c r="J98" s="211"/>
      <c r="K98" s="211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117</v>
      </c>
      <c r="AU98" s="221" t="s">
        <v>77</v>
      </c>
      <c r="AV98" s="11" t="s">
        <v>77</v>
      </c>
      <c r="AW98" s="11" t="s">
        <v>32</v>
      </c>
      <c r="AX98" s="11" t="s">
        <v>70</v>
      </c>
      <c r="AY98" s="221" t="s">
        <v>108</v>
      </c>
    </row>
    <row r="99" spans="2:51" s="14" customFormat="1" ht="12">
      <c r="B99" s="243"/>
      <c r="C99" s="244"/>
      <c r="D99" s="212" t="s">
        <v>117</v>
      </c>
      <c r="E99" s="245" t="s">
        <v>1</v>
      </c>
      <c r="F99" s="246" t="s">
        <v>138</v>
      </c>
      <c r="G99" s="244"/>
      <c r="H99" s="247">
        <v>70.35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AT99" s="253" t="s">
        <v>117</v>
      </c>
      <c r="AU99" s="253" t="s">
        <v>77</v>
      </c>
      <c r="AV99" s="14" t="s">
        <v>125</v>
      </c>
      <c r="AW99" s="14" t="s">
        <v>32</v>
      </c>
      <c r="AX99" s="14" t="s">
        <v>70</v>
      </c>
      <c r="AY99" s="253" t="s">
        <v>108</v>
      </c>
    </row>
    <row r="100" spans="2:51" s="11" customFormat="1" ht="12">
      <c r="B100" s="210"/>
      <c r="C100" s="211"/>
      <c r="D100" s="212" t="s">
        <v>117</v>
      </c>
      <c r="E100" s="213" t="s">
        <v>1</v>
      </c>
      <c r="F100" s="214" t="s">
        <v>139</v>
      </c>
      <c r="G100" s="211"/>
      <c r="H100" s="215">
        <v>2.4</v>
      </c>
      <c r="I100" s="216"/>
      <c r="J100" s="211"/>
      <c r="K100" s="211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117</v>
      </c>
      <c r="AU100" s="221" t="s">
        <v>77</v>
      </c>
      <c r="AV100" s="11" t="s">
        <v>77</v>
      </c>
      <c r="AW100" s="11" t="s">
        <v>32</v>
      </c>
      <c r="AX100" s="11" t="s">
        <v>70</v>
      </c>
      <c r="AY100" s="221" t="s">
        <v>108</v>
      </c>
    </row>
    <row r="101" spans="2:51" s="14" customFormat="1" ht="12">
      <c r="B101" s="243"/>
      <c r="C101" s="244"/>
      <c r="D101" s="212" t="s">
        <v>117</v>
      </c>
      <c r="E101" s="245" t="s">
        <v>1</v>
      </c>
      <c r="F101" s="246" t="s">
        <v>138</v>
      </c>
      <c r="G101" s="244"/>
      <c r="H101" s="247">
        <v>2.4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AT101" s="253" t="s">
        <v>117</v>
      </c>
      <c r="AU101" s="253" t="s">
        <v>77</v>
      </c>
      <c r="AV101" s="14" t="s">
        <v>125</v>
      </c>
      <c r="AW101" s="14" t="s">
        <v>32</v>
      </c>
      <c r="AX101" s="14" t="s">
        <v>70</v>
      </c>
      <c r="AY101" s="253" t="s">
        <v>108</v>
      </c>
    </row>
    <row r="102" spans="2:51" s="12" customFormat="1" ht="12">
      <c r="B102" s="222"/>
      <c r="C102" s="223"/>
      <c r="D102" s="212" t="s">
        <v>117</v>
      </c>
      <c r="E102" s="224" t="s">
        <v>1</v>
      </c>
      <c r="F102" s="225" t="s">
        <v>120</v>
      </c>
      <c r="G102" s="223"/>
      <c r="H102" s="226">
        <v>72.75</v>
      </c>
      <c r="I102" s="227"/>
      <c r="J102" s="223"/>
      <c r="K102" s="223"/>
      <c r="L102" s="228"/>
      <c r="M102" s="229"/>
      <c r="N102" s="230"/>
      <c r="O102" s="230"/>
      <c r="P102" s="230"/>
      <c r="Q102" s="230"/>
      <c r="R102" s="230"/>
      <c r="S102" s="230"/>
      <c r="T102" s="231"/>
      <c r="AT102" s="232" t="s">
        <v>117</v>
      </c>
      <c r="AU102" s="232" t="s">
        <v>77</v>
      </c>
      <c r="AV102" s="12" t="s">
        <v>115</v>
      </c>
      <c r="AW102" s="12" t="s">
        <v>32</v>
      </c>
      <c r="AX102" s="12" t="s">
        <v>75</v>
      </c>
      <c r="AY102" s="232" t="s">
        <v>108</v>
      </c>
    </row>
    <row r="103" spans="2:65" s="1" customFormat="1" ht="16.5" customHeight="1">
      <c r="B103" s="37"/>
      <c r="C103" s="198" t="s">
        <v>140</v>
      </c>
      <c r="D103" s="198" t="s">
        <v>110</v>
      </c>
      <c r="E103" s="199" t="s">
        <v>141</v>
      </c>
      <c r="F103" s="200" t="s">
        <v>142</v>
      </c>
      <c r="G103" s="201" t="s">
        <v>133</v>
      </c>
      <c r="H103" s="202">
        <v>0.504</v>
      </c>
      <c r="I103" s="203"/>
      <c r="J103" s="204">
        <f>ROUND(I103*H103,2)</f>
        <v>0</v>
      </c>
      <c r="K103" s="200" t="s">
        <v>114</v>
      </c>
      <c r="L103" s="42"/>
      <c r="M103" s="205" t="s">
        <v>1</v>
      </c>
      <c r="N103" s="206" t="s">
        <v>41</v>
      </c>
      <c r="O103" s="78"/>
      <c r="P103" s="207">
        <f>O103*H103</f>
        <v>0</v>
      </c>
      <c r="Q103" s="207">
        <v>0</v>
      </c>
      <c r="R103" s="207">
        <f>Q103*H103</f>
        <v>0</v>
      </c>
      <c r="S103" s="207">
        <v>2.2</v>
      </c>
      <c r="T103" s="208">
        <f>S103*H103</f>
        <v>1.1088</v>
      </c>
      <c r="AR103" s="16" t="s">
        <v>115</v>
      </c>
      <c r="AT103" s="16" t="s">
        <v>110</v>
      </c>
      <c r="AU103" s="16" t="s">
        <v>77</v>
      </c>
      <c r="AY103" s="16" t="s">
        <v>108</v>
      </c>
      <c r="BE103" s="209">
        <f>IF(N103="základní",J103,0)</f>
        <v>0</v>
      </c>
      <c r="BF103" s="209">
        <f>IF(N103="snížená",J103,0)</f>
        <v>0</v>
      </c>
      <c r="BG103" s="209">
        <f>IF(N103="zákl. přenesená",J103,0)</f>
        <v>0</v>
      </c>
      <c r="BH103" s="209">
        <f>IF(N103="sníž. přenesená",J103,0)</f>
        <v>0</v>
      </c>
      <c r="BI103" s="209">
        <f>IF(N103="nulová",J103,0)</f>
        <v>0</v>
      </c>
      <c r="BJ103" s="16" t="s">
        <v>75</v>
      </c>
      <c r="BK103" s="209">
        <f>ROUND(I103*H103,2)</f>
        <v>0</v>
      </c>
      <c r="BL103" s="16" t="s">
        <v>115</v>
      </c>
      <c r="BM103" s="16" t="s">
        <v>143</v>
      </c>
    </row>
    <row r="104" spans="2:51" s="11" customFormat="1" ht="12">
      <c r="B104" s="210"/>
      <c r="C104" s="211"/>
      <c r="D104" s="212" t="s">
        <v>117</v>
      </c>
      <c r="E104" s="213" t="s">
        <v>1</v>
      </c>
      <c r="F104" s="214" t="s">
        <v>144</v>
      </c>
      <c r="G104" s="211"/>
      <c r="H104" s="215">
        <v>0.504</v>
      </c>
      <c r="I104" s="216"/>
      <c r="J104" s="211"/>
      <c r="K104" s="211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117</v>
      </c>
      <c r="AU104" s="221" t="s">
        <v>77</v>
      </c>
      <c r="AV104" s="11" t="s">
        <v>77</v>
      </c>
      <c r="AW104" s="11" t="s">
        <v>32</v>
      </c>
      <c r="AX104" s="11" t="s">
        <v>75</v>
      </c>
      <c r="AY104" s="221" t="s">
        <v>108</v>
      </c>
    </row>
    <row r="105" spans="2:65" s="1" customFormat="1" ht="16.5" customHeight="1">
      <c r="B105" s="37"/>
      <c r="C105" s="198" t="s">
        <v>145</v>
      </c>
      <c r="D105" s="198" t="s">
        <v>110</v>
      </c>
      <c r="E105" s="199" t="s">
        <v>146</v>
      </c>
      <c r="F105" s="200" t="s">
        <v>147</v>
      </c>
      <c r="G105" s="201" t="s">
        <v>133</v>
      </c>
      <c r="H105" s="202">
        <v>3.36</v>
      </c>
      <c r="I105" s="203"/>
      <c r="J105" s="204">
        <f>ROUND(I105*H105,2)</f>
        <v>0</v>
      </c>
      <c r="K105" s="200" t="s">
        <v>114</v>
      </c>
      <c r="L105" s="42"/>
      <c r="M105" s="205" t="s">
        <v>1</v>
      </c>
      <c r="N105" s="206" t="s">
        <v>41</v>
      </c>
      <c r="O105" s="78"/>
      <c r="P105" s="207">
        <f>O105*H105</f>
        <v>0</v>
      </c>
      <c r="Q105" s="207">
        <v>0</v>
      </c>
      <c r="R105" s="207">
        <f>Q105*H105</f>
        <v>0</v>
      </c>
      <c r="S105" s="207">
        <v>0</v>
      </c>
      <c r="T105" s="208">
        <f>S105*H105</f>
        <v>0</v>
      </c>
      <c r="AR105" s="16" t="s">
        <v>115</v>
      </c>
      <c r="AT105" s="16" t="s">
        <v>110</v>
      </c>
      <c r="AU105" s="16" t="s">
        <v>77</v>
      </c>
      <c r="AY105" s="16" t="s">
        <v>108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6" t="s">
        <v>75</v>
      </c>
      <c r="BK105" s="209">
        <f>ROUND(I105*H105,2)</f>
        <v>0</v>
      </c>
      <c r="BL105" s="16" t="s">
        <v>115</v>
      </c>
      <c r="BM105" s="16" t="s">
        <v>148</v>
      </c>
    </row>
    <row r="106" spans="2:51" s="11" customFormat="1" ht="12">
      <c r="B106" s="210"/>
      <c r="C106" s="211"/>
      <c r="D106" s="212" t="s">
        <v>117</v>
      </c>
      <c r="E106" s="213" t="s">
        <v>1</v>
      </c>
      <c r="F106" s="214" t="s">
        <v>149</v>
      </c>
      <c r="G106" s="211"/>
      <c r="H106" s="215">
        <v>3.36</v>
      </c>
      <c r="I106" s="216"/>
      <c r="J106" s="211"/>
      <c r="K106" s="211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117</v>
      </c>
      <c r="AU106" s="221" t="s">
        <v>77</v>
      </c>
      <c r="AV106" s="11" t="s">
        <v>77</v>
      </c>
      <c r="AW106" s="11" t="s">
        <v>32</v>
      </c>
      <c r="AX106" s="11" t="s">
        <v>70</v>
      </c>
      <c r="AY106" s="221" t="s">
        <v>108</v>
      </c>
    </row>
    <row r="107" spans="2:51" s="12" customFormat="1" ht="12">
      <c r="B107" s="222"/>
      <c r="C107" s="223"/>
      <c r="D107" s="212" t="s">
        <v>117</v>
      </c>
      <c r="E107" s="224" t="s">
        <v>1</v>
      </c>
      <c r="F107" s="225" t="s">
        <v>120</v>
      </c>
      <c r="G107" s="223"/>
      <c r="H107" s="226">
        <v>3.36</v>
      </c>
      <c r="I107" s="227"/>
      <c r="J107" s="223"/>
      <c r="K107" s="223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117</v>
      </c>
      <c r="AU107" s="232" t="s">
        <v>77</v>
      </c>
      <c r="AV107" s="12" t="s">
        <v>115</v>
      </c>
      <c r="AW107" s="12" t="s">
        <v>32</v>
      </c>
      <c r="AX107" s="12" t="s">
        <v>75</v>
      </c>
      <c r="AY107" s="232" t="s">
        <v>108</v>
      </c>
    </row>
    <row r="108" spans="2:65" s="1" customFormat="1" ht="16.5" customHeight="1">
      <c r="B108" s="37"/>
      <c r="C108" s="198" t="s">
        <v>150</v>
      </c>
      <c r="D108" s="198" t="s">
        <v>110</v>
      </c>
      <c r="E108" s="199" t="s">
        <v>151</v>
      </c>
      <c r="F108" s="200" t="s">
        <v>152</v>
      </c>
      <c r="G108" s="201" t="s">
        <v>133</v>
      </c>
      <c r="H108" s="202">
        <v>94.75</v>
      </c>
      <c r="I108" s="203"/>
      <c r="J108" s="204">
        <f>ROUND(I108*H108,2)</f>
        <v>0</v>
      </c>
      <c r="K108" s="200" t="s">
        <v>114</v>
      </c>
      <c r="L108" s="42"/>
      <c r="M108" s="205" t="s">
        <v>1</v>
      </c>
      <c r="N108" s="206" t="s">
        <v>41</v>
      </c>
      <c r="O108" s="78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AR108" s="16" t="s">
        <v>115</v>
      </c>
      <c r="AT108" s="16" t="s">
        <v>110</v>
      </c>
      <c r="AU108" s="16" t="s">
        <v>77</v>
      </c>
      <c r="AY108" s="16" t="s">
        <v>108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6" t="s">
        <v>75</v>
      </c>
      <c r="BK108" s="209">
        <f>ROUND(I108*H108,2)</f>
        <v>0</v>
      </c>
      <c r="BL108" s="16" t="s">
        <v>115</v>
      </c>
      <c r="BM108" s="16" t="s">
        <v>153</v>
      </c>
    </row>
    <row r="109" spans="2:51" s="11" customFormat="1" ht="12">
      <c r="B109" s="210"/>
      <c r="C109" s="211"/>
      <c r="D109" s="212" t="s">
        <v>117</v>
      </c>
      <c r="E109" s="213" t="s">
        <v>1</v>
      </c>
      <c r="F109" s="214" t="s">
        <v>154</v>
      </c>
      <c r="G109" s="211"/>
      <c r="H109" s="215">
        <v>72.75</v>
      </c>
      <c r="I109" s="216"/>
      <c r="J109" s="211"/>
      <c r="K109" s="211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117</v>
      </c>
      <c r="AU109" s="221" t="s">
        <v>77</v>
      </c>
      <c r="AV109" s="11" t="s">
        <v>77</v>
      </c>
      <c r="AW109" s="11" t="s">
        <v>32</v>
      </c>
      <c r="AX109" s="11" t="s">
        <v>70</v>
      </c>
      <c r="AY109" s="221" t="s">
        <v>108</v>
      </c>
    </row>
    <row r="110" spans="2:51" s="11" customFormat="1" ht="12">
      <c r="B110" s="210"/>
      <c r="C110" s="211"/>
      <c r="D110" s="212" t="s">
        <v>117</v>
      </c>
      <c r="E110" s="213" t="s">
        <v>1</v>
      </c>
      <c r="F110" s="214" t="s">
        <v>155</v>
      </c>
      <c r="G110" s="211"/>
      <c r="H110" s="215">
        <v>-10</v>
      </c>
      <c r="I110" s="216"/>
      <c r="J110" s="211"/>
      <c r="K110" s="211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117</v>
      </c>
      <c r="AU110" s="221" t="s">
        <v>77</v>
      </c>
      <c r="AV110" s="11" t="s">
        <v>77</v>
      </c>
      <c r="AW110" s="11" t="s">
        <v>32</v>
      </c>
      <c r="AX110" s="11" t="s">
        <v>70</v>
      </c>
      <c r="AY110" s="221" t="s">
        <v>108</v>
      </c>
    </row>
    <row r="111" spans="2:51" s="11" customFormat="1" ht="12">
      <c r="B111" s="210"/>
      <c r="C111" s="211"/>
      <c r="D111" s="212" t="s">
        <v>117</v>
      </c>
      <c r="E111" s="213" t="s">
        <v>1</v>
      </c>
      <c r="F111" s="214" t="s">
        <v>156</v>
      </c>
      <c r="G111" s="211"/>
      <c r="H111" s="215">
        <v>32</v>
      </c>
      <c r="I111" s="216"/>
      <c r="J111" s="211"/>
      <c r="K111" s="211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117</v>
      </c>
      <c r="AU111" s="221" t="s">
        <v>77</v>
      </c>
      <c r="AV111" s="11" t="s">
        <v>77</v>
      </c>
      <c r="AW111" s="11" t="s">
        <v>32</v>
      </c>
      <c r="AX111" s="11" t="s">
        <v>70</v>
      </c>
      <c r="AY111" s="221" t="s">
        <v>108</v>
      </c>
    </row>
    <row r="112" spans="2:51" s="12" customFormat="1" ht="12">
      <c r="B112" s="222"/>
      <c r="C112" s="223"/>
      <c r="D112" s="212" t="s">
        <v>117</v>
      </c>
      <c r="E112" s="224" t="s">
        <v>1</v>
      </c>
      <c r="F112" s="225" t="s">
        <v>120</v>
      </c>
      <c r="G112" s="223"/>
      <c r="H112" s="226">
        <v>94.75</v>
      </c>
      <c r="I112" s="227"/>
      <c r="J112" s="223"/>
      <c r="K112" s="223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117</v>
      </c>
      <c r="AU112" s="232" t="s">
        <v>77</v>
      </c>
      <c r="AV112" s="12" t="s">
        <v>115</v>
      </c>
      <c r="AW112" s="12" t="s">
        <v>32</v>
      </c>
      <c r="AX112" s="12" t="s">
        <v>75</v>
      </c>
      <c r="AY112" s="232" t="s">
        <v>108</v>
      </c>
    </row>
    <row r="113" spans="2:65" s="1" customFormat="1" ht="16.5" customHeight="1">
      <c r="B113" s="37"/>
      <c r="C113" s="198" t="s">
        <v>157</v>
      </c>
      <c r="D113" s="198" t="s">
        <v>110</v>
      </c>
      <c r="E113" s="199" t="s">
        <v>158</v>
      </c>
      <c r="F113" s="200" t="s">
        <v>159</v>
      </c>
      <c r="G113" s="201" t="s">
        <v>133</v>
      </c>
      <c r="H113" s="202">
        <v>94.78</v>
      </c>
      <c r="I113" s="203"/>
      <c r="J113" s="204">
        <f>ROUND(I113*H113,2)</f>
        <v>0</v>
      </c>
      <c r="K113" s="200" t="s">
        <v>114</v>
      </c>
      <c r="L113" s="42"/>
      <c r="M113" s="205" t="s">
        <v>1</v>
      </c>
      <c r="N113" s="206" t="s">
        <v>41</v>
      </c>
      <c r="O113" s="78"/>
      <c r="P113" s="207">
        <f>O113*H113</f>
        <v>0</v>
      </c>
      <c r="Q113" s="207">
        <v>0</v>
      </c>
      <c r="R113" s="207">
        <f>Q113*H113</f>
        <v>0</v>
      </c>
      <c r="S113" s="207">
        <v>0</v>
      </c>
      <c r="T113" s="208">
        <f>S113*H113</f>
        <v>0</v>
      </c>
      <c r="AR113" s="16" t="s">
        <v>115</v>
      </c>
      <c r="AT113" s="16" t="s">
        <v>110</v>
      </c>
      <c r="AU113" s="16" t="s">
        <v>77</v>
      </c>
      <c r="AY113" s="16" t="s">
        <v>108</v>
      </c>
      <c r="BE113" s="209">
        <f>IF(N113="základní",J113,0)</f>
        <v>0</v>
      </c>
      <c r="BF113" s="209">
        <f>IF(N113="snížená",J113,0)</f>
        <v>0</v>
      </c>
      <c r="BG113" s="209">
        <f>IF(N113="zákl. přenesená",J113,0)</f>
        <v>0</v>
      </c>
      <c r="BH113" s="209">
        <f>IF(N113="sníž. přenesená",J113,0)</f>
        <v>0</v>
      </c>
      <c r="BI113" s="209">
        <f>IF(N113="nulová",J113,0)</f>
        <v>0</v>
      </c>
      <c r="BJ113" s="16" t="s">
        <v>75</v>
      </c>
      <c r="BK113" s="209">
        <f>ROUND(I113*H113,2)</f>
        <v>0</v>
      </c>
      <c r="BL113" s="16" t="s">
        <v>115</v>
      </c>
      <c r="BM113" s="16" t="s">
        <v>160</v>
      </c>
    </row>
    <row r="114" spans="2:65" s="1" customFormat="1" ht="16.5" customHeight="1">
      <c r="B114" s="37"/>
      <c r="C114" s="198" t="s">
        <v>161</v>
      </c>
      <c r="D114" s="198" t="s">
        <v>110</v>
      </c>
      <c r="E114" s="199" t="s">
        <v>162</v>
      </c>
      <c r="F114" s="200" t="s">
        <v>163</v>
      </c>
      <c r="G114" s="201" t="s">
        <v>133</v>
      </c>
      <c r="H114" s="202">
        <v>62.75</v>
      </c>
      <c r="I114" s="203"/>
      <c r="J114" s="204">
        <f>ROUND(I114*H114,2)</f>
        <v>0</v>
      </c>
      <c r="K114" s="200" t="s">
        <v>114</v>
      </c>
      <c r="L114" s="42"/>
      <c r="M114" s="205" t="s">
        <v>1</v>
      </c>
      <c r="N114" s="206" t="s">
        <v>41</v>
      </c>
      <c r="O114" s="78"/>
      <c r="P114" s="207">
        <f>O114*H114</f>
        <v>0</v>
      </c>
      <c r="Q114" s="207">
        <v>0</v>
      </c>
      <c r="R114" s="207">
        <f>Q114*H114</f>
        <v>0</v>
      </c>
      <c r="S114" s="207">
        <v>0</v>
      </c>
      <c r="T114" s="208">
        <f>S114*H114</f>
        <v>0</v>
      </c>
      <c r="AR114" s="16" t="s">
        <v>115</v>
      </c>
      <c r="AT114" s="16" t="s">
        <v>110</v>
      </c>
      <c r="AU114" s="16" t="s">
        <v>77</v>
      </c>
      <c r="AY114" s="16" t="s">
        <v>108</v>
      </c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16" t="s">
        <v>75</v>
      </c>
      <c r="BK114" s="209">
        <f>ROUND(I114*H114,2)</f>
        <v>0</v>
      </c>
      <c r="BL114" s="16" t="s">
        <v>115</v>
      </c>
      <c r="BM114" s="16" t="s">
        <v>164</v>
      </c>
    </row>
    <row r="115" spans="2:51" s="11" customFormat="1" ht="12">
      <c r="B115" s="210"/>
      <c r="C115" s="211"/>
      <c r="D115" s="212" t="s">
        <v>117</v>
      </c>
      <c r="E115" s="213" t="s">
        <v>1</v>
      </c>
      <c r="F115" s="214" t="s">
        <v>154</v>
      </c>
      <c r="G115" s="211"/>
      <c r="H115" s="215">
        <v>72.75</v>
      </c>
      <c r="I115" s="216"/>
      <c r="J115" s="211"/>
      <c r="K115" s="211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117</v>
      </c>
      <c r="AU115" s="221" t="s">
        <v>77</v>
      </c>
      <c r="AV115" s="11" t="s">
        <v>77</v>
      </c>
      <c r="AW115" s="11" t="s">
        <v>32</v>
      </c>
      <c r="AX115" s="11" t="s">
        <v>70</v>
      </c>
      <c r="AY115" s="221" t="s">
        <v>108</v>
      </c>
    </row>
    <row r="116" spans="2:51" s="11" customFormat="1" ht="12">
      <c r="B116" s="210"/>
      <c r="C116" s="211"/>
      <c r="D116" s="212" t="s">
        <v>117</v>
      </c>
      <c r="E116" s="213" t="s">
        <v>1</v>
      </c>
      <c r="F116" s="214" t="s">
        <v>155</v>
      </c>
      <c r="G116" s="211"/>
      <c r="H116" s="215">
        <v>-10</v>
      </c>
      <c r="I116" s="216"/>
      <c r="J116" s="211"/>
      <c r="K116" s="211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117</v>
      </c>
      <c r="AU116" s="221" t="s">
        <v>77</v>
      </c>
      <c r="AV116" s="11" t="s">
        <v>77</v>
      </c>
      <c r="AW116" s="11" t="s">
        <v>32</v>
      </c>
      <c r="AX116" s="11" t="s">
        <v>70</v>
      </c>
      <c r="AY116" s="221" t="s">
        <v>108</v>
      </c>
    </row>
    <row r="117" spans="2:51" s="12" customFormat="1" ht="12">
      <c r="B117" s="222"/>
      <c r="C117" s="223"/>
      <c r="D117" s="212" t="s">
        <v>117</v>
      </c>
      <c r="E117" s="224" t="s">
        <v>1</v>
      </c>
      <c r="F117" s="225" t="s">
        <v>120</v>
      </c>
      <c r="G117" s="223"/>
      <c r="H117" s="226">
        <v>62.75</v>
      </c>
      <c r="I117" s="227"/>
      <c r="J117" s="223"/>
      <c r="K117" s="223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117</v>
      </c>
      <c r="AU117" s="232" t="s">
        <v>77</v>
      </c>
      <c r="AV117" s="12" t="s">
        <v>115</v>
      </c>
      <c r="AW117" s="12" t="s">
        <v>32</v>
      </c>
      <c r="AX117" s="12" t="s">
        <v>75</v>
      </c>
      <c r="AY117" s="232" t="s">
        <v>108</v>
      </c>
    </row>
    <row r="118" spans="2:65" s="1" customFormat="1" ht="16.5" customHeight="1">
      <c r="B118" s="37"/>
      <c r="C118" s="198" t="s">
        <v>165</v>
      </c>
      <c r="D118" s="198" t="s">
        <v>110</v>
      </c>
      <c r="E118" s="199" t="s">
        <v>166</v>
      </c>
      <c r="F118" s="200" t="s">
        <v>167</v>
      </c>
      <c r="G118" s="201" t="s">
        <v>168</v>
      </c>
      <c r="H118" s="202">
        <v>100.4</v>
      </c>
      <c r="I118" s="203"/>
      <c r="J118" s="204">
        <f>ROUND(I118*H118,2)</f>
        <v>0</v>
      </c>
      <c r="K118" s="200" t="s">
        <v>114</v>
      </c>
      <c r="L118" s="42"/>
      <c r="M118" s="205" t="s">
        <v>1</v>
      </c>
      <c r="N118" s="206" t="s">
        <v>41</v>
      </c>
      <c r="O118" s="78"/>
      <c r="P118" s="207">
        <f>O118*H118</f>
        <v>0</v>
      </c>
      <c r="Q118" s="207">
        <v>0</v>
      </c>
      <c r="R118" s="207">
        <f>Q118*H118</f>
        <v>0</v>
      </c>
      <c r="S118" s="207">
        <v>0</v>
      </c>
      <c r="T118" s="208">
        <f>S118*H118</f>
        <v>0</v>
      </c>
      <c r="AR118" s="16" t="s">
        <v>115</v>
      </c>
      <c r="AT118" s="16" t="s">
        <v>110</v>
      </c>
      <c r="AU118" s="16" t="s">
        <v>77</v>
      </c>
      <c r="AY118" s="16" t="s">
        <v>108</v>
      </c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16" t="s">
        <v>75</v>
      </c>
      <c r="BK118" s="209">
        <f>ROUND(I118*H118,2)</f>
        <v>0</v>
      </c>
      <c r="BL118" s="16" t="s">
        <v>115</v>
      </c>
      <c r="BM118" s="16" t="s">
        <v>169</v>
      </c>
    </row>
    <row r="119" spans="2:51" s="11" customFormat="1" ht="12">
      <c r="B119" s="210"/>
      <c r="C119" s="211"/>
      <c r="D119" s="212" t="s">
        <v>117</v>
      </c>
      <c r="E119" s="211"/>
      <c r="F119" s="214" t="s">
        <v>170</v>
      </c>
      <c r="G119" s="211"/>
      <c r="H119" s="215">
        <v>100.4</v>
      </c>
      <c r="I119" s="216"/>
      <c r="J119" s="211"/>
      <c r="K119" s="211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117</v>
      </c>
      <c r="AU119" s="221" t="s">
        <v>77</v>
      </c>
      <c r="AV119" s="11" t="s">
        <v>77</v>
      </c>
      <c r="AW119" s="11" t="s">
        <v>4</v>
      </c>
      <c r="AX119" s="11" t="s">
        <v>75</v>
      </c>
      <c r="AY119" s="221" t="s">
        <v>108</v>
      </c>
    </row>
    <row r="120" spans="2:65" s="1" customFormat="1" ht="16.5" customHeight="1">
      <c r="B120" s="37"/>
      <c r="C120" s="198" t="s">
        <v>171</v>
      </c>
      <c r="D120" s="198" t="s">
        <v>110</v>
      </c>
      <c r="E120" s="199" t="s">
        <v>172</v>
      </c>
      <c r="F120" s="200" t="s">
        <v>173</v>
      </c>
      <c r="G120" s="201" t="s">
        <v>113</v>
      </c>
      <c r="H120" s="202">
        <v>420</v>
      </c>
      <c r="I120" s="203"/>
      <c r="J120" s="204">
        <f>ROUND(I120*H120,2)</f>
        <v>0</v>
      </c>
      <c r="K120" s="200" t="s">
        <v>114</v>
      </c>
      <c r="L120" s="42"/>
      <c r="M120" s="205" t="s">
        <v>1</v>
      </c>
      <c r="N120" s="206" t="s">
        <v>41</v>
      </c>
      <c r="O120" s="78"/>
      <c r="P120" s="207">
        <f>O120*H120</f>
        <v>0</v>
      </c>
      <c r="Q120" s="207">
        <v>0</v>
      </c>
      <c r="R120" s="207">
        <f>Q120*H120</f>
        <v>0</v>
      </c>
      <c r="S120" s="207">
        <v>0</v>
      </c>
      <c r="T120" s="208">
        <f>S120*H120</f>
        <v>0</v>
      </c>
      <c r="AR120" s="16" t="s">
        <v>115</v>
      </c>
      <c r="AT120" s="16" t="s">
        <v>110</v>
      </c>
      <c r="AU120" s="16" t="s">
        <v>77</v>
      </c>
      <c r="AY120" s="16" t="s">
        <v>108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6" t="s">
        <v>75</v>
      </c>
      <c r="BK120" s="209">
        <f>ROUND(I120*H120,2)</f>
        <v>0</v>
      </c>
      <c r="BL120" s="16" t="s">
        <v>115</v>
      </c>
      <c r="BM120" s="16" t="s">
        <v>174</v>
      </c>
    </row>
    <row r="121" spans="2:65" s="1" customFormat="1" ht="16.5" customHeight="1">
      <c r="B121" s="37"/>
      <c r="C121" s="254" t="s">
        <v>175</v>
      </c>
      <c r="D121" s="254" t="s">
        <v>176</v>
      </c>
      <c r="E121" s="255" t="s">
        <v>177</v>
      </c>
      <c r="F121" s="256" t="s">
        <v>178</v>
      </c>
      <c r="G121" s="257" t="s">
        <v>179</v>
      </c>
      <c r="H121" s="258">
        <v>10.5</v>
      </c>
      <c r="I121" s="259"/>
      <c r="J121" s="260">
        <f>ROUND(I121*H121,2)</f>
        <v>0</v>
      </c>
      <c r="K121" s="256" t="s">
        <v>114</v>
      </c>
      <c r="L121" s="261"/>
      <c r="M121" s="262" t="s">
        <v>1</v>
      </c>
      <c r="N121" s="263" t="s">
        <v>41</v>
      </c>
      <c r="O121" s="78"/>
      <c r="P121" s="207">
        <f>O121*H121</f>
        <v>0</v>
      </c>
      <c r="Q121" s="207">
        <v>0.001</v>
      </c>
      <c r="R121" s="207">
        <f>Q121*H121</f>
        <v>0.0105</v>
      </c>
      <c r="S121" s="207">
        <v>0</v>
      </c>
      <c r="T121" s="208">
        <f>S121*H121</f>
        <v>0</v>
      </c>
      <c r="AR121" s="16" t="s">
        <v>157</v>
      </c>
      <c r="AT121" s="16" t="s">
        <v>176</v>
      </c>
      <c r="AU121" s="16" t="s">
        <v>77</v>
      </c>
      <c r="AY121" s="16" t="s">
        <v>108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6" t="s">
        <v>75</v>
      </c>
      <c r="BK121" s="209">
        <f>ROUND(I121*H121,2)</f>
        <v>0</v>
      </c>
      <c r="BL121" s="16" t="s">
        <v>115</v>
      </c>
      <c r="BM121" s="16" t="s">
        <v>180</v>
      </c>
    </row>
    <row r="122" spans="2:51" s="11" customFormat="1" ht="12">
      <c r="B122" s="210"/>
      <c r="C122" s="211"/>
      <c r="D122" s="212" t="s">
        <v>117</v>
      </c>
      <c r="E122" s="211"/>
      <c r="F122" s="214" t="s">
        <v>181</v>
      </c>
      <c r="G122" s="211"/>
      <c r="H122" s="215">
        <v>10.5</v>
      </c>
      <c r="I122" s="216"/>
      <c r="J122" s="211"/>
      <c r="K122" s="211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117</v>
      </c>
      <c r="AU122" s="221" t="s">
        <v>77</v>
      </c>
      <c r="AV122" s="11" t="s">
        <v>77</v>
      </c>
      <c r="AW122" s="11" t="s">
        <v>4</v>
      </c>
      <c r="AX122" s="11" t="s">
        <v>75</v>
      </c>
      <c r="AY122" s="221" t="s">
        <v>108</v>
      </c>
    </row>
    <row r="123" spans="2:65" s="1" customFormat="1" ht="16.5" customHeight="1">
      <c r="B123" s="37"/>
      <c r="C123" s="198" t="s">
        <v>182</v>
      </c>
      <c r="D123" s="198" t="s">
        <v>110</v>
      </c>
      <c r="E123" s="199" t="s">
        <v>183</v>
      </c>
      <c r="F123" s="200" t="s">
        <v>184</v>
      </c>
      <c r="G123" s="201" t="s">
        <v>113</v>
      </c>
      <c r="H123" s="202">
        <v>420</v>
      </c>
      <c r="I123" s="203"/>
      <c r="J123" s="204">
        <f>ROUND(I123*H123,2)</f>
        <v>0</v>
      </c>
      <c r="K123" s="200" t="s">
        <v>114</v>
      </c>
      <c r="L123" s="42"/>
      <c r="M123" s="205" t="s">
        <v>1</v>
      </c>
      <c r="N123" s="206" t="s">
        <v>41</v>
      </c>
      <c r="O123" s="78"/>
      <c r="P123" s="207">
        <f>O123*H123</f>
        <v>0</v>
      </c>
      <c r="Q123" s="207">
        <v>0</v>
      </c>
      <c r="R123" s="207">
        <f>Q123*H123</f>
        <v>0</v>
      </c>
      <c r="S123" s="207">
        <v>0</v>
      </c>
      <c r="T123" s="208">
        <f>S123*H123</f>
        <v>0</v>
      </c>
      <c r="AR123" s="16" t="s">
        <v>115</v>
      </c>
      <c r="AT123" s="16" t="s">
        <v>110</v>
      </c>
      <c r="AU123" s="16" t="s">
        <v>77</v>
      </c>
      <c r="AY123" s="16" t="s">
        <v>108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6" t="s">
        <v>75</v>
      </c>
      <c r="BK123" s="209">
        <f>ROUND(I123*H123,2)</f>
        <v>0</v>
      </c>
      <c r="BL123" s="16" t="s">
        <v>115</v>
      </c>
      <c r="BM123" s="16" t="s">
        <v>185</v>
      </c>
    </row>
    <row r="124" spans="2:65" s="1" customFormat="1" ht="16.5" customHeight="1">
      <c r="B124" s="37"/>
      <c r="C124" s="198" t="s">
        <v>186</v>
      </c>
      <c r="D124" s="198" t="s">
        <v>110</v>
      </c>
      <c r="E124" s="199" t="s">
        <v>187</v>
      </c>
      <c r="F124" s="200" t="s">
        <v>188</v>
      </c>
      <c r="G124" s="201" t="s">
        <v>189</v>
      </c>
      <c r="H124" s="202">
        <v>20</v>
      </c>
      <c r="I124" s="203"/>
      <c r="J124" s="204">
        <f>ROUND(I124*H124,2)</f>
        <v>0</v>
      </c>
      <c r="K124" s="200" t="s">
        <v>114</v>
      </c>
      <c r="L124" s="42"/>
      <c r="M124" s="205" t="s">
        <v>1</v>
      </c>
      <c r="N124" s="206" t="s">
        <v>41</v>
      </c>
      <c r="O124" s="78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AR124" s="16" t="s">
        <v>115</v>
      </c>
      <c r="AT124" s="16" t="s">
        <v>110</v>
      </c>
      <c r="AU124" s="16" t="s">
        <v>77</v>
      </c>
      <c r="AY124" s="16" t="s">
        <v>108</v>
      </c>
      <c r="BE124" s="209">
        <f>IF(N124="základní",J124,0)</f>
        <v>0</v>
      </c>
      <c r="BF124" s="209">
        <f>IF(N124="snížená",J124,0)</f>
        <v>0</v>
      </c>
      <c r="BG124" s="209">
        <f>IF(N124="zákl. přenesená",J124,0)</f>
        <v>0</v>
      </c>
      <c r="BH124" s="209">
        <f>IF(N124="sníž. přenesená",J124,0)</f>
        <v>0</v>
      </c>
      <c r="BI124" s="209">
        <f>IF(N124="nulová",J124,0)</f>
        <v>0</v>
      </c>
      <c r="BJ124" s="16" t="s">
        <v>75</v>
      </c>
      <c r="BK124" s="209">
        <f>ROUND(I124*H124,2)</f>
        <v>0</v>
      </c>
      <c r="BL124" s="16" t="s">
        <v>115</v>
      </c>
      <c r="BM124" s="16" t="s">
        <v>190</v>
      </c>
    </row>
    <row r="125" spans="2:65" s="1" customFormat="1" ht="16.5" customHeight="1">
      <c r="B125" s="37"/>
      <c r="C125" s="198" t="s">
        <v>8</v>
      </c>
      <c r="D125" s="198" t="s">
        <v>110</v>
      </c>
      <c r="E125" s="199" t="s">
        <v>191</v>
      </c>
      <c r="F125" s="200" t="s">
        <v>192</v>
      </c>
      <c r="G125" s="201" t="s">
        <v>189</v>
      </c>
      <c r="H125" s="202">
        <v>4</v>
      </c>
      <c r="I125" s="203"/>
      <c r="J125" s="204">
        <f>ROUND(I125*H125,2)</f>
        <v>0</v>
      </c>
      <c r="K125" s="200" t="s">
        <v>114</v>
      </c>
      <c r="L125" s="42"/>
      <c r="M125" s="205" t="s">
        <v>1</v>
      </c>
      <c r="N125" s="206" t="s">
        <v>41</v>
      </c>
      <c r="O125" s="78"/>
      <c r="P125" s="207">
        <f>O125*H125</f>
        <v>0</v>
      </c>
      <c r="Q125" s="207">
        <v>0</v>
      </c>
      <c r="R125" s="207">
        <f>Q125*H125</f>
        <v>0</v>
      </c>
      <c r="S125" s="207">
        <v>0</v>
      </c>
      <c r="T125" s="208">
        <f>S125*H125</f>
        <v>0</v>
      </c>
      <c r="AR125" s="16" t="s">
        <v>115</v>
      </c>
      <c r="AT125" s="16" t="s">
        <v>110</v>
      </c>
      <c r="AU125" s="16" t="s">
        <v>77</v>
      </c>
      <c r="AY125" s="16" t="s">
        <v>108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6" t="s">
        <v>75</v>
      </c>
      <c r="BK125" s="209">
        <f>ROUND(I125*H125,2)</f>
        <v>0</v>
      </c>
      <c r="BL125" s="16" t="s">
        <v>115</v>
      </c>
      <c r="BM125" s="16" t="s">
        <v>193</v>
      </c>
    </row>
    <row r="126" spans="2:65" s="1" customFormat="1" ht="16.5" customHeight="1">
      <c r="B126" s="37"/>
      <c r="C126" s="198" t="s">
        <v>194</v>
      </c>
      <c r="D126" s="198" t="s">
        <v>110</v>
      </c>
      <c r="E126" s="199" t="s">
        <v>195</v>
      </c>
      <c r="F126" s="200" t="s">
        <v>196</v>
      </c>
      <c r="G126" s="201" t="s">
        <v>189</v>
      </c>
      <c r="H126" s="202">
        <v>4</v>
      </c>
      <c r="I126" s="203"/>
      <c r="J126" s="204">
        <f>ROUND(I126*H126,2)</f>
        <v>0</v>
      </c>
      <c r="K126" s="200" t="s">
        <v>114</v>
      </c>
      <c r="L126" s="42"/>
      <c r="M126" s="205" t="s">
        <v>1</v>
      </c>
      <c r="N126" s="206" t="s">
        <v>41</v>
      </c>
      <c r="O126" s="78"/>
      <c r="P126" s="207">
        <f>O126*H126</f>
        <v>0</v>
      </c>
      <c r="Q126" s="207">
        <v>0</v>
      </c>
      <c r="R126" s="207">
        <f>Q126*H126</f>
        <v>0</v>
      </c>
      <c r="S126" s="207">
        <v>0</v>
      </c>
      <c r="T126" s="208">
        <f>S126*H126</f>
        <v>0</v>
      </c>
      <c r="AR126" s="16" t="s">
        <v>115</v>
      </c>
      <c r="AT126" s="16" t="s">
        <v>110</v>
      </c>
      <c r="AU126" s="16" t="s">
        <v>77</v>
      </c>
      <c r="AY126" s="16" t="s">
        <v>108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6" t="s">
        <v>75</v>
      </c>
      <c r="BK126" s="209">
        <f>ROUND(I126*H126,2)</f>
        <v>0</v>
      </c>
      <c r="BL126" s="16" t="s">
        <v>115</v>
      </c>
      <c r="BM126" s="16" t="s">
        <v>197</v>
      </c>
    </row>
    <row r="127" spans="2:65" s="1" customFormat="1" ht="16.5" customHeight="1">
      <c r="B127" s="37"/>
      <c r="C127" s="254" t="s">
        <v>198</v>
      </c>
      <c r="D127" s="254" t="s">
        <v>176</v>
      </c>
      <c r="E127" s="255" t="s">
        <v>199</v>
      </c>
      <c r="F127" s="256" t="s">
        <v>200</v>
      </c>
      <c r="G127" s="257" t="s">
        <v>189</v>
      </c>
      <c r="H127" s="258">
        <v>4</v>
      </c>
      <c r="I127" s="259"/>
      <c r="J127" s="260">
        <f>ROUND(I127*H127,2)</f>
        <v>0</v>
      </c>
      <c r="K127" s="256" t="s">
        <v>1</v>
      </c>
      <c r="L127" s="261"/>
      <c r="M127" s="262" t="s">
        <v>1</v>
      </c>
      <c r="N127" s="263" t="s">
        <v>41</v>
      </c>
      <c r="O127" s="78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AR127" s="16" t="s">
        <v>157</v>
      </c>
      <c r="AT127" s="16" t="s">
        <v>176</v>
      </c>
      <c r="AU127" s="16" t="s">
        <v>77</v>
      </c>
      <c r="AY127" s="16" t="s">
        <v>108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6" t="s">
        <v>75</v>
      </c>
      <c r="BK127" s="209">
        <f>ROUND(I127*H127,2)</f>
        <v>0</v>
      </c>
      <c r="BL127" s="16" t="s">
        <v>115</v>
      </c>
      <c r="BM127" s="16" t="s">
        <v>201</v>
      </c>
    </row>
    <row r="128" spans="2:65" s="1" customFormat="1" ht="16.5" customHeight="1">
      <c r="B128" s="37"/>
      <c r="C128" s="198" t="s">
        <v>202</v>
      </c>
      <c r="D128" s="198" t="s">
        <v>110</v>
      </c>
      <c r="E128" s="199" t="s">
        <v>203</v>
      </c>
      <c r="F128" s="200" t="s">
        <v>204</v>
      </c>
      <c r="G128" s="201" t="s">
        <v>189</v>
      </c>
      <c r="H128" s="202">
        <v>20</v>
      </c>
      <c r="I128" s="203"/>
      <c r="J128" s="204">
        <f>ROUND(I128*H128,2)</f>
        <v>0</v>
      </c>
      <c r="K128" s="200" t="s">
        <v>114</v>
      </c>
      <c r="L128" s="42"/>
      <c r="M128" s="205" t="s">
        <v>1</v>
      </c>
      <c r="N128" s="206" t="s">
        <v>41</v>
      </c>
      <c r="O128" s="78"/>
      <c r="P128" s="207">
        <f>O128*H128</f>
        <v>0</v>
      </c>
      <c r="Q128" s="207">
        <v>0</v>
      </c>
      <c r="R128" s="207">
        <f>Q128*H128</f>
        <v>0</v>
      </c>
      <c r="S128" s="207">
        <v>0</v>
      </c>
      <c r="T128" s="208">
        <f>S128*H128</f>
        <v>0</v>
      </c>
      <c r="AR128" s="16" t="s">
        <v>115</v>
      </c>
      <c r="AT128" s="16" t="s">
        <v>110</v>
      </c>
      <c r="AU128" s="16" t="s">
        <v>77</v>
      </c>
      <c r="AY128" s="16" t="s">
        <v>108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6" t="s">
        <v>75</v>
      </c>
      <c r="BK128" s="209">
        <f>ROUND(I128*H128,2)</f>
        <v>0</v>
      </c>
      <c r="BL128" s="16" t="s">
        <v>115</v>
      </c>
      <c r="BM128" s="16" t="s">
        <v>205</v>
      </c>
    </row>
    <row r="129" spans="2:65" s="1" customFormat="1" ht="16.5" customHeight="1">
      <c r="B129" s="37"/>
      <c r="C129" s="254" t="s">
        <v>206</v>
      </c>
      <c r="D129" s="254" t="s">
        <v>176</v>
      </c>
      <c r="E129" s="255" t="s">
        <v>207</v>
      </c>
      <c r="F129" s="256" t="s">
        <v>208</v>
      </c>
      <c r="G129" s="257" t="s">
        <v>189</v>
      </c>
      <c r="H129" s="258">
        <v>20</v>
      </c>
      <c r="I129" s="259"/>
      <c r="J129" s="260">
        <f>ROUND(I129*H129,2)</f>
        <v>0</v>
      </c>
      <c r="K129" s="256" t="s">
        <v>1</v>
      </c>
      <c r="L129" s="261"/>
      <c r="M129" s="262" t="s">
        <v>1</v>
      </c>
      <c r="N129" s="263" t="s">
        <v>41</v>
      </c>
      <c r="O129" s="78"/>
      <c r="P129" s="207">
        <f>O129*H129</f>
        <v>0</v>
      </c>
      <c r="Q129" s="207">
        <v>0</v>
      </c>
      <c r="R129" s="207">
        <f>Q129*H129</f>
        <v>0</v>
      </c>
      <c r="S129" s="207">
        <v>0</v>
      </c>
      <c r="T129" s="208">
        <f>S129*H129</f>
        <v>0</v>
      </c>
      <c r="AR129" s="16" t="s">
        <v>157</v>
      </c>
      <c r="AT129" s="16" t="s">
        <v>176</v>
      </c>
      <c r="AU129" s="16" t="s">
        <v>77</v>
      </c>
      <c r="AY129" s="16" t="s">
        <v>108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6" t="s">
        <v>75</v>
      </c>
      <c r="BK129" s="209">
        <f>ROUND(I129*H129,2)</f>
        <v>0</v>
      </c>
      <c r="BL129" s="16" t="s">
        <v>115</v>
      </c>
      <c r="BM129" s="16" t="s">
        <v>209</v>
      </c>
    </row>
    <row r="130" spans="2:63" s="10" customFormat="1" ht="22.8" customHeight="1">
      <c r="B130" s="182"/>
      <c r="C130" s="183"/>
      <c r="D130" s="184" t="s">
        <v>69</v>
      </c>
      <c r="E130" s="196" t="s">
        <v>77</v>
      </c>
      <c r="F130" s="196" t="s">
        <v>210</v>
      </c>
      <c r="G130" s="183"/>
      <c r="H130" s="183"/>
      <c r="I130" s="186"/>
      <c r="J130" s="197">
        <f>BK130</f>
        <v>0</v>
      </c>
      <c r="K130" s="183"/>
      <c r="L130" s="188"/>
      <c r="M130" s="189"/>
      <c r="N130" s="190"/>
      <c r="O130" s="190"/>
      <c r="P130" s="191">
        <f>SUM(P131:P137)</f>
        <v>0</v>
      </c>
      <c r="Q130" s="190"/>
      <c r="R130" s="191">
        <f>SUM(R131:R137)</f>
        <v>8.2696656</v>
      </c>
      <c r="S130" s="190"/>
      <c r="T130" s="192">
        <f>SUM(T131:T137)</f>
        <v>0</v>
      </c>
      <c r="AR130" s="193" t="s">
        <v>75</v>
      </c>
      <c r="AT130" s="194" t="s">
        <v>69</v>
      </c>
      <c r="AU130" s="194" t="s">
        <v>75</v>
      </c>
      <c r="AY130" s="193" t="s">
        <v>108</v>
      </c>
      <c r="BK130" s="195">
        <f>SUM(BK131:BK137)</f>
        <v>0</v>
      </c>
    </row>
    <row r="131" spans="2:65" s="1" customFormat="1" ht="16.5" customHeight="1">
      <c r="B131" s="37"/>
      <c r="C131" s="198" t="s">
        <v>211</v>
      </c>
      <c r="D131" s="198" t="s">
        <v>110</v>
      </c>
      <c r="E131" s="199" t="s">
        <v>212</v>
      </c>
      <c r="F131" s="200" t="s">
        <v>213</v>
      </c>
      <c r="G131" s="201" t="s">
        <v>133</v>
      </c>
      <c r="H131" s="202">
        <v>3.36</v>
      </c>
      <c r="I131" s="203"/>
      <c r="J131" s="204">
        <f>ROUND(I131*H131,2)</f>
        <v>0</v>
      </c>
      <c r="K131" s="200" t="s">
        <v>114</v>
      </c>
      <c r="L131" s="42"/>
      <c r="M131" s="205" t="s">
        <v>1</v>
      </c>
      <c r="N131" s="206" t="s">
        <v>41</v>
      </c>
      <c r="O131" s="78"/>
      <c r="P131" s="207">
        <f>O131*H131</f>
        <v>0</v>
      </c>
      <c r="Q131" s="207">
        <v>2.45329</v>
      </c>
      <c r="R131" s="207">
        <f>Q131*H131</f>
        <v>8.2430544</v>
      </c>
      <c r="S131" s="207">
        <v>0</v>
      </c>
      <c r="T131" s="208">
        <f>S131*H131</f>
        <v>0</v>
      </c>
      <c r="AR131" s="16" t="s">
        <v>115</v>
      </c>
      <c r="AT131" s="16" t="s">
        <v>110</v>
      </c>
      <c r="AU131" s="16" t="s">
        <v>77</v>
      </c>
      <c r="AY131" s="16" t="s">
        <v>108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6" t="s">
        <v>75</v>
      </c>
      <c r="BK131" s="209">
        <f>ROUND(I131*H131,2)</f>
        <v>0</v>
      </c>
      <c r="BL131" s="16" t="s">
        <v>115</v>
      </c>
      <c r="BM131" s="16" t="s">
        <v>214</v>
      </c>
    </row>
    <row r="132" spans="2:51" s="11" customFormat="1" ht="12">
      <c r="B132" s="210"/>
      <c r="C132" s="211"/>
      <c r="D132" s="212" t="s">
        <v>117</v>
      </c>
      <c r="E132" s="213" t="s">
        <v>1</v>
      </c>
      <c r="F132" s="214" t="s">
        <v>149</v>
      </c>
      <c r="G132" s="211"/>
      <c r="H132" s="215">
        <v>3.36</v>
      </c>
      <c r="I132" s="216"/>
      <c r="J132" s="211"/>
      <c r="K132" s="211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117</v>
      </c>
      <c r="AU132" s="221" t="s">
        <v>77</v>
      </c>
      <c r="AV132" s="11" t="s">
        <v>77</v>
      </c>
      <c r="AW132" s="11" t="s">
        <v>32</v>
      </c>
      <c r="AX132" s="11" t="s">
        <v>70</v>
      </c>
      <c r="AY132" s="221" t="s">
        <v>108</v>
      </c>
    </row>
    <row r="133" spans="2:51" s="12" customFormat="1" ht="12">
      <c r="B133" s="222"/>
      <c r="C133" s="223"/>
      <c r="D133" s="212" t="s">
        <v>117</v>
      </c>
      <c r="E133" s="224" t="s">
        <v>1</v>
      </c>
      <c r="F133" s="225" t="s">
        <v>120</v>
      </c>
      <c r="G133" s="223"/>
      <c r="H133" s="226">
        <v>3.36</v>
      </c>
      <c r="I133" s="227"/>
      <c r="J133" s="223"/>
      <c r="K133" s="223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117</v>
      </c>
      <c r="AU133" s="232" t="s">
        <v>77</v>
      </c>
      <c r="AV133" s="12" t="s">
        <v>115</v>
      </c>
      <c r="AW133" s="12" t="s">
        <v>32</v>
      </c>
      <c r="AX133" s="12" t="s">
        <v>75</v>
      </c>
      <c r="AY133" s="232" t="s">
        <v>108</v>
      </c>
    </row>
    <row r="134" spans="2:65" s="1" customFormat="1" ht="16.5" customHeight="1">
      <c r="B134" s="37"/>
      <c r="C134" s="198" t="s">
        <v>7</v>
      </c>
      <c r="D134" s="198" t="s">
        <v>110</v>
      </c>
      <c r="E134" s="199" t="s">
        <v>215</v>
      </c>
      <c r="F134" s="200" t="s">
        <v>216</v>
      </c>
      <c r="G134" s="201" t="s">
        <v>113</v>
      </c>
      <c r="H134" s="202">
        <v>10.08</v>
      </c>
      <c r="I134" s="203"/>
      <c r="J134" s="204">
        <f>ROUND(I134*H134,2)</f>
        <v>0</v>
      </c>
      <c r="K134" s="200" t="s">
        <v>114</v>
      </c>
      <c r="L134" s="42"/>
      <c r="M134" s="205" t="s">
        <v>1</v>
      </c>
      <c r="N134" s="206" t="s">
        <v>41</v>
      </c>
      <c r="O134" s="78"/>
      <c r="P134" s="207">
        <f>O134*H134</f>
        <v>0</v>
      </c>
      <c r="Q134" s="207">
        <v>0.00264</v>
      </c>
      <c r="R134" s="207">
        <f>Q134*H134</f>
        <v>0.0266112</v>
      </c>
      <c r="S134" s="207">
        <v>0</v>
      </c>
      <c r="T134" s="208">
        <f>S134*H134</f>
        <v>0</v>
      </c>
      <c r="AR134" s="16" t="s">
        <v>115</v>
      </c>
      <c r="AT134" s="16" t="s">
        <v>110</v>
      </c>
      <c r="AU134" s="16" t="s">
        <v>77</v>
      </c>
      <c r="AY134" s="16" t="s">
        <v>108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6" t="s">
        <v>75</v>
      </c>
      <c r="BK134" s="209">
        <f>ROUND(I134*H134,2)</f>
        <v>0</v>
      </c>
      <c r="BL134" s="16" t="s">
        <v>115</v>
      </c>
      <c r="BM134" s="16" t="s">
        <v>217</v>
      </c>
    </row>
    <row r="135" spans="2:51" s="11" customFormat="1" ht="12">
      <c r="B135" s="210"/>
      <c r="C135" s="211"/>
      <c r="D135" s="212" t="s">
        <v>117</v>
      </c>
      <c r="E135" s="213" t="s">
        <v>1</v>
      </c>
      <c r="F135" s="214" t="s">
        <v>218</v>
      </c>
      <c r="G135" s="211"/>
      <c r="H135" s="215">
        <v>10.08</v>
      </c>
      <c r="I135" s="216"/>
      <c r="J135" s="211"/>
      <c r="K135" s="211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117</v>
      </c>
      <c r="AU135" s="221" t="s">
        <v>77</v>
      </c>
      <c r="AV135" s="11" t="s">
        <v>77</v>
      </c>
      <c r="AW135" s="11" t="s">
        <v>32</v>
      </c>
      <c r="AX135" s="11" t="s">
        <v>70</v>
      </c>
      <c r="AY135" s="221" t="s">
        <v>108</v>
      </c>
    </row>
    <row r="136" spans="2:51" s="12" customFormat="1" ht="12">
      <c r="B136" s="222"/>
      <c r="C136" s="223"/>
      <c r="D136" s="212" t="s">
        <v>117</v>
      </c>
      <c r="E136" s="224" t="s">
        <v>1</v>
      </c>
      <c r="F136" s="225" t="s">
        <v>120</v>
      </c>
      <c r="G136" s="223"/>
      <c r="H136" s="226">
        <v>10.08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117</v>
      </c>
      <c r="AU136" s="232" t="s">
        <v>77</v>
      </c>
      <c r="AV136" s="12" t="s">
        <v>115</v>
      </c>
      <c r="AW136" s="12" t="s">
        <v>32</v>
      </c>
      <c r="AX136" s="12" t="s">
        <v>75</v>
      </c>
      <c r="AY136" s="232" t="s">
        <v>108</v>
      </c>
    </row>
    <row r="137" spans="2:65" s="1" customFormat="1" ht="16.5" customHeight="1">
      <c r="B137" s="37"/>
      <c r="C137" s="198" t="s">
        <v>219</v>
      </c>
      <c r="D137" s="198" t="s">
        <v>110</v>
      </c>
      <c r="E137" s="199" t="s">
        <v>220</v>
      </c>
      <c r="F137" s="200" t="s">
        <v>221</v>
      </c>
      <c r="G137" s="201" t="s">
        <v>113</v>
      </c>
      <c r="H137" s="202">
        <v>10.08</v>
      </c>
      <c r="I137" s="203"/>
      <c r="J137" s="204">
        <f>ROUND(I137*H137,2)</f>
        <v>0</v>
      </c>
      <c r="K137" s="200" t="s">
        <v>114</v>
      </c>
      <c r="L137" s="42"/>
      <c r="M137" s="205" t="s">
        <v>1</v>
      </c>
      <c r="N137" s="206" t="s">
        <v>41</v>
      </c>
      <c r="O137" s="78"/>
      <c r="P137" s="207">
        <f>O137*H137</f>
        <v>0</v>
      </c>
      <c r="Q137" s="207">
        <v>0</v>
      </c>
      <c r="R137" s="207">
        <f>Q137*H137</f>
        <v>0</v>
      </c>
      <c r="S137" s="207">
        <v>0</v>
      </c>
      <c r="T137" s="208">
        <f>S137*H137</f>
        <v>0</v>
      </c>
      <c r="AR137" s="16" t="s">
        <v>115</v>
      </c>
      <c r="AT137" s="16" t="s">
        <v>110</v>
      </c>
      <c r="AU137" s="16" t="s">
        <v>77</v>
      </c>
      <c r="AY137" s="16" t="s">
        <v>108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6" t="s">
        <v>75</v>
      </c>
      <c r="BK137" s="209">
        <f>ROUND(I137*H137,2)</f>
        <v>0</v>
      </c>
      <c r="BL137" s="16" t="s">
        <v>115</v>
      </c>
      <c r="BM137" s="16" t="s">
        <v>222</v>
      </c>
    </row>
    <row r="138" spans="2:63" s="10" customFormat="1" ht="22.8" customHeight="1">
      <c r="B138" s="182"/>
      <c r="C138" s="183"/>
      <c r="D138" s="184" t="s">
        <v>69</v>
      </c>
      <c r="E138" s="196" t="s">
        <v>140</v>
      </c>
      <c r="F138" s="196" t="s">
        <v>223</v>
      </c>
      <c r="G138" s="183"/>
      <c r="H138" s="183"/>
      <c r="I138" s="186"/>
      <c r="J138" s="197">
        <f>BK138</f>
        <v>0</v>
      </c>
      <c r="K138" s="183"/>
      <c r="L138" s="188"/>
      <c r="M138" s="189"/>
      <c r="N138" s="190"/>
      <c r="O138" s="190"/>
      <c r="P138" s="191">
        <f>SUM(P139:P152)</f>
        <v>0</v>
      </c>
      <c r="Q138" s="190"/>
      <c r="R138" s="191">
        <f>SUM(R139:R152)</f>
        <v>153.47838000000002</v>
      </c>
      <c r="S138" s="190"/>
      <c r="T138" s="192">
        <f>SUM(T139:T152)</f>
        <v>0</v>
      </c>
      <c r="AR138" s="193" t="s">
        <v>75</v>
      </c>
      <c r="AT138" s="194" t="s">
        <v>69</v>
      </c>
      <c r="AU138" s="194" t="s">
        <v>75</v>
      </c>
      <c r="AY138" s="193" t="s">
        <v>108</v>
      </c>
      <c r="BK138" s="195">
        <f>SUM(BK139:BK152)</f>
        <v>0</v>
      </c>
    </row>
    <row r="139" spans="2:65" s="1" customFormat="1" ht="16.5" customHeight="1">
      <c r="B139" s="37"/>
      <c r="C139" s="198" t="s">
        <v>224</v>
      </c>
      <c r="D139" s="198" t="s">
        <v>110</v>
      </c>
      <c r="E139" s="199" t="s">
        <v>225</v>
      </c>
      <c r="F139" s="200" t="s">
        <v>226</v>
      </c>
      <c r="G139" s="201" t="s">
        <v>113</v>
      </c>
      <c r="H139" s="202">
        <v>267</v>
      </c>
      <c r="I139" s="203"/>
      <c r="J139" s="204">
        <f>ROUND(I139*H139,2)</f>
        <v>0</v>
      </c>
      <c r="K139" s="200" t="s">
        <v>114</v>
      </c>
      <c r="L139" s="42"/>
      <c r="M139" s="205" t="s">
        <v>1</v>
      </c>
      <c r="N139" s="206" t="s">
        <v>41</v>
      </c>
      <c r="O139" s="78"/>
      <c r="P139" s="207">
        <f>O139*H139</f>
        <v>0</v>
      </c>
      <c r="Q139" s="207">
        <v>0.199</v>
      </c>
      <c r="R139" s="207">
        <f>Q139*H139</f>
        <v>53.133</v>
      </c>
      <c r="S139" s="207">
        <v>0</v>
      </c>
      <c r="T139" s="208">
        <f>S139*H139</f>
        <v>0</v>
      </c>
      <c r="AR139" s="16" t="s">
        <v>115</v>
      </c>
      <c r="AT139" s="16" t="s">
        <v>110</v>
      </c>
      <c r="AU139" s="16" t="s">
        <v>77</v>
      </c>
      <c r="AY139" s="16" t="s">
        <v>108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6" t="s">
        <v>75</v>
      </c>
      <c r="BK139" s="209">
        <f>ROUND(I139*H139,2)</f>
        <v>0</v>
      </c>
      <c r="BL139" s="16" t="s">
        <v>115</v>
      </c>
      <c r="BM139" s="16" t="s">
        <v>227</v>
      </c>
    </row>
    <row r="140" spans="2:51" s="11" customFormat="1" ht="12">
      <c r="B140" s="210"/>
      <c r="C140" s="211"/>
      <c r="D140" s="212" t="s">
        <v>117</v>
      </c>
      <c r="E140" s="213" t="s">
        <v>1</v>
      </c>
      <c r="F140" s="214" t="s">
        <v>228</v>
      </c>
      <c r="G140" s="211"/>
      <c r="H140" s="215">
        <v>267</v>
      </c>
      <c r="I140" s="216"/>
      <c r="J140" s="211"/>
      <c r="K140" s="211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117</v>
      </c>
      <c r="AU140" s="221" t="s">
        <v>77</v>
      </c>
      <c r="AV140" s="11" t="s">
        <v>77</v>
      </c>
      <c r="AW140" s="11" t="s">
        <v>32</v>
      </c>
      <c r="AX140" s="11" t="s">
        <v>70</v>
      </c>
      <c r="AY140" s="221" t="s">
        <v>108</v>
      </c>
    </row>
    <row r="141" spans="2:51" s="12" customFormat="1" ht="12">
      <c r="B141" s="222"/>
      <c r="C141" s="223"/>
      <c r="D141" s="212" t="s">
        <v>117</v>
      </c>
      <c r="E141" s="224" t="s">
        <v>1</v>
      </c>
      <c r="F141" s="225" t="s">
        <v>120</v>
      </c>
      <c r="G141" s="223"/>
      <c r="H141" s="226">
        <v>267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117</v>
      </c>
      <c r="AU141" s="232" t="s">
        <v>77</v>
      </c>
      <c r="AV141" s="12" t="s">
        <v>115</v>
      </c>
      <c r="AW141" s="12" t="s">
        <v>32</v>
      </c>
      <c r="AX141" s="12" t="s">
        <v>75</v>
      </c>
      <c r="AY141" s="232" t="s">
        <v>108</v>
      </c>
    </row>
    <row r="142" spans="2:65" s="1" customFormat="1" ht="16.5" customHeight="1">
      <c r="B142" s="37"/>
      <c r="C142" s="198" t="s">
        <v>229</v>
      </c>
      <c r="D142" s="198" t="s">
        <v>110</v>
      </c>
      <c r="E142" s="199" t="s">
        <v>230</v>
      </c>
      <c r="F142" s="200" t="s">
        <v>231</v>
      </c>
      <c r="G142" s="201" t="s">
        <v>113</v>
      </c>
      <c r="H142" s="202">
        <v>267</v>
      </c>
      <c r="I142" s="203"/>
      <c r="J142" s="204">
        <f>ROUND(I142*H142,2)</f>
        <v>0</v>
      </c>
      <c r="K142" s="200" t="s">
        <v>114</v>
      </c>
      <c r="L142" s="42"/>
      <c r="M142" s="205" t="s">
        <v>1</v>
      </c>
      <c r="N142" s="206" t="s">
        <v>41</v>
      </c>
      <c r="O142" s="78"/>
      <c r="P142" s="207">
        <f>O142*H142</f>
        <v>0</v>
      </c>
      <c r="Q142" s="207">
        <v>0.238</v>
      </c>
      <c r="R142" s="207">
        <f>Q142*H142</f>
        <v>63.546</v>
      </c>
      <c r="S142" s="207">
        <v>0</v>
      </c>
      <c r="T142" s="208">
        <f>S142*H142</f>
        <v>0</v>
      </c>
      <c r="AR142" s="16" t="s">
        <v>115</v>
      </c>
      <c r="AT142" s="16" t="s">
        <v>110</v>
      </c>
      <c r="AU142" s="16" t="s">
        <v>77</v>
      </c>
      <c r="AY142" s="16" t="s">
        <v>108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6" t="s">
        <v>75</v>
      </c>
      <c r="BK142" s="209">
        <f>ROUND(I142*H142,2)</f>
        <v>0</v>
      </c>
      <c r="BL142" s="16" t="s">
        <v>115</v>
      </c>
      <c r="BM142" s="16" t="s">
        <v>232</v>
      </c>
    </row>
    <row r="143" spans="2:51" s="11" customFormat="1" ht="12">
      <c r="B143" s="210"/>
      <c r="C143" s="211"/>
      <c r="D143" s="212" t="s">
        <v>117</v>
      </c>
      <c r="E143" s="213" t="s">
        <v>1</v>
      </c>
      <c r="F143" s="214" t="s">
        <v>228</v>
      </c>
      <c r="G143" s="211"/>
      <c r="H143" s="215">
        <v>267</v>
      </c>
      <c r="I143" s="216"/>
      <c r="J143" s="211"/>
      <c r="K143" s="211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117</v>
      </c>
      <c r="AU143" s="221" t="s">
        <v>77</v>
      </c>
      <c r="AV143" s="11" t="s">
        <v>77</v>
      </c>
      <c r="AW143" s="11" t="s">
        <v>32</v>
      </c>
      <c r="AX143" s="11" t="s">
        <v>70</v>
      </c>
      <c r="AY143" s="221" t="s">
        <v>108</v>
      </c>
    </row>
    <row r="144" spans="2:51" s="12" customFormat="1" ht="12">
      <c r="B144" s="222"/>
      <c r="C144" s="223"/>
      <c r="D144" s="212" t="s">
        <v>117</v>
      </c>
      <c r="E144" s="224" t="s">
        <v>1</v>
      </c>
      <c r="F144" s="225" t="s">
        <v>120</v>
      </c>
      <c r="G144" s="223"/>
      <c r="H144" s="226">
        <v>267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117</v>
      </c>
      <c r="AU144" s="232" t="s">
        <v>77</v>
      </c>
      <c r="AV144" s="12" t="s">
        <v>115</v>
      </c>
      <c r="AW144" s="12" t="s">
        <v>32</v>
      </c>
      <c r="AX144" s="12" t="s">
        <v>75</v>
      </c>
      <c r="AY144" s="232" t="s">
        <v>108</v>
      </c>
    </row>
    <row r="145" spans="2:65" s="1" customFormat="1" ht="16.5" customHeight="1">
      <c r="B145" s="37"/>
      <c r="C145" s="198" t="s">
        <v>233</v>
      </c>
      <c r="D145" s="198" t="s">
        <v>110</v>
      </c>
      <c r="E145" s="199" t="s">
        <v>234</v>
      </c>
      <c r="F145" s="200" t="s">
        <v>235</v>
      </c>
      <c r="G145" s="201" t="s">
        <v>113</v>
      </c>
      <c r="H145" s="202">
        <v>252</v>
      </c>
      <c r="I145" s="203"/>
      <c r="J145" s="204">
        <f>ROUND(I145*H145,2)</f>
        <v>0</v>
      </c>
      <c r="K145" s="200" t="s">
        <v>114</v>
      </c>
      <c r="L145" s="42"/>
      <c r="M145" s="205" t="s">
        <v>1</v>
      </c>
      <c r="N145" s="206" t="s">
        <v>41</v>
      </c>
      <c r="O145" s="78"/>
      <c r="P145" s="207">
        <f>O145*H145</f>
        <v>0</v>
      </c>
      <c r="Q145" s="207">
        <v>0.08003</v>
      </c>
      <c r="R145" s="207">
        <f>Q145*H145</f>
        <v>20.16756</v>
      </c>
      <c r="S145" s="207">
        <v>0</v>
      </c>
      <c r="T145" s="208">
        <f>S145*H145</f>
        <v>0</v>
      </c>
      <c r="AR145" s="16" t="s">
        <v>115</v>
      </c>
      <c r="AT145" s="16" t="s">
        <v>110</v>
      </c>
      <c r="AU145" s="16" t="s">
        <v>77</v>
      </c>
      <c r="AY145" s="16" t="s">
        <v>108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6" t="s">
        <v>75</v>
      </c>
      <c r="BK145" s="209">
        <f>ROUND(I145*H145,2)</f>
        <v>0</v>
      </c>
      <c r="BL145" s="16" t="s">
        <v>115</v>
      </c>
      <c r="BM145" s="16" t="s">
        <v>236</v>
      </c>
    </row>
    <row r="146" spans="2:51" s="11" customFormat="1" ht="12">
      <c r="B146" s="210"/>
      <c r="C146" s="211"/>
      <c r="D146" s="212" t="s">
        <v>117</v>
      </c>
      <c r="E146" s="213" t="s">
        <v>1</v>
      </c>
      <c r="F146" s="214" t="s">
        <v>237</v>
      </c>
      <c r="G146" s="211"/>
      <c r="H146" s="215">
        <v>252</v>
      </c>
      <c r="I146" s="216"/>
      <c r="J146" s="211"/>
      <c r="K146" s="211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117</v>
      </c>
      <c r="AU146" s="221" t="s">
        <v>77</v>
      </c>
      <c r="AV146" s="11" t="s">
        <v>77</v>
      </c>
      <c r="AW146" s="11" t="s">
        <v>32</v>
      </c>
      <c r="AX146" s="11" t="s">
        <v>70</v>
      </c>
      <c r="AY146" s="221" t="s">
        <v>108</v>
      </c>
    </row>
    <row r="147" spans="2:51" s="12" customFormat="1" ht="12">
      <c r="B147" s="222"/>
      <c r="C147" s="223"/>
      <c r="D147" s="212" t="s">
        <v>117</v>
      </c>
      <c r="E147" s="224" t="s">
        <v>1</v>
      </c>
      <c r="F147" s="225" t="s">
        <v>120</v>
      </c>
      <c r="G147" s="223"/>
      <c r="H147" s="226">
        <v>252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117</v>
      </c>
      <c r="AU147" s="232" t="s">
        <v>77</v>
      </c>
      <c r="AV147" s="12" t="s">
        <v>115</v>
      </c>
      <c r="AW147" s="12" t="s">
        <v>32</v>
      </c>
      <c r="AX147" s="12" t="s">
        <v>75</v>
      </c>
      <c r="AY147" s="232" t="s">
        <v>108</v>
      </c>
    </row>
    <row r="148" spans="2:65" s="1" customFormat="1" ht="16.5" customHeight="1">
      <c r="B148" s="37"/>
      <c r="C148" s="198" t="s">
        <v>238</v>
      </c>
      <c r="D148" s="198" t="s">
        <v>110</v>
      </c>
      <c r="E148" s="199" t="s">
        <v>239</v>
      </c>
      <c r="F148" s="200" t="s">
        <v>240</v>
      </c>
      <c r="G148" s="201" t="s">
        <v>113</v>
      </c>
      <c r="H148" s="202">
        <v>72</v>
      </c>
      <c r="I148" s="203"/>
      <c r="J148" s="204">
        <f>ROUND(I148*H148,2)</f>
        <v>0</v>
      </c>
      <c r="K148" s="200" t="s">
        <v>114</v>
      </c>
      <c r="L148" s="42"/>
      <c r="M148" s="205" t="s">
        <v>1</v>
      </c>
      <c r="N148" s="206" t="s">
        <v>41</v>
      </c>
      <c r="O148" s="78"/>
      <c r="P148" s="207">
        <f>O148*H148</f>
        <v>0</v>
      </c>
      <c r="Q148" s="207">
        <v>0.05151</v>
      </c>
      <c r="R148" s="207">
        <f>Q148*H148</f>
        <v>3.70872</v>
      </c>
      <c r="S148" s="207">
        <v>0</v>
      </c>
      <c r="T148" s="208">
        <f>S148*H148</f>
        <v>0</v>
      </c>
      <c r="AR148" s="16" t="s">
        <v>115</v>
      </c>
      <c r="AT148" s="16" t="s">
        <v>110</v>
      </c>
      <c r="AU148" s="16" t="s">
        <v>77</v>
      </c>
      <c r="AY148" s="16" t="s">
        <v>108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6" t="s">
        <v>75</v>
      </c>
      <c r="BK148" s="209">
        <f>ROUND(I148*H148,2)</f>
        <v>0</v>
      </c>
      <c r="BL148" s="16" t="s">
        <v>115</v>
      </c>
      <c r="BM148" s="16" t="s">
        <v>241</v>
      </c>
    </row>
    <row r="149" spans="2:65" s="1" customFormat="1" ht="16.5" customHeight="1">
      <c r="B149" s="37"/>
      <c r="C149" s="198" t="s">
        <v>242</v>
      </c>
      <c r="D149" s="198" t="s">
        <v>110</v>
      </c>
      <c r="E149" s="199" t="s">
        <v>243</v>
      </c>
      <c r="F149" s="200" t="s">
        <v>244</v>
      </c>
      <c r="G149" s="201" t="s">
        <v>113</v>
      </c>
      <c r="H149" s="202">
        <v>180</v>
      </c>
      <c r="I149" s="203"/>
      <c r="J149" s="204">
        <f>ROUND(I149*H149,2)</f>
        <v>0</v>
      </c>
      <c r="K149" s="200" t="s">
        <v>114</v>
      </c>
      <c r="L149" s="42"/>
      <c r="M149" s="205" t="s">
        <v>1</v>
      </c>
      <c r="N149" s="206" t="s">
        <v>41</v>
      </c>
      <c r="O149" s="78"/>
      <c r="P149" s="207">
        <f>O149*H149</f>
        <v>0</v>
      </c>
      <c r="Q149" s="207">
        <v>0.05353</v>
      </c>
      <c r="R149" s="207">
        <f>Q149*H149</f>
        <v>9.6354</v>
      </c>
      <c r="S149" s="207">
        <v>0</v>
      </c>
      <c r="T149" s="208">
        <f>S149*H149</f>
        <v>0</v>
      </c>
      <c r="AR149" s="16" t="s">
        <v>115</v>
      </c>
      <c r="AT149" s="16" t="s">
        <v>110</v>
      </c>
      <c r="AU149" s="16" t="s">
        <v>77</v>
      </c>
      <c r="AY149" s="16" t="s">
        <v>108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6" t="s">
        <v>75</v>
      </c>
      <c r="BK149" s="209">
        <f>ROUND(I149*H149,2)</f>
        <v>0</v>
      </c>
      <c r="BL149" s="16" t="s">
        <v>115</v>
      </c>
      <c r="BM149" s="16" t="s">
        <v>245</v>
      </c>
    </row>
    <row r="150" spans="2:65" s="1" customFormat="1" ht="16.5" customHeight="1">
      <c r="B150" s="37"/>
      <c r="C150" s="198" t="s">
        <v>246</v>
      </c>
      <c r="D150" s="198" t="s">
        <v>110</v>
      </c>
      <c r="E150" s="199" t="s">
        <v>247</v>
      </c>
      <c r="F150" s="200" t="s">
        <v>248</v>
      </c>
      <c r="G150" s="201" t="s">
        <v>113</v>
      </c>
      <c r="H150" s="202">
        <v>15</v>
      </c>
      <c r="I150" s="203"/>
      <c r="J150" s="204">
        <f>ROUND(I150*H150,2)</f>
        <v>0</v>
      </c>
      <c r="K150" s="200" t="s">
        <v>114</v>
      </c>
      <c r="L150" s="42"/>
      <c r="M150" s="205" t="s">
        <v>1</v>
      </c>
      <c r="N150" s="206" t="s">
        <v>41</v>
      </c>
      <c r="O150" s="78"/>
      <c r="P150" s="207">
        <f>O150*H150</f>
        <v>0</v>
      </c>
      <c r="Q150" s="207">
        <v>0.08425</v>
      </c>
      <c r="R150" s="207">
        <f>Q150*H150</f>
        <v>1.2637500000000002</v>
      </c>
      <c r="S150" s="207">
        <v>0</v>
      </c>
      <c r="T150" s="208">
        <f>S150*H150</f>
        <v>0</v>
      </c>
      <c r="AR150" s="16" t="s">
        <v>115</v>
      </c>
      <c r="AT150" s="16" t="s">
        <v>110</v>
      </c>
      <c r="AU150" s="16" t="s">
        <v>77</v>
      </c>
      <c r="AY150" s="16" t="s">
        <v>108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6" t="s">
        <v>75</v>
      </c>
      <c r="BK150" s="209">
        <f>ROUND(I150*H150,2)</f>
        <v>0</v>
      </c>
      <c r="BL150" s="16" t="s">
        <v>115</v>
      </c>
      <c r="BM150" s="16" t="s">
        <v>249</v>
      </c>
    </row>
    <row r="151" spans="2:65" s="1" customFormat="1" ht="16.5" customHeight="1">
      <c r="B151" s="37"/>
      <c r="C151" s="254" t="s">
        <v>250</v>
      </c>
      <c r="D151" s="254" t="s">
        <v>176</v>
      </c>
      <c r="E151" s="255" t="s">
        <v>251</v>
      </c>
      <c r="F151" s="256" t="s">
        <v>252</v>
      </c>
      <c r="G151" s="257" t="s">
        <v>113</v>
      </c>
      <c r="H151" s="258">
        <v>15.45</v>
      </c>
      <c r="I151" s="259"/>
      <c r="J151" s="260">
        <f>ROUND(I151*H151,2)</f>
        <v>0</v>
      </c>
      <c r="K151" s="256" t="s">
        <v>114</v>
      </c>
      <c r="L151" s="261"/>
      <c r="M151" s="262" t="s">
        <v>1</v>
      </c>
      <c r="N151" s="263" t="s">
        <v>41</v>
      </c>
      <c r="O151" s="78"/>
      <c r="P151" s="207">
        <f>O151*H151</f>
        <v>0</v>
      </c>
      <c r="Q151" s="207">
        <v>0.131</v>
      </c>
      <c r="R151" s="207">
        <f>Q151*H151</f>
        <v>2.02395</v>
      </c>
      <c r="S151" s="207">
        <v>0</v>
      </c>
      <c r="T151" s="208">
        <f>S151*H151</f>
        <v>0</v>
      </c>
      <c r="AR151" s="16" t="s">
        <v>157</v>
      </c>
      <c r="AT151" s="16" t="s">
        <v>176</v>
      </c>
      <c r="AU151" s="16" t="s">
        <v>77</v>
      </c>
      <c r="AY151" s="16" t="s">
        <v>108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6" t="s">
        <v>75</v>
      </c>
      <c r="BK151" s="209">
        <f>ROUND(I151*H151,2)</f>
        <v>0</v>
      </c>
      <c r="BL151" s="16" t="s">
        <v>115</v>
      </c>
      <c r="BM151" s="16" t="s">
        <v>253</v>
      </c>
    </row>
    <row r="152" spans="2:51" s="11" customFormat="1" ht="12">
      <c r="B152" s="210"/>
      <c r="C152" s="211"/>
      <c r="D152" s="212" t="s">
        <v>117</v>
      </c>
      <c r="E152" s="211"/>
      <c r="F152" s="214" t="s">
        <v>254</v>
      </c>
      <c r="G152" s="211"/>
      <c r="H152" s="215">
        <v>15.45</v>
      </c>
      <c r="I152" s="216"/>
      <c r="J152" s="211"/>
      <c r="K152" s="211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117</v>
      </c>
      <c r="AU152" s="221" t="s">
        <v>77</v>
      </c>
      <c r="AV152" s="11" t="s">
        <v>77</v>
      </c>
      <c r="AW152" s="11" t="s">
        <v>4</v>
      </c>
      <c r="AX152" s="11" t="s">
        <v>75</v>
      </c>
      <c r="AY152" s="221" t="s">
        <v>108</v>
      </c>
    </row>
    <row r="153" spans="2:63" s="10" customFormat="1" ht="22.8" customHeight="1">
      <c r="B153" s="182"/>
      <c r="C153" s="183"/>
      <c r="D153" s="184" t="s">
        <v>69</v>
      </c>
      <c r="E153" s="196" t="s">
        <v>161</v>
      </c>
      <c r="F153" s="196" t="s">
        <v>255</v>
      </c>
      <c r="G153" s="183"/>
      <c r="H153" s="183"/>
      <c r="I153" s="186"/>
      <c r="J153" s="197">
        <f>BK153</f>
        <v>0</v>
      </c>
      <c r="K153" s="183"/>
      <c r="L153" s="188"/>
      <c r="M153" s="189"/>
      <c r="N153" s="190"/>
      <c r="O153" s="190"/>
      <c r="P153" s="191">
        <f>SUM(P154:P177)</f>
        <v>0</v>
      </c>
      <c r="Q153" s="190"/>
      <c r="R153" s="191">
        <f>SUM(R154:R177)</f>
        <v>30.10147</v>
      </c>
      <c r="S153" s="190"/>
      <c r="T153" s="192">
        <f>SUM(T154:T177)</f>
        <v>0</v>
      </c>
      <c r="AR153" s="193" t="s">
        <v>75</v>
      </c>
      <c r="AT153" s="194" t="s">
        <v>69</v>
      </c>
      <c r="AU153" s="194" t="s">
        <v>75</v>
      </c>
      <c r="AY153" s="193" t="s">
        <v>108</v>
      </c>
      <c r="BK153" s="195">
        <f>SUM(BK154:BK177)</f>
        <v>0</v>
      </c>
    </row>
    <row r="154" spans="2:65" s="1" customFormat="1" ht="16.5" customHeight="1">
      <c r="B154" s="37"/>
      <c r="C154" s="198" t="s">
        <v>256</v>
      </c>
      <c r="D154" s="198" t="s">
        <v>110</v>
      </c>
      <c r="E154" s="199" t="s">
        <v>257</v>
      </c>
      <c r="F154" s="200" t="s">
        <v>258</v>
      </c>
      <c r="G154" s="201" t="s">
        <v>259</v>
      </c>
      <c r="H154" s="202">
        <v>1</v>
      </c>
      <c r="I154" s="203"/>
      <c r="J154" s="204">
        <f>ROUND(I154*H154,2)</f>
        <v>0</v>
      </c>
      <c r="K154" s="200" t="s">
        <v>1</v>
      </c>
      <c r="L154" s="42"/>
      <c r="M154" s="205" t="s">
        <v>1</v>
      </c>
      <c r="N154" s="206" t="s">
        <v>41</v>
      </c>
      <c r="O154" s="78"/>
      <c r="P154" s="207">
        <f>O154*H154</f>
        <v>0</v>
      </c>
      <c r="Q154" s="207">
        <v>0</v>
      </c>
      <c r="R154" s="207">
        <f>Q154*H154</f>
        <v>0</v>
      </c>
      <c r="S154" s="207">
        <v>0</v>
      </c>
      <c r="T154" s="208">
        <f>S154*H154</f>
        <v>0</v>
      </c>
      <c r="AR154" s="16" t="s">
        <v>115</v>
      </c>
      <c r="AT154" s="16" t="s">
        <v>110</v>
      </c>
      <c r="AU154" s="16" t="s">
        <v>77</v>
      </c>
      <c r="AY154" s="16" t="s">
        <v>108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6" t="s">
        <v>75</v>
      </c>
      <c r="BK154" s="209">
        <f>ROUND(I154*H154,2)</f>
        <v>0</v>
      </c>
      <c r="BL154" s="16" t="s">
        <v>115</v>
      </c>
      <c r="BM154" s="16" t="s">
        <v>260</v>
      </c>
    </row>
    <row r="155" spans="2:65" s="1" customFormat="1" ht="16.5" customHeight="1">
      <c r="B155" s="37"/>
      <c r="C155" s="198" t="s">
        <v>261</v>
      </c>
      <c r="D155" s="198" t="s">
        <v>110</v>
      </c>
      <c r="E155" s="199" t="s">
        <v>262</v>
      </c>
      <c r="F155" s="200" t="s">
        <v>263</v>
      </c>
      <c r="G155" s="201" t="s">
        <v>128</v>
      </c>
      <c r="H155" s="202">
        <v>80</v>
      </c>
      <c r="I155" s="203"/>
      <c r="J155" s="204">
        <f>ROUND(I155*H155,2)</f>
        <v>0</v>
      </c>
      <c r="K155" s="200" t="s">
        <v>114</v>
      </c>
      <c r="L155" s="42"/>
      <c r="M155" s="205" t="s">
        <v>1</v>
      </c>
      <c r="N155" s="206" t="s">
        <v>41</v>
      </c>
      <c r="O155" s="78"/>
      <c r="P155" s="207">
        <f>O155*H155</f>
        <v>0</v>
      </c>
      <c r="Q155" s="207">
        <v>0.1295</v>
      </c>
      <c r="R155" s="207">
        <f>Q155*H155</f>
        <v>10.36</v>
      </c>
      <c r="S155" s="207">
        <v>0</v>
      </c>
      <c r="T155" s="208">
        <f>S155*H155</f>
        <v>0</v>
      </c>
      <c r="AR155" s="16" t="s">
        <v>115</v>
      </c>
      <c r="AT155" s="16" t="s">
        <v>110</v>
      </c>
      <c r="AU155" s="16" t="s">
        <v>77</v>
      </c>
      <c r="AY155" s="16" t="s">
        <v>108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6" t="s">
        <v>75</v>
      </c>
      <c r="BK155" s="209">
        <f>ROUND(I155*H155,2)</f>
        <v>0</v>
      </c>
      <c r="BL155" s="16" t="s">
        <v>115</v>
      </c>
      <c r="BM155" s="16" t="s">
        <v>264</v>
      </c>
    </row>
    <row r="156" spans="2:51" s="11" customFormat="1" ht="12">
      <c r="B156" s="210"/>
      <c r="C156" s="211"/>
      <c r="D156" s="212" t="s">
        <v>117</v>
      </c>
      <c r="E156" s="213" t="s">
        <v>1</v>
      </c>
      <c r="F156" s="214" t="s">
        <v>265</v>
      </c>
      <c r="G156" s="211"/>
      <c r="H156" s="215">
        <v>65</v>
      </c>
      <c r="I156" s="216"/>
      <c r="J156" s="211"/>
      <c r="K156" s="211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117</v>
      </c>
      <c r="AU156" s="221" t="s">
        <v>77</v>
      </c>
      <c r="AV156" s="11" t="s">
        <v>77</v>
      </c>
      <c r="AW156" s="11" t="s">
        <v>32</v>
      </c>
      <c r="AX156" s="11" t="s">
        <v>70</v>
      </c>
      <c r="AY156" s="221" t="s">
        <v>108</v>
      </c>
    </row>
    <row r="157" spans="2:51" s="11" customFormat="1" ht="12">
      <c r="B157" s="210"/>
      <c r="C157" s="211"/>
      <c r="D157" s="212" t="s">
        <v>117</v>
      </c>
      <c r="E157" s="213" t="s">
        <v>1</v>
      </c>
      <c r="F157" s="214" t="s">
        <v>266</v>
      </c>
      <c r="G157" s="211"/>
      <c r="H157" s="215">
        <v>15</v>
      </c>
      <c r="I157" s="216"/>
      <c r="J157" s="211"/>
      <c r="K157" s="211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117</v>
      </c>
      <c r="AU157" s="221" t="s">
        <v>77</v>
      </c>
      <c r="AV157" s="11" t="s">
        <v>77</v>
      </c>
      <c r="AW157" s="11" t="s">
        <v>32</v>
      </c>
      <c r="AX157" s="11" t="s">
        <v>70</v>
      </c>
      <c r="AY157" s="221" t="s">
        <v>108</v>
      </c>
    </row>
    <row r="158" spans="2:51" s="12" customFormat="1" ht="12">
      <c r="B158" s="222"/>
      <c r="C158" s="223"/>
      <c r="D158" s="212" t="s">
        <v>117</v>
      </c>
      <c r="E158" s="224" t="s">
        <v>1</v>
      </c>
      <c r="F158" s="225" t="s">
        <v>120</v>
      </c>
      <c r="G158" s="223"/>
      <c r="H158" s="226">
        <v>80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117</v>
      </c>
      <c r="AU158" s="232" t="s">
        <v>77</v>
      </c>
      <c r="AV158" s="12" t="s">
        <v>115</v>
      </c>
      <c r="AW158" s="12" t="s">
        <v>32</v>
      </c>
      <c r="AX158" s="12" t="s">
        <v>75</v>
      </c>
      <c r="AY158" s="232" t="s">
        <v>108</v>
      </c>
    </row>
    <row r="159" spans="2:65" s="1" customFormat="1" ht="16.5" customHeight="1">
      <c r="B159" s="37"/>
      <c r="C159" s="254" t="s">
        <v>267</v>
      </c>
      <c r="D159" s="254" t="s">
        <v>176</v>
      </c>
      <c r="E159" s="255" t="s">
        <v>268</v>
      </c>
      <c r="F159" s="256" t="s">
        <v>269</v>
      </c>
      <c r="G159" s="257" t="s">
        <v>128</v>
      </c>
      <c r="H159" s="258">
        <v>80</v>
      </c>
      <c r="I159" s="259"/>
      <c r="J159" s="260">
        <f>ROUND(I159*H159,2)</f>
        <v>0</v>
      </c>
      <c r="K159" s="256" t="s">
        <v>114</v>
      </c>
      <c r="L159" s="261"/>
      <c r="M159" s="262" t="s">
        <v>1</v>
      </c>
      <c r="N159" s="263" t="s">
        <v>41</v>
      </c>
      <c r="O159" s="78"/>
      <c r="P159" s="207">
        <f>O159*H159</f>
        <v>0</v>
      </c>
      <c r="Q159" s="207">
        <v>0.024</v>
      </c>
      <c r="R159" s="207">
        <f>Q159*H159</f>
        <v>1.92</v>
      </c>
      <c r="S159" s="207">
        <v>0</v>
      </c>
      <c r="T159" s="208">
        <f>S159*H159</f>
        <v>0</v>
      </c>
      <c r="AR159" s="16" t="s">
        <v>157</v>
      </c>
      <c r="AT159" s="16" t="s">
        <v>176</v>
      </c>
      <c r="AU159" s="16" t="s">
        <v>77</v>
      </c>
      <c r="AY159" s="16" t="s">
        <v>108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6" t="s">
        <v>75</v>
      </c>
      <c r="BK159" s="209">
        <f>ROUND(I159*H159,2)</f>
        <v>0</v>
      </c>
      <c r="BL159" s="16" t="s">
        <v>115</v>
      </c>
      <c r="BM159" s="16" t="s">
        <v>270</v>
      </c>
    </row>
    <row r="160" spans="2:65" s="1" customFormat="1" ht="16.5" customHeight="1">
      <c r="B160" s="37"/>
      <c r="C160" s="198" t="s">
        <v>271</v>
      </c>
      <c r="D160" s="198" t="s">
        <v>110</v>
      </c>
      <c r="E160" s="199" t="s">
        <v>272</v>
      </c>
      <c r="F160" s="200" t="s">
        <v>273</v>
      </c>
      <c r="G160" s="201" t="s">
        <v>128</v>
      </c>
      <c r="H160" s="202">
        <v>12</v>
      </c>
      <c r="I160" s="203"/>
      <c r="J160" s="204">
        <f>ROUND(I160*H160,2)</f>
        <v>0</v>
      </c>
      <c r="K160" s="200" t="s">
        <v>1</v>
      </c>
      <c r="L160" s="42"/>
      <c r="M160" s="205" t="s">
        <v>1</v>
      </c>
      <c r="N160" s="206" t="s">
        <v>41</v>
      </c>
      <c r="O160" s="78"/>
      <c r="P160" s="207">
        <f>O160*H160</f>
        <v>0</v>
      </c>
      <c r="Q160" s="207">
        <v>0.03418</v>
      </c>
      <c r="R160" s="207">
        <f>Q160*H160</f>
        <v>0.41016</v>
      </c>
      <c r="S160" s="207">
        <v>0</v>
      </c>
      <c r="T160" s="208">
        <f>S160*H160</f>
        <v>0</v>
      </c>
      <c r="AR160" s="16" t="s">
        <v>115</v>
      </c>
      <c r="AT160" s="16" t="s">
        <v>110</v>
      </c>
      <c r="AU160" s="16" t="s">
        <v>77</v>
      </c>
      <c r="AY160" s="16" t="s">
        <v>108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6" t="s">
        <v>75</v>
      </c>
      <c r="BK160" s="209">
        <f>ROUND(I160*H160,2)</f>
        <v>0</v>
      </c>
      <c r="BL160" s="16" t="s">
        <v>115</v>
      </c>
      <c r="BM160" s="16" t="s">
        <v>274</v>
      </c>
    </row>
    <row r="161" spans="2:51" s="11" customFormat="1" ht="12">
      <c r="B161" s="210"/>
      <c r="C161" s="211"/>
      <c r="D161" s="212" t="s">
        <v>117</v>
      </c>
      <c r="E161" s="213" t="s">
        <v>1</v>
      </c>
      <c r="F161" s="214" t="s">
        <v>275</v>
      </c>
      <c r="G161" s="211"/>
      <c r="H161" s="215">
        <v>12</v>
      </c>
      <c r="I161" s="216"/>
      <c r="J161" s="211"/>
      <c r="K161" s="211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117</v>
      </c>
      <c r="AU161" s="221" t="s">
        <v>77</v>
      </c>
      <c r="AV161" s="11" t="s">
        <v>77</v>
      </c>
      <c r="AW161" s="11" t="s">
        <v>32</v>
      </c>
      <c r="AX161" s="11" t="s">
        <v>70</v>
      </c>
      <c r="AY161" s="221" t="s">
        <v>108</v>
      </c>
    </row>
    <row r="162" spans="2:51" s="12" customFormat="1" ht="12">
      <c r="B162" s="222"/>
      <c r="C162" s="223"/>
      <c r="D162" s="212" t="s">
        <v>117</v>
      </c>
      <c r="E162" s="224" t="s">
        <v>1</v>
      </c>
      <c r="F162" s="225" t="s">
        <v>120</v>
      </c>
      <c r="G162" s="223"/>
      <c r="H162" s="226">
        <v>12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117</v>
      </c>
      <c r="AU162" s="232" t="s">
        <v>77</v>
      </c>
      <c r="AV162" s="12" t="s">
        <v>115</v>
      </c>
      <c r="AW162" s="12" t="s">
        <v>32</v>
      </c>
      <c r="AX162" s="12" t="s">
        <v>75</v>
      </c>
      <c r="AY162" s="232" t="s">
        <v>108</v>
      </c>
    </row>
    <row r="163" spans="2:65" s="1" customFormat="1" ht="16.5" customHeight="1">
      <c r="B163" s="37"/>
      <c r="C163" s="254" t="s">
        <v>276</v>
      </c>
      <c r="D163" s="254" t="s">
        <v>176</v>
      </c>
      <c r="E163" s="255" t="s">
        <v>277</v>
      </c>
      <c r="F163" s="256" t="s">
        <v>278</v>
      </c>
      <c r="G163" s="257" t="s">
        <v>189</v>
      </c>
      <c r="H163" s="258">
        <v>1</v>
      </c>
      <c r="I163" s="259"/>
      <c r="J163" s="260">
        <f>ROUND(I163*H163,2)</f>
        <v>0</v>
      </c>
      <c r="K163" s="256" t="s">
        <v>1</v>
      </c>
      <c r="L163" s="261"/>
      <c r="M163" s="262" t="s">
        <v>1</v>
      </c>
      <c r="N163" s="263" t="s">
        <v>41</v>
      </c>
      <c r="O163" s="78"/>
      <c r="P163" s="207">
        <f>O163*H163</f>
        <v>0</v>
      </c>
      <c r="Q163" s="207">
        <v>0</v>
      </c>
      <c r="R163" s="207">
        <f>Q163*H163</f>
        <v>0</v>
      </c>
      <c r="S163" s="207">
        <v>0</v>
      </c>
      <c r="T163" s="208">
        <f>S163*H163</f>
        <v>0</v>
      </c>
      <c r="AR163" s="16" t="s">
        <v>157</v>
      </c>
      <c r="AT163" s="16" t="s">
        <v>176</v>
      </c>
      <c r="AU163" s="16" t="s">
        <v>77</v>
      </c>
      <c r="AY163" s="16" t="s">
        <v>108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6" t="s">
        <v>75</v>
      </c>
      <c r="BK163" s="209">
        <f>ROUND(I163*H163,2)</f>
        <v>0</v>
      </c>
      <c r="BL163" s="16" t="s">
        <v>115</v>
      </c>
      <c r="BM163" s="16" t="s">
        <v>279</v>
      </c>
    </row>
    <row r="164" spans="2:65" s="1" customFormat="1" ht="16.5" customHeight="1">
      <c r="B164" s="37"/>
      <c r="C164" s="198" t="s">
        <v>280</v>
      </c>
      <c r="D164" s="198" t="s">
        <v>110</v>
      </c>
      <c r="E164" s="199" t="s">
        <v>281</v>
      </c>
      <c r="F164" s="200" t="s">
        <v>282</v>
      </c>
      <c r="G164" s="201" t="s">
        <v>113</v>
      </c>
      <c r="H164" s="202">
        <v>17</v>
      </c>
      <c r="I164" s="203"/>
      <c r="J164" s="204">
        <f>ROUND(I164*H164,2)</f>
        <v>0</v>
      </c>
      <c r="K164" s="200" t="s">
        <v>1</v>
      </c>
      <c r="L164" s="42"/>
      <c r="M164" s="205" t="s">
        <v>1</v>
      </c>
      <c r="N164" s="206" t="s">
        <v>41</v>
      </c>
      <c r="O164" s="78"/>
      <c r="P164" s="207">
        <f>O164*H164</f>
        <v>0</v>
      </c>
      <c r="Q164" s="207">
        <v>0.91123</v>
      </c>
      <c r="R164" s="207">
        <f>Q164*H164</f>
        <v>15.49091</v>
      </c>
      <c r="S164" s="207">
        <v>0</v>
      </c>
      <c r="T164" s="208">
        <f>S164*H164</f>
        <v>0</v>
      </c>
      <c r="AR164" s="16" t="s">
        <v>115</v>
      </c>
      <c r="AT164" s="16" t="s">
        <v>110</v>
      </c>
      <c r="AU164" s="16" t="s">
        <v>77</v>
      </c>
      <c r="AY164" s="16" t="s">
        <v>108</v>
      </c>
      <c r="BE164" s="209">
        <f>IF(N164="základní",J164,0)</f>
        <v>0</v>
      </c>
      <c r="BF164" s="209">
        <f>IF(N164="snížená",J164,0)</f>
        <v>0</v>
      </c>
      <c r="BG164" s="209">
        <f>IF(N164="zákl. přenesená",J164,0)</f>
        <v>0</v>
      </c>
      <c r="BH164" s="209">
        <f>IF(N164="sníž. přenesená",J164,0)</f>
        <v>0</v>
      </c>
      <c r="BI164" s="209">
        <f>IF(N164="nulová",J164,0)</f>
        <v>0</v>
      </c>
      <c r="BJ164" s="16" t="s">
        <v>75</v>
      </c>
      <c r="BK164" s="209">
        <f>ROUND(I164*H164,2)</f>
        <v>0</v>
      </c>
      <c r="BL164" s="16" t="s">
        <v>115</v>
      </c>
      <c r="BM164" s="16" t="s">
        <v>283</v>
      </c>
    </row>
    <row r="165" spans="2:51" s="11" customFormat="1" ht="12">
      <c r="B165" s="210"/>
      <c r="C165" s="211"/>
      <c r="D165" s="212" t="s">
        <v>117</v>
      </c>
      <c r="E165" s="213" t="s">
        <v>1</v>
      </c>
      <c r="F165" s="214" t="s">
        <v>284</v>
      </c>
      <c r="G165" s="211"/>
      <c r="H165" s="215">
        <v>9</v>
      </c>
      <c r="I165" s="216"/>
      <c r="J165" s="211"/>
      <c r="K165" s="211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117</v>
      </c>
      <c r="AU165" s="221" t="s">
        <v>77</v>
      </c>
      <c r="AV165" s="11" t="s">
        <v>77</v>
      </c>
      <c r="AW165" s="11" t="s">
        <v>32</v>
      </c>
      <c r="AX165" s="11" t="s">
        <v>70</v>
      </c>
      <c r="AY165" s="221" t="s">
        <v>108</v>
      </c>
    </row>
    <row r="166" spans="2:51" s="11" customFormat="1" ht="12">
      <c r="B166" s="210"/>
      <c r="C166" s="211"/>
      <c r="D166" s="212" t="s">
        <v>117</v>
      </c>
      <c r="E166" s="213" t="s">
        <v>1</v>
      </c>
      <c r="F166" s="214" t="s">
        <v>285</v>
      </c>
      <c r="G166" s="211"/>
      <c r="H166" s="215">
        <v>8</v>
      </c>
      <c r="I166" s="216"/>
      <c r="J166" s="211"/>
      <c r="K166" s="211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117</v>
      </c>
      <c r="AU166" s="221" t="s">
        <v>77</v>
      </c>
      <c r="AV166" s="11" t="s">
        <v>77</v>
      </c>
      <c r="AW166" s="11" t="s">
        <v>32</v>
      </c>
      <c r="AX166" s="11" t="s">
        <v>70</v>
      </c>
      <c r="AY166" s="221" t="s">
        <v>108</v>
      </c>
    </row>
    <row r="167" spans="2:51" s="12" customFormat="1" ht="12">
      <c r="B167" s="222"/>
      <c r="C167" s="223"/>
      <c r="D167" s="212" t="s">
        <v>117</v>
      </c>
      <c r="E167" s="224" t="s">
        <v>1</v>
      </c>
      <c r="F167" s="225" t="s">
        <v>120</v>
      </c>
      <c r="G167" s="223"/>
      <c r="H167" s="226">
        <v>17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117</v>
      </c>
      <c r="AU167" s="232" t="s">
        <v>77</v>
      </c>
      <c r="AV167" s="12" t="s">
        <v>115</v>
      </c>
      <c r="AW167" s="12" t="s">
        <v>32</v>
      </c>
      <c r="AX167" s="12" t="s">
        <v>75</v>
      </c>
      <c r="AY167" s="232" t="s">
        <v>108</v>
      </c>
    </row>
    <row r="168" spans="2:65" s="1" customFormat="1" ht="16.5" customHeight="1">
      <c r="B168" s="37"/>
      <c r="C168" s="198" t="s">
        <v>286</v>
      </c>
      <c r="D168" s="198" t="s">
        <v>110</v>
      </c>
      <c r="E168" s="199" t="s">
        <v>287</v>
      </c>
      <c r="F168" s="200" t="s">
        <v>288</v>
      </c>
      <c r="G168" s="201" t="s">
        <v>189</v>
      </c>
      <c r="H168" s="202">
        <v>1</v>
      </c>
      <c r="I168" s="203"/>
      <c r="J168" s="204">
        <f>ROUND(I168*H168,2)</f>
        <v>0</v>
      </c>
      <c r="K168" s="200" t="s">
        <v>114</v>
      </c>
      <c r="L168" s="42"/>
      <c r="M168" s="205" t="s">
        <v>1</v>
      </c>
      <c r="N168" s="206" t="s">
        <v>41</v>
      </c>
      <c r="O168" s="78"/>
      <c r="P168" s="207">
        <f>O168*H168</f>
        <v>0</v>
      </c>
      <c r="Q168" s="207">
        <v>1.3404</v>
      </c>
      <c r="R168" s="207">
        <f>Q168*H168</f>
        <v>1.3404</v>
      </c>
      <c r="S168" s="207">
        <v>0</v>
      </c>
      <c r="T168" s="208">
        <f>S168*H168</f>
        <v>0</v>
      </c>
      <c r="AR168" s="16" t="s">
        <v>115</v>
      </c>
      <c r="AT168" s="16" t="s">
        <v>110</v>
      </c>
      <c r="AU168" s="16" t="s">
        <v>77</v>
      </c>
      <c r="AY168" s="16" t="s">
        <v>108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6" t="s">
        <v>75</v>
      </c>
      <c r="BK168" s="209">
        <f>ROUND(I168*H168,2)</f>
        <v>0</v>
      </c>
      <c r="BL168" s="16" t="s">
        <v>115</v>
      </c>
      <c r="BM168" s="16" t="s">
        <v>289</v>
      </c>
    </row>
    <row r="169" spans="2:65" s="1" customFormat="1" ht="16.5" customHeight="1">
      <c r="B169" s="37"/>
      <c r="C169" s="254" t="s">
        <v>290</v>
      </c>
      <c r="D169" s="254" t="s">
        <v>176</v>
      </c>
      <c r="E169" s="255" t="s">
        <v>291</v>
      </c>
      <c r="F169" s="256" t="s">
        <v>292</v>
      </c>
      <c r="G169" s="257" t="s">
        <v>189</v>
      </c>
      <c r="H169" s="258">
        <v>1</v>
      </c>
      <c r="I169" s="259"/>
      <c r="J169" s="260">
        <f>ROUND(I169*H169,2)</f>
        <v>0</v>
      </c>
      <c r="K169" s="256" t="s">
        <v>1</v>
      </c>
      <c r="L169" s="261"/>
      <c r="M169" s="262" t="s">
        <v>1</v>
      </c>
      <c r="N169" s="263" t="s">
        <v>41</v>
      </c>
      <c r="O169" s="78"/>
      <c r="P169" s="207">
        <f>O169*H169</f>
        <v>0</v>
      </c>
      <c r="Q169" s="207">
        <v>0.134</v>
      </c>
      <c r="R169" s="207">
        <f>Q169*H169</f>
        <v>0.134</v>
      </c>
      <c r="S169" s="207">
        <v>0</v>
      </c>
      <c r="T169" s="208">
        <f>S169*H169</f>
        <v>0</v>
      </c>
      <c r="AR169" s="16" t="s">
        <v>157</v>
      </c>
      <c r="AT169" s="16" t="s">
        <v>176</v>
      </c>
      <c r="AU169" s="16" t="s">
        <v>77</v>
      </c>
      <c r="AY169" s="16" t="s">
        <v>108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6" t="s">
        <v>75</v>
      </c>
      <c r="BK169" s="209">
        <f>ROUND(I169*H169,2)</f>
        <v>0</v>
      </c>
      <c r="BL169" s="16" t="s">
        <v>115</v>
      </c>
      <c r="BM169" s="16" t="s">
        <v>293</v>
      </c>
    </row>
    <row r="170" spans="2:65" s="1" customFormat="1" ht="16.5" customHeight="1">
      <c r="B170" s="37"/>
      <c r="C170" s="198" t="s">
        <v>294</v>
      </c>
      <c r="D170" s="198" t="s">
        <v>110</v>
      </c>
      <c r="E170" s="199" t="s">
        <v>295</v>
      </c>
      <c r="F170" s="200" t="s">
        <v>296</v>
      </c>
      <c r="G170" s="201" t="s">
        <v>189</v>
      </c>
      <c r="H170" s="202">
        <v>1</v>
      </c>
      <c r="I170" s="203"/>
      <c r="J170" s="204">
        <f>ROUND(I170*H170,2)</f>
        <v>0</v>
      </c>
      <c r="K170" s="200" t="s">
        <v>114</v>
      </c>
      <c r="L170" s="42"/>
      <c r="M170" s="205" t="s">
        <v>1</v>
      </c>
      <c r="N170" s="206" t="s">
        <v>41</v>
      </c>
      <c r="O170" s="78"/>
      <c r="P170" s="207">
        <f>O170*H170</f>
        <v>0</v>
      </c>
      <c r="Q170" s="207">
        <v>0.411</v>
      </c>
      <c r="R170" s="207">
        <f>Q170*H170</f>
        <v>0.411</v>
      </c>
      <c r="S170" s="207">
        <v>0</v>
      </c>
      <c r="T170" s="208">
        <f>S170*H170</f>
        <v>0</v>
      </c>
      <c r="AR170" s="16" t="s">
        <v>115</v>
      </c>
      <c r="AT170" s="16" t="s">
        <v>110</v>
      </c>
      <c r="AU170" s="16" t="s">
        <v>77</v>
      </c>
      <c r="AY170" s="16" t="s">
        <v>108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16" t="s">
        <v>75</v>
      </c>
      <c r="BK170" s="209">
        <f>ROUND(I170*H170,2)</f>
        <v>0</v>
      </c>
      <c r="BL170" s="16" t="s">
        <v>115</v>
      </c>
      <c r="BM170" s="16" t="s">
        <v>297</v>
      </c>
    </row>
    <row r="171" spans="2:65" s="1" customFormat="1" ht="16.5" customHeight="1">
      <c r="B171" s="37"/>
      <c r="C171" s="254" t="s">
        <v>298</v>
      </c>
      <c r="D171" s="254" t="s">
        <v>176</v>
      </c>
      <c r="E171" s="255" t="s">
        <v>299</v>
      </c>
      <c r="F171" s="256" t="s">
        <v>300</v>
      </c>
      <c r="G171" s="257" t="s">
        <v>189</v>
      </c>
      <c r="H171" s="258">
        <v>1</v>
      </c>
      <c r="I171" s="259"/>
      <c r="J171" s="260">
        <f>ROUND(I171*H171,2)</f>
        <v>0</v>
      </c>
      <c r="K171" s="256" t="s">
        <v>1</v>
      </c>
      <c r="L171" s="261"/>
      <c r="M171" s="262" t="s">
        <v>1</v>
      </c>
      <c r="N171" s="263" t="s">
        <v>41</v>
      </c>
      <c r="O171" s="78"/>
      <c r="P171" s="207">
        <f>O171*H171</f>
        <v>0</v>
      </c>
      <c r="Q171" s="207">
        <v>0.035</v>
      </c>
      <c r="R171" s="207">
        <f>Q171*H171</f>
        <v>0.035</v>
      </c>
      <c r="S171" s="207">
        <v>0</v>
      </c>
      <c r="T171" s="208">
        <f>S171*H171</f>
        <v>0</v>
      </c>
      <c r="AR171" s="16" t="s">
        <v>157</v>
      </c>
      <c r="AT171" s="16" t="s">
        <v>176</v>
      </c>
      <c r="AU171" s="16" t="s">
        <v>77</v>
      </c>
      <c r="AY171" s="16" t="s">
        <v>108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6" t="s">
        <v>75</v>
      </c>
      <c r="BK171" s="209">
        <f>ROUND(I171*H171,2)</f>
        <v>0</v>
      </c>
      <c r="BL171" s="16" t="s">
        <v>115</v>
      </c>
      <c r="BM171" s="16" t="s">
        <v>301</v>
      </c>
    </row>
    <row r="172" spans="2:65" s="1" customFormat="1" ht="16.5" customHeight="1">
      <c r="B172" s="37"/>
      <c r="C172" s="198" t="s">
        <v>302</v>
      </c>
      <c r="D172" s="198" t="s">
        <v>110</v>
      </c>
      <c r="E172" s="199" t="s">
        <v>303</v>
      </c>
      <c r="F172" s="200" t="s">
        <v>304</v>
      </c>
      <c r="G172" s="201" t="s">
        <v>189</v>
      </c>
      <c r="H172" s="202">
        <v>1</v>
      </c>
      <c r="I172" s="203"/>
      <c r="J172" s="204">
        <f>ROUND(I172*H172,2)</f>
        <v>0</v>
      </c>
      <c r="K172" s="200" t="s">
        <v>1</v>
      </c>
      <c r="L172" s="42"/>
      <c r="M172" s="205" t="s">
        <v>1</v>
      </c>
      <c r="N172" s="206" t="s">
        <v>41</v>
      </c>
      <c r="O172" s="78"/>
      <c r="P172" s="207">
        <f>O172*H172</f>
        <v>0</v>
      </c>
      <c r="Q172" s="207">
        <v>0</v>
      </c>
      <c r="R172" s="207">
        <f>Q172*H172</f>
        <v>0</v>
      </c>
      <c r="S172" s="207">
        <v>0</v>
      </c>
      <c r="T172" s="208">
        <f>S172*H172</f>
        <v>0</v>
      </c>
      <c r="AR172" s="16" t="s">
        <v>115</v>
      </c>
      <c r="AT172" s="16" t="s">
        <v>110</v>
      </c>
      <c r="AU172" s="16" t="s">
        <v>77</v>
      </c>
      <c r="AY172" s="16" t="s">
        <v>108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6" t="s">
        <v>75</v>
      </c>
      <c r="BK172" s="209">
        <f>ROUND(I172*H172,2)</f>
        <v>0</v>
      </c>
      <c r="BL172" s="16" t="s">
        <v>115</v>
      </c>
      <c r="BM172" s="16" t="s">
        <v>305</v>
      </c>
    </row>
    <row r="173" spans="2:65" s="1" customFormat="1" ht="16.5" customHeight="1">
      <c r="B173" s="37"/>
      <c r="C173" s="254" t="s">
        <v>306</v>
      </c>
      <c r="D173" s="254" t="s">
        <v>176</v>
      </c>
      <c r="E173" s="255" t="s">
        <v>307</v>
      </c>
      <c r="F173" s="256" t="s">
        <v>308</v>
      </c>
      <c r="G173" s="257" t="s">
        <v>189</v>
      </c>
      <c r="H173" s="258">
        <v>1</v>
      </c>
      <c r="I173" s="259"/>
      <c r="J173" s="260">
        <f>ROUND(I173*H173,2)</f>
        <v>0</v>
      </c>
      <c r="K173" s="256" t="s">
        <v>1</v>
      </c>
      <c r="L173" s="261"/>
      <c r="M173" s="262" t="s">
        <v>1</v>
      </c>
      <c r="N173" s="263" t="s">
        <v>41</v>
      </c>
      <c r="O173" s="78"/>
      <c r="P173" s="207">
        <f>O173*H173</f>
        <v>0</v>
      </c>
      <c r="Q173" s="207">
        <v>0</v>
      </c>
      <c r="R173" s="207">
        <f>Q173*H173</f>
        <v>0</v>
      </c>
      <c r="S173" s="207">
        <v>0</v>
      </c>
      <c r="T173" s="208">
        <f>S173*H173</f>
        <v>0</v>
      </c>
      <c r="AR173" s="16" t="s">
        <v>157</v>
      </c>
      <c r="AT173" s="16" t="s">
        <v>176</v>
      </c>
      <c r="AU173" s="16" t="s">
        <v>77</v>
      </c>
      <c r="AY173" s="16" t="s">
        <v>108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6" t="s">
        <v>75</v>
      </c>
      <c r="BK173" s="209">
        <f>ROUND(I173*H173,2)</f>
        <v>0</v>
      </c>
      <c r="BL173" s="16" t="s">
        <v>115</v>
      </c>
      <c r="BM173" s="16" t="s">
        <v>309</v>
      </c>
    </row>
    <row r="174" spans="2:65" s="1" customFormat="1" ht="16.5" customHeight="1">
      <c r="B174" s="37"/>
      <c r="C174" s="198" t="s">
        <v>310</v>
      </c>
      <c r="D174" s="198" t="s">
        <v>110</v>
      </c>
      <c r="E174" s="199" t="s">
        <v>311</v>
      </c>
      <c r="F174" s="200" t="s">
        <v>312</v>
      </c>
      <c r="G174" s="201" t="s">
        <v>189</v>
      </c>
      <c r="H174" s="202">
        <v>1</v>
      </c>
      <c r="I174" s="203"/>
      <c r="J174" s="204">
        <f>ROUND(I174*H174,2)</f>
        <v>0</v>
      </c>
      <c r="K174" s="200" t="s">
        <v>1</v>
      </c>
      <c r="L174" s="42"/>
      <c r="M174" s="205" t="s">
        <v>1</v>
      </c>
      <c r="N174" s="206" t="s">
        <v>41</v>
      </c>
      <c r="O174" s="78"/>
      <c r="P174" s="207">
        <f>O174*H174</f>
        <v>0</v>
      </c>
      <c r="Q174" s="207">
        <v>0</v>
      </c>
      <c r="R174" s="207">
        <f>Q174*H174</f>
        <v>0</v>
      </c>
      <c r="S174" s="207">
        <v>0</v>
      </c>
      <c r="T174" s="208">
        <f>S174*H174</f>
        <v>0</v>
      </c>
      <c r="AR174" s="16" t="s">
        <v>115</v>
      </c>
      <c r="AT174" s="16" t="s">
        <v>110</v>
      </c>
      <c r="AU174" s="16" t="s">
        <v>77</v>
      </c>
      <c r="AY174" s="16" t="s">
        <v>108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6" t="s">
        <v>75</v>
      </c>
      <c r="BK174" s="209">
        <f>ROUND(I174*H174,2)</f>
        <v>0</v>
      </c>
      <c r="BL174" s="16" t="s">
        <v>115</v>
      </c>
      <c r="BM174" s="16" t="s">
        <v>313</v>
      </c>
    </row>
    <row r="175" spans="2:65" s="1" customFormat="1" ht="16.5" customHeight="1">
      <c r="B175" s="37"/>
      <c r="C175" s="254" t="s">
        <v>314</v>
      </c>
      <c r="D175" s="254" t="s">
        <v>176</v>
      </c>
      <c r="E175" s="255" t="s">
        <v>315</v>
      </c>
      <c r="F175" s="256" t="s">
        <v>316</v>
      </c>
      <c r="G175" s="257" t="s">
        <v>189</v>
      </c>
      <c r="H175" s="258">
        <v>1</v>
      </c>
      <c r="I175" s="259"/>
      <c r="J175" s="260">
        <f>ROUND(I175*H175,2)</f>
        <v>0</v>
      </c>
      <c r="K175" s="256" t="s">
        <v>1</v>
      </c>
      <c r="L175" s="261"/>
      <c r="M175" s="262" t="s">
        <v>1</v>
      </c>
      <c r="N175" s="263" t="s">
        <v>41</v>
      </c>
      <c r="O175" s="78"/>
      <c r="P175" s="207">
        <f>O175*H175</f>
        <v>0</v>
      </c>
      <c r="Q175" s="207">
        <v>0</v>
      </c>
      <c r="R175" s="207">
        <f>Q175*H175</f>
        <v>0</v>
      </c>
      <c r="S175" s="207">
        <v>0</v>
      </c>
      <c r="T175" s="208">
        <f>S175*H175</f>
        <v>0</v>
      </c>
      <c r="AR175" s="16" t="s">
        <v>157</v>
      </c>
      <c r="AT175" s="16" t="s">
        <v>176</v>
      </c>
      <c r="AU175" s="16" t="s">
        <v>77</v>
      </c>
      <c r="AY175" s="16" t="s">
        <v>108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6" t="s">
        <v>75</v>
      </c>
      <c r="BK175" s="209">
        <f>ROUND(I175*H175,2)</f>
        <v>0</v>
      </c>
      <c r="BL175" s="16" t="s">
        <v>115</v>
      </c>
      <c r="BM175" s="16" t="s">
        <v>317</v>
      </c>
    </row>
    <row r="176" spans="2:65" s="1" customFormat="1" ht="16.5" customHeight="1">
      <c r="B176" s="37"/>
      <c r="C176" s="198" t="s">
        <v>318</v>
      </c>
      <c r="D176" s="198" t="s">
        <v>110</v>
      </c>
      <c r="E176" s="199" t="s">
        <v>319</v>
      </c>
      <c r="F176" s="200" t="s">
        <v>320</v>
      </c>
      <c r="G176" s="201" t="s">
        <v>189</v>
      </c>
      <c r="H176" s="202">
        <v>1</v>
      </c>
      <c r="I176" s="203"/>
      <c r="J176" s="204">
        <f>ROUND(I176*H176,2)</f>
        <v>0</v>
      </c>
      <c r="K176" s="200" t="s">
        <v>1</v>
      </c>
      <c r="L176" s="42"/>
      <c r="M176" s="205" t="s">
        <v>1</v>
      </c>
      <c r="N176" s="206" t="s">
        <v>41</v>
      </c>
      <c r="O176" s="78"/>
      <c r="P176" s="207">
        <f>O176*H176</f>
        <v>0</v>
      </c>
      <c r="Q176" s="207">
        <v>0</v>
      </c>
      <c r="R176" s="207">
        <f>Q176*H176</f>
        <v>0</v>
      </c>
      <c r="S176" s="207">
        <v>0</v>
      </c>
      <c r="T176" s="208">
        <f>S176*H176</f>
        <v>0</v>
      </c>
      <c r="AR176" s="16" t="s">
        <v>115</v>
      </c>
      <c r="AT176" s="16" t="s">
        <v>110</v>
      </c>
      <c r="AU176" s="16" t="s">
        <v>77</v>
      </c>
      <c r="AY176" s="16" t="s">
        <v>108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6" t="s">
        <v>75</v>
      </c>
      <c r="BK176" s="209">
        <f>ROUND(I176*H176,2)</f>
        <v>0</v>
      </c>
      <c r="BL176" s="16" t="s">
        <v>115</v>
      </c>
      <c r="BM176" s="16" t="s">
        <v>321</v>
      </c>
    </row>
    <row r="177" spans="2:65" s="1" customFormat="1" ht="16.5" customHeight="1">
      <c r="B177" s="37"/>
      <c r="C177" s="198" t="s">
        <v>322</v>
      </c>
      <c r="D177" s="198" t="s">
        <v>110</v>
      </c>
      <c r="E177" s="199" t="s">
        <v>323</v>
      </c>
      <c r="F177" s="200" t="s">
        <v>324</v>
      </c>
      <c r="G177" s="201" t="s">
        <v>189</v>
      </c>
      <c r="H177" s="202">
        <v>1</v>
      </c>
      <c r="I177" s="203"/>
      <c r="J177" s="204">
        <f>ROUND(I177*H177,2)</f>
        <v>0</v>
      </c>
      <c r="K177" s="200" t="s">
        <v>1</v>
      </c>
      <c r="L177" s="42"/>
      <c r="M177" s="205" t="s">
        <v>1</v>
      </c>
      <c r="N177" s="206" t="s">
        <v>41</v>
      </c>
      <c r="O177" s="78"/>
      <c r="P177" s="207">
        <f>O177*H177</f>
        <v>0</v>
      </c>
      <c r="Q177" s="207">
        <v>0</v>
      </c>
      <c r="R177" s="207">
        <f>Q177*H177</f>
        <v>0</v>
      </c>
      <c r="S177" s="207">
        <v>0</v>
      </c>
      <c r="T177" s="208">
        <f>S177*H177</f>
        <v>0</v>
      </c>
      <c r="AR177" s="16" t="s">
        <v>115</v>
      </c>
      <c r="AT177" s="16" t="s">
        <v>110</v>
      </c>
      <c r="AU177" s="16" t="s">
        <v>77</v>
      </c>
      <c r="AY177" s="16" t="s">
        <v>108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6" t="s">
        <v>75</v>
      </c>
      <c r="BK177" s="209">
        <f>ROUND(I177*H177,2)</f>
        <v>0</v>
      </c>
      <c r="BL177" s="16" t="s">
        <v>115</v>
      </c>
      <c r="BM177" s="16" t="s">
        <v>325</v>
      </c>
    </row>
    <row r="178" spans="2:63" s="10" customFormat="1" ht="22.8" customHeight="1">
      <c r="B178" s="182"/>
      <c r="C178" s="183"/>
      <c r="D178" s="184" t="s">
        <v>69</v>
      </c>
      <c r="E178" s="196" t="s">
        <v>326</v>
      </c>
      <c r="F178" s="196" t="s">
        <v>327</v>
      </c>
      <c r="G178" s="183"/>
      <c r="H178" s="183"/>
      <c r="I178" s="186"/>
      <c r="J178" s="197">
        <f>BK178</f>
        <v>0</v>
      </c>
      <c r="K178" s="183"/>
      <c r="L178" s="188"/>
      <c r="M178" s="189"/>
      <c r="N178" s="190"/>
      <c r="O178" s="190"/>
      <c r="P178" s="191">
        <f>SUM(P179:P182)</f>
        <v>0</v>
      </c>
      <c r="Q178" s="190"/>
      <c r="R178" s="191">
        <f>SUM(R179:R182)</f>
        <v>0</v>
      </c>
      <c r="S178" s="190"/>
      <c r="T178" s="192">
        <f>SUM(T179:T182)</f>
        <v>0</v>
      </c>
      <c r="AR178" s="193" t="s">
        <v>75</v>
      </c>
      <c r="AT178" s="194" t="s">
        <v>69</v>
      </c>
      <c r="AU178" s="194" t="s">
        <v>75</v>
      </c>
      <c r="AY178" s="193" t="s">
        <v>108</v>
      </c>
      <c r="BK178" s="195">
        <f>SUM(BK179:BK182)</f>
        <v>0</v>
      </c>
    </row>
    <row r="179" spans="2:65" s="1" customFormat="1" ht="16.5" customHeight="1">
      <c r="B179" s="37"/>
      <c r="C179" s="198" t="s">
        <v>328</v>
      </c>
      <c r="D179" s="198" t="s">
        <v>110</v>
      </c>
      <c r="E179" s="199" t="s">
        <v>329</v>
      </c>
      <c r="F179" s="200" t="s">
        <v>330</v>
      </c>
      <c r="G179" s="201" t="s">
        <v>168</v>
      </c>
      <c r="H179" s="202">
        <v>32.919</v>
      </c>
      <c r="I179" s="203"/>
      <c r="J179" s="204">
        <f>ROUND(I179*H179,2)</f>
        <v>0</v>
      </c>
      <c r="K179" s="200" t="s">
        <v>114</v>
      </c>
      <c r="L179" s="42"/>
      <c r="M179" s="205" t="s">
        <v>1</v>
      </c>
      <c r="N179" s="206" t="s">
        <v>41</v>
      </c>
      <c r="O179" s="78"/>
      <c r="P179" s="207">
        <f>O179*H179</f>
        <v>0</v>
      </c>
      <c r="Q179" s="207">
        <v>0</v>
      </c>
      <c r="R179" s="207">
        <f>Q179*H179</f>
        <v>0</v>
      </c>
      <c r="S179" s="207">
        <v>0</v>
      </c>
      <c r="T179" s="208">
        <f>S179*H179</f>
        <v>0</v>
      </c>
      <c r="AR179" s="16" t="s">
        <v>115</v>
      </c>
      <c r="AT179" s="16" t="s">
        <v>110</v>
      </c>
      <c r="AU179" s="16" t="s">
        <v>77</v>
      </c>
      <c r="AY179" s="16" t="s">
        <v>108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6" t="s">
        <v>75</v>
      </c>
      <c r="BK179" s="209">
        <f>ROUND(I179*H179,2)</f>
        <v>0</v>
      </c>
      <c r="BL179" s="16" t="s">
        <v>115</v>
      </c>
      <c r="BM179" s="16" t="s">
        <v>331</v>
      </c>
    </row>
    <row r="180" spans="2:65" s="1" customFormat="1" ht="16.5" customHeight="1">
      <c r="B180" s="37"/>
      <c r="C180" s="198" t="s">
        <v>332</v>
      </c>
      <c r="D180" s="198" t="s">
        <v>110</v>
      </c>
      <c r="E180" s="199" t="s">
        <v>333</v>
      </c>
      <c r="F180" s="200" t="s">
        <v>334</v>
      </c>
      <c r="G180" s="201" t="s">
        <v>168</v>
      </c>
      <c r="H180" s="202">
        <v>329.19</v>
      </c>
      <c r="I180" s="203"/>
      <c r="J180" s="204">
        <f>ROUND(I180*H180,2)</f>
        <v>0</v>
      </c>
      <c r="K180" s="200" t="s">
        <v>114</v>
      </c>
      <c r="L180" s="42"/>
      <c r="M180" s="205" t="s">
        <v>1</v>
      </c>
      <c r="N180" s="206" t="s">
        <v>41</v>
      </c>
      <c r="O180" s="78"/>
      <c r="P180" s="207">
        <f>O180*H180</f>
        <v>0</v>
      </c>
      <c r="Q180" s="207">
        <v>0</v>
      </c>
      <c r="R180" s="207">
        <f>Q180*H180</f>
        <v>0</v>
      </c>
      <c r="S180" s="207">
        <v>0</v>
      </c>
      <c r="T180" s="208">
        <f>S180*H180</f>
        <v>0</v>
      </c>
      <c r="AR180" s="16" t="s">
        <v>115</v>
      </c>
      <c r="AT180" s="16" t="s">
        <v>110</v>
      </c>
      <c r="AU180" s="16" t="s">
        <v>77</v>
      </c>
      <c r="AY180" s="16" t="s">
        <v>108</v>
      </c>
      <c r="BE180" s="209">
        <f>IF(N180="základní",J180,0)</f>
        <v>0</v>
      </c>
      <c r="BF180" s="209">
        <f>IF(N180="snížená",J180,0)</f>
        <v>0</v>
      </c>
      <c r="BG180" s="209">
        <f>IF(N180="zákl. přenesená",J180,0)</f>
        <v>0</v>
      </c>
      <c r="BH180" s="209">
        <f>IF(N180="sníž. přenesená",J180,0)</f>
        <v>0</v>
      </c>
      <c r="BI180" s="209">
        <f>IF(N180="nulová",J180,0)</f>
        <v>0</v>
      </c>
      <c r="BJ180" s="16" t="s">
        <v>75</v>
      </c>
      <c r="BK180" s="209">
        <f>ROUND(I180*H180,2)</f>
        <v>0</v>
      </c>
      <c r="BL180" s="16" t="s">
        <v>115</v>
      </c>
      <c r="BM180" s="16" t="s">
        <v>335</v>
      </c>
    </row>
    <row r="181" spans="2:51" s="11" customFormat="1" ht="12">
      <c r="B181" s="210"/>
      <c r="C181" s="211"/>
      <c r="D181" s="212" t="s">
        <v>117</v>
      </c>
      <c r="E181" s="211"/>
      <c r="F181" s="214" t="s">
        <v>336</v>
      </c>
      <c r="G181" s="211"/>
      <c r="H181" s="215">
        <v>329.19</v>
      </c>
      <c r="I181" s="216"/>
      <c r="J181" s="211"/>
      <c r="K181" s="211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117</v>
      </c>
      <c r="AU181" s="221" t="s">
        <v>77</v>
      </c>
      <c r="AV181" s="11" t="s">
        <v>77</v>
      </c>
      <c r="AW181" s="11" t="s">
        <v>4</v>
      </c>
      <c r="AX181" s="11" t="s">
        <v>75</v>
      </c>
      <c r="AY181" s="221" t="s">
        <v>108</v>
      </c>
    </row>
    <row r="182" spans="2:65" s="1" customFormat="1" ht="16.5" customHeight="1">
      <c r="B182" s="37"/>
      <c r="C182" s="198" t="s">
        <v>337</v>
      </c>
      <c r="D182" s="198" t="s">
        <v>110</v>
      </c>
      <c r="E182" s="199" t="s">
        <v>338</v>
      </c>
      <c r="F182" s="200" t="s">
        <v>339</v>
      </c>
      <c r="G182" s="201" t="s">
        <v>168</v>
      </c>
      <c r="H182" s="202">
        <v>32.919</v>
      </c>
      <c r="I182" s="203"/>
      <c r="J182" s="204">
        <f>ROUND(I182*H182,2)</f>
        <v>0</v>
      </c>
      <c r="K182" s="200" t="s">
        <v>114</v>
      </c>
      <c r="L182" s="42"/>
      <c r="M182" s="205" t="s">
        <v>1</v>
      </c>
      <c r="N182" s="206" t="s">
        <v>41</v>
      </c>
      <c r="O182" s="78"/>
      <c r="P182" s="207">
        <f>O182*H182</f>
        <v>0</v>
      </c>
      <c r="Q182" s="207">
        <v>0</v>
      </c>
      <c r="R182" s="207">
        <f>Q182*H182</f>
        <v>0</v>
      </c>
      <c r="S182" s="207">
        <v>0</v>
      </c>
      <c r="T182" s="208">
        <f>S182*H182</f>
        <v>0</v>
      </c>
      <c r="AR182" s="16" t="s">
        <v>115</v>
      </c>
      <c r="AT182" s="16" t="s">
        <v>110</v>
      </c>
      <c r="AU182" s="16" t="s">
        <v>77</v>
      </c>
      <c r="AY182" s="16" t="s">
        <v>108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6" t="s">
        <v>75</v>
      </c>
      <c r="BK182" s="209">
        <f>ROUND(I182*H182,2)</f>
        <v>0</v>
      </c>
      <c r="BL182" s="16" t="s">
        <v>115</v>
      </c>
      <c r="BM182" s="16" t="s">
        <v>340</v>
      </c>
    </row>
    <row r="183" spans="2:63" s="10" customFormat="1" ht="22.8" customHeight="1">
      <c r="B183" s="182"/>
      <c r="C183" s="183"/>
      <c r="D183" s="184" t="s">
        <v>69</v>
      </c>
      <c r="E183" s="196" t="s">
        <v>341</v>
      </c>
      <c r="F183" s="196" t="s">
        <v>342</v>
      </c>
      <c r="G183" s="183"/>
      <c r="H183" s="183"/>
      <c r="I183" s="186"/>
      <c r="J183" s="197">
        <f>BK183</f>
        <v>0</v>
      </c>
      <c r="K183" s="183"/>
      <c r="L183" s="188"/>
      <c r="M183" s="189"/>
      <c r="N183" s="190"/>
      <c r="O183" s="190"/>
      <c r="P183" s="191">
        <f>P184</f>
        <v>0</v>
      </c>
      <c r="Q183" s="190"/>
      <c r="R183" s="191">
        <f>R184</f>
        <v>0</v>
      </c>
      <c r="S183" s="190"/>
      <c r="T183" s="192">
        <f>T184</f>
        <v>0</v>
      </c>
      <c r="AR183" s="193" t="s">
        <v>75</v>
      </c>
      <c r="AT183" s="194" t="s">
        <v>69</v>
      </c>
      <c r="AU183" s="194" t="s">
        <v>75</v>
      </c>
      <c r="AY183" s="193" t="s">
        <v>108</v>
      </c>
      <c r="BK183" s="195">
        <f>BK184</f>
        <v>0</v>
      </c>
    </row>
    <row r="184" spans="2:65" s="1" customFormat="1" ht="16.5" customHeight="1">
      <c r="B184" s="37"/>
      <c r="C184" s="198" t="s">
        <v>343</v>
      </c>
      <c r="D184" s="198" t="s">
        <v>110</v>
      </c>
      <c r="E184" s="199" t="s">
        <v>344</v>
      </c>
      <c r="F184" s="200" t="s">
        <v>345</v>
      </c>
      <c r="G184" s="201" t="s">
        <v>168</v>
      </c>
      <c r="H184" s="202">
        <v>191.86</v>
      </c>
      <c r="I184" s="203"/>
      <c r="J184" s="204">
        <f>ROUND(I184*H184,2)</f>
        <v>0</v>
      </c>
      <c r="K184" s="200" t="s">
        <v>114</v>
      </c>
      <c r="L184" s="42"/>
      <c r="M184" s="205" t="s">
        <v>1</v>
      </c>
      <c r="N184" s="206" t="s">
        <v>41</v>
      </c>
      <c r="O184" s="78"/>
      <c r="P184" s="207">
        <f>O184*H184</f>
        <v>0</v>
      </c>
      <c r="Q184" s="207">
        <v>0</v>
      </c>
      <c r="R184" s="207">
        <f>Q184*H184</f>
        <v>0</v>
      </c>
      <c r="S184" s="207">
        <v>0</v>
      </c>
      <c r="T184" s="208">
        <f>S184*H184</f>
        <v>0</v>
      </c>
      <c r="AR184" s="16" t="s">
        <v>115</v>
      </c>
      <c r="AT184" s="16" t="s">
        <v>110</v>
      </c>
      <c r="AU184" s="16" t="s">
        <v>77</v>
      </c>
      <c r="AY184" s="16" t="s">
        <v>108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6" t="s">
        <v>75</v>
      </c>
      <c r="BK184" s="209">
        <f>ROUND(I184*H184,2)</f>
        <v>0</v>
      </c>
      <c r="BL184" s="16" t="s">
        <v>115</v>
      </c>
      <c r="BM184" s="16" t="s">
        <v>346</v>
      </c>
    </row>
    <row r="185" spans="2:63" s="10" customFormat="1" ht="25.9" customHeight="1">
      <c r="B185" s="182"/>
      <c r="C185" s="183"/>
      <c r="D185" s="184" t="s">
        <v>69</v>
      </c>
      <c r="E185" s="185" t="s">
        <v>347</v>
      </c>
      <c r="F185" s="185" t="s">
        <v>348</v>
      </c>
      <c r="G185" s="183"/>
      <c r="H185" s="183"/>
      <c r="I185" s="186"/>
      <c r="J185" s="187">
        <f>BK185</f>
        <v>0</v>
      </c>
      <c r="K185" s="183"/>
      <c r="L185" s="188"/>
      <c r="M185" s="189"/>
      <c r="N185" s="190"/>
      <c r="O185" s="190"/>
      <c r="P185" s="191">
        <f>P186</f>
        <v>0</v>
      </c>
      <c r="Q185" s="190"/>
      <c r="R185" s="191">
        <f>R186</f>
        <v>0</v>
      </c>
      <c r="S185" s="190"/>
      <c r="T185" s="192">
        <f>T186</f>
        <v>0.1</v>
      </c>
      <c r="AR185" s="193" t="s">
        <v>77</v>
      </c>
      <c r="AT185" s="194" t="s">
        <v>69</v>
      </c>
      <c r="AU185" s="194" t="s">
        <v>70</v>
      </c>
      <c r="AY185" s="193" t="s">
        <v>108</v>
      </c>
      <c r="BK185" s="195">
        <f>BK186</f>
        <v>0</v>
      </c>
    </row>
    <row r="186" spans="2:63" s="10" customFormat="1" ht="22.8" customHeight="1">
      <c r="B186" s="182"/>
      <c r="C186" s="183"/>
      <c r="D186" s="184" t="s">
        <v>69</v>
      </c>
      <c r="E186" s="196" t="s">
        <v>349</v>
      </c>
      <c r="F186" s="196" t="s">
        <v>350</v>
      </c>
      <c r="G186" s="183"/>
      <c r="H186" s="183"/>
      <c r="I186" s="186"/>
      <c r="J186" s="197">
        <f>BK186</f>
        <v>0</v>
      </c>
      <c r="K186" s="183"/>
      <c r="L186" s="188"/>
      <c r="M186" s="189"/>
      <c r="N186" s="190"/>
      <c r="O186" s="190"/>
      <c r="P186" s="191">
        <f>SUM(P187:P189)</f>
        <v>0</v>
      </c>
      <c r="Q186" s="190"/>
      <c r="R186" s="191">
        <f>SUM(R187:R189)</f>
        <v>0</v>
      </c>
      <c r="S186" s="190"/>
      <c r="T186" s="192">
        <f>SUM(T187:T189)</f>
        <v>0.1</v>
      </c>
      <c r="AR186" s="193" t="s">
        <v>77</v>
      </c>
      <c r="AT186" s="194" t="s">
        <v>69</v>
      </c>
      <c r="AU186" s="194" t="s">
        <v>75</v>
      </c>
      <c r="AY186" s="193" t="s">
        <v>108</v>
      </c>
      <c r="BK186" s="195">
        <f>SUM(BK187:BK189)</f>
        <v>0</v>
      </c>
    </row>
    <row r="187" spans="2:65" s="1" customFormat="1" ht="16.5" customHeight="1">
      <c r="B187" s="37"/>
      <c r="C187" s="198" t="s">
        <v>351</v>
      </c>
      <c r="D187" s="198" t="s">
        <v>110</v>
      </c>
      <c r="E187" s="199" t="s">
        <v>352</v>
      </c>
      <c r="F187" s="200" t="s">
        <v>353</v>
      </c>
      <c r="G187" s="201" t="s">
        <v>179</v>
      </c>
      <c r="H187" s="202">
        <v>100</v>
      </c>
      <c r="I187" s="203"/>
      <c r="J187" s="204">
        <f>ROUND(I187*H187,2)</f>
        <v>0</v>
      </c>
      <c r="K187" s="200" t="s">
        <v>114</v>
      </c>
      <c r="L187" s="42"/>
      <c r="M187" s="205" t="s">
        <v>1</v>
      </c>
      <c r="N187" s="206" t="s">
        <v>41</v>
      </c>
      <c r="O187" s="78"/>
      <c r="P187" s="207">
        <f>O187*H187</f>
        <v>0</v>
      </c>
      <c r="Q187" s="207">
        <v>0</v>
      </c>
      <c r="R187" s="207">
        <f>Q187*H187</f>
        <v>0</v>
      </c>
      <c r="S187" s="207">
        <v>0.001</v>
      </c>
      <c r="T187" s="208">
        <f>S187*H187</f>
        <v>0.1</v>
      </c>
      <c r="AR187" s="16" t="s">
        <v>194</v>
      </c>
      <c r="AT187" s="16" t="s">
        <v>110</v>
      </c>
      <c r="AU187" s="16" t="s">
        <v>77</v>
      </c>
      <c r="AY187" s="16" t="s">
        <v>108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6" t="s">
        <v>75</v>
      </c>
      <c r="BK187" s="209">
        <f>ROUND(I187*H187,2)</f>
        <v>0</v>
      </c>
      <c r="BL187" s="16" t="s">
        <v>194</v>
      </c>
      <c r="BM187" s="16" t="s">
        <v>354</v>
      </c>
    </row>
    <row r="188" spans="2:51" s="11" customFormat="1" ht="12">
      <c r="B188" s="210"/>
      <c r="C188" s="211"/>
      <c r="D188" s="212" t="s">
        <v>117</v>
      </c>
      <c r="E188" s="213" t="s">
        <v>1</v>
      </c>
      <c r="F188" s="214" t="s">
        <v>355</v>
      </c>
      <c r="G188" s="211"/>
      <c r="H188" s="215">
        <v>100</v>
      </c>
      <c r="I188" s="216"/>
      <c r="J188" s="211"/>
      <c r="K188" s="211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117</v>
      </c>
      <c r="AU188" s="221" t="s">
        <v>77</v>
      </c>
      <c r="AV188" s="11" t="s">
        <v>77</v>
      </c>
      <c r="AW188" s="11" t="s">
        <v>32</v>
      </c>
      <c r="AX188" s="11" t="s">
        <v>70</v>
      </c>
      <c r="AY188" s="221" t="s">
        <v>108</v>
      </c>
    </row>
    <row r="189" spans="2:51" s="12" customFormat="1" ht="12">
      <c r="B189" s="222"/>
      <c r="C189" s="223"/>
      <c r="D189" s="212" t="s">
        <v>117</v>
      </c>
      <c r="E189" s="224" t="s">
        <v>1</v>
      </c>
      <c r="F189" s="225" t="s">
        <v>120</v>
      </c>
      <c r="G189" s="223"/>
      <c r="H189" s="226">
        <v>100</v>
      </c>
      <c r="I189" s="227"/>
      <c r="J189" s="223"/>
      <c r="K189" s="223"/>
      <c r="L189" s="228"/>
      <c r="M189" s="264"/>
      <c r="N189" s="265"/>
      <c r="O189" s="265"/>
      <c r="P189" s="265"/>
      <c r="Q189" s="265"/>
      <c r="R189" s="265"/>
      <c r="S189" s="265"/>
      <c r="T189" s="266"/>
      <c r="AT189" s="232" t="s">
        <v>117</v>
      </c>
      <c r="AU189" s="232" t="s">
        <v>77</v>
      </c>
      <c r="AV189" s="12" t="s">
        <v>115</v>
      </c>
      <c r="AW189" s="12" t="s">
        <v>32</v>
      </c>
      <c r="AX189" s="12" t="s">
        <v>75</v>
      </c>
      <c r="AY189" s="232" t="s">
        <v>108</v>
      </c>
    </row>
    <row r="190" spans="2:12" s="1" customFormat="1" ht="6.95" customHeight="1">
      <c r="B190" s="56"/>
      <c r="C190" s="57"/>
      <c r="D190" s="57"/>
      <c r="E190" s="57"/>
      <c r="F190" s="57"/>
      <c r="G190" s="57"/>
      <c r="H190" s="57"/>
      <c r="I190" s="148"/>
      <c r="J190" s="57"/>
      <c r="K190" s="57"/>
      <c r="L190" s="42"/>
    </row>
  </sheetData>
  <sheetProtection password="CC35" sheet="1" objects="1" scenarios="1" formatColumns="0" formatRows="0" autoFilter="0"/>
  <autoFilter ref="C81:K189"/>
  <mergeCells count="6">
    <mergeCell ref="E7:H7"/>
    <mergeCell ref="E16:H16"/>
    <mergeCell ref="E25:H25"/>
    <mergeCell ref="E46:H46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DESKTOP-G7PPC16\Martin</dc:creator>
  <cp:keywords/>
  <dc:description/>
  <cp:lastModifiedBy>DESKTOP-G7PPC16\Martin</cp:lastModifiedBy>
  <dcterms:created xsi:type="dcterms:W3CDTF">2019-03-19T21:52:02Z</dcterms:created>
  <dcterms:modified xsi:type="dcterms:W3CDTF">2019-03-19T21:52:03Z</dcterms:modified>
  <cp:category/>
  <cp:version/>
  <cp:contentType/>
  <cp:contentStatus/>
</cp:coreProperties>
</file>