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435" activeTab="2"/>
  </bookViews>
  <sheets>
    <sheet name="Rekapitulace stavby" sheetId="1" r:id="rId1"/>
    <sheet name="01 - Vedlejší rozpočtové ..." sheetId="2" r:id="rId2"/>
    <sheet name="02 - Skatepark" sheetId="3" r:id="rId3"/>
    <sheet name="03 - Oplocení" sheetId="4" r:id="rId4"/>
    <sheet name="04 - Oblouková hala" sheetId="5" r:id="rId5"/>
    <sheet name="Pokyny pro vyplnění" sheetId="6" r:id="rId6"/>
  </sheets>
  <definedNames>
    <definedName name="_xlnm._FilterDatabase" localSheetId="1" hidden="1">'01 - Vedlejší rozpočtové ...'!$C$80:$K$100</definedName>
    <definedName name="_xlnm._FilterDatabase" localSheetId="2" hidden="1">'02 - Skatepark'!$C$106:$K$438</definedName>
    <definedName name="_xlnm._FilterDatabase" localSheetId="3" hidden="1">'03 - Oplocení'!$C$87:$K$177</definedName>
    <definedName name="_xlnm._FilterDatabase" localSheetId="4" hidden="1">'04 - Oblouková hala'!$C$86:$K$133</definedName>
    <definedName name="_xlnm.Print_Area" localSheetId="1">'01 - Vedlejší rozpočtové ...'!$C$4:$J$36,'01 - Vedlejší rozpočtové ...'!$C$42:$J$62,'01 - Vedlejší rozpočtové ...'!$C$68:$K$100</definedName>
    <definedName name="_xlnm.Print_Area" localSheetId="2">'02 - Skatepark'!$C$4:$J$36,'02 - Skatepark'!$C$42:$J$88,'02 - Skatepark'!$C$94:$K$438</definedName>
    <definedName name="_xlnm.Print_Area" localSheetId="3">'03 - Oplocení'!$C$4:$J$36,'03 - Oplocení'!$C$42:$J$69,'03 - Oplocení'!$C$75:$K$177</definedName>
    <definedName name="_xlnm.Print_Area" localSheetId="4">'04 - Oblouková hala'!$C$4:$J$36,'04 - Oblouková hala'!$C$42:$J$68,'04 - Oblouková hala'!$C$74:$K$133</definedName>
    <definedName name="_xlnm.Print_Area" localSheetId="5">'Pokyny pro vyplnění'!$B$2:$K$69,'Pokyny pro vyplnění'!$B$72:$K$116,'Pokyny pro vyplnění'!$B$119:$K$188,'Pokyny pro vyplnění'!$B$196:$K$216</definedName>
    <definedName name="_xlnm.Print_Area" localSheetId="0">'Rekapitulace stavby'!$D$4:$AO$33,'Rekapitulace stavby'!$C$39:$AQ$56</definedName>
    <definedName name="_xlnm.Print_Titles" localSheetId="0">'Rekapitulace stavby'!$49:$49</definedName>
    <definedName name="_xlnm.Print_Titles" localSheetId="1">'01 - Vedlejší rozpočtové ...'!$80:$80</definedName>
    <definedName name="_xlnm.Print_Titles" localSheetId="2">'02 - Skatepark'!$106:$106</definedName>
    <definedName name="_xlnm.Print_Titles" localSheetId="3">'03 - Oplocení'!$87:$87</definedName>
    <definedName name="_xlnm.Print_Titles" localSheetId="4">'04 - Oblouková hala'!$86:$86</definedName>
  </definedNames>
  <calcPr calcId="162913"/>
</workbook>
</file>

<file path=xl/sharedStrings.xml><?xml version="1.0" encoding="utf-8"?>
<sst xmlns="http://schemas.openxmlformats.org/spreadsheetml/2006/main" count="5719" uniqueCount="1019">
  <si>
    <t>Export VZ</t>
  </si>
  <si>
    <t>List obsahuje:</t>
  </si>
  <si>
    <t>1) Rekapitulace stavby</t>
  </si>
  <si>
    <t>2) Rekapitulace objektů stavby a soupisů prací</t>
  </si>
  <si>
    <t>3.0</t>
  </si>
  <si>
    <t/>
  </si>
  <si>
    <t>False</t>
  </si>
  <si>
    <t>{661c7fbd-c1cf-4d84-b732-5fc4ae846cef}</t>
  </si>
  <si>
    <t>&gt;&gt;  skryté sloupce  &lt;&lt;</t>
  </si>
  <si>
    <t>0,01</t>
  </si>
  <si>
    <t>21</t>
  </si>
  <si>
    <t>15</t>
  </si>
  <si>
    <t>REKAPITULACE STAVBY</t>
  </si>
  <si>
    <t>v ---  níže se nacházejí doplnkové a pomocné údaje k sestavám  --- v</t>
  </si>
  <si>
    <t>0,001</t>
  </si>
  <si>
    <t>Kód:</t>
  </si>
  <si>
    <t>2018009R01</t>
  </si>
  <si>
    <t>Stavba:</t>
  </si>
  <si>
    <t>Skatepark ve Frýdku - Místku</t>
  </si>
  <si>
    <t>KSO:</t>
  </si>
  <si>
    <t>823 39 4</t>
  </si>
  <si>
    <t>CC-CZ:</t>
  </si>
  <si>
    <t>24121</t>
  </si>
  <si>
    <t>Místo:</t>
  </si>
  <si>
    <t>Frýdek - Místek, na p. č.p. 3070, 3066 a 3059</t>
  </si>
  <si>
    <t>Datum:</t>
  </si>
  <si>
    <t>13. 7. 2018</t>
  </si>
  <si>
    <t>CZ-CPV:</t>
  </si>
  <si>
    <t>45000000-7</t>
  </si>
  <si>
    <t>CZ-CPA:</t>
  </si>
  <si>
    <t>42.99.22</t>
  </si>
  <si>
    <t>Zadavatel:</t>
  </si>
  <si>
    <t>IČ:</t>
  </si>
  <si>
    <t>Statutární město Frýdek - Místek, Radniční 1148</t>
  </si>
  <si>
    <t>DIČ:</t>
  </si>
  <si>
    <t>Uchazeč:</t>
  </si>
  <si>
    <t xml:space="preserve"> </t>
  </si>
  <si>
    <t>Projektant:</t>
  </si>
  <si>
    <t>Luboš Kocourek</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</si>
  <si>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</si>
  <si>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</si>
  <si>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</si>
  <si>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</si>
  <si>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</si>
  <si>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</si>
  <si>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</si>
  <si>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</si>
  <si>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</si>
  <si>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</si>
  <si>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</si>
  <si>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</si>
  <si>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</si>
  <si>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</si>
  <si>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</si>
  <si>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</si>
  <si>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</si>
  <si>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</si>
  <si>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</si>
  <si>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</si>
  <si>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</si>
  <si>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</si>
  <si>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</si>
  <si>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</si>
  <si>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</si>
  <si>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</si>
  <si>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</si>
  <si>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</si>
  <si>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</si>
  <si>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</si>
  <si>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</si>
  <si>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</si>
  <si>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</si>
  <si>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</si>
  <si>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</si>
  <si>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</si>
  <si>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</si>
  <si>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</si>
  <si>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</si>
  <si>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</si>
  <si>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</si>
  <si>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</si>
  <si>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</si>
  <si>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Vedlejší rozpočtové náklady</t>
  </si>
  <si>
    <t>STA</t>
  </si>
  <si>
    <t>1</t>
  </si>
  <si>
    <t>{344f1329-40db-4202-b02d-4b157b939d77}</t>
  </si>
  <si>
    <t>2</t>
  </si>
  <si>
    <t>02</t>
  </si>
  <si>
    <t>Skatepark</t>
  </si>
  <si>
    <t>{e19f9713-f838-4e2b-8652-f5f66b9afc9f}</t>
  </si>
  <si>
    <t>03</t>
  </si>
  <si>
    <t>Oplocení</t>
  </si>
  <si>
    <t>{bf1dd22c-a411-4782-8bdc-388342bcc022}</t>
  </si>
  <si>
    <t>04</t>
  </si>
  <si>
    <t>Oblouková hala</t>
  </si>
  <si>
    <t>{d443a533-569e-4382-a01d-61632f2656cf}</t>
  </si>
  <si>
    <t>1) Krycí list soupisu</t>
  </si>
  <si>
    <t>2) Rekapitulace</t>
  </si>
  <si>
    <t>3) Soupis prací</t>
  </si>
  <si>
    <t>Zpět na list:</t>
  </si>
  <si>
    <t>Rekapitulace stavby</t>
  </si>
  <si>
    <t>KRYCÍ LIST SOUPISU</t>
  </si>
  <si>
    <t>Objekt:</t>
  </si>
  <si>
    <t>01 - Vedlejší rozpočtové náklady</t>
  </si>
  <si>
    <t>REKAPITULACE ČLENĚNÍ SOUPISU PRACÍ</t>
  </si>
  <si>
    <t>Kód dílu - Popis</t>
  </si>
  <si>
    <t>Cena celkem [CZK]</t>
  </si>
  <si>
    <t>Náklady soupisu celkem</t>
  </si>
  <si>
    <t>-1</t>
  </si>
  <si>
    <t>VRN - Vedlejší rozpočtové náklady</t>
  </si>
  <si>
    <t xml:space="preserve">    VRN1 - Průzkumné, geodetické a projektové práce</t>
  </si>
  <si>
    <t xml:space="preserve">    VRN3 - Zařízení staveniště</t>
  </si>
  <si>
    <t xml:space="preserve">    VRN4 - Inženýrská činnost</t>
  </si>
  <si>
    <t xml:space="preserve">    VRN9 - Ostatní náklady</t>
  </si>
  <si>
    <t>SOUPIS PRACÍ</t>
  </si>
  <si>
    <t>PČ</t>
  </si>
  <si>
    <t>Popis</t>
  </si>
  <si>
    <t>MJ</t>
  </si>
  <si>
    <t>Množství</t>
  </si>
  <si>
    <t>J.cena [CZK]</t>
  </si>
  <si>
    <t>Cenová soustava</t>
  </si>
  <si>
    <t>Poznámka</t>
  </si>
  <si>
    <t>J. Nh [h]</t>
  </si>
  <si>
    <t>Nh celkem [h]</t>
  </si>
  <si>
    <t>J. hmotnost
[t]</t>
  </si>
  <si>
    <t>Hmotnost
celkem [t]</t>
  </si>
  <si>
    <t>J. suť [t]</t>
  </si>
  <si>
    <t>Suť Celkem [t]</t>
  </si>
  <si>
    <t>VRN</t>
  </si>
  <si>
    <t>5</t>
  </si>
  <si>
    <t>ROZPOCET</t>
  </si>
  <si>
    <t>VRN1</t>
  </si>
  <si>
    <t>Průzkumné, geodetické a projektové práce</t>
  </si>
  <si>
    <t>K</t>
  </si>
  <si>
    <t>012103009</t>
  </si>
  <si>
    <t>Průzkumné, geodetické a projektové práce geodetické práce před výstavbou
- vytýčení sítí</t>
  </si>
  <si>
    <t>Ks</t>
  </si>
  <si>
    <t>1024</t>
  </si>
  <si>
    <t>1787220297</t>
  </si>
  <si>
    <t>012303009</t>
  </si>
  <si>
    <t>Geodetické práce po výstavbě
- geometrický plán</t>
  </si>
  <si>
    <t>873159528</t>
  </si>
  <si>
    <t>3</t>
  </si>
  <si>
    <t>013203008</t>
  </si>
  <si>
    <t>Výrobní dokumentace přístřešku</t>
  </si>
  <si>
    <t>-1985626122</t>
  </si>
  <si>
    <t>4</t>
  </si>
  <si>
    <t>013203009</t>
  </si>
  <si>
    <t>Foografická dokumentace průběhu stavby
- dokumentace postupu výstavby
- elektronická verze na CD</t>
  </si>
  <si>
    <t>1418901033</t>
  </si>
  <si>
    <t>013254009</t>
  </si>
  <si>
    <t>Dokumentace skutečného provedení stavby
- 1x elektronická verze na CD/DVD
- 3x papírová verze</t>
  </si>
  <si>
    <t>-731223441</t>
  </si>
  <si>
    <t>VRN3</t>
  </si>
  <si>
    <t>Zařízení staveniště</t>
  </si>
  <si>
    <t>6</t>
  </si>
  <si>
    <t>030001009</t>
  </si>
  <si>
    <t>Základní rozdělení průvodních činností a nákladů zařízení staveniště
- zřízení 
- provoz
- odstranění
- údržba dotčených komunikací</t>
  </si>
  <si>
    <t>1466197314</t>
  </si>
  <si>
    <t>7</t>
  </si>
  <si>
    <t>033203009</t>
  </si>
  <si>
    <t>Zařízení staveniště připojení a spotřeba energií pro zařízení staveniště energie pro zařízení staveniště
- elektrocentrála
- cisterna s vodou</t>
  </si>
  <si>
    <t>-73383431</t>
  </si>
  <si>
    <t>8</t>
  </si>
  <si>
    <t>034103000</t>
  </si>
  <si>
    <t>Zařízení staveniště zabezpečení staveniště oplocení staveniště</t>
  </si>
  <si>
    <t>m</t>
  </si>
  <si>
    <t>CS ÚRS 2018 02</t>
  </si>
  <si>
    <t>2147221395</t>
  </si>
  <si>
    <t>9</t>
  </si>
  <si>
    <t>034503000</t>
  </si>
  <si>
    <t>Zařízení staveniště zabezpečení staveniště informační tabule</t>
  </si>
  <si>
    <t>-1802250745</t>
  </si>
  <si>
    <t>10</t>
  </si>
  <si>
    <t>034603009</t>
  </si>
  <si>
    <t>Zařízení staveniště zabezpečení staveniště strážní služba
- délka 7 dnů</t>
  </si>
  <si>
    <t>883354414</t>
  </si>
  <si>
    <t>VRN4</t>
  </si>
  <si>
    <t>Inženýrská činnost</t>
  </si>
  <si>
    <t>11</t>
  </si>
  <si>
    <t>043134000</t>
  </si>
  <si>
    <t>Inženýrská činnost zkoušky a ostatní měření zkoušky zátěžové</t>
  </si>
  <si>
    <t>-989821999</t>
  </si>
  <si>
    <t>VRN9</t>
  </si>
  <si>
    <t>Ostatní náklady</t>
  </si>
  <si>
    <t>12</t>
  </si>
  <si>
    <t>091504008</t>
  </si>
  <si>
    <t>Ostatní náklady související s objektem náklady související s publikační činností
- trvalá pamětní deska
- tvar a vzhled dle podmínek publicity</t>
  </si>
  <si>
    <t>1985613587</t>
  </si>
  <si>
    <t>13</t>
  </si>
  <si>
    <t>091504009</t>
  </si>
  <si>
    <t>Ostatní náklady související s objektem náklady související s publikační činností
- povinná publicita (billboard dočasný)
- grafický vzhled a velikost dle příručky</t>
  </si>
  <si>
    <t>-1883942643</t>
  </si>
  <si>
    <t>14</t>
  </si>
  <si>
    <t>092203000</t>
  </si>
  <si>
    <t>Ostatní náklady související s provozem náklady na zaškolení</t>
  </si>
  <si>
    <t>-559326999</t>
  </si>
  <si>
    <t>02 - Skatepark</t>
  </si>
  <si>
    <t>HSV - Práce a dodávky HSV</t>
  </si>
  <si>
    <t xml:space="preserve">    1 - Zemní práce</t>
  </si>
  <si>
    <t xml:space="preserve">      11 - Zemní práce - přípravné a přidružené práce</t>
  </si>
  <si>
    <t xml:space="preserve">      12 - Zemní práce - odkopávky a prokopávky</t>
  </si>
  <si>
    <t xml:space="preserve">      13 - Zemní práce - hloubené vykopávky</t>
  </si>
  <si>
    <t xml:space="preserve">      16 - Zemní práce - přemístění výkopku</t>
  </si>
  <si>
    <t xml:space="preserve">      17 - Zemní práce - konstrukce ze zemin</t>
  </si>
  <si>
    <t xml:space="preserve">      18 - Zemní práce - povrchové úpravy terénu</t>
  </si>
  <si>
    <t xml:space="preserve">    2 - Zakládání</t>
  </si>
  <si>
    <t xml:space="preserve">      21 - Zakládání - úprava podloží a základové spáry, zlepšování vlastností hornin</t>
  </si>
  <si>
    <t xml:space="preserve">      27 - Zakládání - základy</t>
  </si>
  <si>
    <t xml:space="preserve">    3 - Svislé a kompletní konstrukce</t>
  </si>
  <si>
    <t xml:space="preserve">      31 - Zdi pozemních staveb</t>
  </si>
  <si>
    <t xml:space="preserve">    4 - Vodorovné konstrukce</t>
  </si>
  <si>
    <t xml:space="preserve">      45 - Podkladní a vedlejší konstrukce kromě vozovek a železničního svršku</t>
  </si>
  <si>
    <t xml:space="preserve">    5 - Komunikace pozemní</t>
  </si>
  <si>
    <t xml:space="preserve">      56 - Podkladní vrstvy komunikací, letišť a ploch</t>
  </si>
  <si>
    <t xml:space="preserve">      57 - Kryty pozemních komunikací letišť a ploch z kameniva nebo živičné</t>
  </si>
  <si>
    <t xml:space="preserve">      58 - Kryty pozemních komunikací, letišť a ploch z betonu a ostatních hmot</t>
  </si>
  <si>
    <t xml:space="preserve">    6 - Úpravy povrchů, podlahy a osazování výplní</t>
  </si>
  <si>
    <t xml:space="preserve">      63 - Podlahy a podlahové konstrukce</t>
  </si>
  <si>
    <t xml:space="preserve">    8 - Trubní vedení</t>
  </si>
  <si>
    <t xml:space="preserve">      87 - Potrubí z trub plastických a skleněných</t>
  </si>
  <si>
    <t xml:space="preserve">      89 - Ostatní konstrukce</t>
  </si>
  <si>
    <t xml:space="preserve">    9 - Ostatní konstrukce a práce, bourání</t>
  </si>
  <si>
    <t xml:space="preserve">      91 - Doplňující konstrukce a práce pozemních komunikací, letišť a ploch</t>
  </si>
  <si>
    <t xml:space="preserve">      93 - Různé dokončovací konstrukce a práce inženýrských staveb</t>
  </si>
  <si>
    <t xml:space="preserve">    997 - Přesun sutě</t>
  </si>
  <si>
    <t xml:space="preserve">    998 - Přesun hmot</t>
  </si>
  <si>
    <t>PSV - Práce a dodávky PSV</t>
  </si>
  <si>
    <t xml:space="preserve">    767 - Konstrukce zámečnické</t>
  </si>
  <si>
    <t>HSV</t>
  </si>
  <si>
    <t>Práce a dodávky HSV</t>
  </si>
  <si>
    <t>Zemní práce</t>
  </si>
  <si>
    <t>Zemní práce - přípravné a přidružené práce</t>
  </si>
  <si>
    <t>11220110R</t>
  </si>
  <si>
    <t>Odstranění pařezů s jejich vykopáním, vytrháním, s přesekáním kořenů</t>
  </si>
  <si>
    <t>m2</t>
  </si>
  <si>
    <t>2137564836</t>
  </si>
  <si>
    <t>PSC</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</si>
  <si>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</si>
  <si>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VV</t>
  </si>
  <si>
    <t>(800/5)*0,3</t>
  </si>
  <si>
    <t>113154111</t>
  </si>
  <si>
    <t>Frézování živičného podkladu nebo krytu s naložením na dopravní prostředek plochy do 500 m2 bez překážek v trase pruhu šířky do 0,5 m, tloušťky vrstvy do 30 mm</t>
  </si>
  <si>
    <t>414889464</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</si>
  <si>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</si>
  <si>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(5,9+90,4+17,1)*4,4 "oprava komunikace</t>
  </si>
  <si>
    <t>Zemní práce - odkopávky a prokopávky</t>
  </si>
  <si>
    <t>122202202</t>
  </si>
  <si>
    <t>Odkopávky a prokopávky nezapažené pro silnice s přemístěním výkopku v příčných profilech na vzdálenost do 15 m nebo s naložením na dopravní prostředek v hornině tř. 3 přes 100 do 1 000 m3</t>
  </si>
  <si>
    <t>m3</t>
  </si>
  <si>
    <t>1197605335</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</si>
  <si>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</si>
  <si>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"odkop na niveletu pláně</t>
  </si>
  <si>
    <t>(17,8*27,575*(0,36-0,26))</t>
  </si>
  <si>
    <t>(((17,8+18,2)/2)*(9,8+11,5)/2)*((0,515-0,26)-(0,36-0,26))</t>
  </si>
  <si>
    <t>((0,6*2,535)/2+(10,9*2,535)/2)*((0,515-0,26)-(0,36-0,26))</t>
  </si>
  <si>
    <t>(((18,2+17)/2)*12)*((0,515-0,26)-(0,36-0,26))</t>
  </si>
  <si>
    <t>(17*15,9)*((0,515-0,26)-(0,36-0,26))</t>
  </si>
  <si>
    <t>(13,915*(6,68+17)/2)*((0,515-0,26)-(0,36-0,26))</t>
  </si>
  <si>
    <t>(4,035*(5,29+3,5)/2)*(0,86-0,26)</t>
  </si>
  <si>
    <t>((4,5*2,8)/2+(3,1*2,8)/2+(0,97*0,4)/2)*(0,86-0,26)</t>
  </si>
  <si>
    <t>(7,495*(14,1+10,9)/2)*((0,86-0,26)+(0,76-0,26))/2</t>
  </si>
  <si>
    <t>(3,8*0,8)*(0,44-0,26)</t>
  </si>
  <si>
    <t>(((7,7+10,6)/2)*(8+3,7)/2)*((0,34-0,26)+(0,44-0,26))/2</t>
  </si>
  <si>
    <t>((10,6*5)/2+(4,5*2,2)/2+(3,1*2,2)/2)*(0,44-0,26)</t>
  </si>
  <si>
    <t>Součet</t>
  </si>
  <si>
    <t>122202209</t>
  </si>
  <si>
    <t>Odkopávky a prokopávky nezapažené pro silnice s přemístěním výkopku v příčných profilech na vzdálenost do 15 m nebo s naložením na dopravní prostředek v hornině tř. 3 Příplatek k cenám za lepivost horniny tř. 3</t>
  </si>
  <si>
    <t>-1392537624</t>
  </si>
  <si>
    <t>339,39*0,5 'Přepočtené koeficientem množství</t>
  </si>
  <si>
    <t>Zemní práce - hloubené vykopávky</t>
  </si>
  <si>
    <t>131201102</t>
  </si>
  <si>
    <t>Hloubení nezapažených jam a zářezů s urovnáním dna do předepsaného profilu a spádu v hornině tř. 3 přes 100 do 1 000 m3</t>
  </si>
  <si>
    <t>41363660</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</si>
  <si>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</si>
  <si>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"bazén</t>
  </si>
  <si>
    <t>(((13,525*5,7)+(8,725*2,45+3,2*0,5+(3,15*0,9)*2+(1,2*0,9)))/2)*(2,56-0,36)</t>
  </si>
  <si>
    <t>((((((1,8+3,24)/2)*((1,8+2,5)/2))*2)+(((2,4+1,8)/2)*(13,2+8,19)/2))/2)*(2,06-0,36)</t>
  </si>
  <si>
    <t>(((5,3*3,6)+(5,3*8,19))/2)*(2,06-0,36)</t>
  </si>
  <si>
    <t>(((3,8*1,5)+(10,3*1,5))/2)*(2,06-0,36)</t>
  </si>
  <si>
    <t>(((8,875*2,525+((4,7+8,875)/2)*1,675)+(13,465*6,9))/2)*(2,06-0,36)</t>
  </si>
  <si>
    <t>131201109</t>
  </si>
  <si>
    <t>Hloubení nezapažených jam a zářezů s urovnáním dna do předepsaného profilu a spádu Příplatek k cenám za lepivost horniny tř. 3</t>
  </si>
  <si>
    <t>-750303109</t>
  </si>
  <si>
    <t>324,578*0,5 'Přepočtené koeficientem množství</t>
  </si>
  <si>
    <t>132201101</t>
  </si>
  <si>
    <t>Hloubení zapažených i nezapažených rýh šířky do 600 mm s urovnáním dna do předepsaného profilu a spádu v hornině tř. 3 do 100 m3</t>
  </si>
  <si>
    <t>1130821579</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</si>
  <si>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</si>
  <si>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"rýhy u buňky a bazénu</t>
  </si>
  <si>
    <t>((4,025+8,285+5,225+6,06)*0,4*(1,09-0,36))</t>
  </si>
  <si>
    <t>"rýhy ve valu</t>
  </si>
  <si>
    <t>((5,56+4,615+7,04+6,69+2,5)*0,4*(2,41-0,94))</t>
  </si>
  <si>
    <t>"rýhy u vstupu</t>
  </si>
  <si>
    <t>(7,73+3,34)*0,4*(1,09-0,36)</t>
  </si>
  <si>
    <t>132201109</t>
  </si>
  <si>
    <t>Hloubení zapažených i nezapažených rýh šířky do 600 mm s urovnáním dna do předepsaného profilu a spádu v hornině tř. 3 Příplatek k cenám za lepivost horniny tř. 3</t>
  </si>
  <si>
    <t>-1385103786</t>
  </si>
  <si>
    <t>25,648*0,5 'Přepočtené koeficientem množství</t>
  </si>
  <si>
    <t>133201101</t>
  </si>
  <si>
    <t>Hloubení zapažených i nezapažených šachet s případným nutným přemístěním výkopku ve výkopišti v hornině tř. 3 do 100 m3</t>
  </si>
  <si>
    <t>-1983997422</t>
  </si>
  <si>
    <t xml:space="preserve">Poznámka k souboru cen: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</si>
  <si>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"vsakovací šachta</t>
  </si>
  <si>
    <t>(1*1*1,5)</t>
  </si>
  <si>
    <t>133201109</t>
  </si>
  <si>
    <t>Hloubení zapažených i nezapažených šachet s případným nutným přemístěním výkopku ve výkopišti v hornině tř. 3 Příplatek k cenám za lepivost horniny tř. 3</t>
  </si>
  <si>
    <t>859192676</t>
  </si>
  <si>
    <t>1,5*0,5 'Přepočtené koeficientem množství</t>
  </si>
  <si>
    <t>16</t>
  </si>
  <si>
    <t>Zemní práce - přemístění výkopku</t>
  </si>
  <si>
    <t>167101102</t>
  </si>
  <si>
    <t>Nakládání, skládání a překládání neulehlého výkopku nebo sypaniny nakládání, množství přes 100 m3, z hornin tř. 1 až 4</t>
  </si>
  <si>
    <t>953605332</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</si>
  <si>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</si>
  <si>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263,676 "odkopávky</t>
  </si>
  <si>
    <t>324,578 "hloubení jam</t>
  </si>
  <si>
    <t>25,648 "hloubení rýh</t>
  </si>
  <si>
    <t>1,5 "šachty</t>
  </si>
  <si>
    <t>162301101</t>
  </si>
  <si>
    <t>Vodorovné přemístění výkopku nebo sypaniny po suchu na obvyklém dopravním prostředku, bez naložení výkopku, avšak se složením bez rozhrnutí z horniny tř. 1 až 4 na vzdálenost přes 50 do 500 m</t>
  </si>
  <si>
    <t>-318611411</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</si>
  <si>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</si>
  <si>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"v rámci staveniště</t>
  </si>
  <si>
    <t>505,291 "násyp</t>
  </si>
  <si>
    <t>162701105</t>
  </si>
  <si>
    <t>Vodorovné přemístění výkopku nebo sypaniny po suchu na obvyklém dopravním prostředku, bez naložení výkopku, avšak se složením bez rozhrnutí z horniny tř. 1 až 4 na vzdálenost přes 9 000 do 10 000 m</t>
  </si>
  <si>
    <t>1289191854</t>
  </si>
  <si>
    <t>-505,291 "násyp</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</si>
  <si>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</si>
  <si>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</si>
  <si>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300811282</t>
  </si>
  <si>
    <t>110,111*5 'Přepočtené koeficientem množství</t>
  </si>
  <si>
    <t>17</t>
  </si>
  <si>
    <t>Zemní práce - konstrukce ze zemin</t>
  </si>
  <si>
    <t>171201211</t>
  </si>
  <si>
    <t>Poplatek za uložení stavebního odpadu na skládce (skládkovné) zeminy a kameniva zatříděného do Katalogu odpadů pod kódem 170 504</t>
  </si>
  <si>
    <t>t</t>
  </si>
  <si>
    <t>760779809</t>
  </si>
  <si>
    <t xml:space="preserve">Poznámka k souboru cen:
1. Ceny uvedené v souboru cen lze po dohodě upravit podle místních podmínek.
</t>
  </si>
  <si>
    <t>110,111*1,8 'Přepočtené koeficientem množství</t>
  </si>
  <si>
    <t>171101105</t>
  </si>
  <si>
    <t>Uložení sypaniny do násypů s rozprostřením sypaniny ve vrstvách a s hrubým urovnáním zhutněných s uzavřením povrchu násypu z hornin soudržných s předepsanou mírou zhutnění v procentech výsledků zkoušek Proctor-Standard (dále jen PS) na 103 % PS</t>
  </si>
  <si>
    <t>-2115238921</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</si>
  <si>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</si>
  <si>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"vyrovnání terénního valu</t>
  </si>
  <si>
    <t>(9*(17,9+16,58)/2)*0,7</t>
  </si>
  <si>
    <t>(6,4*(19,8+17,9)/2)*0,7</t>
  </si>
  <si>
    <t>((26,7*19,8)/2)*0,7</t>
  </si>
  <si>
    <t>"překážky</t>
  </si>
  <si>
    <t>((8*4*1,5)+(10*2,2*0,8))</t>
  </si>
  <si>
    <t>(8*4*0,8)</t>
  </si>
  <si>
    <t>(8*3*1,5)</t>
  </si>
  <si>
    <t>17199001R</t>
  </si>
  <si>
    <t>Strojové tvarování a modelování podloží
- strojové tvarování základů a podloží do přesných tvarů překážek
- úprava tvarů a modelování dle aktuálních potřeb návaznosti na ostatní překážky</t>
  </si>
  <si>
    <t>913384410</t>
  </si>
  <si>
    <t>18</t>
  </si>
  <si>
    <t>17199002R</t>
  </si>
  <si>
    <t>Ruční tvarování a modelování podloží, hutnění
- ruční tvarování základů a podloží do přesných tvarů překážek
- úprava tvarů a modelování dle aktuálních potřeb návaznosti na ostatní překážky, hutnění podloží ve 3D tvarech</t>
  </si>
  <si>
    <t>520616422</t>
  </si>
  <si>
    <t>19</t>
  </si>
  <si>
    <t>174101101</t>
  </si>
  <si>
    <t>Zásyp sypaninou z jakékoliv horniny s uložením výkopku ve vrstvách se zhutněním jam, šachet, rýh nebo kolem objektů v těchto vykopávkách</t>
  </si>
  <si>
    <t>1256564068</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</si>
  <si>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</si>
  <si>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(3*0,6*0,4) "potrubí k vsakovací šachtě</t>
  </si>
  <si>
    <t>20</t>
  </si>
  <si>
    <t>175111101</t>
  </si>
  <si>
    <t>Obsypání potrubí ručně sypaninou z vhodných hornin tř. 1 až 4 nebo materiálem připraveným podél výkopu ve vzdálenosti do 3 m od jeho kraje, pro jakoukoliv hloubku výkopu a míru zhutnění bez prohození sypaniny sítem</t>
  </si>
  <si>
    <t>598505185</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</si>
  <si>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</si>
  <si>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(3*0,6*0,3) "potrubí k vsakovací šachtě</t>
  </si>
  <si>
    <t>M</t>
  </si>
  <si>
    <t>58337331</t>
  </si>
  <si>
    <t>štěrkopísek frakce 0/22</t>
  </si>
  <si>
    <t>714951420</t>
  </si>
  <si>
    <t>0,54*2 'Přepočtené koeficientem množství</t>
  </si>
  <si>
    <t>Zemní práce - povrchové úpravy terénu</t>
  </si>
  <si>
    <t>22</t>
  </si>
  <si>
    <t>181102302</t>
  </si>
  <si>
    <t>Úprava pláně na stavbách dálnic strojně v zářezech mimo skalních se zhutněním</t>
  </si>
  <si>
    <t>-23312790</t>
  </si>
  <si>
    <t xml:space="preserve">Poznámka k souboru cen: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třídy II a III.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třídy II a III betonem nebo stabilizací se oceňuje cenami části A 01 Zřízení konstrukcí katalogu 822-1 Komunikace pozemní a letiště.
</t>
  </si>
  <si>
    <t>2105,55 "skatepark</t>
  </si>
  <si>
    <t>(5,3*4,035) "vstupní deska napojená na asf. cestu</t>
  </si>
  <si>
    <t>23</t>
  </si>
  <si>
    <t>181951101</t>
  </si>
  <si>
    <t>Úprava pláně vyrovnáním výškových rozdílů v hornině tř. 1 až 4 bez zhutnění</t>
  </si>
  <si>
    <t>-904637052</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</si>
  <si>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</si>
  <si>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800 "urovnání po vytrhání kořenů</t>
  </si>
  <si>
    <t>24</t>
  </si>
  <si>
    <t>181411121</t>
  </si>
  <si>
    <t>Založení trávníku na půdě předem připravené plochy do 1000 m2 výsevem včetně utažení lučního v rovině nebo na svahu do 1:5</t>
  </si>
  <si>
    <t>1227834041</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</si>
  <si>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</si>
  <si>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800 "plocha po vykácení stromů</t>
  </si>
  <si>
    <t>25</t>
  </si>
  <si>
    <t>00572410</t>
  </si>
  <si>
    <t>osivo směs travní parková</t>
  </si>
  <si>
    <t>kg</t>
  </si>
  <si>
    <t>-595310683</t>
  </si>
  <si>
    <t>800*0,015 'Přepočtené koeficientem množství</t>
  </si>
  <si>
    <t>Zakládání</t>
  </si>
  <si>
    <t>Zakládání - úprava podloží a základové spáry, zlepšování vlastností hornin</t>
  </si>
  <si>
    <t>26</t>
  </si>
  <si>
    <t>211561111</t>
  </si>
  <si>
    <t>Výplň kamenivem do rýh odvodňovacích žeber nebo trativodů bez zhutnění, s úpravou povrchu výplně kamenivem hrubým drceným frakce 4 až 16 mm</t>
  </si>
  <si>
    <t>1891337943</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</si>
  <si>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</si>
  <si>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(1*1*1) "vsakovací šachta</t>
  </si>
  <si>
    <t>27</t>
  </si>
  <si>
    <t>211971121</t>
  </si>
  <si>
    <t>Zřízení opláštění výplně z geotextilie odvodňovacích žeber nebo trativodů v rýze nebo zářezu se stěnami svislými nebo šikmými o sklonu přes 1:2 při rozvinuté šířce opláštění do 2,5 m</t>
  </si>
  <si>
    <t>793495059</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</si>
  <si>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</si>
  <si>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((1*1)*6) "vsakovací šachta</t>
  </si>
  <si>
    <t>28</t>
  </si>
  <si>
    <t>2615261100</t>
  </si>
  <si>
    <t>HYDROIZOLACE HYDROIZOLAČNÍ FÓLIE SEPARAČNÍ TEXTILIE FILTEK 300 g/m2 (role/100m2) tavený</t>
  </si>
  <si>
    <t>-1267598435</t>
  </si>
  <si>
    <t>6*1,1 'Přepočtené koeficientem množství</t>
  </si>
  <si>
    <t>Zakládání - základy</t>
  </si>
  <si>
    <t>29</t>
  </si>
  <si>
    <t>271572211</t>
  </si>
  <si>
    <t>Podsyp pod základové konstrukce se zhutněním a urovnáním povrchu ze štěrkopísku netříděného</t>
  </si>
  <si>
    <t>-228221697</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</si>
  <si>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</si>
  <si>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"základy pro obloukovou halu</t>
  </si>
  <si>
    <t>(29,245*0,4*0,05)*2</t>
  </si>
  <si>
    <t>"základy u buňky a bazénu</t>
  </si>
  <si>
    <t>((4,025+8,285+5,225+6,06)*0,4*0,05)</t>
  </si>
  <si>
    <t>"základy ve valu</t>
  </si>
  <si>
    <t>((5,56+4,615+7,04+6,69+2,5)*0,4*0,05)</t>
  </si>
  <si>
    <t>"základy u vstupu</t>
  </si>
  <si>
    <t>((7,73+3,34)*0,4*0,05)</t>
  </si>
  <si>
    <t>30</t>
  </si>
  <si>
    <t>274313611</t>
  </si>
  <si>
    <t>Základy z betonu prostého pasy betonu kamenem neprokládaného tř. C 16/20</t>
  </si>
  <si>
    <t>178112650</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</si>
  <si>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</si>
  <si>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(29,245*0,4*0,88)*2</t>
  </si>
  <si>
    <t>((4,025+8,285+5,225+6,06)*0,4*0,85)</t>
  </si>
  <si>
    <t>((5,56+4,615+7,04+6,69+2,5)*0,4*0,85)</t>
  </si>
  <si>
    <t>((7,73+3,34)*0,4*0,85)</t>
  </si>
  <si>
    <t>31</t>
  </si>
  <si>
    <t>273362021</t>
  </si>
  <si>
    <t>Výztuž základů desek ze svařovaných sítí z drátů typu KARI</t>
  </si>
  <si>
    <t>-492861548</t>
  </si>
  <si>
    <t xml:space="preserve">Poznámka k souboru cen:
1. Ceny platí pro desky rovné, s náběhy, hřibové nebo upnuté do žeber včetně výztuže těchto žeber.
</t>
  </si>
  <si>
    <t>(2105,55*5,39/1000)</t>
  </si>
  <si>
    <t>11,349*1,3 'Přepočtené koeficientem množství</t>
  </si>
  <si>
    <t>32</t>
  </si>
  <si>
    <t>27399001R</t>
  </si>
  <si>
    <t>Armování překážek
- tvarování výztuže do tvarů překážek, přechodů a rádiusů</t>
  </si>
  <si>
    <t>1734520904</t>
  </si>
  <si>
    <t>11,349*0,6 'Přepočtené koeficientem množství</t>
  </si>
  <si>
    <t>Svislé a kompletní konstrukce</t>
  </si>
  <si>
    <t>Zdi pozemních staveb</t>
  </si>
  <si>
    <t>33</t>
  </si>
  <si>
    <t>311113214</t>
  </si>
  <si>
    <t>Nadzákladové zdi z tvárnic ztraceného bednění štípaných, včetně výplně z betonu třídy C 16/20 přírodních, tloušťky zdiva 300 mm</t>
  </si>
  <si>
    <t>-1806686523</t>
  </si>
  <si>
    <t xml:space="preserve">Poznámka k souboru cen:
1. V cenách jsou započteny i náklady na dodání a uložení betonu
2. V cenách -3212 až -3234 jsou započteny i náklady na doplňkové - rohové tvárnice.
3. V cenách nejsou započteny náklady na dodání a uložení betonářské výztuže; tyto se oceňují cenami souboru cen 31* 36- . . Výztuž nadzákladových zdí.
4. Množství jednotek se určuje v m2 plochy zdiva.
</t>
  </si>
  <si>
    <t>((2,085*1,5)/2+(4,425+6,68+4,045)*1,5+(4*1,5)/2)</t>
  </si>
  <si>
    <t>((2,5*0,2)/2+(6,69*0,2)+(4,685*0,835)/2+((2,7+4,6156+1,95)*0,835)+(3,705*0,835)/2)</t>
  </si>
  <si>
    <t>((2,355*1,5)*2+(8,925*1,5)+(5,225*1,5)+(6*1,5))</t>
  </si>
  <si>
    <t>Vodorovné konstrukce</t>
  </si>
  <si>
    <t>45</t>
  </si>
  <si>
    <t>Podkladní a vedlejší konstrukce kromě vozovek a železničního svršku</t>
  </si>
  <si>
    <t>34</t>
  </si>
  <si>
    <t>451573111</t>
  </si>
  <si>
    <t>Lože pod potrubí, stoky a drobné objekty v otevřeném výkopu z písku a štěrkopísku do 63 mm</t>
  </si>
  <si>
    <t>958005261</t>
  </si>
  <si>
    <t xml:space="preserve">Poznámka k souboru cen:
1. Ceny -1111 a -1192 lze použít i pro zřízení sběrných vrstev nad drenážními trubkami.
2. V cenách -5111 a -1192 jsou započteny i náklady na prohození výkopku získaného při zemních pracích.
</t>
  </si>
  <si>
    <t>(3*0,6*0,15) "potrubí k vsakovací šachtě</t>
  </si>
  <si>
    <t>Komunikace pozemní</t>
  </si>
  <si>
    <t>56</t>
  </si>
  <si>
    <t>Podkladní vrstvy komunikací, letišť a ploch</t>
  </si>
  <si>
    <t>35</t>
  </si>
  <si>
    <t>564962111</t>
  </si>
  <si>
    <t>Podklad z mechanicky zpevněného kameniva MZK (minerální beton) s rozprostřením a s hutněním, po zhutnění tl. 200 mm</t>
  </si>
  <si>
    <t>548384503</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</si>
  <si>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</si>
  <si>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57</t>
  </si>
  <si>
    <t>Kryty pozemních komunikací letišť a ploch z kameniva nebo živičné</t>
  </si>
  <si>
    <t>36</t>
  </si>
  <si>
    <t>577123111</t>
  </si>
  <si>
    <t>Asfaltový beton vrstva obrusná ACO 8 (ABJ) s rozprostřením a se zhutněním z nemodifikovaného asfaltu v pruhu šířky do 3 m, po zhutnění tl. 30 mm</t>
  </si>
  <si>
    <t>-37016577</t>
  </si>
  <si>
    <t>37</t>
  </si>
  <si>
    <t>573211109</t>
  </si>
  <si>
    <t>Postřik spojovací PS bez posypu kamenivem z asfaltu silničního, v množství 0,50 kg/m2</t>
  </si>
  <si>
    <t>-1865820009</t>
  </si>
  <si>
    <t>58</t>
  </si>
  <si>
    <t>Kryty pozemních komunikací, letišť a ploch z betonu a ostatních hmot</t>
  </si>
  <si>
    <t>38</t>
  </si>
  <si>
    <t>581121115</t>
  </si>
  <si>
    <t>Kryt cementobetonový silničních komunikací skupiny CB I tl. 150 mm</t>
  </si>
  <si>
    <t>1568283549</t>
  </si>
  <si>
    <t xml:space="preserve">Poznámka k souboru cen:
1. Ceny jsou určeny i pro vyztužený cementobetonový kryt silničních komunikací.
2. Ceny nelze použít pro cementobetonové kryty:
a) komunikací pro pěší, které se oceňují cenami souboru cen 581 11-41 Kryt z prostého betonu komunikací pro pěší,
b) letištních ploch, které se oceňují cenami souboru cen 581 1 . -61 Kryt cementobetonový letištních ploch skupiny L.
3. V cenách jsou započteny i náklady na:
a) ošetření povrchu krytu vodou,
b) postřik proti odpařování vody.
4. V cenách nejsou započteny náklady na:
a) výztuž cementobetonových krytů vyztužených, která se oceňuje cenou 919 71-6111 Ocelová výztuž cementobetonového krytu,
b) živičné postřiky, nátěry nebo mezivrstvy, které se oceňují cenami souborů cen stavebního dílu 57 Kryty pozemních komunikací,
c) vložky z lepenky, které se oceňují cenami souboru cen 919 7. -51 Vložka pod litý asfalt,
d) dilatační spáry vkládané, které se oceňují cenami souboru cen 911 12-41 Dilatační spáry vkládané,
e) dilatační spáry řezané, které se oceňují cenami souboru cen 911 11-1 Řezání dilatačních spár a 911 12-. Těsnění dilatačních spár v cementobetonovém krytu,
f) postřiky povrchu ochrannou emulzí, které se oceňují cenou 919 74-8111 Provedení postřiku povrchu cementobetonového krytu nebo podkladu ochrannou emulzí,
g) kotvy a kluzné trny spár, které se oceňují cenami souboru cen 911 13-4. Vyztužení dilatačních spár v cementobetonovém krytu.
</t>
  </si>
  <si>
    <t>Úpravy povrchů, podlahy a osazování výplní</t>
  </si>
  <si>
    <t>63</t>
  </si>
  <si>
    <t>Podlahy a podlahové konstrukce</t>
  </si>
  <si>
    <t>39</t>
  </si>
  <si>
    <t>632481213</t>
  </si>
  <si>
    <t>Separační vrstva k oddělení podlahových vrstev z polyetylénové fólie</t>
  </si>
  <si>
    <t>-705890326</t>
  </si>
  <si>
    <t>40</t>
  </si>
  <si>
    <t>631313115</t>
  </si>
  <si>
    <t>Vytvarování dna z betonu prostého žlabů, kanálů, nádrží nebo vodárenských rychlofiltrů s bedněním s potěrem z cementové malty hlazeným ocelovým hladítkem žlabů nebo kanálů, z betonu se zvýšenými nároky na prostředí C 25/30, poloměr zakřivení přes 600 mm</t>
  </si>
  <si>
    <t>630088210</t>
  </si>
  <si>
    <t xml:space="preserve">Poznámka k souboru cen:
1. Ceny -3111 až -3155 jsou určeny pro beton dna se zaoblenou plochou v příčném i podélném průřezu mezi dnem a stěnami kanálů, žlabů, jízků apod., jestliže tloušťka betonu i s potěrem v nejširším místě nepřesahuje 500 mm.
2. Ceny -3211 až -3254 jsou určeny pro beton dna se zaoblenou plochou mezi dnem a stěnami nádrží, když tloušťka betonu i s potěrem v nejširším místě nepřesahuje 500 mm. Pro vytvarování žlabů, zřizovaných ve dně nádrží, jsou určeny ceny -3111 až -3155.
3. Cena -3312 je určena pro zřízení podkladních pražců lichoběžníkového nebo jiného průřezu pod vzduchová tělesa vodárenských rychlofiltrů.
4. Ceny nelze použít pro výplňový, spádový nebo vyrovnávací beton, který se oceňuje cenami 380 31-1422 a -1532.
5. Množství měrných jednotek se určuje podle ustanovení kapitoly 3*1 Konstrukce z betonu prostého nebo železového části 35 Všeobecných podmínek tohoto katalogu.
</t>
  </si>
  <si>
    <t>"ŽB deska, beton C25/30, XF1-XC2, povrchově leštěný</t>
  </si>
  <si>
    <t>"prům. tl. 160 mm</t>
  </si>
  <si>
    <t>(2105,55*0,16) "zastavěná plocha skateparku</t>
  </si>
  <si>
    <t>41</t>
  </si>
  <si>
    <t>63199001R</t>
  </si>
  <si>
    <t xml:space="preserve">Shotcrete, podkladní vrstvy
- ruční modelace a uložení podkladní vrstvy technologií shotcrete </t>
  </si>
  <si>
    <t>-2008204915</t>
  </si>
  <si>
    <t>42</t>
  </si>
  <si>
    <t>63199002R</t>
  </si>
  <si>
    <t>Shotcrete, hlazení betonu
- ruční modelace a uložení betonové směsi technologií shotcrete
- ruční hlazení povrchů překážek a jejich přechodů do kvality průmyslové podlahy</t>
  </si>
  <si>
    <t>-863429683</t>
  </si>
  <si>
    <t>43</t>
  </si>
  <si>
    <t>63199003R</t>
  </si>
  <si>
    <t>Zřízení bednění překážek
- výroba a usazení speciálního bednění pro tvary přechodů překážek a rádiusů</t>
  </si>
  <si>
    <t>-685870714</t>
  </si>
  <si>
    <t>((8*2+4*2)*1,5)</t>
  </si>
  <si>
    <t>((10*2+2,2*2)*0,8)</t>
  </si>
  <si>
    <t>((8*2+4*2)*0,8)</t>
  </si>
  <si>
    <t>((8*2+3*2)*1,5)</t>
  </si>
  <si>
    <t>44</t>
  </si>
  <si>
    <t>63199004R</t>
  </si>
  <si>
    <t>Odstranění bednění překážek</t>
  </si>
  <si>
    <t>-879617299</t>
  </si>
  <si>
    <t>Trubní vedení</t>
  </si>
  <si>
    <t>87</t>
  </si>
  <si>
    <t>Potrubí z trub plastických a skleněných</t>
  </si>
  <si>
    <t>871315241</t>
  </si>
  <si>
    <t>Kanalizační potrubí z tvrdého PVC v otevřeném výkopu ve sklonu do 20 %, hladkého plnostěnného vícevrstvého, tuhost třídy SN 12 DN 150</t>
  </si>
  <si>
    <t>-44834367</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</si>
  <si>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</si>
  <si>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89</t>
  </si>
  <si>
    <t>Ostatní konstrukce</t>
  </si>
  <si>
    <t>46</t>
  </si>
  <si>
    <t>899721111</t>
  </si>
  <si>
    <t>Signalizační vodič na potrubí DN do 150 mm</t>
  </si>
  <si>
    <t>-357696515</t>
  </si>
  <si>
    <t>Ostatní konstrukce a práce, bourání</t>
  </si>
  <si>
    <t>91</t>
  </si>
  <si>
    <t>Doplňující konstrukce a práce pozemních komunikací, letišť a ploch</t>
  </si>
  <si>
    <t>47</t>
  </si>
  <si>
    <t>919111114</t>
  </si>
  <si>
    <t>Řezání dilatačních spár v čerstvém cementobetonovém krytu příčných nebo podélných, šířky 4 mm, hloubky přes 90 do 100 mm</t>
  </si>
  <si>
    <t>-1416413909</t>
  </si>
  <si>
    <t xml:space="preserve">Poznámka k souboru cen:
1. V cenách jsou započteny i náklady na vyčištění spár po řezání.
</t>
  </si>
  <si>
    <t>(12,105+7,495*2)</t>
  </si>
  <si>
    <t>(38,185*2+15*6)</t>
  </si>
  <si>
    <t>(54*2+13*9)</t>
  </si>
  <si>
    <t>48</t>
  </si>
  <si>
    <t>919121213</t>
  </si>
  <si>
    <t>Utěsnění dilatačních spár zálivkou za studena v cementobetonovém nebo živičném krytu včetně adhezního nátěru bez těsnicího profilu pod zálivkou, pro komůrky šířky 10 mm, hloubky 25 mm</t>
  </si>
  <si>
    <t>-377187353</t>
  </si>
  <si>
    <t xml:space="preserve">Poznámka k souboru cen:
1. V cenách jsou započteny i náklady na vyčištění spár před těsněním a zalitím a náklady na impregnaci, těsnění a zalití spár včetně dodání hmot.
</t>
  </si>
  <si>
    <t>49</t>
  </si>
  <si>
    <t>919735112</t>
  </si>
  <si>
    <t>Řezání stávajícího živičného krytu nebo podkladu hloubky přes 50 do 100 mm</t>
  </si>
  <si>
    <t>-1498530974</t>
  </si>
  <si>
    <t xml:space="preserve">Poznámka k souboru cen:
1. V cenách jsou započteny i náklady na spotřebu vody.
</t>
  </si>
  <si>
    <t>4,035 "napojení stáv. cesty a betonového vstupu</t>
  </si>
  <si>
    <t>93</t>
  </si>
  <si>
    <t>Různé dokončovací konstrukce a práce inženýrských staveb</t>
  </si>
  <si>
    <t>50</t>
  </si>
  <si>
    <t>935113111</t>
  </si>
  <si>
    <t>Osazení odvodňovacího žlabu s krycím roštem polymerbetonového šířky do 200 mm</t>
  </si>
  <si>
    <t>1232575722</t>
  </si>
  <si>
    <t xml:space="preserve">Poznámka k souboru cen:
1. V cenách jsou započteny i náklady na předepsané obetonování a lože z betonu.
2. V cenách nejsou započteny náklady na odvodňovací žlab s příslušenstvím; tyto náklady se oceňují ve specifikaci.
</t>
  </si>
  <si>
    <t>"odvodňovací žlab</t>
  </si>
  <si>
    <t>(0,3+3,66+25,5)</t>
  </si>
  <si>
    <t>51</t>
  </si>
  <si>
    <t>59227006</t>
  </si>
  <si>
    <t>žlab odvodňovací polymerbetonový se spádem dna 0,5%, 1000x130x155/160 mm</t>
  </si>
  <si>
    <t>-1968308038</t>
  </si>
  <si>
    <t>29,46*1,02 'Přepočtené koeficientem množství</t>
  </si>
  <si>
    <t>52</t>
  </si>
  <si>
    <t>56241010</t>
  </si>
  <si>
    <t>rošt mřížkový B125 Pz dl 1m oka 30/10 pro žlab PE š 100mm</t>
  </si>
  <si>
    <t>1352752264</t>
  </si>
  <si>
    <t>53</t>
  </si>
  <si>
    <t>936104213</t>
  </si>
  <si>
    <t>Montáž odpadkového koše přichycením kotevními šrouby</t>
  </si>
  <si>
    <t>kus</t>
  </si>
  <si>
    <t>898260177</t>
  </si>
  <si>
    <t xml:space="preserve">Poznámka k souboru cen:
1. V ceně-4211 jsou započteny i náklady na zemní práce.
2. V cenách -4212 a -4213 jsou započteny i náklady na upevňovací materiál.
3. V cenách nejsou započteny náklady na dodání odpadkového koše, tyto se oceňují ve specifikaci.
</t>
  </si>
  <si>
    <t>54</t>
  </si>
  <si>
    <t>74910121</t>
  </si>
  <si>
    <t>koš odpadkový plastový (možnost upevnění), výška 81,1 cm, ovál šířka 48 cm, obsah 50 l</t>
  </si>
  <si>
    <t>-507102846</t>
  </si>
  <si>
    <t>997</t>
  </si>
  <si>
    <t>Přesun sutě</t>
  </si>
  <si>
    <t>55</t>
  </si>
  <si>
    <t>997002511</t>
  </si>
  <si>
    <t>Vodorovné přemístění suti a vybouraných hmot bez naložení, se složením a hrubým urovnáním na vzdálenost do 1 km</t>
  </si>
  <si>
    <t>-1839421587</t>
  </si>
  <si>
    <t xml:space="preserve">Poznámka k souboru cen:
1. Cenu nelze použít pro přemístění po železnici, po vodě nebo ručně.
2. V ceně jsou započteny i náklady na terénní přirážky i na jízdu v nepříznivých poměrech (sklon silnice nebo terénu, povrch dopravní plochy, použití přívěsů apod.).
3. Je-li na dopravní dráze nějaká překážka, pro kterou je nutné překládat suť z jednoho dopravního prostředku na jiný, oceňuje se tato lomená doprava suti v každém úseku samostatně.
</t>
  </si>
  <si>
    <t>997002519</t>
  </si>
  <si>
    <t>Vodorovné přemístění suti a vybouraných hmot bez naložení, se složením a hrubým urovnáním Příplatek k ceně za každý další i započatý 1 km přes 1 km</t>
  </si>
  <si>
    <t>374926705</t>
  </si>
  <si>
    <t>81,62*15 'Přepočtené koeficientem množství</t>
  </si>
  <si>
    <t>997002611</t>
  </si>
  <si>
    <t>Nakládání suti a vybouraných hmot na dopravní prostředek pro vodorovné přemístění</t>
  </si>
  <si>
    <t>-1855632435</t>
  </si>
  <si>
    <t xml:space="preserve">Poznámka k souboru cen:
1. Cena platí i pro překládání při lomené dopravě.
2. Cenu nelze použít při dopravě po železnici, po vodě nebo ručně.
</t>
  </si>
  <si>
    <t>997013811</t>
  </si>
  <si>
    <t>Poplatek za uložení stavebního odpadu na skládce (skládkovné) dřevěného zatříděného do Katalogu odpadů pod kódem 170 201</t>
  </si>
  <si>
    <t>2113988451</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</si>
  <si>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</si>
  <si>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59</t>
  </si>
  <si>
    <t>997221845</t>
  </si>
  <si>
    <t>Poplatek za uložení stavebního odpadu na skládce (skládkovné) asfaltového bez obsahu dehtu zatříděného do Katalogu odpadů pod kódem 170 302</t>
  </si>
  <si>
    <t>688133035</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</si>
  <si>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</si>
  <si>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998</t>
  </si>
  <si>
    <t>Přesun hmot</t>
  </si>
  <si>
    <t>60</t>
  </si>
  <si>
    <t>998142251</t>
  </si>
  <si>
    <t>Přesun hmot pro nádrže, jímky, zásobníky a jámy pozemní mimo zemědělství se svislou nosnou konstrukcí monolitickou betonovou tyčovou nebo plošnou vodorovná dopravní vzdálenost do 50 m výšky do 25 m</t>
  </si>
  <si>
    <t>35571615</t>
  </si>
  <si>
    <t xml:space="preserve">Poznámka k souboru cen:
1. Přesun hmot pro sila a zásobníky prováděné do posuvného bednění se oceňuje cenami části A 03 tohoto ceníku.
</t>
  </si>
  <si>
    <t>PSV</t>
  </si>
  <si>
    <t>Práce a dodávky PSV</t>
  </si>
  <si>
    <t>767</t>
  </si>
  <si>
    <t>Konstrukce zámečnické</t>
  </si>
  <si>
    <t>61</t>
  </si>
  <si>
    <t>767220120</t>
  </si>
  <si>
    <t>Montáž schodišťového zábradlí z trubek nebo tenkostěnných profilů do zdiva, hmotnosti 1 m zábradlí přes 15 do 25 kg</t>
  </si>
  <si>
    <t>-2012903441</t>
  </si>
  <si>
    <t xml:space="preserve">Poznámka k souboru cen:
1. Cenou -0550 nelze oceňovat montáž osazení samostatného sloupku vertikálně průběžného schodištěm; tyto práce lze oceňovat cenami souboru cen 767 99- . . Montáž ostatních atypických zámečnických konstrukcí.
2. V cenách nejsou započteny náklady na:
a) vytvoření ohybu nebo ohybníku; tyto práce se oceňují cenou 767 22-0191 nebo -0490 Příplatek za vytvoření ohybu,
b) montáž hliníkových krycích lišt; tyto práce se oceňují cenami 767 89-6110 až -6115 Montáž lišt a okopových plechů,
c) montáž výplně tvarovaným plechem.
3. Montáž madel se oceňuje cenami souboru cen 767 16- . . Montáž zábradlí rovného; množství se určuje v m v ose madla.
</t>
  </si>
  <si>
    <t>"ochranné zábradlí 16 kg/bm</t>
  </si>
  <si>
    <t>(1,67+8,8+5,225)</t>
  </si>
  <si>
    <t>(4,045+3,335)</t>
  </si>
  <si>
    <t>(1,95+4,615+2,7)</t>
  </si>
  <si>
    <t>"zábradlí Z1 (2x)</t>
  </si>
  <si>
    <t>(33,49*2)</t>
  </si>
  <si>
    <t>"zábradlí Z2 (1x)</t>
  </si>
  <si>
    <t>62,6</t>
  </si>
  <si>
    <t>"zábradlí Z3.1 (dl. 2400 mm - 1 ks)</t>
  </si>
  <si>
    <t>43,41</t>
  </si>
  <si>
    <t>"zábradlí Z3.2 (dl. 3500 mm - 2 ks)</t>
  </si>
  <si>
    <t>(56,52*2)</t>
  </si>
  <si>
    <t>62</t>
  </si>
  <si>
    <t>767spec-001</t>
  </si>
  <si>
    <t>dodávka PZ zábradlí z tenkostěných profilů a trubek, 16 kg/bm</t>
  </si>
  <si>
    <t>1391488296</t>
  </si>
  <si>
    <t>32,34*16 'Přepočtené koeficientem množství</t>
  </si>
  <si>
    <t>767spec-002</t>
  </si>
  <si>
    <t>dodávka PZ zábradlí, ozn Z1</t>
  </si>
  <si>
    <t>533675156</t>
  </si>
  <si>
    <t>64</t>
  </si>
  <si>
    <t>767spec-003</t>
  </si>
  <si>
    <t>dodávka PZ zábradlí, ozn Z2</t>
  </si>
  <si>
    <t>-868158563</t>
  </si>
  <si>
    <t>65</t>
  </si>
  <si>
    <t>767spec-004</t>
  </si>
  <si>
    <t>dodávka PZ zábradlí, ozn Z3</t>
  </si>
  <si>
    <t>-1304914226</t>
  </si>
  <si>
    <t>66</t>
  </si>
  <si>
    <t>76799003R</t>
  </si>
  <si>
    <t>D+M obyt. kontejner, roz. 6055 x 2435 x 2820 mm, vnitřní výška 2500 mm
- dveřní mříž pozinkovaná 900 x 2000 mm
- okenní mříž pozinkovaná 1200 x 1200 mm
- venkovní plastová roleta 1200 x 1200 mm
- vnitřní hliníková žaluzie 1200 x 1200 mm</t>
  </si>
  <si>
    <t>ks</t>
  </si>
  <si>
    <t>-1645625057</t>
  </si>
  <si>
    <t>P</t>
  </si>
  <si>
    <t>Poznámka k položce:
Standardní provedení kontejneru:
- stěny a strop z laminované dřevotřísky, bílé barvy,
- podlaha z PVC, šedé lino 1.4mm, mramorované,
- tepelná izolace - minerální vlna, strop a podlaha 80 mm, stěny 80 mm,
- venkovní obvodové opláštění – pozinkovaný plech tl.0,55 mm, lakovaný,
- vstupní dveře 810x1970 mm, ocelové-pozinkovaný plech, tepelně izolované
- plastové okno, s izotermickým sklem, 900x1200 mm, jednokřídlé, otvíravé, sklopné, mříž na okno
- barevné provedení, jednobarevné, bílá barva
Elektroinstalace: 3x400/230V, 50 Hz, TN-S, dle ČSN 33 2000,
standardní, kompletní, včetně rozvodnice, proudového chrániče a potřebných jističů
-  plastový 8-modulový rozvaděč * proudový chránič 40/4/0,03, dI = 30 mA
- jistič světelného okruhu 10A * jistič zásuvkové okruhu 16A
- zásuvka dle ČSN - 3 ks, * vypínač - 1 ks * osvětlovací těleso 2x36W - 1ks
- venkovní nástěnná krabice Spels ABOX se svorkovnicí
Elektroinstalace zapuštěná ve stěnách kontejneru.</t>
  </si>
  <si>
    <t>67</t>
  </si>
  <si>
    <t>76799004R</t>
  </si>
  <si>
    <t>D+M úschovna pro věci, specifikace viz D.1.1.2.8</t>
  </si>
  <si>
    <t>176645044</t>
  </si>
  <si>
    <t>68</t>
  </si>
  <si>
    <t>76799005R</t>
  </si>
  <si>
    <t>D+M tabule dle specifikace D.1.1.2.6, rozměr 2200/1760 mm</t>
  </si>
  <si>
    <t>1922206432</t>
  </si>
  <si>
    <t>69</t>
  </si>
  <si>
    <t>76799006R</t>
  </si>
  <si>
    <t>tabule s vypáleným písmem, roz. 700/1700 mm, specifikace viz D.1.1.2.6</t>
  </si>
  <si>
    <t>-1579802912</t>
  </si>
  <si>
    <t>70</t>
  </si>
  <si>
    <t>767995112</t>
  </si>
  <si>
    <t>Montáž ostatních atypických zámečnických konstrukcí hmotnosti přes 5 do 10 kg</t>
  </si>
  <si>
    <t>322956219</t>
  </si>
  <si>
    <t xml:space="preserve">Poznámka k souboru cen:
1. Určení cen se řídí hmotností jednotlivě montovaného dílu konstrukce.
</t>
  </si>
  <si>
    <t>524,16 "ocelový coping (TR 60/3)</t>
  </si>
  <si>
    <t>225,9 "ocelová hrana (jackel 50/50/3)</t>
  </si>
  <si>
    <t>((83,2/0,4)*0,3)*0,395 "kotevní drát á 400 mm, R8</t>
  </si>
  <si>
    <t>((70,6/0,4)*0,3)*0,395 "kotevní drát á 400 mm, R8</t>
  </si>
  <si>
    <t>71</t>
  </si>
  <si>
    <t>13021011</t>
  </si>
  <si>
    <t>tyč ocelová žebírková jakost BSt 500S výztuž do betonu D 8mm</t>
  </si>
  <si>
    <t>1810948696</t>
  </si>
  <si>
    <t>((83,2/0,4)*0,3)*0,395/1000 "kotevní drát á 400 mm, R8</t>
  </si>
  <si>
    <t>((70,6/0,4)*0,3)*0,395/1000 "kotevní drát á 400 mm, R8</t>
  </si>
  <si>
    <t>0,046*1,3 'Přepočtené koeficientem množství</t>
  </si>
  <si>
    <t>72</t>
  </si>
  <si>
    <t>14011034</t>
  </si>
  <si>
    <t>trubka ocelová bezešvá hladká jakost 11 353 60,3x2,9mm</t>
  </si>
  <si>
    <t>922877464</t>
  </si>
  <si>
    <t>83,2*1,3 'Přepočtené koeficientem množství</t>
  </si>
  <si>
    <t>73</t>
  </si>
  <si>
    <t>14550246</t>
  </si>
  <si>
    <t>profil ocelový čtvercový svařovaný 50x50x3mm</t>
  </si>
  <si>
    <t>-51429194</t>
  </si>
  <si>
    <t>0,226*1,3 'Přepočtené koeficientem množství</t>
  </si>
  <si>
    <t>74</t>
  </si>
  <si>
    <t>76799008R</t>
  </si>
  <si>
    <t>Tvarování a kotvení copingů a hran
- modelace do požadovaných tvarů
- ukotvení pojezdových hran překážek, přechodů plošin a rádiusů</t>
  </si>
  <si>
    <t>2021305245</t>
  </si>
  <si>
    <t>75</t>
  </si>
  <si>
    <t>76799007R</t>
  </si>
  <si>
    <t>Povrchová úprava pozinkováním</t>
  </si>
  <si>
    <t>1092796105</t>
  </si>
  <si>
    <t>795,623 "L + TR</t>
  </si>
  <si>
    <t>(517,44+66,98+62,6+156,45) "zábradlí</t>
  </si>
  <si>
    <t>76</t>
  </si>
  <si>
    <t>998767181</t>
  </si>
  <si>
    <t>Přesun hmot pro zámečnické konstrukce stanovený z hmotnosti přesunovaného materiálu Příplatek k cenám za přesun prováděný bez použití mechanizace pro jakoukoliv výšku objektu</t>
  </si>
  <si>
    <t>1977158108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</si>
  <si>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</si>
  <si>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03 - Oplocení</t>
  </si>
  <si>
    <t xml:space="preserve">      33 - Sloupy a pilíře, rámové konstrukce</t>
  </si>
  <si>
    <t xml:space="preserve">      34 - Stěny a příčky</t>
  </si>
  <si>
    <t>119003227</t>
  </si>
  <si>
    <t>Pomocné konstrukce při zabezpečení výkopu svislé ocelové mobilní oplocení, výšky do 2,2 m panely vyplněné dráty zřízení</t>
  </si>
  <si>
    <t>-1199756390</t>
  </si>
  <si>
    <t xml:space="preserve">Poznámka k souboru cen:
1. V ceně zřízení -2121, -2131, -2411, -3211, -3212, -3213, -3215, -3217, -3121, -3223, -3227 jsou započteny i náklady na opotřebení.
2. V ceně zřízení mobilního oplocení -3211, -3213, -3217, -3223, -3227 je zahrnuto i opotřebení betonové patky, vzpěry, spojky.
3. Položku -2411 lze použít pouze pro šířku výkopu do 1,0 m.
4. V položce -3131 jsou započteny i náklady na dřevěný sloupek.
5. U položek -2311, -4111, -4121 je uvažováno se 100% opotřebením. Bezpečný vlez nebo výlez se zpravidla umisťuje po 20 m délky výkopu.
6. Položky tohoto souboru cen jsou určeny k ocenění pomocných konstrukcí sloužících k zabezpečení výkopů (BOZP) na veřejných prostranstvích (v obcích, na komunikacích apod.). Položky nelze užít k ocenění zařízení staveniště, pokud se toto oceňuje pomocí VRN.
</t>
  </si>
  <si>
    <t>2,5 "viz D.1.1.2.9</t>
  </si>
  <si>
    <t>1013945015</t>
  </si>
  <si>
    <t>"rýhy pro oplocení</t>
  </si>
  <si>
    <t>((5+32)*0,4*(2,51-0,94))</t>
  </si>
  <si>
    <t>((6,185+0,8+2)*0,4*(2,51-0,44))</t>
  </si>
  <si>
    <t>-1450192034</t>
  </si>
  <si>
    <t>30,676*0,5 'Přepočtené koeficientem množství</t>
  </si>
  <si>
    <t>2047479810</t>
  </si>
  <si>
    <t>(0,3*0,3*0,9)*42 "patky pro oplocení mimo pas</t>
  </si>
  <si>
    <t>1845803731</t>
  </si>
  <si>
    <t>3,402*0,5 'Přepočtené koeficientem množství</t>
  </si>
  <si>
    <t>-527194450</t>
  </si>
  <si>
    <t>(2,25+0,25+3,402) "patky</t>
  </si>
  <si>
    <t>30,676 "rýhy</t>
  </si>
  <si>
    <t>-481525980</t>
  </si>
  <si>
    <t>"přesun v rámci staveniště</t>
  </si>
  <si>
    <t>-582466940</t>
  </si>
  <si>
    <t>150011641</t>
  </si>
  <si>
    <t>36,578*5 'Přepočtené koeficientem množství</t>
  </si>
  <si>
    <t>1116799908</t>
  </si>
  <si>
    <t>36,578*1,8 'Přepočtené koeficientem množství</t>
  </si>
  <si>
    <t>1118219863</t>
  </si>
  <si>
    <t>"základy pro oplocení</t>
  </si>
  <si>
    <t>((5+32)*0,4*0,05)</t>
  </si>
  <si>
    <t>((6,185+0,8+2)*0,4*0,05)</t>
  </si>
  <si>
    <t>"patky</t>
  </si>
  <si>
    <t>(0,5*0,5*0,05)*10</t>
  </si>
  <si>
    <t>64106786</t>
  </si>
  <si>
    <t>((5+32)*0,4*0,85)</t>
  </si>
  <si>
    <t>((6,185+0,8+2)*0,4*0,85)</t>
  </si>
  <si>
    <t>(0,5*0,5*0,9)*10</t>
  </si>
  <si>
    <t>Sloupy a pilíře, rámové konstrukce</t>
  </si>
  <si>
    <t>338171123</t>
  </si>
  <si>
    <t>Osazování sloupků a vzpěr plotových ocelových trubkových nebo profilovaných výšky do 2,60 m se zabetonováním (tř. C 25/30) do 0,08 m3 do připravených jamek</t>
  </si>
  <si>
    <t>568292772</t>
  </si>
  <si>
    <t xml:space="preserve">Poznámka k souboru cen:
1. Ceny lze použít i pro zalití (zabetonování) vzpěr rohových sloupků.
2. V cenách nejsou započteny náklady na:
a) sloupky a vzpěry, toto se oceňuje ve specifikaci,
b) vrtání jamek, tyto se oceňují souborem cen 131 1.-13.. - Vrtání jamek pro plotové sloupky tohoto katalogu.
3. Výškou sloupku se rozumí jeho délka před osazením.
4. Montáž pletiva se oceňuje cenami souboru cen 348 17 Osazení oplocení.
5. V cenách osazování do zemního vrutu je započten i štěrk fixující sloupek.
</t>
  </si>
  <si>
    <t>"nové oplocení</t>
  </si>
  <si>
    <t>(21+1+10+4+7+6) "sloupky</t>
  </si>
  <si>
    <t>(4+8) "vzpěry</t>
  </si>
  <si>
    <t>55342255</t>
  </si>
  <si>
    <t>sloupek plotový průběžný Pz a komaxitový 2500/38x1,5mm</t>
  </si>
  <si>
    <t>1591038573</t>
  </si>
  <si>
    <t>55342272</t>
  </si>
  <si>
    <t>vzpěra plotová 38x1,5mm včetně krytky s uchem 2000mm</t>
  </si>
  <si>
    <t>-1009303348</t>
  </si>
  <si>
    <t>Stěny a příčky</t>
  </si>
  <si>
    <t>348101220</t>
  </si>
  <si>
    <t>Osazení vrat a vrátek k oplocení na sloupky ocelové, plochy jednotlivě přes 2 do 4 m2</t>
  </si>
  <si>
    <t>-1194538308</t>
  </si>
  <si>
    <t xml:space="preserve">Poznámka k souboru cen:
1. V cenách jsou započteny i náklady na montážní materiál. Jedná se o drobný materiál, proto není v kalkulaci jmenovitě uveden. Tento materiál je součásti výrobní režie.
2. V cenách nejsou započteny náklady na dodávku vrat a vrátek; tyto se oceňují ve specifikaci.
</t>
  </si>
  <si>
    <t>"hlavní vstup</t>
  </si>
  <si>
    <t>2 "branka 1300/1700 mm</t>
  </si>
  <si>
    <t>348spec-001</t>
  </si>
  <si>
    <t>dodávka vrátek, roz. 1300/1700 mm, vč. kování, zámku a příslušenství</t>
  </si>
  <si>
    <t>1097259062</t>
  </si>
  <si>
    <t>348101240</t>
  </si>
  <si>
    <t>Osazení vrat a vrátek k oplocení na sloupky ocelové, plochy jednotlivě přes 6 do 8 m2</t>
  </si>
  <si>
    <t>-176867426</t>
  </si>
  <si>
    <t>348spec-002</t>
  </si>
  <si>
    <t>dodávka dvoukřídlé brány, roz. 4000/1700 mm, vč. kování, zámku a příslušenství</t>
  </si>
  <si>
    <t>331994876</t>
  </si>
  <si>
    <t>348401130</t>
  </si>
  <si>
    <t>Osazení oplocení ze strojového pletiva s napínacími dráty do 15° sklonu svahu, výšky přes 1,6 do 2,0 m</t>
  </si>
  <si>
    <t>564473604</t>
  </si>
  <si>
    <t xml:space="preserve">Poznámka k souboru cen:
1. V cenách nejsou započteny náklady na dodávku pletiva a drátů, tyto se oceňují ve specifikaci.
</t>
  </si>
  <si>
    <t>"výška 1700, viz. D.1.1.2.10</t>
  </si>
  <si>
    <t>(70,5+7,3+36,1+11,6+26,9+12)</t>
  </si>
  <si>
    <t>31327503</t>
  </si>
  <si>
    <t>pletivo drátěné plastifikované se čtvercovými oky 50 mm/2,2 mm, 175 cm</t>
  </si>
  <si>
    <t>-1491152334</t>
  </si>
  <si>
    <t>164,4*1,05 'Přepočtené koeficientem množství</t>
  </si>
  <si>
    <t>-317650753</t>
  </si>
  <si>
    <t>04 - Oblouková hala</t>
  </si>
  <si>
    <t xml:space="preserve">    783 - Dokončovací práce - nátěry</t>
  </si>
  <si>
    <t>-741336155</t>
  </si>
  <si>
    <t>"rýhy pro obloukovou halu</t>
  </si>
  <si>
    <t>(29,245*0,4*(1,09-0,36))*2</t>
  </si>
  <si>
    <t>-719882865</t>
  </si>
  <si>
    <t>17,079*0,5 'Přepočtené koeficientem množství</t>
  </si>
  <si>
    <t>-1517627790</t>
  </si>
  <si>
    <t>-1047908313</t>
  </si>
  <si>
    <t>17,079*5 'Přepočtené koeficientem množství</t>
  </si>
  <si>
    <t>-1155098230</t>
  </si>
  <si>
    <t>17,079 "hloubení rýh</t>
  </si>
  <si>
    <t>10079695</t>
  </si>
  <si>
    <t>17,079</t>
  </si>
  <si>
    <t>-885472007</t>
  </si>
  <si>
    <t>17,079*1,8 'Přepočtené koeficientem množství</t>
  </si>
  <si>
    <t>-1603325961</t>
  </si>
  <si>
    <t>1120443571</t>
  </si>
  <si>
    <t>476120777</t>
  </si>
  <si>
    <t>76799001R</t>
  </si>
  <si>
    <t>D+M samonosný tubus haly
- samonosná montovaná oblouková hala
- rozměr 17,00 x 29,25 m
- konstrukce z ocelových obloukových profilů, šířky 680 mm, tl. 1mm</t>
  </si>
  <si>
    <t>soubor</t>
  </si>
  <si>
    <t>1156695133</t>
  </si>
  <si>
    <t>76799002R</t>
  </si>
  <si>
    <t>D+M polykarbonátové světlíky, včetně montážního příslušenství, těsnění apod.; roz. 200x1000 mm</t>
  </si>
  <si>
    <t>-1699889882</t>
  </si>
  <si>
    <t>783</t>
  </si>
  <si>
    <t>Dokončovací práce - nátěry</t>
  </si>
  <si>
    <t>78399001R</t>
  </si>
  <si>
    <t xml:space="preserve">Povrchová úprava (oboustranně lakovaný ocelový plech) v barvách Frýdku - Místku (modrá a bílá) </t>
  </si>
  <si>
    <t>-2039572023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</si>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</sst>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39">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80008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sz val="9"/>
      <color rgb="FF969696"/>
      <name val="Trebuchet MS"/>
      <family val="2"/>
    </font>
    <font>
      <b/>
      <sz val="10"/>
      <name val="Trebuchet MS"/>
      <family val="2"/>
    </font>
    <font>
      <b/>
      <sz val="8"/>
      <color rgb="FF969696"/>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7">
    <fill>
      <patternFill/>
    </fill>
    <fill>
      <patternFill patternType="gray125"/>
    </fill>
    <fill>
      <patternFill patternType="solid">
        <fgColor rgb="FFFAE682"/>
        <bgColor indexed="64"/>
      </patternFill>
    </fill>
    <fill>
      <patternFill patternType="solid">
        <fgColor rgb="FFBEBEBE"/>
        <bgColor indexed="64"/>
      </patternFill>
    </fill>
    <fill>
      <patternFill patternType="solid">
        <fgColor rgb="FFD2D2D2"/>
        <bgColor indexed="64"/>
      </patternFill>
    </fill>
    <fill>
      <patternFill patternType="solid">
        <fgColor theme="9" tint="0.5999900102615356"/>
        <bgColor indexed="64"/>
      </patternFill>
    </fill>
    <fill>
      <patternFill patternType="solid">
        <fgColor rgb="FFC0C0C0"/>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cellStyleXfs>
  <cellXfs count="341">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7"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7" fillId="0" borderId="0" xfId="0" applyFont="1" applyBorder="1" applyAlignment="1">
      <alignment horizontal="left" vertical="center"/>
    </xf>
    <xf numFmtId="0" fontId="0" fillId="0" borderId="5" xfId="0" applyBorder="1"/>
    <xf numFmtId="0" fontId="16" fillId="0" borderId="0" xfId="0" applyFont="1" applyAlignment="1">
      <alignment horizontal="left" vertical="center"/>
    </xf>
    <xf numFmtId="0" fontId="18" fillId="0" borderId="0"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top"/>
    </xf>
    <xf numFmtId="0" fontId="18" fillId="0" borderId="0" xfId="0" applyFont="1" applyBorder="1" applyAlignment="1">
      <alignment horizontal="left" vertical="center"/>
    </xf>
    <xf numFmtId="0" fontId="3" fillId="0" borderId="0" xfId="0" applyFont="1" applyBorder="1" applyAlignment="1">
      <alignment horizontal="left" vertical="top"/>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19" fillId="0" borderId="7" xfId="0" applyFont="1" applyBorder="1" applyAlignment="1">
      <alignment horizontal="left" vertical="center"/>
    </xf>
    <xf numFmtId="0" fontId="0" fillId="0" borderId="7" xfId="0" applyFont="1" applyBorder="1" applyAlignment="1">
      <alignment vertical="center"/>
    </xf>
    <xf numFmtId="0" fontId="0" fillId="0" borderId="5" xfId="0" applyFont="1" applyBorder="1" applyAlignment="1">
      <alignment vertical="center"/>
    </xf>
    <xf numFmtId="0" fontId="2" fillId="0" borderId="0" xfId="0" applyFont="1" applyBorder="1" applyAlignment="1">
      <alignment horizontal="righ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5" xfId="0" applyFont="1" applyBorder="1" applyAlignment="1">
      <alignment vertical="center"/>
    </xf>
    <xf numFmtId="0" fontId="0" fillId="3" borderId="0" xfId="0" applyFont="1" applyFill="1" applyBorder="1" applyAlignment="1">
      <alignment vertical="center"/>
    </xf>
    <xf numFmtId="0" fontId="4" fillId="3" borderId="8" xfId="0" applyFont="1" applyFill="1" applyBorder="1" applyAlignment="1">
      <alignment horizontal="left" vertical="center"/>
    </xf>
    <xf numFmtId="0" fontId="0" fillId="3" borderId="9" xfId="0" applyFont="1" applyFill="1" applyBorder="1" applyAlignment="1">
      <alignment vertical="center"/>
    </xf>
    <xf numFmtId="0" fontId="4" fillId="3" borderId="9" xfId="0" applyFont="1" applyFill="1" applyBorder="1" applyAlignment="1">
      <alignment horizontal="center" vertical="center"/>
    </xf>
    <xf numFmtId="0" fontId="0" fillId="3" borderId="5"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7" fillId="0" borderId="0" xfId="0" applyFont="1" applyAlignment="1">
      <alignment horizontal="left" vertical="center"/>
    </xf>
    <xf numFmtId="0" fontId="3" fillId="0" borderId="4" xfId="0" applyFont="1" applyBorder="1" applyAlignment="1">
      <alignment vertical="center"/>
    </xf>
    <xf numFmtId="0" fontId="18" fillId="0" borderId="0" xfId="0" applyFont="1" applyAlignment="1">
      <alignment horizontal="left" vertical="center"/>
    </xf>
    <xf numFmtId="0" fontId="4" fillId="0" borderId="4" xfId="0" applyFont="1" applyBorder="1" applyAlignment="1">
      <alignment vertical="center"/>
    </xf>
    <xf numFmtId="0" fontId="4" fillId="0" borderId="0" xfId="0" applyFont="1" applyAlignment="1">
      <alignment horizontal="left" vertical="center"/>
    </xf>
    <xf numFmtId="0" fontId="21" fillId="0" borderId="0" xfId="0" applyFont="1" applyAlignment="1">
      <alignment vertical="center"/>
    </xf>
    <xf numFmtId="165" fontId="3" fillId="0" borderId="0" xfId="0" applyNumberFormat="1" applyFont="1" applyAlignment="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4" borderId="9" xfId="0" applyFont="1" applyFill="1" applyBorder="1" applyAlignment="1">
      <alignment vertical="center"/>
    </xf>
    <xf numFmtId="0" fontId="3" fillId="4" borderId="16" xfId="0" applyFont="1" applyFill="1" applyBorder="1" applyAlignment="1">
      <alignment horizontal="center" vertical="center"/>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0" fillId="0" borderId="20"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0" fontId="4" fillId="0" borderId="0" xfId="0" applyFont="1" applyAlignment="1">
      <alignment horizontal="center" vertical="center"/>
    </xf>
    <xf numFmtId="4" fontId="22" fillId="0" borderId="21"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4" fontId="22" fillId="0" borderId="15" xfId="0" applyNumberFormat="1" applyFont="1" applyBorder="1" applyAlignment="1">
      <alignment vertical="center"/>
    </xf>
    <xf numFmtId="0" fontId="24" fillId="0" borderId="0" xfId="0" applyFont="1" applyAlignment="1">
      <alignment horizontal="left" vertical="center"/>
    </xf>
    <xf numFmtId="0" fontId="25" fillId="0" borderId="0" xfId="20" applyFont="1" applyAlignment="1">
      <alignment horizontal="center" vertical="center"/>
    </xf>
    <xf numFmtId="0" fontId="5" fillId="0" borderId="4"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horizontal="center" vertical="center"/>
    </xf>
    <xf numFmtId="4" fontId="29" fillId="0" borderId="21" xfId="0" applyNumberFormat="1" applyFont="1" applyBorder="1" applyAlignment="1">
      <alignment vertical="center"/>
    </xf>
    <xf numFmtId="4" fontId="29" fillId="0" borderId="0" xfId="0" applyNumberFormat="1" applyFont="1" applyBorder="1" applyAlignment="1">
      <alignment vertical="center"/>
    </xf>
    <xf numFmtId="166" fontId="29" fillId="0" borderId="0" xfId="0" applyNumberFormat="1" applyFont="1" applyBorder="1" applyAlignment="1">
      <alignment vertical="center"/>
    </xf>
    <xf numFmtId="4" fontId="29" fillId="0" borderId="15" xfId="0" applyNumberFormat="1" applyFont="1" applyBorder="1" applyAlignment="1">
      <alignment vertical="center"/>
    </xf>
    <xf numFmtId="0" fontId="5" fillId="0" borderId="0" xfId="0" applyFont="1" applyAlignment="1">
      <alignment horizontal="left" vertical="center"/>
    </xf>
    <xf numFmtId="4" fontId="29" fillId="0" borderId="22" xfId="0" applyNumberFormat="1" applyFont="1" applyBorder="1" applyAlignment="1">
      <alignment vertical="center"/>
    </xf>
    <xf numFmtId="4" fontId="29" fillId="0" borderId="23" xfId="0" applyNumberFormat="1" applyFont="1" applyBorder="1" applyAlignment="1">
      <alignment vertical="center"/>
    </xf>
    <xf numFmtId="166" fontId="29" fillId="0" borderId="23" xfId="0" applyNumberFormat="1" applyFont="1" applyBorder="1" applyAlignment="1">
      <alignment vertical="center"/>
    </xf>
    <xf numFmtId="4" fontId="29" fillId="0" borderId="24" xfId="0" applyNumberFormat="1" applyFont="1" applyBorder="1" applyAlignment="1">
      <alignment vertical="center"/>
    </xf>
    <xf numFmtId="0" fontId="0" fillId="2" borderId="0" xfId="0" applyFill="1" applyProtection="1">
      <protection/>
    </xf>
    <xf numFmtId="0" fontId="30" fillId="2" borderId="0" xfId="20" applyFont="1" applyFill="1" applyAlignment="1" applyProtection="1">
      <alignment vertical="center"/>
      <protection/>
    </xf>
    <xf numFmtId="0" fontId="37" fillId="2" borderId="0" xfId="20" applyFill="1" applyProtection="1">
      <protection/>
    </xf>
    <xf numFmtId="165" fontId="3" fillId="0" borderId="0" xfId="0" applyNumberFormat="1" applyFont="1" applyBorder="1" applyAlignment="1">
      <alignment horizontal="left" vertical="center"/>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5" xfId="0" applyFont="1" applyBorder="1" applyAlignment="1">
      <alignment vertical="center" wrapText="1"/>
    </xf>
    <xf numFmtId="0" fontId="0" fillId="0" borderId="25" xfId="0" applyFont="1" applyBorder="1" applyAlignment="1">
      <alignment vertical="center"/>
    </xf>
    <xf numFmtId="0" fontId="19" fillId="0" borderId="0" xfId="0" applyFont="1" applyBorder="1" applyAlignment="1">
      <alignment horizontal="left" vertical="center"/>
    </xf>
    <xf numFmtId="4" fontId="23" fillId="0" borderId="0" xfId="0" applyNumberFormat="1" applyFont="1" applyBorder="1" applyAlignment="1">
      <alignment vertical="center"/>
    </xf>
    <xf numFmtId="4" fontId="2" fillId="0" borderId="0" xfId="0" applyNumberFormat="1" applyFont="1" applyBorder="1" applyAlignment="1">
      <alignment vertical="center"/>
    </xf>
    <xf numFmtId="164" fontId="2" fillId="0" borderId="0" xfId="0" applyNumberFormat="1" applyFont="1" applyBorder="1" applyAlignment="1">
      <alignment horizontal="right" vertical="center"/>
    </xf>
    <xf numFmtId="0" fontId="0" fillId="4" borderId="0" xfId="0" applyFont="1" applyFill="1" applyBorder="1" applyAlignment="1">
      <alignment vertical="center"/>
    </xf>
    <xf numFmtId="0" fontId="4" fillId="4" borderId="8" xfId="0" applyFont="1" applyFill="1" applyBorder="1" applyAlignment="1">
      <alignment horizontal="left" vertical="center"/>
    </xf>
    <xf numFmtId="0" fontId="4" fillId="4" borderId="9" xfId="0" applyFont="1" applyFill="1" applyBorder="1" applyAlignment="1">
      <alignment horizontal="right" vertical="center"/>
    </xf>
    <xf numFmtId="0" fontId="4" fillId="4" borderId="9" xfId="0" applyFont="1" applyFill="1" applyBorder="1" applyAlignment="1">
      <alignment horizontal="center" vertical="center"/>
    </xf>
    <xf numFmtId="4" fontId="4" fillId="4" borderId="9" xfId="0" applyNumberFormat="1" applyFont="1" applyFill="1" applyBorder="1" applyAlignment="1">
      <alignment vertical="center"/>
    </xf>
    <xf numFmtId="0" fontId="0" fillId="4" borderId="26" xfId="0" applyFont="1" applyFill="1" applyBorder="1" applyAlignment="1">
      <alignment vertical="center"/>
    </xf>
    <xf numFmtId="0" fontId="0" fillId="0" borderId="3" xfId="0" applyFont="1" applyBorder="1" applyAlignment="1">
      <alignment vertical="center"/>
    </xf>
    <xf numFmtId="0" fontId="3" fillId="4" borderId="0" xfId="0" applyFont="1" applyFill="1" applyBorder="1" applyAlignment="1">
      <alignment horizontal="left" vertical="center"/>
    </xf>
    <xf numFmtId="0" fontId="3" fillId="4" borderId="0" xfId="0" applyFont="1" applyFill="1" applyBorder="1" applyAlignment="1">
      <alignment horizontal="right" vertical="center"/>
    </xf>
    <xf numFmtId="0" fontId="0" fillId="4" borderId="5" xfId="0" applyFont="1" applyFill="1" applyBorder="1" applyAlignment="1">
      <alignment vertical="center"/>
    </xf>
    <xf numFmtId="0" fontId="31" fillId="0" borderId="0" xfId="0" applyFont="1" applyBorder="1" applyAlignment="1">
      <alignment horizontal="lef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horizontal="left" vertical="center"/>
    </xf>
    <xf numFmtId="0" fontId="6" fillId="0" borderId="23" xfId="0" applyFont="1" applyBorder="1" applyAlignment="1">
      <alignment vertical="center"/>
    </xf>
    <xf numFmtId="4" fontId="6" fillId="0" borderId="23" xfId="0" applyNumberFormat="1" applyFont="1" applyBorder="1" applyAlignment="1">
      <alignment vertical="center"/>
    </xf>
    <xf numFmtId="0" fontId="6" fillId="0" borderId="5"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23" xfId="0" applyFont="1" applyBorder="1" applyAlignment="1">
      <alignment horizontal="left" vertical="center"/>
    </xf>
    <xf numFmtId="0" fontId="7" fillId="0" borderId="23" xfId="0" applyFont="1" applyBorder="1" applyAlignment="1">
      <alignment vertical="center"/>
    </xf>
    <xf numFmtId="4" fontId="7" fillId="0" borderId="23" xfId="0" applyNumberFormat="1" applyFont="1" applyBorder="1" applyAlignment="1">
      <alignment vertical="center"/>
    </xf>
    <xf numFmtId="0" fontId="7" fillId="0" borderId="5" xfId="0" applyFont="1" applyBorder="1" applyAlignment="1">
      <alignment vertical="center"/>
    </xf>
    <xf numFmtId="0" fontId="3" fillId="0" borderId="0" xfId="0" applyFont="1" applyAlignment="1">
      <alignment horizontal="left" vertical="center"/>
    </xf>
    <xf numFmtId="0" fontId="0" fillId="0" borderId="4" xfId="0" applyFont="1" applyBorder="1" applyAlignment="1">
      <alignment horizontal="center" vertical="center" wrapText="1"/>
    </xf>
    <xf numFmtId="0" fontId="3" fillId="4" borderId="17"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19" xfId="0" applyFont="1" applyFill="1" applyBorder="1" applyAlignment="1">
      <alignment horizontal="center" vertical="center" wrapText="1"/>
    </xf>
    <xf numFmtId="4" fontId="23" fillId="0" borderId="0" xfId="0" applyNumberFormat="1" applyFont="1" applyAlignment="1">
      <alignment/>
    </xf>
    <xf numFmtId="166" fontId="32" fillId="0" borderId="13" xfId="0" applyNumberFormat="1" applyFont="1" applyBorder="1" applyAlignment="1">
      <alignment/>
    </xf>
    <xf numFmtId="166" fontId="32" fillId="0" borderId="14" xfId="0" applyNumberFormat="1" applyFont="1" applyBorder="1" applyAlignment="1">
      <alignment/>
    </xf>
    <xf numFmtId="4" fontId="33" fillId="0" borderId="0" xfId="0" applyNumberFormat="1" applyFont="1" applyAlignment="1">
      <alignment vertical="center"/>
    </xf>
    <xf numFmtId="0" fontId="8" fillId="0" borderId="4" xfId="0" applyFont="1" applyBorder="1" applyAlignment="1">
      <alignment/>
    </xf>
    <xf numFmtId="0" fontId="8" fillId="0" borderId="0" xfId="0" applyFont="1" applyAlignment="1">
      <alignment horizontal="left"/>
    </xf>
    <xf numFmtId="0" fontId="6" fillId="0" borderId="0" xfId="0" applyFont="1" applyAlignment="1">
      <alignment horizontal="left"/>
    </xf>
    <xf numFmtId="4" fontId="6" fillId="0" borderId="0" xfId="0" applyNumberFormat="1" applyFont="1" applyAlignment="1">
      <alignment/>
    </xf>
    <xf numFmtId="0" fontId="8" fillId="0" borderId="21"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15"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alignment/>
    </xf>
    <xf numFmtId="0" fontId="0" fillId="0" borderId="4" xfId="0" applyFont="1" applyBorder="1" applyAlignment="1" applyProtection="1">
      <alignment vertical="center"/>
      <protection locked="0"/>
    </xf>
    <xf numFmtId="0" fontId="0" fillId="0" borderId="27" xfId="0" applyFont="1" applyBorder="1" applyAlignment="1" applyProtection="1">
      <alignment horizontal="center" vertical="center"/>
      <protection locked="0"/>
    </xf>
    <xf numFmtId="49" fontId="0" fillId="0" borderId="27" xfId="0" applyNumberFormat="1"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7" xfId="0" applyFont="1" applyBorder="1" applyAlignment="1" applyProtection="1">
      <alignment horizontal="center" vertical="center" wrapText="1"/>
      <protection locked="0"/>
    </xf>
    <xf numFmtId="167" fontId="0" fillId="0" borderId="27" xfId="0" applyNumberFormat="1" applyFont="1" applyBorder="1" applyAlignment="1" applyProtection="1">
      <alignment vertical="center"/>
      <protection locked="0"/>
    </xf>
    <xf numFmtId="0" fontId="2" fillId="0" borderId="27" xfId="0" applyFont="1" applyBorder="1" applyAlignment="1">
      <alignment horizontal="left" vertical="center"/>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5" xfId="0" applyNumberFormat="1" applyFont="1" applyBorder="1" applyAlignment="1">
      <alignment vertical="center"/>
    </xf>
    <xf numFmtId="4" fontId="0" fillId="0" borderId="0" xfId="0" applyNumberFormat="1" applyFont="1" applyAlignment="1">
      <alignment vertical="center"/>
    </xf>
    <xf numFmtId="0" fontId="2" fillId="0" borderId="23" xfId="0" applyFont="1" applyBorder="1" applyAlignment="1">
      <alignment horizontal="center" vertical="center"/>
    </xf>
    <xf numFmtId="166" fontId="2" fillId="0" borderId="23" xfId="0" applyNumberFormat="1" applyFont="1" applyBorder="1" applyAlignment="1">
      <alignment vertical="center"/>
    </xf>
    <xf numFmtId="166" fontId="2" fillId="0" borderId="24" xfId="0" applyNumberFormat="1" applyFont="1" applyBorder="1" applyAlignment="1">
      <alignment vertical="center"/>
    </xf>
    <xf numFmtId="0" fontId="34" fillId="0" borderId="0" xfId="0" applyFont="1" applyAlignment="1">
      <alignment horizontal="left" vertical="center"/>
    </xf>
    <xf numFmtId="0" fontId="35" fillId="0" borderId="0" xfId="0" applyFont="1" applyAlignment="1">
      <alignment vertical="center" wrapText="1"/>
    </xf>
    <xf numFmtId="0" fontId="0" fillId="0" borderId="21" xfId="0" applyFont="1" applyBorder="1" applyAlignment="1">
      <alignment vertical="center"/>
    </xf>
    <xf numFmtId="0" fontId="9" fillId="0" borderId="4"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9" fillId="0" borderId="21"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10" fillId="0" borderId="4"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21"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1" fillId="0" borderId="4"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21"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35" fillId="0" borderId="0" xfId="0" applyFont="1" applyAlignment="1">
      <alignment vertical="top" wrapText="1"/>
    </xf>
    <xf numFmtId="0" fontId="36" fillId="0" borderId="27" xfId="0" applyFont="1" applyBorder="1" applyAlignment="1" applyProtection="1">
      <alignment horizontal="center" vertical="center"/>
      <protection locked="0"/>
    </xf>
    <xf numFmtId="49" fontId="36" fillId="0" borderId="27" xfId="0" applyNumberFormat="1" applyFont="1" applyBorder="1" applyAlignment="1" applyProtection="1">
      <alignment horizontal="left" vertical="center" wrapText="1"/>
      <protection locked="0"/>
    </xf>
    <xf numFmtId="0" fontId="36" fillId="0" borderId="27" xfId="0" applyFont="1" applyBorder="1" applyAlignment="1" applyProtection="1">
      <alignment horizontal="left" vertical="center" wrapText="1"/>
      <protection locked="0"/>
    </xf>
    <xf numFmtId="0" fontId="36" fillId="0" borderId="27" xfId="0" applyFont="1" applyBorder="1" applyAlignment="1" applyProtection="1">
      <alignment horizontal="center" vertical="center" wrapText="1"/>
      <protection locked="0"/>
    </xf>
    <xf numFmtId="167" fontId="36" fillId="0" borderId="27" xfId="0" applyNumberFormat="1" applyFont="1" applyBorder="1" applyAlignment="1" applyProtection="1">
      <alignment vertical="center"/>
      <protection locked="0"/>
    </xf>
    <xf numFmtId="0" fontId="36" fillId="0" borderId="4" xfId="0" applyFont="1" applyBorder="1" applyAlignment="1">
      <alignment vertical="center"/>
    </xf>
    <xf numFmtId="0" fontId="36" fillId="0" borderId="27" xfId="0" applyFont="1" applyBorder="1" applyAlignment="1">
      <alignment horizontal="left" vertical="center"/>
    </xf>
    <xf numFmtId="0" fontId="36" fillId="0" borderId="0" xfId="0" applyFont="1" applyBorder="1" applyAlignment="1">
      <alignment horizontal="center"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8"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3"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8" fillId="0" borderId="34" xfId="0" applyFont="1" applyBorder="1" applyAlignment="1" applyProtection="1">
      <alignment horizontal="left" vertical="center"/>
      <protection locked="0"/>
    </xf>
    <xf numFmtId="0" fontId="28"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8"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8"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8"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4" fontId="7" fillId="0" borderId="5" xfId="0" applyNumberFormat="1" applyFont="1" applyBorder="1" applyAlignment="1">
      <alignment vertical="center"/>
    </xf>
    <xf numFmtId="4" fontId="6" fillId="0" borderId="5" xfId="0" applyNumberFormat="1" applyFont="1" applyBorder="1" applyAlignment="1">
      <alignment vertical="center"/>
    </xf>
    <xf numFmtId="4" fontId="0" fillId="5" borderId="27" xfId="0" applyNumberFormat="1" applyFont="1" applyFill="1" applyBorder="1" applyAlignment="1" applyProtection="1">
      <alignment vertical="center"/>
      <protection locked="0"/>
    </xf>
    <xf numFmtId="4" fontId="36" fillId="5" borderId="27" xfId="0" applyNumberFormat="1" applyFont="1" applyFill="1" applyBorder="1" applyAlignment="1" applyProtection="1">
      <alignment vertical="center"/>
      <protection locked="0"/>
    </xf>
    <xf numFmtId="4" fontId="0" fillId="0" borderId="27" xfId="0" applyNumberFormat="1" applyFont="1" applyFill="1" applyBorder="1" applyAlignment="1" applyProtection="1">
      <alignment vertical="center"/>
      <protection locked="0"/>
    </xf>
    <xf numFmtId="0" fontId="0" fillId="0" borderId="0" xfId="0" applyFont="1" applyFill="1" applyAlignment="1">
      <alignment vertical="center"/>
    </xf>
    <xf numFmtId="0" fontId="10" fillId="0" borderId="0" xfId="0" applyFont="1" applyFill="1" applyAlignment="1">
      <alignment vertical="center"/>
    </xf>
    <xf numFmtId="0" fontId="9" fillId="0" borderId="0" xfId="0" applyFont="1" applyFill="1" applyAlignment="1">
      <alignment vertical="center"/>
    </xf>
    <xf numFmtId="4" fontId="7" fillId="0" borderId="0" xfId="0" applyNumberFormat="1" applyFont="1" applyFill="1" applyAlignment="1">
      <alignment/>
    </xf>
    <xf numFmtId="4" fontId="6" fillId="0" borderId="0" xfId="0" applyNumberFormat="1" applyFont="1" applyFill="1" applyAlignment="1">
      <alignment/>
    </xf>
    <xf numFmtId="0" fontId="11" fillId="0" borderId="0" xfId="0" applyFont="1" applyFill="1" applyAlignment="1">
      <alignment vertical="center"/>
    </xf>
    <xf numFmtId="4" fontId="36" fillId="0" borderId="27" xfId="0" applyNumberFormat="1" applyFont="1" applyFill="1" applyBorder="1" applyAlignment="1" applyProtection="1">
      <alignment vertical="center"/>
      <protection locked="0"/>
    </xf>
    <xf numFmtId="164" fontId="2" fillId="0" borderId="0" xfId="0" applyNumberFormat="1"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3" fillId="0" borderId="0" xfId="0" applyFont="1" applyBorder="1" applyAlignment="1">
      <alignment horizontal="left" vertical="center"/>
    </xf>
    <xf numFmtId="0" fontId="0" fillId="0" borderId="0" xfId="0" applyBorder="1"/>
    <xf numFmtId="0" fontId="4" fillId="0" borderId="0" xfId="0" applyFont="1" applyBorder="1" applyAlignment="1">
      <alignment horizontal="left" vertical="top" wrapText="1"/>
    </xf>
    <xf numFmtId="0" fontId="16" fillId="6" borderId="0" xfId="0" applyFont="1" applyFill="1" applyAlignment="1">
      <alignment horizontal="center" vertical="center"/>
    </xf>
    <xf numFmtId="0" fontId="0" fillId="0" borderId="0" xfId="0"/>
    <xf numFmtId="0" fontId="22" fillId="0" borderId="20" xfId="0" applyFont="1" applyBorder="1" applyAlignment="1">
      <alignment horizontal="center" vertical="center"/>
    </xf>
    <xf numFmtId="0" fontId="22"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left" vertical="center" wrapText="1"/>
    </xf>
    <xf numFmtId="4" fontId="19" fillId="0" borderId="7" xfId="0" applyNumberFormat="1" applyFont="1" applyBorder="1" applyAlignment="1">
      <alignment vertical="center"/>
    </xf>
    <xf numFmtId="0" fontId="0" fillId="0" borderId="7" xfId="0" applyFont="1" applyBorder="1" applyAlignment="1">
      <alignment vertical="center"/>
    </xf>
    <xf numFmtId="4" fontId="20" fillId="0" borderId="0" xfId="0" applyNumberFormat="1" applyFont="1" applyBorder="1" applyAlignment="1">
      <alignment vertical="center"/>
    </xf>
    <xf numFmtId="4" fontId="27" fillId="0" borderId="0" xfId="0" applyNumberFormat="1" applyFont="1" applyAlignment="1">
      <alignment vertical="center"/>
    </xf>
    <xf numFmtId="0" fontId="27" fillId="0" borderId="0" xfId="0" applyFont="1" applyAlignment="1">
      <alignment vertical="center"/>
    </xf>
    <xf numFmtId="4" fontId="23" fillId="0" borderId="0" xfId="0" applyNumberFormat="1" applyFont="1" applyAlignment="1">
      <alignment horizontal="right" vertical="center"/>
    </xf>
    <xf numFmtId="4" fontId="23" fillId="0" borderId="0" xfId="0" applyNumberFormat="1" applyFont="1" applyAlignment="1">
      <alignment vertical="center"/>
    </xf>
    <xf numFmtId="0" fontId="4" fillId="3" borderId="9" xfId="0" applyFont="1" applyFill="1" applyBorder="1" applyAlignment="1">
      <alignment horizontal="left" vertical="center"/>
    </xf>
    <xf numFmtId="0" fontId="0" fillId="3" borderId="9" xfId="0" applyFont="1" applyFill="1" applyBorder="1" applyAlignment="1">
      <alignment vertical="center"/>
    </xf>
    <xf numFmtId="4" fontId="4" fillId="3" borderId="9" xfId="0" applyNumberFormat="1" applyFont="1" applyFill="1" applyBorder="1" applyAlignment="1">
      <alignment vertical="center"/>
    </xf>
    <xf numFmtId="0" fontId="0" fillId="3" borderId="16" xfId="0" applyFont="1" applyFill="1" applyBorder="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0" fontId="3" fillId="4" borderId="8" xfId="0" applyFont="1" applyFill="1" applyBorder="1" applyAlignment="1">
      <alignment horizontal="center" vertical="center"/>
    </xf>
    <xf numFmtId="0" fontId="3" fillId="4" borderId="9" xfId="0" applyFont="1" applyFill="1" applyBorder="1" applyAlignment="1">
      <alignment horizontal="left" vertical="center"/>
    </xf>
    <xf numFmtId="0" fontId="3" fillId="4" borderId="9" xfId="0" applyFont="1" applyFill="1" applyBorder="1" applyAlignment="1">
      <alignment horizontal="center" vertical="center"/>
    </xf>
    <xf numFmtId="0" fontId="3" fillId="4" borderId="9" xfId="0" applyFont="1" applyFill="1" applyBorder="1" applyAlignment="1">
      <alignment horizontal="right" vertical="center"/>
    </xf>
    <xf numFmtId="0" fontId="26" fillId="0" borderId="0" xfId="0" applyFont="1" applyAlignment="1">
      <alignment horizontal="left" vertical="center" wrapText="1"/>
    </xf>
    <xf numFmtId="165" fontId="3" fillId="0" borderId="0" xfId="0" applyNumberFormat="1" applyFont="1" applyAlignment="1">
      <alignment horizontal="left" vertical="center"/>
    </xf>
    <xf numFmtId="0" fontId="3" fillId="0" borderId="0" xfId="0" applyFont="1" applyAlignment="1">
      <alignment vertical="center"/>
    </xf>
    <xf numFmtId="0" fontId="0" fillId="0" borderId="0" xfId="0" applyFont="1" applyBorder="1" applyAlignment="1">
      <alignment horizontal="left" vertical="center"/>
    </xf>
    <xf numFmtId="0" fontId="18" fillId="0" borderId="0" xfId="0" applyFont="1" applyAlignment="1">
      <alignment horizontal="left" vertical="center" wrapText="1"/>
    </xf>
    <xf numFmtId="0" fontId="18" fillId="0" borderId="0" xfId="0" applyFont="1" applyAlignment="1">
      <alignment horizontal="left" vertical="center"/>
    </xf>
    <xf numFmtId="0" fontId="0" fillId="0" borderId="0" xfId="0" applyFont="1" applyAlignment="1">
      <alignment vertical="center"/>
    </xf>
    <xf numFmtId="0" fontId="30" fillId="2" borderId="0" xfId="20" applyFont="1" applyFill="1" applyAlignment="1" applyProtection="1">
      <alignment vertical="center"/>
      <protection/>
    </xf>
    <xf numFmtId="0" fontId="18" fillId="0" borderId="0" xfId="0" applyFont="1" applyBorder="1" applyAlignment="1">
      <alignment horizontal="left" vertical="center" wrapText="1"/>
    </xf>
    <xf numFmtId="0" fontId="18" fillId="0" borderId="0" xfId="0" applyFont="1" applyBorder="1" applyAlignment="1">
      <alignment horizontal="left" vertical="center"/>
    </xf>
    <xf numFmtId="0" fontId="4" fillId="0" borderId="0" xfId="0" applyFont="1" applyBorder="1" applyAlignment="1">
      <alignment horizontal="left" vertical="center" wrapText="1"/>
    </xf>
    <xf numFmtId="0" fontId="0" fillId="0" borderId="0" xfId="0" applyFont="1" applyBorder="1" applyAlignment="1">
      <alignment vertical="center"/>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left" vertical="center"/>
      <protection locked="0"/>
    </xf>
    <xf numFmtId="0" fontId="28" fillId="0" borderId="34" xfId="0" applyFont="1" applyBorder="1" applyAlignment="1" applyProtection="1">
      <alignment horizontal="left"/>
      <protection locked="0"/>
    </xf>
    <xf numFmtId="0" fontId="17" fillId="0" borderId="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center" wrapText="1"/>
      <protection locked="0"/>
    </xf>
    <xf numFmtId="49" fontId="3" fillId="0" borderId="0" xfId="0" applyNumberFormat="1" applyFont="1" applyBorder="1" applyAlignment="1" applyProtection="1">
      <alignment horizontal="left" vertical="center" wrapText="1"/>
      <protection locked="0"/>
    </xf>
    <xf numFmtId="0" fontId="28"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7"/>
  <sheetViews>
    <sheetView showGridLines="0" zoomScale="70" zoomScaleNormal="70" workbookViewId="0" topLeftCell="A1">
      <pane ySplit="1" topLeftCell="A17" activePane="bottomLeft" state="frozen"/>
      <selection pane="bottomLeft" activeCell="AK32" sqref="AK32:AO32"/>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AR2" s="297" t="s">
        <v>8</v>
      </c>
      <c r="AS2" s="298"/>
      <c r="AT2" s="298"/>
      <c r="AU2" s="298"/>
      <c r="AV2" s="298"/>
      <c r="AW2" s="298"/>
      <c r="AX2" s="298"/>
      <c r="AY2" s="298"/>
      <c r="AZ2" s="298"/>
      <c r="BA2" s="298"/>
      <c r="BB2" s="298"/>
      <c r="BC2" s="298"/>
      <c r="BD2" s="298"/>
      <c r="BE2" s="298"/>
      <c r="BS2" s="23" t="s">
        <v>9</v>
      </c>
      <c r="BT2" s="23" t="s">
        <v>10</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9</v>
      </c>
      <c r="BT3" s="23" t="s">
        <v>11</v>
      </c>
    </row>
    <row r="4" spans="2:71" ht="36.95" customHeight="1">
      <c r="B4" s="27"/>
      <c r="C4" s="28"/>
      <c r="D4" s="29" t="s">
        <v>12</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13</v>
      </c>
      <c r="BS4" s="23" t="s">
        <v>14</v>
      </c>
    </row>
    <row r="5" spans="2:71" ht="14.45" customHeight="1">
      <c r="B5" s="27"/>
      <c r="C5" s="28"/>
      <c r="D5" s="32" t="s">
        <v>15</v>
      </c>
      <c r="E5" s="28"/>
      <c r="F5" s="28"/>
      <c r="G5" s="28"/>
      <c r="H5" s="28"/>
      <c r="I5" s="28"/>
      <c r="J5" s="28"/>
      <c r="K5" s="294" t="s">
        <v>16</v>
      </c>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8"/>
      <c r="AQ5" s="30"/>
      <c r="BS5" s="23" t="s">
        <v>9</v>
      </c>
    </row>
    <row r="6" spans="2:71" ht="36.95" customHeight="1">
      <c r="B6" s="27"/>
      <c r="C6" s="28"/>
      <c r="D6" s="34" t="s">
        <v>17</v>
      </c>
      <c r="E6" s="28"/>
      <c r="F6" s="28"/>
      <c r="G6" s="28"/>
      <c r="H6" s="28"/>
      <c r="I6" s="28"/>
      <c r="J6" s="28"/>
      <c r="K6" s="296" t="s">
        <v>18</v>
      </c>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95"/>
      <c r="AN6" s="295"/>
      <c r="AO6" s="295"/>
      <c r="AP6" s="28"/>
      <c r="AQ6" s="30"/>
      <c r="BS6" s="23" t="s">
        <v>9</v>
      </c>
    </row>
    <row r="7" spans="2:71" ht="14.45" customHeight="1">
      <c r="B7" s="27"/>
      <c r="C7" s="28"/>
      <c r="D7" s="35" t="s">
        <v>19</v>
      </c>
      <c r="E7" s="28"/>
      <c r="F7" s="28"/>
      <c r="G7" s="28"/>
      <c r="H7" s="28"/>
      <c r="I7" s="28"/>
      <c r="J7" s="28"/>
      <c r="K7" s="33" t="s">
        <v>20</v>
      </c>
      <c r="L7" s="28"/>
      <c r="M7" s="28"/>
      <c r="N7" s="28"/>
      <c r="O7" s="28"/>
      <c r="P7" s="28"/>
      <c r="Q7" s="28"/>
      <c r="R7" s="28"/>
      <c r="S7" s="28"/>
      <c r="T7" s="28"/>
      <c r="U7" s="28"/>
      <c r="V7" s="28"/>
      <c r="W7" s="28"/>
      <c r="X7" s="28"/>
      <c r="Y7" s="28"/>
      <c r="Z7" s="28"/>
      <c r="AA7" s="28"/>
      <c r="AB7" s="28"/>
      <c r="AC7" s="28"/>
      <c r="AD7" s="28"/>
      <c r="AE7" s="28"/>
      <c r="AF7" s="28"/>
      <c r="AG7" s="28"/>
      <c r="AH7" s="28"/>
      <c r="AI7" s="28"/>
      <c r="AJ7" s="28"/>
      <c r="AK7" s="35" t="s">
        <v>21</v>
      </c>
      <c r="AL7" s="28"/>
      <c r="AM7" s="28"/>
      <c r="AN7" s="33" t="s">
        <v>22</v>
      </c>
      <c r="AO7" s="28"/>
      <c r="AP7" s="28"/>
      <c r="AQ7" s="30"/>
      <c r="BS7" s="23" t="s">
        <v>9</v>
      </c>
    </row>
    <row r="8" spans="2:71" ht="14.45" customHeight="1">
      <c r="B8" s="27"/>
      <c r="C8" s="28"/>
      <c r="D8" s="35" t="s">
        <v>23</v>
      </c>
      <c r="E8" s="28"/>
      <c r="F8" s="28"/>
      <c r="G8" s="28"/>
      <c r="H8" s="28"/>
      <c r="I8" s="28"/>
      <c r="J8" s="28"/>
      <c r="K8" s="33"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5" t="s">
        <v>25</v>
      </c>
      <c r="AL8" s="28"/>
      <c r="AM8" s="28"/>
      <c r="AN8" s="33" t="s">
        <v>26</v>
      </c>
      <c r="AO8" s="28"/>
      <c r="AP8" s="28"/>
      <c r="AQ8" s="30"/>
      <c r="BS8" s="23" t="s">
        <v>9</v>
      </c>
    </row>
    <row r="9" spans="2:71" ht="29.25" customHeight="1">
      <c r="B9" s="27"/>
      <c r="C9" s="28"/>
      <c r="D9" s="32" t="s">
        <v>27</v>
      </c>
      <c r="E9" s="28"/>
      <c r="F9" s="28"/>
      <c r="G9" s="28"/>
      <c r="H9" s="28"/>
      <c r="I9" s="28"/>
      <c r="J9" s="28"/>
      <c r="K9" s="36" t="s">
        <v>28</v>
      </c>
      <c r="L9" s="28"/>
      <c r="M9" s="28"/>
      <c r="N9" s="28"/>
      <c r="O9" s="28"/>
      <c r="P9" s="28"/>
      <c r="Q9" s="28"/>
      <c r="R9" s="28"/>
      <c r="S9" s="28"/>
      <c r="T9" s="28"/>
      <c r="U9" s="28"/>
      <c r="V9" s="28"/>
      <c r="W9" s="28"/>
      <c r="X9" s="28"/>
      <c r="Y9" s="28"/>
      <c r="Z9" s="28"/>
      <c r="AA9" s="28"/>
      <c r="AB9" s="28"/>
      <c r="AC9" s="28"/>
      <c r="AD9" s="28"/>
      <c r="AE9" s="28"/>
      <c r="AF9" s="28"/>
      <c r="AG9" s="28"/>
      <c r="AH9" s="28"/>
      <c r="AI9" s="28"/>
      <c r="AJ9" s="28"/>
      <c r="AK9" s="32" t="s">
        <v>29</v>
      </c>
      <c r="AL9" s="28"/>
      <c r="AM9" s="28"/>
      <c r="AN9" s="36" t="s">
        <v>30</v>
      </c>
      <c r="AO9" s="28"/>
      <c r="AP9" s="28"/>
      <c r="AQ9" s="30"/>
      <c r="BS9" s="23" t="s">
        <v>9</v>
      </c>
    </row>
    <row r="10" spans="2:71" ht="14.45" customHeight="1">
      <c r="B10" s="27"/>
      <c r="C10" s="28"/>
      <c r="D10" s="35" t="s">
        <v>31</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5" t="s">
        <v>32</v>
      </c>
      <c r="AL10" s="28"/>
      <c r="AM10" s="28"/>
      <c r="AN10" s="33" t="s">
        <v>5</v>
      </c>
      <c r="AO10" s="28"/>
      <c r="AP10" s="28"/>
      <c r="AQ10" s="30"/>
      <c r="BS10" s="23" t="s">
        <v>9</v>
      </c>
    </row>
    <row r="11" spans="2:71" ht="18.4" customHeight="1">
      <c r="B11" s="27"/>
      <c r="C11" s="28"/>
      <c r="D11" s="28"/>
      <c r="E11" s="33" t="s">
        <v>33</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5" t="s">
        <v>34</v>
      </c>
      <c r="AL11" s="28"/>
      <c r="AM11" s="28"/>
      <c r="AN11" s="33" t="s">
        <v>5</v>
      </c>
      <c r="AO11" s="28"/>
      <c r="AP11" s="28"/>
      <c r="AQ11" s="30"/>
      <c r="BS11" s="23" t="s">
        <v>9</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S12" s="23" t="s">
        <v>9</v>
      </c>
    </row>
    <row r="13" spans="2:71" ht="14.45" customHeight="1">
      <c r="B13" s="27"/>
      <c r="C13" s="28"/>
      <c r="D13" s="35" t="s">
        <v>35</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5" t="s">
        <v>32</v>
      </c>
      <c r="AL13" s="28"/>
      <c r="AM13" s="28"/>
      <c r="AN13" s="33" t="s">
        <v>5</v>
      </c>
      <c r="AO13" s="28"/>
      <c r="AP13" s="28"/>
      <c r="AQ13" s="30"/>
      <c r="BS13" s="23" t="s">
        <v>9</v>
      </c>
    </row>
    <row r="14" spans="2:71" ht="15">
      <c r="B14" s="27"/>
      <c r="C14" s="28"/>
      <c r="D14" s="28"/>
      <c r="E14" s="33" t="s">
        <v>36</v>
      </c>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35" t="s">
        <v>34</v>
      </c>
      <c r="AL14" s="28"/>
      <c r="AM14" s="28"/>
      <c r="AN14" s="33" t="s">
        <v>5</v>
      </c>
      <c r="AO14" s="28"/>
      <c r="AP14" s="28"/>
      <c r="AQ14" s="30"/>
      <c r="BS14" s="23" t="s">
        <v>9</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S15" s="23" t="s">
        <v>6</v>
      </c>
    </row>
    <row r="16" spans="2:71" ht="14.45" customHeight="1">
      <c r="B16" s="27"/>
      <c r="C16" s="28"/>
      <c r="D16" s="35" t="s">
        <v>37</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5" t="s">
        <v>32</v>
      </c>
      <c r="AL16" s="28"/>
      <c r="AM16" s="28"/>
      <c r="AN16" s="33" t="s">
        <v>5</v>
      </c>
      <c r="AO16" s="28"/>
      <c r="AP16" s="28"/>
      <c r="AQ16" s="30"/>
      <c r="BS16" s="23" t="s">
        <v>6</v>
      </c>
    </row>
    <row r="17" spans="2:71" ht="18.4" customHeight="1">
      <c r="B17" s="27"/>
      <c r="C17" s="28"/>
      <c r="D17" s="28"/>
      <c r="E17" s="33" t="s">
        <v>38</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5" t="s">
        <v>34</v>
      </c>
      <c r="AL17" s="28"/>
      <c r="AM17" s="28"/>
      <c r="AN17" s="33" t="s">
        <v>5</v>
      </c>
      <c r="AO17" s="28"/>
      <c r="AP17" s="28"/>
      <c r="AQ17" s="30"/>
      <c r="BS17" s="23" t="s">
        <v>39</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S18" s="23" t="s">
        <v>9</v>
      </c>
    </row>
    <row r="19" spans="2:71" ht="14.45" customHeight="1">
      <c r="B19" s="27"/>
      <c r="C19" s="28"/>
      <c r="D19" s="35" t="s">
        <v>40</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S19" s="23" t="s">
        <v>9</v>
      </c>
    </row>
    <row r="20" spans="2:71" ht="57" customHeight="1">
      <c r="B20" s="27"/>
      <c r="C20" s="28"/>
      <c r="D20" s="28"/>
      <c r="E20" s="303" t="s">
        <v>41</v>
      </c>
      <c r="F20" s="303"/>
      <c r="G20" s="303"/>
      <c r="H20" s="303"/>
      <c r="I20" s="303"/>
      <c r="J20" s="303"/>
      <c r="K20" s="303"/>
      <c r="L20" s="303"/>
      <c r="M20" s="303"/>
      <c r="N20" s="303"/>
      <c r="O20" s="303"/>
      <c r="P20" s="303"/>
      <c r="Q20" s="303"/>
      <c r="R20" s="303"/>
      <c r="S20" s="303"/>
      <c r="T20" s="303"/>
      <c r="U20" s="303"/>
      <c r="V20" s="303"/>
      <c r="W20" s="303"/>
      <c r="X20" s="303"/>
      <c r="Y20" s="303"/>
      <c r="Z20" s="303"/>
      <c r="AA20" s="303"/>
      <c r="AB20" s="303"/>
      <c r="AC20" s="303"/>
      <c r="AD20" s="303"/>
      <c r="AE20" s="303"/>
      <c r="AF20" s="303"/>
      <c r="AG20" s="303"/>
      <c r="AH20" s="303"/>
      <c r="AI20" s="303"/>
      <c r="AJ20" s="303"/>
      <c r="AK20" s="303"/>
      <c r="AL20" s="303"/>
      <c r="AM20" s="303"/>
      <c r="AN20" s="303"/>
      <c r="AO20" s="28"/>
      <c r="AP20" s="28"/>
      <c r="AQ20" s="30"/>
      <c r="BS20" s="23" t="s">
        <v>6</v>
      </c>
    </row>
    <row r="21" spans="2:43"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row>
    <row r="22" spans="2:43" ht="6.95" customHeight="1">
      <c r="B22" s="27"/>
      <c r="C22" s="28"/>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28"/>
      <c r="AQ22" s="30"/>
    </row>
    <row r="23" spans="2:43" s="1" customFormat="1" ht="25.9" customHeight="1">
      <c r="B23" s="38"/>
      <c r="C23" s="39"/>
      <c r="D23" s="40" t="s">
        <v>42</v>
      </c>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304">
        <f>AG51</f>
        <v>0</v>
      </c>
      <c r="AL23" s="305"/>
      <c r="AM23" s="305"/>
      <c r="AN23" s="305"/>
      <c r="AO23" s="305"/>
      <c r="AP23" s="39"/>
      <c r="AQ23" s="42"/>
    </row>
    <row r="24" spans="2:43" s="1" customFormat="1" ht="6.95" customHeight="1">
      <c r="B24" s="38"/>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42"/>
    </row>
    <row r="25" spans="2:43" s="1" customFormat="1" ht="13.5">
      <c r="B25" s="38"/>
      <c r="C25" s="39"/>
      <c r="D25" s="39"/>
      <c r="E25" s="39"/>
      <c r="F25" s="39"/>
      <c r="G25" s="39"/>
      <c r="H25" s="39"/>
      <c r="I25" s="39"/>
      <c r="J25" s="39"/>
      <c r="K25" s="39"/>
      <c r="L25" s="293" t="s">
        <v>43</v>
      </c>
      <c r="M25" s="293"/>
      <c r="N25" s="293"/>
      <c r="O25" s="293"/>
      <c r="P25" s="39"/>
      <c r="Q25" s="39"/>
      <c r="R25" s="39"/>
      <c r="S25" s="39"/>
      <c r="T25" s="39"/>
      <c r="U25" s="39"/>
      <c r="V25" s="39"/>
      <c r="W25" s="293" t="s">
        <v>44</v>
      </c>
      <c r="X25" s="293"/>
      <c r="Y25" s="293"/>
      <c r="Z25" s="293"/>
      <c r="AA25" s="293"/>
      <c r="AB25" s="293"/>
      <c r="AC25" s="293"/>
      <c r="AD25" s="293"/>
      <c r="AE25" s="293"/>
      <c r="AF25" s="39"/>
      <c r="AG25" s="39"/>
      <c r="AH25" s="39"/>
      <c r="AI25" s="39"/>
      <c r="AJ25" s="39"/>
      <c r="AK25" s="293" t="s">
        <v>45</v>
      </c>
      <c r="AL25" s="293"/>
      <c r="AM25" s="293"/>
      <c r="AN25" s="293"/>
      <c r="AO25" s="293"/>
      <c r="AP25" s="39"/>
      <c r="AQ25" s="42"/>
    </row>
    <row r="26" spans="2:43" s="2" customFormat="1" ht="14.45" customHeight="1">
      <c r="B26" s="44"/>
      <c r="C26" s="45"/>
      <c r="D26" s="46" t="s">
        <v>46</v>
      </c>
      <c r="E26" s="45"/>
      <c r="F26" s="46" t="s">
        <v>47</v>
      </c>
      <c r="G26" s="45"/>
      <c r="H26" s="45"/>
      <c r="I26" s="45"/>
      <c r="J26" s="45"/>
      <c r="K26" s="45"/>
      <c r="L26" s="291">
        <v>0.21</v>
      </c>
      <c r="M26" s="292"/>
      <c r="N26" s="292"/>
      <c r="O26" s="292"/>
      <c r="P26" s="45"/>
      <c r="Q26" s="45"/>
      <c r="R26" s="45"/>
      <c r="S26" s="45"/>
      <c r="T26" s="45"/>
      <c r="U26" s="45"/>
      <c r="V26" s="45"/>
      <c r="W26" s="306">
        <f>ROUND(AZ51,2)</f>
        <v>0</v>
      </c>
      <c r="X26" s="292"/>
      <c r="Y26" s="292"/>
      <c r="Z26" s="292"/>
      <c r="AA26" s="292"/>
      <c r="AB26" s="292"/>
      <c r="AC26" s="292"/>
      <c r="AD26" s="292"/>
      <c r="AE26" s="292"/>
      <c r="AF26" s="45"/>
      <c r="AG26" s="45"/>
      <c r="AH26" s="45"/>
      <c r="AI26" s="45"/>
      <c r="AJ26" s="45"/>
      <c r="AK26" s="306">
        <f>ROUND(AV51,2)</f>
        <v>0</v>
      </c>
      <c r="AL26" s="292"/>
      <c r="AM26" s="292"/>
      <c r="AN26" s="292"/>
      <c r="AO26" s="292"/>
      <c r="AP26" s="45"/>
      <c r="AQ26" s="47"/>
    </row>
    <row r="27" spans="2:43" s="2" customFormat="1" ht="14.45" customHeight="1">
      <c r="B27" s="44"/>
      <c r="C27" s="45"/>
      <c r="D27" s="45"/>
      <c r="E27" s="45"/>
      <c r="F27" s="46" t="s">
        <v>48</v>
      </c>
      <c r="G27" s="45"/>
      <c r="H27" s="45"/>
      <c r="I27" s="45"/>
      <c r="J27" s="45"/>
      <c r="K27" s="45"/>
      <c r="L27" s="291">
        <v>0.15</v>
      </c>
      <c r="M27" s="292"/>
      <c r="N27" s="292"/>
      <c r="O27" s="292"/>
      <c r="P27" s="45"/>
      <c r="Q27" s="45"/>
      <c r="R27" s="45"/>
      <c r="S27" s="45"/>
      <c r="T27" s="45"/>
      <c r="U27" s="45"/>
      <c r="V27" s="45"/>
      <c r="W27" s="306">
        <f>ROUND(BA51,2)</f>
        <v>0</v>
      </c>
      <c r="X27" s="292"/>
      <c r="Y27" s="292"/>
      <c r="Z27" s="292"/>
      <c r="AA27" s="292"/>
      <c r="AB27" s="292"/>
      <c r="AC27" s="292"/>
      <c r="AD27" s="292"/>
      <c r="AE27" s="292"/>
      <c r="AF27" s="45"/>
      <c r="AG27" s="45"/>
      <c r="AH27" s="45"/>
      <c r="AI27" s="45"/>
      <c r="AJ27" s="45"/>
      <c r="AK27" s="306">
        <f>ROUND(AW51,2)</f>
        <v>0</v>
      </c>
      <c r="AL27" s="292"/>
      <c r="AM27" s="292"/>
      <c r="AN27" s="292"/>
      <c r="AO27" s="292"/>
      <c r="AP27" s="45"/>
      <c r="AQ27" s="47"/>
    </row>
    <row r="28" spans="2:43" s="2" customFormat="1" ht="14.45" customHeight="1" hidden="1">
      <c r="B28" s="44"/>
      <c r="C28" s="45"/>
      <c r="D28" s="45"/>
      <c r="E28" s="45"/>
      <c r="F28" s="46" t="s">
        <v>49</v>
      </c>
      <c r="G28" s="45"/>
      <c r="H28" s="45"/>
      <c r="I28" s="45"/>
      <c r="J28" s="45"/>
      <c r="K28" s="45"/>
      <c r="L28" s="291">
        <v>0.21</v>
      </c>
      <c r="M28" s="292"/>
      <c r="N28" s="292"/>
      <c r="O28" s="292"/>
      <c r="P28" s="45"/>
      <c r="Q28" s="45"/>
      <c r="R28" s="45"/>
      <c r="S28" s="45"/>
      <c r="T28" s="45"/>
      <c r="U28" s="45"/>
      <c r="V28" s="45"/>
      <c r="W28" s="306">
        <f>ROUND(BB51,2)</f>
        <v>0</v>
      </c>
      <c r="X28" s="292"/>
      <c r="Y28" s="292"/>
      <c r="Z28" s="292"/>
      <c r="AA28" s="292"/>
      <c r="AB28" s="292"/>
      <c r="AC28" s="292"/>
      <c r="AD28" s="292"/>
      <c r="AE28" s="292"/>
      <c r="AF28" s="45"/>
      <c r="AG28" s="45"/>
      <c r="AH28" s="45"/>
      <c r="AI28" s="45"/>
      <c r="AJ28" s="45"/>
      <c r="AK28" s="306">
        <v>0</v>
      </c>
      <c r="AL28" s="292"/>
      <c r="AM28" s="292"/>
      <c r="AN28" s="292"/>
      <c r="AO28" s="292"/>
      <c r="AP28" s="45"/>
      <c r="AQ28" s="47"/>
    </row>
    <row r="29" spans="2:43" s="2" customFormat="1" ht="14.45" customHeight="1" hidden="1">
      <c r="B29" s="44"/>
      <c r="C29" s="45"/>
      <c r="D29" s="45"/>
      <c r="E29" s="45"/>
      <c r="F29" s="46" t="s">
        <v>50</v>
      </c>
      <c r="G29" s="45"/>
      <c r="H29" s="45"/>
      <c r="I29" s="45"/>
      <c r="J29" s="45"/>
      <c r="K29" s="45"/>
      <c r="L29" s="291">
        <v>0.15</v>
      </c>
      <c r="M29" s="292"/>
      <c r="N29" s="292"/>
      <c r="O29" s="292"/>
      <c r="P29" s="45"/>
      <c r="Q29" s="45"/>
      <c r="R29" s="45"/>
      <c r="S29" s="45"/>
      <c r="T29" s="45"/>
      <c r="U29" s="45"/>
      <c r="V29" s="45"/>
      <c r="W29" s="306">
        <f>ROUND(BC51,2)</f>
        <v>0</v>
      </c>
      <c r="X29" s="292"/>
      <c r="Y29" s="292"/>
      <c r="Z29" s="292"/>
      <c r="AA29" s="292"/>
      <c r="AB29" s="292"/>
      <c r="AC29" s="292"/>
      <c r="AD29" s="292"/>
      <c r="AE29" s="292"/>
      <c r="AF29" s="45"/>
      <c r="AG29" s="45"/>
      <c r="AH29" s="45"/>
      <c r="AI29" s="45"/>
      <c r="AJ29" s="45"/>
      <c r="AK29" s="306">
        <v>0</v>
      </c>
      <c r="AL29" s="292"/>
      <c r="AM29" s="292"/>
      <c r="AN29" s="292"/>
      <c r="AO29" s="292"/>
      <c r="AP29" s="45"/>
      <c r="AQ29" s="47"/>
    </row>
    <row r="30" spans="2:43" s="2" customFormat="1" ht="14.45" customHeight="1" hidden="1">
      <c r="B30" s="44"/>
      <c r="C30" s="45"/>
      <c r="D30" s="45"/>
      <c r="E30" s="45"/>
      <c r="F30" s="46" t="s">
        <v>51</v>
      </c>
      <c r="G30" s="45"/>
      <c r="H30" s="45"/>
      <c r="I30" s="45"/>
      <c r="J30" s="45"/>
      <c r="K30" s="45"/>
      <c r="L30" s="291">
        <v>0</v>
      </c>
      <c r="M30" s="292"/>
      <c r="N30" s="292"/>
      <c r="O30" s="292"/>
      <c r="P30" s="45"/>
      <c r="Q30" s="45"/>
      <c r="R30" s="45"/>
      <c r="S30" s="45"/>
      <c r="T30" s="45"/>
      <c r="U30" s="45"/>
      <c r="V30" s="45"/>
      <c r="W30" s="306">
        <f>ROUND(BD51,2)</f>
        <v>0</v>
      </c>
      <c r="X30" s="292"/>
      <c r="Y30" s="292"/>
      <c r="Z30" s="292"/>
      <c r="AA30" s="292"/>
      <c r="AB30" s="292"/>
      <c r="AC30" s="292"/>
      <c r="AD30" s="292"/>
      <c r="AE30" s="292"/>
      <c r="AF30" s="45"/>
      <c r="AG30" s="45"/>
      <c r="AH30" s="45"/>
      <c r="AI30" s="45"/>
      <c r="AJ30" s="45"/>
      <c r="AK30" s="306">
        <v>0</v>
      </c>
      <c r="AL30" s="292"/>
      <c r="AM30" s="292"/>
      <c r="AN30" s="292"/>
      <c r="AO30" s="292"/>
      <c r="AP30" s="45"/>
      <c r="AQ30" s="47"/>
    </row>
    <row r="31" spans="2:43" s="1" customFormat="1" ht="6.95" customHeight="1">
      <c r="B31" s="38"/>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42"/>
    </row>
    <row r="32" spans="2:43" s="1" customFormat="1" ht="25.9" customHeight="1">
      <c r="B32" s="38"/>
      <c r="C32" s="48"/>
      <c r="D32" s="49" t="s">
        <v>52</v>
      </c>
      <c r="E32" s="50"/>
      <c r="F32" s="50"/>
      <c r="G32" s="50"/>
      <c r="H32" s="50"/>
      <c r="I32" s="50"/>
      <c r="J32" s="50"/>
      <c r="K32" s="50"/>
      <c r="L32" s="50"/>
      <c r="M32" s="50"/>
      <c r="N32" s="50"/>
      <c r="O32" s="50"/>
      <c r="P32" s="50"/>
      <c r="Q32" s="50"/>
      <c r="R32" s="50"/>
      <c r="S32" s="50"/>
      <c r="T32" s="51" t="s">
        <v>53</v>
      </c>
      <c r="U32" s="50"/>
      <c r="V32" s="50"/>
      <c r="W32" s="50"/>
      <c r="X32" s="311" t="s">
        <v>54</v>
      </c>
      <c r="Y32" s="312"/>
      <c r="Z32" s="312"/>
      <c r="AA32" s="312"/>
      <c r="AB32" s="312"/>
      <c r="AC32" s="50"/>
      <c r="AD32" s="50"/>
      <c r="AE32" s="50"/>
      <c r="AF32" s="50"/>
      <c r="AG32" s="50"/>
      <c r="AH32" s="50"/>
      <c r="AI32" s="50"/>
      <c r="AJ32" s="50"/>
      <c r="AK32" s="313">
        <f>SUM(AK23:AO27)</f>
        <v>0</v>
      </c>
      <c r="AL32" s="312"/>
      <c r="AM32" s="312"/>
      <c r="AN32" s="312"/>
      <c r="AO32" s="314"/>
      <c r="AP32" s="48"/>
      <c r="AQ32" s="52"/>
    </row>
    <row r="33" spans="2:43" s="1" customFormat="1" ht="6.95" customHeight="1">
      <c r="B33" s="38"/>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42"/>
    </row>
    <row r="34" spans="2:43" s="1" customFormat="1" ht="6.95" customHeight="1">
      <c r="B34" s="53"/>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5"/>
    </row>
    <row r="38" spans="2:44" s="1" customFormat="1" ht="6.95" customHeight="1">
      <c r="B38" s="56"/>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38"/>
    </row>
    <row r="39" spans="2:44" s="1" customFormat="1" ht="36.95" customHeight="1">
      <c r="B39" s="38"/>
      <c r="C39" s="58" t="s">
        <v>55</v>
      </c>
      <c r="AR39" s="38"/>
    </row>
    <row r="40" spans="2:44" s="1" customFormat="1" ht="6.95" customHeight="1">
      <c r="B40" s="38"/>
      <c r="AR40" s="38"/>
    </row>
    <row r="41" spans="2:44" s="3" customFormat="1" ht="14.45" customHeight="1">
      <c r="B41" s="59"/>
      <c r="C41" s="60" t="s">
        <v>15</v>
      </c>
      <c r="L41" s="3" t="str">
        <f>K5</f>
        <v>2018009R01</v>
      </c>
      <c r="AR41" s="59"/>
    </row>
    <row r="42" spans="2:44" s="4" customFormat="1" ht="36.95" customHeight="1">
      <c r="B42" s="61"/>
      <c r="C42" s="62" t="s">
        <v>17</v>
      </c>
      <c r="L42" s="315" t="str">
        <f>K6</f>
        <v>Skatepark ve Frýdku - Místku</v>
      </c>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R42" s="61"/>
    </row>
    <row r="43" spans="2:44" s="1" customFormat="1" ht="6.95" customHeight="1">
      <c r="B43" s="38"/>
      <c r="AR43" s="38"/>
    </row>
    <row r="44" spans="2:44" s="1" customFormat="1" ht="15">
      <c r="B44" s="38"/>
      <c r="C44" s="60" t="s">
        <v>23</v>
      </c>
      <c r="L44" s="63" t="str">
        <f>IF(K8="","",K8)</f>
        <v>Frýdek - Místek, na p. č.p. 3070, 3066 a 3059</v>
      </c>
      <c r="AI44" s="60" t="s">
        <v>25</v>
      </c>
      <c r="AM44" s="322" t="str">
        <f>IF(AN8="","",AN8)</f>
        <v>13. 7. 2018</v>
      </c>
      <c r="AN44" s="322"/>
      <c r="AR44" s="38"/>
    </row>
    <row r="45" spans="2:44" s="1" customFormat="1" ht="6.95" customHeight="1">
      <c r="B45" s="38"/>
      <c r="AR45" s="38"/>
    </row>
    <row r="46" spans="2:56" s="1" customFormat="1" ht="15">
      <c r="B46" s="38"/>
      <c r="C46" s="60" t="s">
        <v>31</v>
      </c>
      <c r="L46" s="3" t="str">
        <f>IF(E11="","",E11)</f>
        <v>Statutární město Frýdek - Místek, Radniční 1148</v>
      </c>
      <c r="AI46" s="60" t="s">
        <v>37</v>
      </c>
      <c r="AM46" s="323" t="str">
        <f>IF(E17="","",E17)</f>
        <v>Luboš Kocourek</v>
      </c>
      <c r="AN46" s="323"/>
      <c r="AO46" s="323"/>
      <c r="AP46" s="323"/>
      <c r="AR46" s="38"/>
      <c r="AS46" s="299" t="s">
        <v>56</v>
      </c>
      <c r="AT46" s="300"/>
      <c r="AU46" s="65"/>
      <c r="AV46" s="65"/>
      <c r="AW46" s="65"/>
      <c r="AX46" s="65"/>
      <c r="AY46" s="65"/>
      <c r="AZ46" s="65"/>
      <c r="BA46" s="65"/>
      <c r="BB46" s="65"/>
      <c r="BC46" s="65"/>
      <c r="BD46" s="66"/>
    </row>
    <row r="47" spans="2:56" s="1" customFormat="1" ht="15">
      <c r="B47" s="38"/>
      <c r="C47" s="60" t="s">
        <v>35</v>
      </c>
      <c r="L47" s="3" t="str">
        <f>IF(E14="","",E14)</f>
        <v xml:space="preserve"> </v>
      </c>
      <c r="AR47" s="38"/>
      <c r="AS47" s="301"/>
      <c r="AT47" s="302"/>
      <c r="AU47" s="39"/>
      <c r="AV47" s="39"/>
      <c r="AW47" s="39"/>
      <c r="AX47" s="39"/>
      <c r="AY47" s="39"/>
      <c r="AZ47" s="39"/>
      <c r="BA47" s="39"/>
      <c r="BB47" s="39"/>
      <c r="BC47" s="39"/>
      <c r="BD47" s="67"/>
    </row>
    <row r="48" spans="2:56" s="1" customFormat="1" ht="10.9" customHeight="1">
      <c r="B48" s="38"/>
      <c r="AR48" s="38"/>
      <c r="AS48" s="301"/>
      <c r="AT48" s="302"/>
      <c r="AU48" s="39"/>
      <c r="AV48" s="39"/>
      <c r="AW48" s="39"/>
      <c r="AX48" s="39"/>
      <c r="AY48" s="39"/>
      <c r="AZ48" s="39"/>
      <c r="BA48" s="39"/>
      <c r="BB48" s="39"/>
      <c r="BC48" s="39"/>
      <c r="BD48" s="67"/>
    </row>
    <row r="49" spans="2:56" s="1" customFormat="1" ht="29.25" customHeight="1">
      <c r="B49" s="38"/>
      <c r="C49" s="317" t="s">
        <v>57</v>
      </c>
      <c r="D49" s="318"/>
      <c r="E49" s="318"/>
      <c r="F49" s="318"/>
      <c r="G49" s="318"/>
      <c r="H49" s="68"/>
      <c r="I49" s="319" t="s">
        <v>58</v>
      </c>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20" t="s">
        <v>59</v>
      </c>
      <c r="AH49" s="318"/>
      <c r="AI49" s="318"/>
      <c r="AJ49" s="318"/>
      <c r="AK49" s="318"/>
      <c r="AL49" s="318"/>
      <c r="AM49" s="318"/>
      <c r="AN49" s="319" t="s">
        <v>60</v>
      </c>
      <c r="AO49" s="318"/>
      <c r="AP49" s="318"/>
      <c r="AQ49" s="69" t="s">
        <v>61</v>
      </c>
      <c r="AR49" s="38"/>
      <c r="AS49" s="70" t="s">
        <v>62</v>
      </c>
      <c r="AT49" s="71" t="s">
        <v>63</v>
      </c>
      <c r="AU49" s="71" t="s">
        <v>64</v>
      </c>
      <c r="AV49" s="71" t="s">
        <v>65</v>
      </c>
      <c r="AW49" s="71" t="s">
        <v>66</v>
      </c>
      <c r="AX49" s="71" t="s">
        <v>67</v>
      </c>
      <c r="AY49" s="71" t="s">
        <v>68</v>
      </c>
      <c r="AZ49" s="71" t="s">
        <v>69</v>
      </c>
      <c r="BA49" s="71" t="s">
        <v>70</v>
      </c>
      <c r="BB49" s="71" t="s">
        <v>71</v>
      </c>
      <c r="BC49" s="71" t="s">
        <v>72</v>
      </c>
      <c r="BD49" s="72" t="s">
        <v>73</v>
      </c>
    </row>
    <row r="50" spans="2:56" s="1" customFormat="1" ht="10.9" customHeight="1">
      <c r="B50" s="38"/>
      <c r="AR50" s="38"/>
      <c r="AS50" s="73"/>
      <c r="AT50" s="65"/>
      <c r="AU50" s="65"/>
      <c r="AV50" s="65"/>
      <c r="AW50" s="65"/>
      <c r="AX50" s="65"/>
      <c r="AY50" s="65"/>
      <c r="AZ50" s="65"/>
      <c r="BA50" s="65"/>
      <c r="BB50" s="65"/>
      <c r="BC50" s="65"/>
      <c r="BD50" s="66"/>
    </row>
    <row r="51" spans="2:90" s="4" customFormat="1" ht="32.45" customHeight="1">
      <c r="B51" s="61"/>
      <c r="C51" s="74" t="s">
        <v>74</v>
      </c>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309">
        <f>AG52+AG53+AG54+AG55</f>
        <v>0</v>
      </c>
      <c r="AH51" s="309"/>
      <c r="AI51" s="309"/>
      <c r="AJ51" s="309"/>
      <c r="AK51" s="309"/>
      <c r="AL51" s="309"/>
      <c r="AM51" s="309"/>
      <c r="AN51" s="310">
        <f>SUM(AN52:AP55)</f>
        <v>0</v>
      </c>
      <c r="AO51" s="310"/>
      <c r="AP51" s="310"/>
      <c r="AQ51" s="76" t="s">
        <v>5</v>
      </c>
      <c r="AR51" s="61"/>
      <c r="AS51" s="77">
        <f>ROUND(SUM(AS52:AS55),2)</f>
        <v>0</v>
      </c>
      <c r="AT51" s="78">
        <f>ROUND(SUM(AV51:AW51),2)</f>
        <v>0</v>
      </c>
      <c r="AU51" s="79">
        <f>ROUND(SUM(AU52:AU55),5)</f>
        <v>7948.13846</v>
      </c>
      <c r="AV51" s="78">
        <f>ROUND(AZ51*L26,2)</f>
        <v>0</v>
      </c>
      <c r="AW51" s="78">
        <f>ROUND(BA51*L27,2)</f>
        <v>0</v>
      </c>
      <c r="AX51" s="78">
        <f>ROUND(BB51*L26,2)</f>
        <v>0</v>
      </c>
      <c r="AY51" s="78">
        <f>ROUND(BC51*L27,2)</f>
        <v>0</v>
      </c>
      <c r="AZ51" s="78">
        <f>ROUND(SUM(AZ52:AZ55),2)</f>
        <v>0</v>
      </c>
      <c r="BA51" s="78">
        <f>ROUND(SUM(BA52:BA55),2)</f>
        <v>0</v>
      </c>
      <c r="BB51" s="78">
        <f>ROUND(SUM(BB52:BB55),2)</f>
        <v>0</v>
      </c>
      <c r="BC51" s="78">
        <f>ROUND(SUM(BC52:BC55),2)</f>
        <v>0</v>
      </c>
      <c r="BD51" s="80">
        <f>ROUND(SUM(BD52:BD55),2)</f>
        <v>0</v>
      </c>
      <c r="BS51" s="62" t="s">
        <v>75</v>
      </c>
      <c r="BT51" s="62" t="s">
        <v>76</v>
      </c>
      <c r="BU51" s="81" t="s">
        <v>77</v>
      </c>
      <c r="BV51" s="62" t="s">
        <v>78</v>
      </c>
      <c r="BW51" s="62" t="s">
        <v>7</v>
      </c>
      <c r="BX51" s="62" t="s">
        <v>79</v>
      </c>
      <c r="CL51" s="62" t="s">
        <v>20</v>
      </c>
    </row>
    <row r="52" spans="1:91" s="5" customFormat="1" ht="16.5" customHeight="1">
      <c r="A52" s="82" t="s">
        <v>80</v>
      </c>
      <c r="B52" s="83"/>
      <c r="C52" s="84"/>
      <c r="D52" s="321" t="s">
        <v>81</v>
      </c>
      <c r="E52" s="321"/>
      <c r="F52" s="321"/>
      <c r="G52" s="321"/>
      <c r="H52" s="321"/>
      <c r="I52" s="85"/>
      <c r="J52" s="321" t="s">
        <v>82</v>
      </c>
      <c r="K52" s="321"/>
      <c r="L52" s="321"/>
      <c r="M52" s="321"/>
      <c r="N52" s="321"/>
      <c r="O52" s="321"/>
      <c r="P52" s="321"/>
      <c r="Q52" s="321"/>
      <c r="R52" s="321"/>
      <c r="S52" s="321"/>
      <c r="T52" s="321"/>
      <c r="U52" s="321"/>
      <c r="V52" s="321"/>
      <c r="W52" s="321"/>
      <c r="X52" s="321"/>
      <c r="Y52" s="321"/>
      <c r="Z52" s="321"/>
      <c r="AA52" s="321"/>
      <c r="AB52" s="321"/>
      <c r="AC52" s="321"/>
      <c r="AD52" s="321"/>
      <c r="AE52" s="321"/>
      <c r="AF52" s="321"/>
      <c r="AG52" s="307">
        <f>'01 - Vedlejší rozpočtové ...'!J27</f>
        <v>0</v>
      </c>
      <c r="AH52" s="308"/>
      <c r="AI52" s="308"/>
      <c r="AJ52" s="308"/>
      <c r="AK52" s="308"/>
      <c r="AL52" s="308"/>
      <c r="AM52" s="308"/>
      <c r="AN52" s="307">
        <f>AG52+AG52*L26</f>
        <v>0</v>
      </c>
      <c r="AO52" s="308"/>
      <c r="AP52" s="308"/>
      <c r="AQ52" s="86" t="s">
        <v>83</v>
      </c>
      <c r="AR52" s="83"/>
      <c r="AS52" s="87">
        <v>0</v>
      </c>
      <c r="AT52" s="88">
        <f>ROUND(SUM(AV52:AW52),2)</f>
        <v>0</v>
      </c>
      <c r="AU52" s="89">
        <f>'01 - Vedlejší rozpočtové ...'!P81</f>
        <v>0</v>
      </c>
      <c r="AV52" s="88">
        <f>'01 - Vedlejší rozpočtové ...'!J30</f>
        <v>0</v>
      </c>
      <c r="AW52" s="88">
        <f>'01 - Vedlejší rozpočtové ...'!J31</f>
        <v>0</v>
      </c>
      <c r="AX52" s="88">
        <f>'01 - Vedlejší rozpočtové ...'!J32</f>
        <v>0</v>
      </c>
      <c r="AY52" s="88">
        <f>'01 - Vedlejší rozpočtové ...'!J33</f>
        <v>0</v>
      </c>
      <c r="AZ52" s="88">
        <f>'01 - Vedlejší rozpočtové ...'!F30</f>
        <v>0</v>
      </c>
      <c r="BA52" s="88">
        <f>'01 - Vedlejší rozpočtové ...'!F31</f>
        <v>0</v>
      </c>
      <c r="BB52" s="88">
        <f>'01 - Vedlejší rozpočtové ...'!F32</f>
        <v>0</v>
      </c>
      <c r="BC52" s="88">
        <f>'01 - Vedlejší rozpočtové ...'!F33</f>
        <v>0</v>
      </c>
      <c r="BD52" s="90">
        <f>'01 - Vedlejší rozpočtové ...'!F34</f>
        <v>0</v>
      </c>
      <c r="BT52" s="91" t="s">
        <v>84</v>
      </c>
      <c r="BV52" s="91" t="s">
        <v>78</v>
      </c>
      <c r="BW52" s="91" t="s">
        <v>85</v>
      </c>
      <c r="BX52" s="91" t="s">
        <v>7</v>
      </c>
      <c r="CL52" s="91" t="s">
        <v>20</v>
      </c>
      <c r="CM52" s="91" t="s">
        <v>86</v>
      </c>
    </row>
    <row r="53" spans="1:91" s="5" customFormat="1" ht="16.5" customHeight="1">
      <c r="A53" s="82" t="s">
        <v>80</v>
      </c>
      <c r="B53" s="83"/>
      <c r="C53" s="84"/>
      <c r="D53" s="321" t="s">
        <v>87</v>
      </c>
      <c r="E53" s="321"/>
      <c r="F53" s="321"/>
      <c r="G53" s="321"/>
      <c r="H53" s="321"/>
      <c r="I53" s="85"/>
      <c r="J53" s="321" t="s">
        <v>88</v>
      </c>
      <c r="K53" s="321"/>
      <c r="L53" s="321"/>
      <c r="M53" s="321"/>
      <c r="N53" s="321"/>
      <c r="O53" s="321"/>
      <c r="P53" s="321"/>
      <c r="Q53" s="321"/>
      <c r="R53" s="321"/>
      <c r="S53" s="321"/>
      <c r="T53" s="321"/>
      <c r="U53" s="321"/>
      <c r="V53" s="321"/>
      <c r="W53" s="321"/>
      <c r="X53" s="321"/>
      <c r="Y53" s="321"/>
      <c r="Z53" s="321"/>
      <c r="AA53" s="321"/>
      <c r="AB53" s="321"/>
      <c r="AC53" s="321"/>
      <c r="AD53" s="321"/>
      <c r="AE53" s="321"/>
      <c r="AF53" s="321"/>
      <c r="AG53" s="307">
        <f>'02 - Skatepark'!J27</f>
        <v>0</v>
      </c>
      <c r="AH53" s="308"/>
      <c r="AI53" s="308"/>
      <c r="AJ53" s="308"/>
      <c r="AK53" s="308"/>
      <c r="AL53" s="308"/>
      <c r="AM53" s="308"/>
      <c r="AN53" s="307">
        <f>AG53+AG53*L26</f>
        <v>0</v>
      </c>
      <c r="AO53" s="308"/>
      <c r="AP53" s="308"/>
      <c r="AQ53" s="86" t="s">
        <v>83</v>
      </c>
      <c r="AR53" s="83"/>
      <c r="AS53" s="87">
        <v>0</v>
      </c>
      <c r="AT53" s="88">
        <f>ROUND(SUM(AV53:AW53),2)</f>
        <v>0</v>
      </c>
      <c r="AU53" s="89">
        <f>'02 - Skatepark'!P107</f>
        <v>7649.7238050000005</v>
      </c>
      <c r="AV53" s="88">
        <f>'02 - Skatepark'!J30</f>
        <v>0</v>
      </c>
      <c r="AW53" s="88">
        <f>'02 - Skatepark'!J31</f>
        <v>0</v>
      </c>
      <c r="AX53" s="88">
        <f>'02 - Skatepark'!J32</f>
        <v>0</v>
      </c>
      <c r="AY53" s="88">
        <f>'02 - Skatepark'!J33</f>
        <v>0</v>
      </c>
      <c r="AZ53" s="88">
        <f>'02 - Skatepark'!F30</f>
        <v>0</v>
      </c>
      <c r="BA53" s="88">
        <f>'02 - Skatepark'!F31</f>
        <v>0</v>
      </c>
      <c r="BB53" s="88">
        <f>'02 - Skatepark'!F32</f>
        <v>0</v>
      </c>
      <c r="BC53" s="88">
        <f>'02 - Skatepark'!F33</f>
        <v>0</v>
      </c>
      <c r="BD53" s="90">
        <f>'02 - Skatepark'!F34</f>
        <v>0</v>
      </c>
      <c r="BT53" s="91" t="s">
        <v>84</v>
      </c>
      <c r="BV53" s="91" t="s">
        <v>78</v>
      </c>
      <c r="BW53" s="91" t="s">
        <v>89</v>
      </c>
      <c r="BX53" s="91" t="s">
        <v>7</v>
      </c>
      <c r="CL53" s="91" t="s">
        <v>20</v>
      </c>
      <c r="CM53" s="91" t="s">
        <v>86</v>
      </c>
    </row>
    <row r="54" spans="1:91" s="5" customFormat="1" ht="16.5" customHeight="1">
      <c r="A54" s="82" t="s">
        <v>80</v>
      </c>
      <c r="B54" s="83"/>
      <c r="C54" s="84"/>
      <c r="D54" s="321" t="s">
        <v>90</v>
      </c>
      <c r="E54" s="321"/>
      <c r="F54" s="321"/>
      <c r="G54" s="321"/>
      <c r="H54" s="321"/>
      <c r="I54" s="85"/>
      <c r="J54" s="321" t="s">
        <v>91</v>
      </c>
      <c r="K54" s="321"/>
      <c r="L54" s="321"/>
      <c r="M54" s="321"/>
      <c r="N54" s="321"/>
      <c r="O54" s="321"/>
      <c r="P54" s="321"/>
      <c r="Q54" s="321"/>
      <c r="R54" s="321"/>
      <c r="S54" s="321"/>
      <c r="T54" s="321"/>
      <c r="U54" s="321"/>
      <c r="V54" s="321"/>
      <c r="W54" s="321"/>
      <c r="X54" s="321"/>
      <c r="Y54" s="321"/>
      <c r="Z54" s="321"/>
      <c r="AA54" s="321"/>
      <c r="AB54" s="321"/>
      <c r="AC54" s="321"/>
      <c r="AD54" s="321"/>
      <c r="AE54" s="321"/>
      <c r="AF54" s="321"/>
      <c r="AG54" s="307">
        <f>'03 - Oplocení'!J27</f>
        <v>0</v>
      </c>
      <c r="AH54" s="308"/>
      <c r="AI54" s="308"/>
      <c r="AJ54" s="308"/>
      <c r="AK54" s="308"/>
      <c r="AL54" s="308"/>
      <c r="AM54" s="308"/>
      <c r="AN54" s="307">
        <f>AG54+AG54*L26</f>
        <v>0</v>
      </c>
      <c r="AO54" s="308"/>
      <c r="AP54" s="308"/>
      <c r="AQ54" s="86" t="s">
        <v>83</v>
      </c>
      <c r="AR54" s="83"/>
      <c r="AS54" s="87">
        <v>0</v>
      </c>
      <c r="AT54" s="88">
        <f>ROUND(SUM(AV54:AW54),2)</f>
        <v>0</v>
      </c>
      <c r="AU54" s="89">
        <f>'03 - Oplocení'!P88</f>
        <v>215.574775</v>
      </c>
      <c r="AV54" s="88">
        <f>'03 - Oplocení'!J30</f>
        <v>0</v>
      </c>
      <c r="AW54" s="88">
        <f>'03 - Oplocení'!J31</f>
        <v>0</v>
      </c>
      <c r="AX54" s="88">
        <f>'03 - Oplocení'!J32</f>
        <v>0</v>
      </c>
      <c r="AY54" s="88">
        <f>'03 - Oplocení'!J33</f>
        <v>0</v>
      </c>
      <c r="AZ54" s="88">
        <f>'03 - Oplocení'!F30</f>
        <v>0</v>
      </c>
      <c r="BA54" s="88">
        <f>'03 - Oplocení'!F31</f>
        <v>0</v>
      </c>
      <c r="BB54" s="88">
        <f>'03 - Oplocení'!F32</f>
        <v>0</v>
      </c>
      <c r="BC54" s="88">
        <f>'03 - Oplocení'!F33</f>
        <v>0</v>
      </c>
      <c r="BD54" s="90">
        <f>'03 - Oplocení'!F34</f>
        <v>0</v>
      </c>
      <c r="BT54" s="91" t="s">
        <v>84</v>
      </c>
      <c r="BV54" s="91" t="s">
        <v>78</v>
      </c>
      <c r="BW54" s="91" t="s">
        <v>92</v>
      </c>
      <c r="BX54" s="91" t="s">
        <v>7</v>
      </c>
      <c r="CL54" s="91" t="s">
        <v>20</v>
      </c>
      <c r="CM54" s="91" t="s">
        <v>86</v>
      </c>
    </row>
    <row r="55" spans="1:91" s="5" customFormat="1" ht="16.5" customHeight="1">
      <c r="A55" s="82" t="s">
        <v>80</v>
      </c>
      <c r="B55" s="83"/>
      <c r="C55" s="84"/>
      <c r="D55" s="321" t="s">
        <v>93</v>
      </c>
      <c r="E55" s="321"/>
      <c r="F55" s="321"/>
      <c r="G55" s="321"/>
      <c r="H55" s="321"/>
      <c r="I55" s="85"/>
      <c r="J55" s="321" t="s">
        <v>94</v>
      </c>
      <c r="K55" s="321"/>
      <c r="L55" s="321"/>
      <c r="M55" s="321"/>
      <c r="N55" s="321"/>
      <c r="O55" s="321"/>
      <c r="P55" s="321"/>
      <c r="Q55" s="321"/>
      <c r="R55" s="321"/>
      <c r="S55" s="321"/>
      <c r="T55" s="321"/>
      <c r="U55" s="321"/>
      <c r="V55" s="321"/>
      <c r="W55" s="321"/>
      <c r="X55" s="321"/>
      <c r="Y55" s="321"/>
      <c r="Z55" s="321"/>
      <c r="AA55" s="321"/>
      <c r="AB55" s="321"/>
      <c r="AC55" s="321"/>
      <c r="AD55" s="321"/>
      <c r="AE55" s="321"/>
      <c r="AF55" s="321"/>
      <c r="AG55" s="307">
        <f>'04 - Oblouková hala'!J27</f>
        <v>0</v>
      </c>
      <c r="AH55" s="308"/>
      <c r="AI55" s="308"/>
      <c r="AJ55" s="308"/>
      <c r="AK55" s="308"/>
      <c r="AL55" s="308"/>
      <c r="AM55" s="308"/>
      <c r="AN55" s="307">
        <f>AG55+AG55*L26</f>
        <v>0</v>
      </c>
      <c r="AO55" s="308"/>
      <c r="AP55" s="308"/>
      <c r="AQ55" s="86" t="s">
        <v>83</v>
      </c>
      <c r="AR55" s="83"/>
      <c r="AS55" s="92">
        <v>0</v>
      </c>
      <c r="AT55" s="93">
        <f>ROUND(SUM(AV55:AW55),2)</f>
        <v>0</v>
      </c>
      <c r="AU55" s="94">
        <f>'04 - Oblouková hala'!P87</f>
        <v>82.839878</v>
      </c>
      <c r="AV55" s="93">
        <f>'04 - Oblouková hala'!J30</f>
        <v>0</v>
      </c>
      <c r="AW55" s="93">
        <f>'04 - Oblouková hala'!J31</f>
        <v>0</v>
      </c>
      <c r="AX55" s="93">
        <f>'04 - Oblouková hala'!J32</f>
        <v>0</v>
      </c>
      <c r="AY55" s="93">
        <f>'04 - Oblouková hala'!J33</f>
        <v>0</v>
      </c>
      <c r="AZ55" s="93">
        <f>'04 - Oblouková hala'!F30</f>
        <v>0</v>
      </c>
      <c r="BA55" s="93">
        <f>'04 - Oblouková hala'!F31</f>
        <v>0</v>
      </c>
      <c r="BB55" s="93">
        <f>'04 - Oblouková hala'!F32</f>
        <v>0</v>
      </c>
      <c r="BC55" s="93">
        <f>'04 - Oblouková hala'!F33</f>
        <v>0</v>
      </c>
      <c r="BD55" s="95">
        <f>'04 - Oblouková hala'!F34</f>
        <v>0</v>
      </c>
      <c r="BT55" s="91" t="s">
        <v>84</v>
      </c>
      <c r="BV55" s="91" t="s">
        <v>78</v>
      </c>
      <c r="BW55" s="91" t="s">
        <v>95</v>
      </c>
      <c r="BX55" s="91" t="s">
        <v>7</v>
      </c>
      <c r="CL55" s="91" t="s">
        <v>20</v>
      </c>
      <c r="CM55" s="91" t="s">
        <v>86</v>
      </c>
    </row>
    <row r="56" spans="2:44" s="1" customFormat="1" ht="30" customHeight="1">
      <c r="B56" s="38"/>
      <c r="AR56" s="38"/>
    </row>
    <row r="57" spans="2:44" s="1" customFormat="1" ht="6.95" customHeight="1">
      <c r="B57" s="53"/>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38"/>
    </row>
  </sheetData>
  <mergeCells count="51">
    <mergeCell ref="D53:H53"/>
    <mergeCell ref="J53:AF53"/>
    <mergeCell ref="D54:H54"/>
    <mergeCell ref="J54:AF54"/>
    <mergeCell ref="D55:H55"/>
    <mergeCell ref="J55:AF55"/>
    <mergeCell ref="L42:AO42"/>
    <mergeCell ref="C49:G49"/>
    <mergeCell ref="I49:AF49"/>
    <mergeCell ref="AG49:AM49"/>
    <mergeCell ref="D52:H52"/>
    <mergeCell ref="J52:AF52"/>
    <mergeCell ref="AM44:AN44"/>
    <mergeCell ref="AM46:AP46"/>
    <mergeCell ref="AN49:AP49"/>
    <mergeCell ref="AK29:AO29"/>
    <mergeCell ref="W30:AE30"/>
    <mergeCell ref="AK30:AO30"/>
    <mergeCell ref="X32:AB32"/>
    <mergeCell ref="AK32:AO32"/>
    <mergeCell ref="AN54:AP54"/>
    <mergeCell ref="AG54:AM54"/>
    <mergeCell ref="AN55:AP55"/>
    <mergeCell ref="AG55:AM55"/>
    <mergeCell ref="AG51:AM51"/>
    <mergeCell ref="AN51:AP51"/>
    <mergeCell ref="AN53:AP53"/>
    <mergeCell ref="AN52:AP52"/>
    <mergeCell ref="AG52:AM52"/>
    <mergeCell ref="AG53:AM53"/>
    <mergeCell ref="L30:O30"/>
    <mergeCell ref="K5:AO5"/>
    <mergeCell ref="K6:AO6"/>
    <mergeCell ref="AR2:BE2"/>
    <mergeCell ref="AS46:AT48"/>
    <mergeCell ref="E20:AN20"/>
    <mergeCell ref="AK23:AO23"/>
    <mergeCell ref="W25:AE25"/>
    <mergeCell ref="AK25:AO25"/>
    <mergeCell ref="W26:AE26"/>
    <mergeCell ref="AK26:AO26"/>
    <mergeCell ref="W27:AE27"/>
    <mergeCell ref="AK27:AO27"/>
    <mergeCell ref="W28:AE28"/>
    <mergeCell ref="AK28:AO28"/>
    <mergeCell ref="W29:AE29"/>
    <mergeCell ref="L29:O29"/>
    <mergeCell ref="L25:O25"/>
    <mergeCell ref="L26:O26"/>
    <mergeCell ref="L27:O27"/>
    <mergeCell ref="L28:O28"/>
  </mergeCells>
  <hyperlinks>
    <hyperlink ref="K1:S1" location="C2" display="1) Rekapitulace stavby"/>
    <hyperlink ref="W1:AI1" location="C51" display="2) Rekapitulace objektů stavby a soupisů prací"/>
    <hyperlink ref="A52" location="'01 - Vedlejší rozpočtové ...'!C2" display="/"/>
    <hyperlink ref="A53" location="'02 - Skatepark'!C2" display="/"/>
    <hyperlink ref="A54" location="'03 - Oplocení'!C2" display="/"/>
    <hyperlink ref="A55" location="'04 - Oblouková hala'!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1"/>
  <sheetViews>
    <sheetView showGridLines="0" zoomScale="70" zoomScaleNormal="70" workbookViewId="0" topLeftCell="A1">
      <pane ySplit="1" topLeftCell="A68" activePane="bottomLeft" state="frozen"/>
      <selection pane="bottomLeft" activeCell="K86" sqref="K86"/>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96"/>
      <c r="B1" s="16"/>
      <c r="C1" s="16"/>
      <c r="D1" s="17" t="s">
        <v>1</v>
      </c>
      <c r="E1" s="16"/>
      <c r="F1" s="97" t="s">
        <v>96</v>
      </c>
      <c r="G1" s="328" t="s">
        <v>97</v>
      </c>
      <c r="H1" s="328"/>
      <c r="I1" s="16"/>
      <c r="J1" s="97" t="s">
        <v>98</v>
      </c>
      <c r="K1" s="17" t="s">
        <v>99</v>
      </c>
      <c r="L1" s="97" t="s">
        <v>100</v>
      </c>
      <c r="M1" s="97"/>
      <c r="N1" s="97"/>
      <c r="O1" s="97"/>
      <c r="P1" s="97"/>
      <c r="Q1" s="97"/>
      <c r="R1" s="97"/>
      <c r="S1" s="97"/>
      <c r="T1" s="97"/>
      <c r="U1" s="98"/>
      <c r="V1" s="98"/>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97" t="s">
        <v>8</v>
      </c>
      <c r="M2" s="298"/>
      <c r="N2" s="298"/>
      <c r="O2" s="298"/>
      <c r="P2" s="298"/>
      <c r="Q2" s="298"/>
      <c r="R2" s="298"/>
      <c r="S2" s="298"/>
      <c r="T2" s="298"/>
      <c r="U2" s="298"/>
      <c r="V2" s="298"/>
      <c r="AT2" s="23" t="s">
        <v>85</v>
      </c>
    </row>
    <row r="3" spans="2:46" ht="6.95" customHeight="1">
      <c r="B3" s="24"/>
      <c r="C3" s="25"/>
      <c r="D3" s="25"/>
      <c r="E3" s="25"/>
      <c r="F3" s="25"/>
      <c r="G3" s="25"/>
      <c r="H3" s="25"/>
      <c r="I3" s="25"/>
      <c r="J3" s="25"/>
      <c r="K3" s="26"/>
      <c r="AT3" s="23" t="s">
        <v>86</v>
      </c>
    </row>
    <row r="4" spans="2:46" ht="36.95" customHeight="1">
      <c r="B4" s="27"/>
      <c r="C4" s="28"/>
      <c r="D4" s="29" t="s">
        <v>101</v>
      </c>
      <c r="E4" s="28"/>
      <c r="F4" s="28"/>
      <c r="G4" s="28"/>
      <c r="H4" s="28"/>
      <c r="I4" s="28"/>
      <c r="J4" s="28"/>
      <c r="K4" s="30"/>
      <c r="M4" s="31" t="s">
        <v>13</v>
      </c>
      <c r="AT4" s="23" t="s">
        <v>6</v>
      </c>
    </row>
    <row r="5" spans="2:11" ht="6.95" customHeight="1">
      <c r="B5" s="27"/>
      <c r="C5" s="28"/>
      <c r="D5" s="28"/>
      <c r="E5" s="28"/>
      <c r="F5" s="28"/>
      <c r="G5" s="28"/>
      <c r="H5" s="28"/>
      <c r="I5" s="28"/>
      <c r="J5" s="28"/>
      <c r="K5" s="30"/>
    </row>
    <row r="6" spans="2:11" ht="15">
      <c r="B6" s="27"/>
      <c r="C6" s="28"/>
      <c r="D6" s="35" t="s">
        <v>17</v>
      </c>
      <c r="E6" s="28"/>
      <c r="F6" s="28"/>
      <c r="G6" s="28"/>
      <c r="H6" s="28"/>
      <c r="I6" s="28"/>
      <c r="J6" s="28"/>
      <c r="K6" s="30"/>
    </row>
    <row r="7" spans="2:11" ht="16.5" customHeight="1">
      <c r="B7" s="27"/>
      <c r="C7" s="28"/>
      <c r="D7" s="28"/>
      <c r="E7" s="329" t="str">
        <f>'Rekapitulace stavby'!K6</f>
        <v>Skatepark ve Frýdku - Místku</v>
      </c>
      <c r="F7" s="330"/>
      <c r="G7" s="330"/>
      <c r="H7" s="330"/>
      <c r="I7" s="28"/>
      <c r="J7" s="28"/>
      <c r="K7" s="30"/>
    </row>
    <row r="8" spans="2:11" s="1" customFormat="1" ht="15">
      <c r="B8" s="38"/>
      <c r="C8" s="39"/>
      <c r="D8" s="35" t="s">
        <v>102</v>
      </c>
      <c r="E8" s="39"/>
      <c r="F8" s="39"/>
      <c r="G8" s="39"/>
      <c r="H8" s="39"/>
      <c r="I8" s="39"/>
      <c r="J8" s="39"/>
      <c r="K8" s="42"/>
    </row>
    <row r="9" spans="2:11" s="1" customFormat="1" ht="36.95" customHeight="1">
      <c r="B9" s="38"/>
      <c r="C9" s="39"/>
      <c r="D9" s="39"/>
      <c r="E9" s="331" t="s">
        <v>103</v>
      </c>
      <c r="F9" s="332"/>
      <c r="G9" s="332"/>
      <c r="H9" s="332"/>
      <c r="I9" s="39"/>
      <c r="J9" s="39"/>
      <c r="K9" s="42"/>
    </row>
    <row r="10" spans="2:11" s="1" customFormat="1" ht="13.5">
      <c r="B10" s="38"/>
      <c r="C10" s="39"/>
      <c r="D10" s="39"/>
      <c r="E10" s="39"/>
      <c r="F10" s="39"/>
      <c r="G10" s="39"/>
      <c r="H10" s="39"/>
      <c r="I10" s="39"/>
      <c r="J10" s="39"/>
      <c r="K10" s="42"/>
    </row>
    <row r="11" spans="2:11" s="1" customFormat="1" ht="14.45" customHeight="1">
      <c r="B11" s="38"/>
      <c r="C11" s="39"/>
      <c r="D11" s="35" t="s">
        <v>19</v>
      </c>
      <c r="E11" s="39"/>
      <c r="F11" s="33" t="s">
        <v>20</v>
      </c>
      <c r="G11" s="39"/>
      <c r="H11" s="39"/>
      <c r="I11" s="35" t="s">
        <v>21</v>
      </c>
      <c r="J11" s="33" t="s">
        <v>5</v>
      </c>
      <c r="K11" s="42"/>
    </row>
    <row r="12" spans="2:11" s="1" customFormat="1" ht="14.45" customHeight="1">
      <c r="B12" s="38"/>
      <c r="C12" s="39"/>
      <c r="D12" s="35" t="s">
        <v>23</v>
      </c>
      <c r="E12" s="39"/>
      <c r="F12" s="33" t="s">
        <v>24</v>
      </c>
      <c r="G12" s="39"/>
      <c r="H12" s="39"/>
      <c r="I12" s="35" t="s">
        <v>25</v>
      </c>
      <c r="J12" s="99" t="str">
        <f>'Rekapitulace stavby'!AN8</f>
        <v>13. 7. 2018</v>
      </c>
      <c r="K12" s="42"/>
    </row>
    <row r="13" spans="2:11" s="1" customFormat="1" ht="10.9" customHeight="1">
      <c r="B13" s="38"/>
      <c r="C13" s="39"/>
      <c r="D13" s="39"/>
      <c r="E13" s="39"/>
      <c r="F13" s="39"/>
      <c r="G13" s="39"/>
      <c r="H13" s="39"/>
      <c r="I13" s="39"/>
      <c r="J13" s="39"/>
      <c r="K13" s="42"/>
    </row>
    <row r="14" spans="2:11" s="1" customFormat="1" ht="14.45" customHeight="1">
      <c r="B14" s="38"/>
      <c r="C14" s="39"/>
      <c r="D14" s="35" t="s">
        <v>31</v>
      </c>
      <c r="E14" s="39"/>
      <c r="F14" s="39"/>
      <c r="G14" s="39"/>
      <c r="H14" s="39"/>
      <c r="I14" s="35" t="s">
        <v>32</v>
      </c>
      <c r="J14" s="33" t="s">
        <v>5</v>
      </c>
      <c r="K14" s="42"/>
    </row>
    <row r="15" spans="2:11" s="1" customFormat="1" ht="18" customHeight="1">
      <c r="B15" s="38"/>
      <c r="C15" s="39"/>
      <c r="D15" s="39"/>
      <c r="E15" s="33" t="s">
        <v>33</v>
      </c>
      <c r="F15" s="39"/>
      <c r="G15" s="39"/>
      <c r="H15" s="39"/>
      <c r="I15" s="35" t="s">
        <v>34</v>
      </c>
      <c r="J15" s="33" t="s">
        <v>5</v>
      </c>
      <c r="K15" s="42"/>
    </row>
    <row r="16" spans="2:11" s="1" customFormat="1" ht="6.95" customHeight="1">
      <c r="B16" s="38"/>
      <c r="C16" s="39"/>
      <c r="D16" s="39"/>
      <c r="E16" s="39"/>
      <c r="F16" s="39"/>
      <c r="G16" s="39"/>
      <c r="H16" s="39"/>
      <c r="I16" s="39"/>
      <c r="J16" s="39"/>
      <c r="K16" s="42"/>
    </row>
    <row r="17" spans="2:11" s="1" customFormat="1" ht="14.45" customHeight="1">
      <c r="B17" s="38"/>
      <c r="C17" s="39"/>
      <c r="D17" s="35" t="s">
        <v>35</v>
      </c>
      <c r="E17" s="39"/>
      <c r="F17" s="39"/>
      <c r="G17" s="39"/>
      <c r="H17" s="39"/>
      <c r="I17" s="35" t="s">
        <v>32</v>
      </c>
      <c r="J17" s="33" t="str">
        <f>IF('Rekapitulace stavby'!AN13="Vyplň údaj","",IF('Rekapitulace stavby'!AN13="","",'Rekapitulace stavby'!AN13))</f>
        <v/>
      </c>
      <c r="K17" s="42"/>
    </row>
    <row r="18" spans="2:11" s="1" customFormat="1" ht="18" customHeight="1">
      <c r="B18" s="38"/>
      <c r="C18" s="39"/>
      <c r="D18" s="39"/>
      <c r="E18" s="33" t="str">
        <f>IF('Rekapitulace stavby'!E14="Vyplň údaj","",IF('Rekapitulace stavby'!E14="","",'Rekapitulace stavby'!E14))</f>
        <v xml:space="preserve"> </v>
      </c>
      <c r="F18" s="39"/>
      <c r="G18" s="39"/>
      <c r="H18" s="39"/>
      <c r="I18" s="35" t="s">
        <v>34</v>
      </c>
      <c r="J18" s="33" t="str">
        <f>IF('Rekapitulace stavby'!AN14="Vyplň údaj","",IF('Rekapitulace stavby'!AN14="","",'Rekapitulace stavby'!AN14))</f>
        <v/>
      </c>
      <c r="K18" s="42"/>
    </row>
    <row r="19" spans="2:11" s="1" customFormat="1" ht="6.95" customHeight="1">
      <c r="B19" s="38"/>
      <c r="C19" s="39"/>
      <c r="D19" s="39"/>
      <c r="E19" s="39"/>
      <c r="F19" s="39"/>
      <c r="G19" s="39"/>
      <c r="H19" s="39"/>
      <c r="I19" s="39"/>
      <c r="J19" s="39"/>
      <c r="K19" s="42"/>
    </row>
    <row r="20" spans="2:11" s="1" customFormat="1" ht="14.45" customHeight="1">
      <c r="B20" s="38"/>
      <c r="C20" s="39"/>
      <c r="D20" s="35" t="s">
        <v>37</v>
      </c>
      <c r="E20" s="39"/>
      <c r="F20" s="39"/>
      <c r="G20" s="39"/>
      <c r="H20" s="39"/>
      <c r="I20" s="35" t="s">
        <v>32</v>
      </c>
      <c r="J20" s="33" t="s">
        <v>5</v>
      </c>
      <c r="K20" s="42"/>
    </row>
    <row r="21" spans="2:11" s="1" customFormat="1" ht="18" customHeight="1">
      <c r="B21" s="38"/>
      <c r="C21" s="39"/>
      <c r="D21" s="39"/>
      <c r="E21" s="33" t="s">
        <v>38</v>
      </c>
      <c r="F21" s="39"/>
      <c r="G21" s="39"/>
      <c r="H21" s="39"/>
      <c r="I21" s="35" t="s">
        <v>34</v>
      </c>
      <c r="J21" s="33" t="s">
        <v>5</v>
      </c>
      <c r="K21" s="42"/>
    </row>
    <row r="22" spans="2:11" s="1" customFormat="1" ht="6.95" customHeight="1">
      <c r="B22" s="38"/>
      <c r="C22" s="39"/>
      <c r="D22" s="39"/>
      <c r="E22" s="39"/>
      <c r="F22" s="39"/>
      <c r="G22" s="39"/>
      <c r="H22" s="39"/>
      <c r="I22" s="39"/>
      <c r="J22" s="39"/>
      <c r="K22" s="42"/>
    </row>
    <row r="23" spans="2:11" s="1" customFormat="1" ht="14.45" customHeight="1">
      <c r="B23" s="38"/>
      <c r="C23" s="39"/>
      <c r="D23" s="35" t="s">
        <v>40</v>
      </c>
      <c r="E23" s="39"/>
      <c r="F23" s="39"/>
      <c r="G23" s="39"/>
      <c r="H23" s="39"/>
      <c r="I23" s="39"/>
      <c r="J23" s="39"/>
      <c r="K23" s="42"/>
    </row>
    <row r="24" spans="2:11" s="6" customFormat="1" ht="71.25" customHeight="1">
      <c r="B24" s="100"/>
      <c r="C24" s="101"/>
      <c r="D24" s="101"/>
      <c r="E24" s="303" t="s">
        <v>41</v>
      </c>
      <c r="F24" s="303"/>
      <c r="G24" s="303"/>
      <c r="H24" s="303"/>
      <c r="I24" s="101"/>
      <c r="J24" s="101"/>
      <c r="K24" s="102"/>
    </row>
    <row r="25" spans="2:11" s="1" customFormat="1" ht="6.95" customHeight="1">
      <c r="B25" s="38"/>
      <c r="C25" s="39"/>
      <c r="D25" s="39"/>
      <c r="E25" s="39"/>
      <c r="F25" s="39"/>
      <c r="G25" s="39"/>
      <c r="H25" s="39"/>
      <c r="I25" s="39"/>
      <c r="J25" s="39"/>
      <c r="K25" s="42"/>
    </row>
    <row r="26" spans="2:11" s="1" customFormat="1" ht="6.95" customHeight="1">
      <c r="B26" s="38"/>
      <c r="C26" s="39"/>
      <c r="D26" s="65"/>
      <c r="E26" s="65"/>
      <c r="F26" s="65"/>
      <c r="G26" s="65"/>
      <c r="H26" s="65"/>
      <c r="I26" s="65"/>
      <c r="J26" s="65"/>
      <c r="K26" s="103"/>
    </row>
    <row r="27" spans="2:11" s="1" customFormat="1" ht="25.35" customHeight="1">
      <c r="B27" s="38"/>
      <c r="C27" s="39"/>
      <c r="D27" s="104" t="s">
        <v>42</v>
      </c>
      <c r="E27" s="39"/>
      <c r="F27" s="39"/>
      <c r="G27" s="39"/>
      <c r="H27" s="39"/>
      <c r="I27" s="39"/>
      <c r="J27" s="105">
        <f>ROUND(J81,2)</f>
        <v>0</v>
      </c>
      <c r="K27" s="42"/>
    </row>
    <row r="28" spans="2:11" s="1" customFormat="1" ht="6.95" customHeight="1">
      <c r="B28" s="38"/>
      <c r="C28" s="39"/>
      <c r="D28" s="65"/>
      <c r="E28" s="65"/>
      <c r="F28" s="65"/>
      <c r="G28" s="65"/>
      <c r="H28" s="65"/>
      <c r="I28" s="65"/>
      <c r="J28" s="65"/>
      <c r="K28" s="103"/>
    </row>
    <row r="29" spans="2:11" s="1" customFormat="1" ht="14.45" customHeight="1">
      <c r="B29" s="38"/>
      <c r="C29" s="39"/>
      <c r="D29" s="39"/>
      <c r="E29" s="39"/>
      <c r="F29" s="43" t="s">
        <v>44</v>
      </c>
      <c r="G29" s="39"/>
      <c r="H29" s="39"/>
      <c r="I29" s="43" t="s">
        <v>43</v>
      </c>
      <c r="J29" s="43" t="s">
        <v>45</v>
      </c>
      <c r="K29" s="42"/>
    </row>
    <row r="30" spans="2:11" s="1" customFormat="1" ht="14.45" customHeight="1">
      <c r="B30" s="38"/>
      <c r="C30" s="39"/>
      <c r="D30" s="46" t="s">
        <v>46</v>
      </c>
      <c r="E30" s="46" t="s">
        <v>47</v>
      </c>
      <c r="F30" s="106">
        <f>ROUND(SUM(BE81:BE100),2)</f>
        <v>0</v>
      </c>
      <c r="G30" s="39"/>
      <c r="H30" s="39"/>
      <c r="I30" s="107">
        <v>0.21</v>
      </c>
      <c r="J30" s="106">
        <f>ROUND(ROUND((SUM(BE81:BE100)),2)*I30,2)</f>
        <v>0</v>
      </c>
      <c r="K30" s="42"/>
    </row>
    <row r="31" spans="2:11" s="1" customFormat="1" ht="14.45" customHeight="1">
      <c r="B31" s="38"/>
      <c r="C31" s="39"/>
      <c r="D31" s="39"/>
      <c r="E31" s="46" t="s">
        <v>48</v>
      </c>
      <c r="F31" s="106">
        <f>ROUND(SUM(BF81:BF100),2)</f>
        <v>0</v>
      </c>
      <c r="G31" s="39"/>
      <c r="H31" s="39"/>
      <c r="I31" s="107">
        <v>0.15</v>
      </c>
      <c r="J31" s="106">
        <f>ROUND(ROUND((SUM(BF81:BF100)),2)*I31,2)</f>
        <v>0</v>
      </c>
      <c r="K31" s="42"/>
    </row>
    <row r="32" spans="2:11" s="1" customFormat="1" ht="14.45" customHeight="1" hidden="1">
      <c r="B32" s="38"/>
      <c r="C32" s="39"/>
      <c r="D32" s="39"/>
      <c r="E32" s="46" t="s">
        <v>49</v>
      </c>
      <c r="F32" s="106">
        <f>ROUND(SUM(BG81:BG100),2)</f>
        <v>0</v>
      </c>
      <c r="G32" s="39"/>
      <c r="H32" s="39"/>
      <c r="I32" s="107">
        <v>0.21</v>
      </c>
      <c r="J32" s="106">
        <v>0</v>
      </c>
      <c r="K32" s="42"/>
    </row>
    <row r="33" spans="2:11" s="1" customFormat="1" ht="14.45" customHeight="1" hidden="1">
      <c r="B33" s="38"/>
      <c r="C33" s="39"/>
      <c r="D33" s="39"/>
      <c r="E33" s="46" t="s">
        <v>50</v>
      </c>
      <c r="F33" s="106">
        <f>ROUND(SUM(BH81:BH100),2)</f>
        <v>0</v>
      </c>
      <c r="G33" s="39"/>
      <c r="H33" s="39"/>
      <c r="I33" s="107">
        <v>0.15</v>
      </c>
      <c r="J33" s="106">
        <v>0</v>
      </c>
      <c r="K33" s="42"/>
    </row>
    <row r="34" spans="2:11" s="1" customFormat="1" ht="14.45" customHeight="1" hidden="1">
      <c r="B34" s="38"/>
      <c r="C34" s="39"/>
      <c r="D34" s="39"/>
      <c r="E34" s="46" t="s">
        <v>51</v>
      </c>
      <c r="F34" s="106">
        <f>ROUND(SUM(BI81:BI100),2)</f>
        <v>0</v>
      </c>
      <c r="G34" s="39"/>
      <c r="H34" s="39"/>
      <c r="I34" s="107">
        <v>0</v>
      </c>
      <c r="J34" s="106">
        <v>0</v>
      </c>
      <c r="K34" s="42"/>
    </row>
    <row r="35" spans="2:11" s="1" customFormat="1" ht="6.95" customHeight="1">
      <c r="B35" s="38"/>
      <c r="C35" s="39"/>
      <c r="D35" s="39"/>
      <c r="E35" s="39"/>
      <c r="F35" s="39"/>
      <c r="G35" s="39"/>
      <c r="H35" s="39"/>
      <c r="I35" s="39"/>
      <c r="J35" s="39"/>
      <c r="K35" s="42"/>
    </row>
    <row r="36" spans="2:11" s="1" customFormat="1" ht="25.35" customHeight="1">
      <c r="B36" s="38"/>
      <c r="C36" s="108"/>
      <c r="D36" s="109" t="s">
        <v>52</v>
      </c>
      <c r="E36" s="68"/>
      <c r="F36" s="68"/>
      <c r="G36" s="110" t="s">
        <v>53</v>
      </c>
      <c r="H36" s="111" t="s">
        <v>54</v>
      </c>
      <c r="I36" s="68"/>
      <c r="J36" s="112">
        <f>SUM(J27:J34)</f>
        <v>0</v>
      </c>
      <c r="K36" s="113"/>
    </row>
    <row r="37" spans="2:11" s="1" customFormat="1" ht="14.45" customHeight="1">
      <c r="B37" s="53"/>
      <c r="C37" s="54"/>
      <c r="D37" s="54"/>
      <c r="E37" s="54"/>
      <c r="F37" s="54"/>
      <c r="G37" s="54"/>
      <c r="H37" s="54"/>
      <c r="I37" s="54"/>
      <c r="J37" s="54"/>
      <c r="K37" s="55"/>
    </row>
    <row r="41" spans="2:11" s="1" customFormat="1" ht="6.95" customHeight="1">
      <c r="B41" s="56"/>
      <c r="C41" s="57"/>
      <c r="D41" s="57"/>
      <c r="E41" s="57"/>
      <c r="F41" s="57"/>
      <c r="G41" s="57"/>
      <c r="H41" s="57"/>
      <c r="I41" s="57"/>
      <c r="J41" s="57"/>
      <c r="K41" s="114"/>
    </row>
    <row r="42" spans="2:11" s="1" customFormat="1" ht="36.95" customHeight="1">
      <c r="B42" s="38"/>
      <c r="C42" s="29" t="s">
        <v>104</v>
      </c>
      <c r="D42" s="39"/>
      <c r="E42" s="39"/>
      <c r="F42" s="39"/>
      <c r="G42" s="39"/>
      <c r="H42" s="39"/>
      <c r="I42" s="39"/>
      <c r="J42" s="39"/>
      <c r="K42" s="42"/>
    </row>
    <row r="43" spans="2:11" s="1" customFormat="1" ht="6.95" customHeight="1">
      <c r="B43" s="38"/>
      <c r="C43" s="39"/>
      <c r="D43" s="39"/>
      <c r="E43" s="39"/>
      <c r="F43" s="39"/>
      <c r="G43" s="39"/>
      <c r="H43" s="39"/>
      <c r="I43" s="39"/>
      <c r="J43" s="39"/>
      <c r="K43" s="42"/>
    </row>
    <row r="44" spans="2:11" s="1" customFormat="1" ht="14.45" customHeight="1">
      <c r="B44" s="38"/>
      <c r="C44" s="35" t="s">
        <v>17</v>
      </c>
      <c r="D44" s="39"/>
      <c r="E44" s="39"/>
      <c r="F44" s="39"/>
      <c r="G44" s="39"/>
      <c r="H44" s="39"/>
      <c r="I44" s="39"/>
      <c r="J44" s="39"/>
      <c r="K44" s="42"/>
    </row>
    <row r="45" spans="2:11" s="1" customFormat="1" ht="16.5" customHeight="1">
      <c r="B45" s="38"/>
      <c r="C45" s="39"/>
      <c r="D45" s="39"/>
      <c r="E45" s="329" t="str">
        <f>E7</f>
        <v>Skatepark ve Frýdku - Místku</v>
      </c>
      <c r="F45" s="330"/>
      <c r="G45" s="330"/>
      <c r="H45" s="330"/>
      <c r="I45" s="39"/>
      <c r="J45" s="39"/>
      <c r="K45" s="42"/>
    </row>
    <row r="46" spans="2:11" s="1" customFormat="1" ht="14.45" customHeight="1">
      <c r="B46" s="38"/>
      <c r="C46" s="35" t="s">
        <v>102</v>
      </c>
      <c r="D46" s="39"/>
      <c r="E46" s="39"/>
      <c r="F46" s="39"/>
      <c r="G46" s="39"/>
      <c r="H46" s="39"/>
      <c r="I46" s="39"/>
      <c r="J46" s="39"/>
      <c r="K46" s="42"/>
    </row>
    <row r="47" spans="2:11" s="1" customFormat="1" ht="17.25" customHeight="1">
      <c r="B47" s="38"/>
      <c r="C47" s="39"/>
      <c r="D47" s="39"/>
      <c r="E47" s="331" t="str">
        <f>E9</f>
        <v>01 - Vedlejší rozpočtové náklady</v>
      </c>
      <c r="F47" s="332"/>
      <c r="G47" s="332"/>
      <c r="H47" s="332"/>
      <c r="I47" s="39"/>
      <c r="J47" s="39"/>
      <c r="K47" s="42"/>
    </row>
    <row r="48" spans="2:11" s="1" customFormat="1" ht="6.95" customHeight="1">
      <c r="B48" s="38"/>
      <c r="C48" s="39"/>
      <c r="D48" s="39"/>
      <c r="E48" s="39"/>
      <c r="F48" s="39"/>
      <c r="G48" s="39"/>
      <c r="H48" s="39"/>
      <c r="I48" s="39"/>
      <c r="J48" s="39"/>
      <c r="K48" s="42"/>
    </row>
    <row r="49" spans="2:11" s="1" customFormat="1" ht="18" customHeight="1">
      <c r="B49" s="38"/>
      <c r="C49" s="35" t="s">
        <v>23</v>
      </c>
      <c r="D49" s="39"/>
      <c r="E49" s="39"/>
      <c r="F49" s="33" t="str">
        <f>F12</f>
        <v>Frýdek - Místek, na p. č.p. 3070, 3066 a 3059</v>
      </c>
      <c r="G49" s="39"/>
      <c r="H49" s="39"/>
      <c r="I49" s="35" t="s">
        <v>25</v>
      </c>
      <c r="J49" s="99" t="str">
        <f>IF(J12="","",J12)</f>
        <v>13. 7. 2018</v>
      </c>
      <c r="K49" s="42"/>
    </row>
    <row r="50" spans="2:11" s="1" customFormat="1" ht="6.95" customHeight="1">
      <c r="B50" s="38"/>
      <c r="C50" s="39"/>
      <c r="D50" s="39"/>
      <c r="E50" s="39"/>
      <c r="F50" s="39"/>
      <c r="G50" s="39"/>
      <c r="H50" s="39"/>
      <c r="I50" s="39"/>
      <c r="J50" s="39"/>
      <c r="K50" s="42"/>
    </row>
    <row r="51" spans="2:11" s="1" customFormat="1" ht="15">
      <c r="B51" s="38"/>
      <c r="C51" s="35" t="s">
        <v>31</v>
      </c>
      <c r="D51" s="39"/>
      <c r="E51" s="39"/>
      <c r="F51" s="33" t="str">
        <f>E15</f>
        <v>Statutární město Frýdek - Místek, Radniční 1148</v>
      </c>
      <c r="G51" s="39"/>
      <c r="H51" s="39"/>
      <c r="I51" s="35" t="s">
        <v>37</v>
      </c>
      <c r="J51" s="303" t="str">
        <f>E21</f>
        <v>Luboš Kocourek</v>
      </c>
      <c r="K51" s="42"/>
    </row>
    <row r="52" spans="2:11" s="1" customFormat="1" ht="14.45" customHeight="1">
      <c r="B52" s="38"/>
      <c r="C52" s="35" t="s">
        <v>35</v>
      </c>
      <c r="D52" s="39"/>
      <c r="E52" s="39"/>
      <c r="F52" s="33" t="str">
        <f>IF(E18="","",E18)</f>
        <v xml:space="preserve"> </v>
      </c>
      <c r="G52" s="39"/>
      <c r="H52" s="39"/>
      <c r="I52" s="39"/>
      <c r="J52" s="324"/>
      <c r="K52" s="42"/>
    </row>
    <row r="53" spans="2:11" s="1" customFormat="1" ht="10.35" customHeight="1">
      <c r="B53" s="38"/>
      <c r="C53" s="39"/>
      <c r="D53" s="39"/>
      <c r="E53" s="39"/>
      <c r="F53" s="39"/>
      <c r="G53" s="39"/>
      <c r="H53" s="39"/>
      <c r="I53" s="39"/>
      <c r="J53" s="39"/>
      <c r="K53" s="42"/>
    </row>
    <row r="54" spans="2:11" s="1" customFormat="1" ht="29.25" customHeight="1">
      <c r="B54" s="38"/>
      <c r="C54" s="115" t="s">
        <v>105</v>
      </c>
      <c r="D54" s="108"/>
      <c r="E54" s="108"/>
      <c r="F54" s="108"/>
      <c r="G54" s="108"/>
      <c r="H54" s="108"/>
      <c r="I54" s="108"/>
      <c r="J54" s="116" t="s">
        <v>106</v>
      </c>
      <c r="K54" s="117"/>
    </row>
    <row r="55" spans="2:11" s="1" customFormat="1" ht="10.35" customHeight="1">
      <c r="B55" s="38"/>
      <c r="C55" s="39"/>
      <c r="D55" s="39"/>
      <c r="E55" s="39"/>
      <c r="F55" s="39"/>
      <c r="G55" s="39"/>
      <c r="H55" s="39"/>
      <c r="I55" s="39"/>
      <c r="J55" s="39"/>
      <c r="K55" s="42"/>
    </row>
    <row r="56" spans="2:47" s="1" customFormat="1" ht="29.25" customHeight="1">
      <c r="B56" s="38"/>
      <c r="C56" s="118" t="s">
        <v>107</v>
      </c>
      <c r="D56" s="39"/>
      <c r="E56" s="39"/>
      <c r="F56" s="39"/>
      <c r="G56" s="39"/>
      <c r="H56" s="39"/>
      <c r="I56" s="39"/>
      <c r="J56" s="105">
        <f>J81</f>
        <v>0</v>
      </c>
      <c r="K56" s="42"/>
      <c r="AU56" s="23" t="s">
        <v>108</v>
      </c>
    </row>
    <row r="57" spans="2:11" s="7" customFormat="1" ht="24.95" customHeight="1">
      <c r="B57" s="119"/>
      <c r="C57" s="120"/>
      <c r="D57" s="121" t="s">
        <v>109</v>
      </c>
      <c r="E57" s="122"/>
      <c r="F57" s="122"/>
      <c r="G57" s="122"/>
      <c r="H57" s="122"/>
      <c r="I57" s="122"/>
      <c r="J57" s="123">
        <f>J82</f>
        <v>0</v>
      </c>
      <c r="K57" s="124"/>
    </row>
    <row r="58" spans="2:11" s="8" customFormat="1" ht="19.9" customHeight="1">
      <c r="B58" s="125"/>
      <c r="C58" s="126"/>
      <c r="D58" s="127" t="s">
        <v>110</v>
      </c>
      <c r="E58" s="128"/>
      <c r="F58" s="128"/>
      <c r="G58" s="128"/>
      <c r="H58" s="128"/>
      <c r="I58" s="128"/>
      <c r="J58" s="129">
        <f>J83</f>
        <v>0</v>
      </c>
      <c r="K58" s="130"/>
    </row>
    <row r="59" spans="2:11" s="8" customFormat="1" ht="19.9" customHeight="1">
      <c r="B59" s="125"/>
      <c r="C59" s="126"/>
      <c r="D59" s="127" t="s">
        <v>111</v>
      </c>
      <c r="E59" s="128"/>
      <c r="F59" s="128"/>
      <c r="G59" s="128"/>
      <c r="H59" s="128"/>
      <c r="I59" s="128"/>
      <c r="J59" s="129">
        <f>J89</f>
        <v>0</v>
      </c>
      <c r="K59" s="130"/>
    </row>
    <row r="60" spans="2:11" s="8" customFormat="1" ht="19.9" customHeight="1">
      <c r="B60" s="125"/>
      <c r="C60" s="126"/>
      <c r="D60" s="127" t="s">
        <v>112</v>
      </c>
      <c r="E60" s="128"/>
      <c r="F60" s="128"/>
      <c r="G60" s="128"/>
      <c r="H60" s="128"/>
      <c r="I60" s="128"/>
      <c r="J60" s="129">
        <f>J95</f>
        <v>0</v>
      </c>
      <c r="K60" s="130"/>
    </row>
    <row r="61" spans="2:11" s="8" customFormat="1" ht="19.9" customHeight="1">
      <c r="B61" s="125"/>
      <c r="C61" s="126"/>
      <c r="D61" s="127" t="s">
        <v>113</v>
      </c>
      <c r="E61" s="128"/>
      <c r="F61" s="128"/>
      <c r="G61" s="128"/>
      <c r="H61" s="128"/>
      <c r="I61" s="128"/>
      <c r="J61" s="129">
        <f>J97</f>
        <v>0</v>
      </c>
      <c r="K61" s="130"/>
    </row>
    <row r="62" spans="2:11" s="1" customFormat="1" ht="21.75" customHeight="1">
      <c r="B62" s="38"/>
      <c r="C62" s="39"/>
      <c r="D62" s="39"/>
      <c r="E62" s="39"/>
      <c r="F62" s="39"/>
      <c r="G62" s="39"/>
      <c r="H62" s="39"/>
      <c r="I62" s="39"/>
      <c r="J62" s="39"/>
      <c r="K62" s="42"/>
    </row>
    <row r="63" spans="2:11" s="1" customFormat="1" ht="6.95" customHeight="1">
      <c r="B63" s="53"/>
      <c r="C63" s="54"/>
      <c r="D63" s="54"/>
      <c r="E63" s="54"/>
      <c r="F63" s="54"/>
      <c r="G63" s="54"/>
      <c r="H63" s="54"/>
      <c r="I63" s="54"/>
      <c r="J63" s="54"/>
      <c r="K63" s="55"/>
    </row>
    <row r="67" spans="2:12" s="1" customFormat="1" ht="6.95" customHeight="1">
      <c r="B67" s="56"/>
      <c r="C67" s="57"/>
      <c r="D67" s="57"/>
      <c r="E67" s="57"/>
      <c r="F67" s="57"/>
      <c r="G67" s="57"/>
      <c r="H67" s="57"/>
      <c r="I67" s="57"/>
      <c r="J67" s="57"/>
      <c r="K67" s="57"/>
      <c r="L67" s="38"/>
    </row>
    <row r="68" spans="2:12" s="1" customFormat="1" ht="36.95" customHeight="1">
      <c r="B68" s="38"/>
      <c r="C68" s="58" t="s">
        <v>114</v>
      </c>
      <c r="L68" s="38"/>
    </row>
    <row r="69" spans="2:12" s="1" customFormat="1" ht="6.95" customHeight="1">
      <c r="B69" s="38"/>
      <c r="L69" s="38"/>
    </row>
    <row r="70" spans="2:12" s="1" customFormat="1" ht="14.45" customHeight="1">
      <c r="B70" s="38"/>
      <c r="C70" s="60" t="s">
        <v>17</v>
      </c>
      <c r="L70" s="38"/>
    </row>
    <row r="71" spans="2:12" s="1" customFormat="1" ht="16.5" customHeight="1">
      <c r="B71" s="38"/>
      <c r="E71" s="325" t="str">
        <f>E7</f>
        <v>Skatepark ve Frýdku - Místku</v>
      </c>
      <c r="F71" s="326"/>
      <c r="G71" s="326"/>
      <c r="H71" s="326"/>
      <c r="L71" s="38"/>
    </row>
    <row r="72" spans="2:12" s="1" customFormat="1" ht="14.45" customHeight="1">
      <c r="B72" s="38"/>
      <c r="C72" s="60" t="s">
        <v>102</v>
      </c>
      <c r="L72" s="38"/>
    </row>
    <row r="73" spans="2:12" s="1" customFormat="1" ht="17.25" customHeight="1">
      <c r="B73" s="38"/>
      <c r="E73" s="315" t="str">
        <f>E9</f>
        <v>01 - Vedlejší rozpočtové náklady</v>
      </c>
      <c r="F73" s="327"/>
      <c r="G73" s="327"/>
      <c r="H73" s="327"/>
      <c r="L73" s="38"/>
    </row>
    <row r="74" spans="2:12" s="1" customFormat="1" ht="6.95" customHeight="1">
      <c r="B74" s="38"/>
      <c r="L74" s="38"/>
    </row>
    <row r="75" spans="2:12" s="1" customFormat="1" ht="18" customHeight="1">
      <c r="B75" s="38"/>
      <c r="C75" s="60" t="s">
        <v>23</v>
      </c>
      <c r="F75" s="131" t="str">
        <f>F12</f>
        <v>Frýdek - Místek, na p. č.p. 3070, 3066 a 3059</v>
      </c>
      <c r="I75" s="60" t="s">
        <v>25</v>
      </c>
      <c r="J75" s="64" t="str">
        <f>IF(J12="","",J12)</f>
        <v>13. 7. 2018</v>
      </c>
      <c r="L75" s="38"/>
    </row>
    <row r="76" spans="2:12" s="1" customFormat="1" ht="6.95" customHeight="1">
      <c r="B76" s="38"/>
      <c r="L76" s="38"/>
    </row>
    <row r="77" spans="2:12" s="1" customFormat="1" ht="15">
      <c r="B77" s="38"/>
      <c r="C77" s="60" t="s">
        <v>31</v>
      </c>
      <c r="F77" s="131" t="str">
        <f>E15</f>
        <v>Statutární město Frýdek - Místek, Radniční 1148</v>
      </c>
      <c r="I77" s="60" t="s">
        <v>37</v>
      </c>
      <c r="J77" s="131" t="str">
        <f>E21</f>
        <v>Luboš Kocourek</v>
      </c>
      <c r="L77" s="38"/>
    </row>
    <row r="78" spans="2:12" s="1" customFormat="1" ht="14.45" customHeight="1">
      <c r="B78" s="38"/>
      <c r="C78" s="60" t="s">
        <v>35</v>
      </c>
      <c r="F78" s="131" t="str">
        <f>IF(E18="","",E18)</f>
        <v xml:space="preserve"> </v>
      </c>
      <c r="L78" s="38"/>
    </row>
    <row r="79" spans="2:12" s="1" customFormat="1" ht="10.35" customHeight="1">
      <c r="B79" s="38"/>
      <c r="L79" s="38"/>
    </row>
    <row r="80" spans="2:20" s="9" customFormat="1" ht="29.25" customHeight="1">
      <c r="B80" s="132"/>
      <c r="C80" s="133" t="s">
        <v>115</v>
      </c>
      <c r="D80" s="134" t="s">
        <v>61</v>
      </c>
      <c r="E80" s="134" t="s">
        <v>57</v>
      </c>
      <c r="F80" s="134" t="s">
        <v>116</v>
      </c>
      <c r="G80" s="134" t="s">
        <v>117</v>
      </c>
      <c r="H80" s="134" t="s">
        <v>118</v>
      </c>
      <c r="I80" s="134" t="s">
        <v>119</v>
      </c>
      <c r="J80" s="134" t="s">
        <v>106</v>
      </c>
      <c r="K80" s="135" t="s">
        <v>120</v>
      </c>
      <c r="L80" s="132"/>
      <c r="M80" s="70" t="s">
        <v>121</v>
      </c>
      <c r="N80" s="71" t="s">
        <v>46</v>
      </c>
      <c r="O80" s="71" t="s">
        <v>122</v>
      </c>
      <c r="P80" s="71" t="s">
        <v>123</v>
      </c>
      <c r="Q80" s="71" t="s">
        <v>124</v>
      </c>
      <c r="R80" s="71" t="s">
        <v>125</v>
      </c>
      <c r="S80" s="71" t="s">
        <v>126</v>
      </c>
      <c r="T80" s="72" t="s">
        <v>127</v>
      </c>
    </row>
    <row r="81" spans="2:63" s="1" customFormat="1" ht="29.25" customHeight="1">
      <c r="B81" s="38"/>
      <c r="C81" s="74" t="s">
        <v>107</v>
      </c>
      <c r="J81" s="136">
        <f>J82</f>
        <v>0</v>
      </c>
      <c r="L81" s="38"/>
      <c r="M81" s="73"/>
      <c r="N81" s="65"/>
      <c r="O81" s="65"/>
      <c r="P81" s="137">
        <f>P82</f>
        <v>0</v>
      </c>
      <c r="Q81" s="65"/>
      <c r="R81" s="137">
        <f>R82</f>
        <v>0</v>
      </c>
      <c r="S81" s="65"/>
      <c r="T81" s="138">
        <f>T82</f>
        <v>0</v>
      </c>
      <c r="AT81" s="23" t="s">
        <v>75</v>
      </c>
      <c r="AU81" s="23" t="s">
        <v>108</v>
      </c>
      <c r="BK81" s="139">
        <f>BK82</f>
        <v>0</v>
      </c>
    </row>
    <row r="82" spans="2:63" s="10" customFormat="1" ht="37.35" customHeight="1">
      <c r="B82" s="140"/>
      <c r="D82" s="141" t="s">
        <v>75</v>
      </c>
      <c r="E82" s="142" t="s">
        <v>128</v>
      </c>
      <c r="F82" s="142" t="s">
        <v>82</v>
      </c>
      <c r="J82" s="143">
        <f>J83+J89+J95+J97</f>
        <v>0</v>
      </c>
      <c r="L82" s="140"/>
      <c r="M82" s="144"/>
      <c r="N82" s="145"/>
      <c r="O82" s="145"/>
      <c r="P82" s="146">
        <f>P83+P89+P95+P97</f>
        <v>0</v>
      </c>
      <c r="Q82" s="145"/>
      <c r="R82" s="146">
        <f>R83+R89+R95+R97</f>
        <v>0</v>
      </c>
      <c r="S82" s="145"/>
      <c r="T82" s="147">
        <f>T83+T89+T95+T97</f>
        <v>0</v>
      </c>
      <c r="AR82" s="141" t="s">
        <v>129</v>
      </c>
      <c r="AT82" s="148" t="s">
        <v>75</v>
      </c>
      <c r="AU82" s="148" t="s">
        <v>76</v>
      </c>
      <c r="AY82" s="141" t="s">
        <v>130</v>
      </c>
      <c r="BK82" s="149">
        <f>BK83+BK89+BK95+BK97</f>
        <v>0</v>
      </c>
    </row>
    <row r="83" spans="2:63" s="10" customFormat="1" ht="19.9" customHeight="1">
      <c r="B83" s="140"/>
      <c r="D83" s="141" t="s">
        <v>75</v>
      </c>
      <c r="E83" s="150" t="s">
        <v>131</v>
      </c>
      <c r="F83" s="150" t="s">
        <v>132</v>
      </c>
      <c r="J83" s="151">
        <f>SUM(J84:J88)</f>
        <v>0</v>
      </c>
      <c r="L83" s="140"/>
      <c r="M83" s="144"/>
      <c r="N83" s="145"/>
      <c r="O83" s="145"/>
      <c r="P83" s="146">
        <f>SUM(P84:P88)</f>
        <v>0</v>
      </c>
      <c r="Q83" s="145"/>
      <c r="R83" s="146">
        <f>SUM(R84:R88)</f>
        <v>0</v>
      </c>
      <c r="S83" s="145"/>
      <c r="T83" s="147">
        <f>SUM(T84:T88)</f>
        <v>0</v>
      </c>
      <c r="AR83" s="141" t="s">
        <v>129</v>
      </c>
      <c r="AT83" s="148" t="s">
        <v>75</v>
      </c>
      <c r="AU83" s="148" t="s">
        <v>84</v>
      </c>
      <c r="AY83" s="141" t="s">
        <v>130</v>
      </c>
      <c r="BK83" s="149">
        <f>SUM(BK84:BK88)</f>
        <v>0</v>
      </c>
    </row>
    <row r="84" spans="2:65" s="1" customFormat="1" ht="25.5" customHeight="1">
      <c r="B84" s="152"/>
      <c r="C84" s="153" t="s">
        <v>84</v>
      </c>
      <c r="D84" s="153" t="s">
        <v>133</v>
      </c>
      <c r="E84" s="154" t="s">
        <v>134</v>
      </c>
      <c r="F84" s="155" t="s">
        <v>135</v>
      </c>
      <c r="G84" s="156" t="s">
        <v>136</v>
      </c>
      <c r="H84" s="157">
        <v>1</v>
      </c>
      <c r="I84" s="281">
        <v>0</v>
      </c>
      <c r="J84" s="283">
        <f>ROUND(I84*H84,2)</f>
        <v>0</v>
      </c>
      <c r="K84" s="155" t="s">
        <v>5</v>
      </c>
      <c r="L84" s="38"/>
      <c r="M84" s="158" t="s">
        <v>5</v>
      </c>
      <c r="N84" s="159" t="s">
        <v>47</v>
      </c>
      <c r="O84" s="160">
        <v>0</v>
      </c>
      <c r="P84" s="160">
        <f>O84*H84</f>
        <v>0</v>
      </c>
      <c r="Q84" s="160">
        <v>0</v>
      </c>
      <c r="R84" s="160">
        <f>Q84*H84</f>
        <v>0</v>
      </c>
      <c r="S84" s="160">
        <v>0</v>
      </c>
      <c r="T84" s="161">
        <f>S84*H84</f>
        <v>0</v>
      </c>
      <c r="AR84" s="23" t="s">
        <v>137</v>
      </c>
      <c r="AT84" s="23" t="s">
        <v>133</v>
      </c>
      <c r="AU84" s="23" t="s">
        <v>86</v>
      </c>
      <c r="AY84" s="23" t="s">
        <v>130</v>
      </c>
      <c r="BE84" s="162">
        <f>IF(N84="základní",J84,0)</f>
        <v>0</v>
      </c>
      <c r="BF84" s="162">
        <f>IF(N84="snížená",J84,0)</f>
        <v>0</v>
      </c>
      <c r="BG84" s="162">
        <f>IF(N84="zákl. přenesená",J84,0)</f>
        <v>0</v>
      </c>
      <c r="BH84" s="162">
        <f>IF(N84="sníž. přenesená",J84,0)</f>
        <v>0</v>
      </c>
      <c r="BI84" s="162">
        <f>IF(N84="nulová",J84,0)</f>
        <v>0</v>
      </c>
      <c r="BJ84" s="23" t="s">
        <v>84</v>
      </c>
      <c r="BK84" s="162">
        <f>ROUND(I84*H84,2)</f>
        <v>0</v>
      </c>
      <c r="BL84" s="23" t="s">
        <v>137</v>
      </c>
      <c r="BM84" s="23" t="s">
        <v>138</v>
      </c>
    </row>
    <row r="85" spans="2:65" s="1" customFormat="1" ht="25.5" customHeight="1">
      <c r="B85" s="152"/>
      <c r="C85" s="153" t="s">
        <v>86</v>
      </c>
      <c r="D85" s="153" t="s">
        <v>133</v>
      </c>
      <c r="E85" s="154" t="s">
        <v>139</v>
      </c>
      <c r="F85" s="155" t="s">
        <v>140</v>
      </c>
      <c r="G85" s="156" t="s">
        <v>136</v>
      </c>
      <c r="H85" s="157">
        <v>1</v>
      </c>
      <c r="I85" s="281">
        <v>0</v>
      </c>
      <c r="J85" s="283">
        <f>ROUND(I85*H85,2)</f>
        <v>0</v>
      </c>
      <c r="K85" s="155" t="s">
        <v>5</v>
      </c>
      <c r="L85" s="38"/>
      <c r="M85" s="158" t="s">
        <v>5</v>
      </c>
      <c r="N85" s="159" t="s">
        <v>47</v>
      </c>
      <c r="O85" s="160">
        <v>0</v>
      </c>
      <c r="P85" s="160">
        <f>O85*H85</f>
        <v>0</v>
      </c>
      <c r="Q85" s="160">
        <v>0</v>
      </c>
      <c r="R85" s="160">
        <f>Q85*H85</f>
        <v>0</v>
      </c>
      <c r="S85" s="160">
        <v>0</v>
      </c>
      <c r="T85" s="161">
        <f>S85*H85</f>
        <v>0</v>
      </c>
      <c r="AR85" s="23" t="s">
        <v>137</v>
      </c>
      <c r="AT85" s="23" t="s">
        <v>133</v>
      </c>
      <c r="AU85" s="23" t="s">
        <v>86</v>
      </c>
      <c r="AY85" s="23" t="s">
        <v>130</v>
      </c>
      <c r="BE85" s="162">
        <f>IF(N85="základní",J85,0)</f>
        <v>0</v>
      </c>
      <c r="BF85" s="162">
        <f>IF(N85="snížená",J85,0)</f>
        <v>0</v>
      </c>
      <c r="BG85" s="162">
        <f>IF(N85="zákl. přenesená",J85,0)</f>
        <v>0</v>
      </c>
      <c r="BH85" s="162">
        <f>IF(N85="sníž. přenesená",J85,0)</f>
        <v>0</v>
      </c>
      <c r="BI85" s="162">
        <f>IF(N85="nulová",J85,0)</f>
        <v>0</v>
      </c>
      <c r="BJ85" s="23" t="s">
        <v>84</v>
      </c>
      <c r="BK85" s="162">
        <f>ROUND(I85*H85,2)</f>
        <v>0</v>
      </c>
      <c r="BL85" s="23" t="s">
        <v>137</v>
      </c>
      <c r="BM85" s="23" t="s">
        <v>141</v>
      </c>
    </row>
    <row r="86" spans="2:65" s="1" customFormat="1" ht="16.5" customHeight="1">
      <c r="B86" s="152"/>
      <c r="C86" s="153" t="s">
        <v>142</v>
      </c>
      <c r="D86" s="153" t="s">
        <v>133</v>
      </c>
      <c r="E86" s="154" t="s">
        <v>143</v>
      </c>
      <c r="F86" s="155" t="s">
        <v>144</v>
      </c>
      <c r="G86" s="156" t="s">
        <v>136</v>
      </c>
      <c r="H86" s="157">
        <v>1</v>
      </c>
      <c r="I86" s="281">
        <v>0</v>
      </c>
      <c r="J86" s="283">
        <f>ROUND(I86*H86,2)</f>
        <v>0</v>
      </c>
      <c r="K86" s="155" t="s">
        <v>5</v>
      </c>
      <c r="L86" s="38"/>
      <c r="M86" s="158" t="s">
        <v>5</v>
      </c>
      <c r="N86" s="159" t="s">
        <v>47</v>
      </c>
      <c r="O86" s="160">
        <v>0</v>
      </c>
      <c r="P86" s="160">
        <f>O86*H86</f>
        <v>0</v>
      </c>
      <c r="Q86" s="160">
        <v>0</v>
      </c>
      <c r="R86" s="160">
        <f>Q86*H86</f>
        <v>0</v>
      </c>
      <c r="S86" s="160">
        <v>0</v>
      </c>
      <c r="T86" s="161">
        <f>S86*H86</f>
        <v>0</v>
      </c>
      <c r="AR86" s="23" t="s">
        <v>137</v>
      </c>
      <c r="AT86" s="23" t="s">
        <v>133</v>
      </c>
      <c r="AU86" s="23" t="s">
        <v>86</v>
      </c>
      <c r="AY86" s="23" t="s">
        <v>130</v>
      </c>
      <c r="BE86" s="162">
        <f>IF(N86="základní",J86,0)</f>
        <v>0</v>
      </c>
      <c r="BF86" s="162">
        <f>IF(N86="snížená",J86,0)</f>
        <v>0</v>
      </c>
      <c r="BG86" s="162">
        <f>IF(N86="zákl. přenesená",J86,0)</f>
        <v>0</v>
      </c>
      <c r="BH86" s="162">
        <f>IF(N86="sníž. přenesená",J86,0)</f>
        <v>0</v>
      </c>
      <c r="BI86" s="162">
        <f>IF(N86="nulová",J86,0)</f>
        <v>0</v>
      </c>
      <c r="BJ86" s="23" t="s">
        <v>84</v>
      </c>
      <c r="BK86" s="162">
        <f>ROUND(I86*H86,2)</f>
        <v>0</v>
      </c>
      <c r="BL86" s="23" t="s">
        <v>137</v>
      </c>
      <c r="BM86" s="23" t="s">
        <v>145</v>
      </c>
    </row>
    <row r="87" spans="2:65" s="1" customFormat="1" ht="38.25" customHeight="1">
      <c r="B87" s="152"/>
      <c r="C87" s="153" t="s">
        <v>146</v>
      </c>
      <c r="D87" s="153" t="s">
        <v>133</v>
      </c>
      <c r="E87" s="154" t="s">
        <v>147</v>
      </c>
      <c r="F87" s="155" t="s">
        <v>148</v>
      </c>
      <c r="G87" s="156" t="s">
        <v>136</v>
      </c>
      <c r="H87" s="157">
        <v>1</v>
      </c>
      <c r="I87" s="281">
        <v>0</v>
      </c>
      <c r="J87" s="283">
        <f>ROUND(I87*H87,2)</f>
        <v>0</v>
      </c>
      <c r="K87" s="155" t="s">
        <v>5</v>
      </c>
      <c r="L87" s="38"/>
      <c r="M87" s="158" t="s">
        <v>5</v>
      </c>
      <c r="N87" s="159" t="s">
        <v>47</v>
      </c>
      <c r="O87" s="160">
        <v>0</v>
      </c>
      <c r="P87" s="160">
        <f>O87*H87</f>
        <v>0</v>
      </c>
      <c r="Q87" s="160">
        <v>0</v>
      </c>
      <c r="R87" s="160">
        <f>Q87*H87</f>
        <v>0</v>
      </c>
      <c r="S87" s="160">
        <v>0</v>
      </c>
      <c r="T87" s="161">
        <f>S87*H87</f>
        <v>0</v>
      </c>
      <c r="AR87" s="23" t="s">
        <v>137</v>
      </c>
      <c r="AT87" s="23" t="s">
        <v>133</v>
      </c>
      <c r="AU87" s="23" t="s">
        <v>86</v>
      </c>
      <c r="AY87" s="23" t="s">
        <v>130</v>
      </c>
      <c r="BE87" s="162">
        <f>IF(N87="základní",J87,0)</f>
        <v>0</v>
      </c>
      <c r="BF87" s="162">
        <f>IF(N87="snížená",J87,0)</f>
        <v>0</v>
      </c>
      <c r="BG87" s="162">
        <f>IF(N87="zákl. přenesená",J87,0)</f>
        <v>0</v>
      </c>
      <c r="BH87" s="162">
        <f>IF(N87="sníž. přenesená",J87,0)</f>
        <v>0</v>
      </c>
      <c r="BI87" s="162">
        <f>IF(N87="nulová",J87,0)</f>
        <v>0</v>
      </c>
      <c r="BJ87" s="23" t="s">
        <v>84</v>
      </c>
      <c r="BK87" s="162">
        <f>ROUND(I87*H87,2)</f>
        <v>0</v>
      </c>
      <c r="BL87" s="23" t="s">
        <v>137</v>
      </c>
      <c r="BM87" s="23" t="s">
        <v>149</v>
      </c>
    </row>
    <row r="88" spans="2:65" s="1" customFormat="1" ht="38.25" customHeight="1">
      <c r="B88" s="152"/>
      <c r="C88" s="153" t="s">
        <v>129</v>
      </c>
      <c r="D88" s="153" t="s">
        <v>133</v>
      </c>
      <c r="E88" s="154" t="s">
        <v>150</v>
      </c>
      <c r="F88" s="155" t="s">
        <v>151</v>
      </c>
      <c r="G88" s="156" t="s">
        <v>136</v>
      </c>
      <c r="H88" s="157">
        <v>1</v>
      </c>
      <c r="I88" s="281">
        <v>0</v>
      </c>
      <c r="J88" s="283">
        <f>ROUND(I88*H88,2)</f>
        <v>0</v>
      </c>
      <c r="K88" s="155" t="s">
        <v>5</v>
      </c>
      <c r="L88" s="38"/>
      <c r="M88" s="158" t="s">
        <v>5</v>
      </c>
      <c r="N88" s="159" t="s">
        <v>47</v>
      </c>
      <c r="O88" s="160">
        <v>0</v>
      </c>
      <c r="P88" s="160">
        <f>O88*H88</f>
        <v>0</v>
      </c>
      <c r="Q88" s="160">
        <v>0</v>
      </c>
      <c r="R88" s="160">
        <f>Q88*H88</f>
        <v>0</v>
      </c>
      <c r="S88" s="160">
        <v>0</v>
      </c>
      <c r="T88" s="161">
        <f>S88*H88</f>
        <v>0</v>
      </c>
      <c r="AR88" s="23" t="s">
        <v>137</v>
      </c>
      <c r="AT88" s="23" t="s">
        <v>133</v>
      </c>
      <c r="AU88" s="23" t="s">
        <v>86</v>
      </c>
      <c r="AY88" s="23" t="s">
        <v>130</v>
      </c>
      <c r="BE88" s="162">
        <f>IF(N88="základní",J88,0)</f>
        <v>0</v>
      </c>
      <c r="BF88" s="162">
        <f>IF(N88="snížená",J88,0)</f>
        <v>0</v>
      </c>
      <c r="BG88" s="162">
        <f>IF(N88="zákl. přenesená",J88,0)</f>
        <v>0</v>
      </c>
      <c r="BH88" s="162">
        <f>IF(N88="sníž. přenesená",J88,0)</f>
        <v>0</v>
      </c>
      <c r="BI88" s="162">
        <f>IF(N88="nulová",J88,0)</f>
        <v>0</v>
      </c>
      <c r="BJ88" s="23" t="s">
        <v>84</v>
      </c>
      <c r="BK88" s="162">
        <f>ROUND(I88*H88,2)</f>
        <v>0</v>
      </c>
      <c r="BL88" s="23" t="s">
        <v>137</v>
      </c>
      <c r="BM88" s="23" t="s">
        <v>152</v>
      </c>
    </row>
    <row r="89" spans="2:63" s="10" customFormat="1" ht="29.85" customHeight="1">
      <c r="B89" s="140"/>
      <c r="D89" s="141" t="s">
        <v>75</v>
      </c>
      <c r="E89" s="150" t="s">
        <v>153</v>
      </c>
      <c r="F89" s="150" t="s">
        <v>154</v>
      </c>
      <c r="J89" s="287">
        <f>SUM(J90:J94)</f>
        <v>0</v>
      </c>
      <c r="L89" s="140"/>
      <c r="M89" s="144"/>
      <c r="N89" s="145"/>
      <c r="O89" s="145"/>
      <c r="P89" s="146">
        <f>SUM(P90:P94)</f>
        <v>0</v>
      </c>
      <c r="Q89" s="145"/>
      <c r="R89" s="146">
        <f>SUM(R90:R94)</f>
        <v>0</v>
      </c>
      <c r="S89" s="145"/>
      <c r="T89" s="147">
        <f>SUM(T90:T94)</f>
        <v>0</v>
      </c>
      <c r="AR89" s="141" t="s">
        <v>129</v>
      </c>
      <c r="AT89" s="148" t="s">
        <v>75</v>
      </c>
      <c r="AU89" s="148" t="s">
        <v>84</v>
      </c>
      <c r="AY89" s="141" t="s">
        <v>130</v>
      </c>
      <c r="BK89" s="149">
        <f>SUM(BK90:BK94)</f>
        <v>0</v>
      </c>
    </row>
    <row r="90" spans="2:65" s="1" customFormat="1" ht="63.75" customHeight="1">
      <c r="B90" s="152"/>
      <c r="C90" s="153" t="s">
        <v>155</v>
      </c>
      <c r="D90" s="153" t="s">
        <v>133</v>
      </c>
      <c r="E90" s="154" t="s">
        <v>156</v>
      </c>
      <c r="F90" s="155" t="s">
        <v>157</v>
      </c>
      <c r="G90" s="156" t="s">
        <v>136</v>
      </c>
      <c r="H90" s="157">
        <v>1</v>
      </c>
      <c r="I90" s="281">
        <v>0</v>
      </c>
      <c r="J90" s="283">
        <f>ROUND(I90*H90,2)</f>
        <v>0</v>
      </c>
      <c r="K90" s="155" t="s">
        <v>5</v>
      </c>
      <c r="L90" s="38"/>
      <c r="M90" s="158" t="s">
        <v>5</v>
      </c>
      <c r="N90" s="159" t="s">
        <v>47</v>
      </c>
      <c r="O90" s="160">
        <v>0</v>
      </c>
      <c r="P90" s="160">
        <f>O90*H90</f>
        <v>0</v>
      </c>
      <c r="Q90" s="160">
        <v>0</v>
      </c>
      <c r="R90" s="160">
        <f>Q90*H90</f>
        <v>0</v>
      </c>
      <c r="S90" s="160">
        <v>0</v>
      </c>
      <c r="T90" s="161">
        <f>S90*H90</f>
        <v>0</v>
      </c>
      <c r="AR90" s="23" t="s">
        <v>137</v>
      </c>
      <c r="AT90" s="23" t="s">
        <v>133</v>
      </c>
      <c r="AU90" s="23" t="s">
        <v>86</v>
      </c>
      <c r="AY90" s="23" t="s">
        <v>130</v>
      </c>
      <c r="BE90" s="162">
        <f>IF(N90="základní",J90,0)</f>
        <v>0</v>
      </c>
      <c r="BF90" s="162">
        <f>IF(N90="snížená",J90,0)</f>
        <v>0</v>
      </c>
      <c r="BG90" s="162">
        <f>IF(N90="zákl. přenesená",J90,0)</f>
        <v>0</v>
      </c>
      <c r="BH90" s="162">
        <f>IF(N90="sníž. přenesená",J90,0)</f>
        <v>0</v>
      </c>
      <c r="BI90" s="162">
        <f>IF(N90="nulová",J90,0)</f>
        <v>0</v>
      </c>
      <c r="BJ90" s="23" t="s">
        <v>84</v>
      </c>
      <c r="BK90" s="162">
        <f>ROUND(I90*H90,2)</f>
        <v>0</v>
      </c>
      <c r="BL90" s="23" t="s">
        <v>137</v>
      </c>
      <c r="BM90" s="23" t="s">
        <v>158</v>
      </c>
    </row>
    <row r="91" spans="2:65" s="1" customFormat="1" ht="51" customHeight="1">
      <c r="B91" s="152"/>
      <c r="C91" s="153" t="s">
        <v>159</v>
      </c>
      <c r="D91" s="153" t="s">
        <v>133</v>
      </c>
      <c r="E91" s="154" t="s">
        <v>160</v>
      </c>
      <c r="F91" s="155" t="s">
        <v>161</v>
      </c>
      <c r="G91" s="156" t="s">
        <v>136</v>
      </c>
      <c r="H91" s="157">
        <v>1</v>
      </c>
      <c r="I91" s="281">
        <v>0</v>
      </c>
      <c r="J91" s="283">
        <f>ROUND(I91*H91,2)</f>
        <v>0</v>
      </c>
      <c r="K91" s="155" t="s">
        <v>5</v>
      </c>
      <c r="L91" s="38"/>
      <c r="M91" s="158" t="s">
        <v>5</v>
      </c>
      <c r="N91" s="159" t="s">
        <v>47</v>
      </c>
      <c r="O91" s="160">
        <v>0</v>
      </c>
      <c r="P91" s="160">
        <f>O91*H91</f>
        <v>0</v>
      </c>
      <c r="Q91" s="160">
        <v>0</v>
      </c>
      <c r="R91" s="160">
        <f>Q91*H91</f>
        <v>0</v>
      </c>
      <c r="S91" s="160">
        <v>0</v>
      </c>
      <c r="T91" s="161">
        <f>S91*H91</f>
        <v>0</v>
      </c>
      <c r="AR91" s="23" t="s">
        <v>137</v>
      </c>
      <c r="AT91" s="23" t="s">
        <v>133</v>
      </c>
      <c r="AU91" s="23" t="s">
        <v>86</v>
      </c>
      <c r="AY91" s="23" t="s">
        <v>130</v>
      </c>
      <c r="BE91" s="162">
        <f>IF(N91="základní",J91,0)</f>
        <v>0</v>
      </c>
      <c r="BF91" s="162">
        <f>IF(N91="snížená",J91,0)</f>
        <v>0</v>
      </c>
      <c r="BG91" s="162">
        <f>IF(N91="zákl. přenesená",J91,0)</f>
        <v>0</v>
      </c>
      <c r="BH91" s="162">
        <f>IF(N91="sníž. přenesená",J91,0)</f>
        <v>0</v>
      </c>
      <c r="BI91" s="162">
        <f>IF(N91="nulová",J91,0)</f>
        <v>0</v>
      </c>
      <c r="BJ91" s="23" t="s">
        <v>84</v>
      </c>
      <c r="BK91" s="162">
        <f>ROUND(I91*H91,2)</f>
        <v>0</v>
      </c>
      <c r="BL91" s="23" t="s">
        <v>137</v>
      </c>
      <c r="BM91" s="23" t="s">
        <v>162</v>
      </c>
    </row>
    <row r="92" spans="2:65" s="1" customFormat="1" ht="16.5" customHeight="1">
      <c r="B92" s="152"/>
      <c r="C92" s="153" t="s">
        <v>163</v>
      </c>
      <c r="D92" s="153" t="s">
        <v>133</v>
      </c>
      <c r="E92" s="154" t="s">
        <v>164</v>
      </c>
      <c r="F92" s="155" t="s">
        <v>165</v>
      </c>
      <c r="G92" s="156" t="s">
        <v>166</v>
      </c>
      <c r="H92" s="157">
        <v>100</v>
      </c>
      <c r="I92" s="281">
        <v>0</v>
      </c>
      <c r="J92" s="283">
        <f>ROUND(I92*H92,2)</f>
        <v>0</v>
      </c>
      <c r="K92" s="155" t="s">
        <v>167</v>
      </c>
      <c r="L92" s="38"/>
      <c r="M92" s="158" t="s">
        <v>5</v>
      </c>
      <c r="N92" s="159" t="s">
        <v>47</v>
      </c>
      <c r="O92" s="160">
        <v>0</v>
      </c>
      <c r="P92" s="160">
        <f>O92*H92</f>
        <v>0</v>
      </c>
      <c r="Q92" s="160">
        <v>0</v>
      </c>
      <c r="R92" s="160">
        <f>Q92*H92</f>
        <v>0</v>
      </c>
      <c r="S92" s="160">
        <v>0</v>
      </c>
      <c r="T92" s="161">
        <f>S92*H92</f>
        <v>0</v>
      </c>
      <c r="AR92" s="23" t="s">
        <v>137</v>
      </c>
      <c r="AT92" s="23" t="s">
        <v>133</v>
      </c>
      <c r="AU92" s="23" t="s">
        <v>86</v>
      </c>
      <c r="AY92" s="23" t="s">
        <v>130</v>
      </c>
      <c r="BE92" s="162">
        <f>IF(N92="základní",J92,0)</f>
        <v>0</v>
      </c>
      <c r="BF92" s="162">
        <f>IF(N92="snížená",J92,0)</f>
        <v>0</v>
      </c>
      <c r="BG92" s="162">
        <f>IF(N92="zákl. přenesená",J92,0)</f>
        <v>0</v>
      </c>
      <c r="BH92" s="162">
        <f>IF(N92="sníž. přenesená",J92,0)</f>
        <v>0</v>
      </c>
      <c r="BI92" s="162">
        <f>IF(N92="nulová",J92,0)</f>
        <v>0</v>
      </c>
      <c r="BJ92" s="23" t="s">
        <v>84</v>
      </c>
      <c r="BK92" s="162">
        <f>ROUND(I92*H92,2)</f>
        <v>0</v>
      </c>
      <c r="BL92" s="23" t="s">
        <v>137</v>
      </c>
      <c r="BM92" s="23" t="s">
        <v>168</v>
      </c>
    </row>
    <row r="93" spans="2:65" s="1" customFormat="1" ht="16.5" customHeight="1">
      <c r="B93" s="152"/>
      <c r="C93" s="153" t="s">
        <v>169</v>
      </c>
      <c r="D93" s="153" t="s">
        <v>133</v>
      </c>
      <c r="E93" s="154" t="s">
        <v>170</v>
      </c>
      <c r="F93" s="155" t="s">
        <v>171</v>
      </c>
      <c r="G93" s="156" t="s">
        <v>136</v>
      </c>
      <c r="H93" s="157">
        <v>1</v>
      </c>
      <c r="I93" s="281">
        <v>0</v>
      </c>
      <c r="J93" s="283">
        <f>ROUND(I93*H93,2)</f>
        <v>0</v>
      </c>
      <c r="K93" s="155" t="s">
        <v>167</v>
      </c>
      <c r="L93" s="38"/>
      <c r="M93" s="158" t="s">
        <v>5</v>
      </c>
      <c r="N93" s="159" t="s">
        <v>47</v>
      </c>
      <c r="O93" s="160">
        <v>0</v>
      </c>
      <c r="P93" s="160">
        <f>O93*H93</f>
        <v>0</v>
      </c>
      <c r="Q93" s="160">
        <v>0</v>
      </c>
      <c r="R93" s="160">
        <f>Q93*H93</f>
        <v>0</v>
      </c>
      <c r="S93" s="160">
        <v>0</v>
      </c>
      <c r="T93" s="161">
        <f>S93*H93</f>
        <v>0</v>
      </c>
      <c r="AR93" s="23" t="s">
        <v>137</v>
      </c>
      <c r="AT93" s="23" t="s">
        <v>133</v>
      </c>
      <c r="AU93" s="23" t="s">
        <v>86</v>
      </c>
      <c r="AY93" s="23" t="s">
        <v>130</v>
      </c>
      <c r="BE93" s="162">
        <f>IF(N93="základní",J93,0)</f>
        <v>0</v>
      </c>
      <c r="BF93" s="162">
        <f>IF(N93="snížená",J93,0)</f>
        <v>0</v>
      </c>
      <c r="BG93" s="162">
        <f>IF(N93="zákl. přenesená",J93,0)</f>
        <v>0</v>
      </c>
      <c r="BH93" s="162">
        <f>IF(N93="sníž. přenesená",J93,0)</f>
        <v>0</v>
      </c>
      <c r="BI93" s="162">
        <f>IF(N93="nulová",J93,0)</f>
        <v>0</v>
      </c>
      <c r="BJ93" s="23" t="s">
        <v>84</v>
      </c>
      <c r="BK93" s="162">
        <f>ROUND(I93*H93,2)</f>
        <v>0</v>
      </c>
      <c r="BL93" s="23" t="s">
        <v>137</v>
      </c>
      <c r="BM93" s="23" t="s">
        <v>172</v>
      </c>
    </row>
    <row r="94" spans="2:65" s="1" customFormat="1" ht="25.5" customHeight="1">
      <c r="B94" s="152"/>
      <c r="C94" s="153" t="s">
        <v>173</v>
      </c>
      <c r="D94" s="153" t="s">
        <v>133</v>
      </c>
      <c r="E94" s="154" t="s">
        <v>174</v>
      </c>
      <c r="F94" s="155" t="s">
        <v>175</v>
      </c>
      <c r="G94" s="156" t="s">
        <v>136</v>
      </c>
      <c r="H94" s="157">
        <v>1</v>
      </c>
      <c r="I94" s="281">
        <v>0</v>
      </c>
      <c r="J94" s="283">
        <f>ROUND(I94*H94,2)</f>
        <v>0</v>
      </c>
      <c r="K94" s="155" t="s">
        <v>5</v>
      </c>
      <c r="L94" s="38"/>
      <c r="M94" s="158" t="s">
        <v>5</v>
      </c>
      <c r="N94" s="159" t="s">
        <v>47</v>
      </c>
      <c r="O94" s="160">
        <v>0</v>
      </c>
      <c r="P94" s="160">
        <f>O94*H94</f>
        <v>0</v>
      </c>
      <c r="Q94" s="160">
        <v>0</v>
      </c>
      <c r="R94" s="160">
        <f>Q94*H94</f>
        <v>0</v>
      </c>
      <c r="S94" s="160">
        <v>0</v>
      </c>
      <c r="T94" s="161">
        <f>S94*H94</f>
        <v>0</v>
      </c>
      <c r="AR94" s="23" t="s">
        <v>137</v>
      </c>
      <c r="AT94" s="23" t="s">
        <v>133</v>
      </c>
      <c r="AU94" s="23" t="s">
        <v>86</v>
      </c>
      <c r="AY94" s="23" t="s">
        <v>130</v>
      </c>
      <c r="BE94" s="162">
        <f>IF(N94="základní",J94,0)</f>
        <v>0</v>
      </c>
      <c r="BF94" s="162">
        <f>IF(N94="snížená",J94,0)</f>
        <v>0</v>
      </c>
      <c r="BG94" s="162">
        <f>IF(N94="zákl. přenesená",J94,0)</f>
        <v>0</v>
      </c>
      <c r="BH94" s="162">
        <f>IF(N94="sníž. přenesená",J94,0)</f>
        <v>0</v>
      </c>
      <c r="BI94" s="162">
        <f>IF(N94="nulová",J94,0)</f>
        <v>0</v>
      </c>
      <c r="BJ94" s="23" t="s">
        <v>84</v>
      </c>
      <c r="BK94" s="162">
        <f>ROUND(I94*H94,2)</f>
        <v>0</v>
      </c>
      <c r="BL94" s="23" t="s">
        <v>137</v>
      </c>
      <c r="BM94" s="23" t="s">
        <v>176</v>
      </c>
    </row>
    <row r="95" spans="2:63" s="10" customFormat="1" ht="29.85" customHeight="1">
      <c r="B95" s="140"/>
      <c r="D95" s="141" t="s">
        <v>75</v>
      </c>
      <c r="E95" s="150" t="s">
        <v>177</v>
      </c>
      <c r="F95" s="150" t="s">
        <v>178</v>
      </c>
      <c r="J95" s="287">
        <f>J96</f>
        <v>0</v>
      </c>
      <c r="L95" s="140"/>
      <c r="M95" s="144"/>
      <c r="N95" s="145"/>
      <c r="O95" s="145"/>
      <c r="P95" s="146">
        <f>P96</f>
        <v>0</v>
      </c>
      <c r="Q95" s="145"/>
      <c r="R95" s="146">
        <f>R96</f>
        <v>0</v>
      </c>
      <c r="S95" s="145"/>
      <c r="T95" s="147">
        <f>T96</f>
        <v>0</v>
      </c>
      <c r="AR95" s="141" t="s">
        <v>129</v>
      </c>
      <c r="AT95" s="148" t="s">
        <v>75</v>
      </c>
      <c r="AU95" s="148" t="s">
        <v>84</v>
      </c>
      <c r="AY95" s="141" t="s">
        <v>130</v>
      </c>
      <c r="BK95" s="149">
        <f>BK96</f>
        <v>0</v>
      </c>
    </row>
    <row r="96" spans="2:65" s="1" customFormat="1" ht="16.5" customHeight="1">
      <c r="B96" s="152"/>
      <c r="C96" s="153" t="s">
        <v>179</v>
      </c>
      <c r="D96" s="153" t="s">
        <v>133</v>
      </c>
      <c r="E96" s="154" t="s">
        <v>180</v>
      </c>
      <c r="F96" s="155" t="s">
        <v>181</v>
      </c>
      <c r="G96" s="156" t="s">
        <v>136</v>
      </c>
      <c r="H96" s="157">
        <v>2</v>
      </c>
      <c r="I96" s="281">
        <v>0</v>
      </c>
      <c r="J96" s="283">
        <f>ROUND(I96*H96,2)</f>
        <v>0</v>
      </c>
      <c r="K96" s="155" t="s">
        <v>167</v>
      </c>
      <c r="L96" s="38"/>
      <c r="M96" s="158" t="s">
        <v>5</v>
      </c>
      <c r="N96" s="159" t="s">
        <v>47</v>
      </c>
      <c r="O96" s="160">
        <v>0</v>
      </c>
      <c r="P96" s="160">
        <f>O96*H96</f>
        <v>0</v>
      </c>
      <c r="Q96" s="160">
        <v>0</v>
      </c>
      <c r="R96" s="160">
        <f>Q96*H96</f>
        <v>0</v>
      </c>
      <c r="S96" s="160">
        <v>0</v>
      </c>
      <c r="T96" s="161">
        <f>S96*H96</f>
        <v>0</v>
      </c>
      <c r="AR96" s="23" t="s">
        <v>137</v>
      </c>
      <c r="AT96" s="23" t="s">
        <v>133</v>
      </c>
      <c r="AU96" s="23" t="s">
        <v>86</v>
      </c>
      <c r="AY96" s="23" t="s">
        <v>130</v>
      </c>
      <c r="BE96" s="162">
        <f>IF(N96="základní",J96,0)</f>
        <v>0</v>
      </c>
      <c r="BF96" s="162">
        <f>IF(N96="snížená",J96,0)</f>
        <v>0</v>
      </c>
      <c r="BG96" s="162">
        <f>IF(N96="zákl. přenesená",J96,0)</f>
        <v>0</v>
      </c>
      <c r="BH96" s="162">
        <f>IF(N96="sníž. přenesená",J96,0)</f>
        <v>0</v>
      </c>
      <c r="BI96" s="162">
        <f>IF(N96="nulová",J96,0)</f>
        <v>0</v>
      </c>
      <c r="BJ96" s="23" t="s">
        <v>84</v>
      </c>
      <c r="BK96" s="162">
        <f>ROUND(I96*H96,2)</f>
        <v>0</v>
      </c>
      <c r="BL96" s="23" t="s">
        <v>137</v>
      </c>
      <c r="BM96" s="23" t="s">
        <v>182</v>
      </c>
    </row>
    <row r="97" spans="2:63" s="10" customFormat="1" ht="29.85" customHeight="1">
      <c r="B97" s="140"/>
      <c r="D97" s="141" t="s">
        <v>75</v>
      </c>
      <c r="E97" s="150" t="s">
        <v>183</v>
      </c>
      <c r="F97" s="150" t="s">
        <v>184</v>
      </c>
      <c r="J97" s="287">
        <f>SUM(J98:J100)</f>
        <v>0</v>
      </c>
      <c r="L97" s="140"/>
      <c r="M97" s="144"/>
      <c r="N97" s="145"/>
      <c r="O97" s="145"/>
      <c r="P97" s="146">
        <f>SUM(P98:P100)</f>
        <v>0</v>
      </c>
      <c r="Q97" s="145"/>
      <c r="R97" s="146">
        <f>SUM(R98:R100)</f>
        <v>0</v>
      </c>
      <c r="S97" s="145"/>
      <c r="T97" s="147">
        <f>SUM(T98:T100)</f>
        <v>0</v>
      </c>
      <c r="AR97" s="141" t="s">
        <v>129</v>
      </c>
      <c r="AT97" s="148" t="s">
        <v>75</v>
      </c>
      <c r="AU97" s="148" t="s">
        <v>84</v>
      </c>
      <c r="AY97" s="141" t="s">
        <v>130</v>
      </c>
      <c r="BK97" s="149">
        <f>SUM(BK98:BK100)</f>
        <v>0</v>
      </c>
    </row>
    <row r="98" spans="2:65" s="1" customFormat="1" ht="38.25" customHeight="1">
      <c r="B98" s="152"/>
      <c r="C98" s="153" t="s">
        <v>185</v>
      </c>
      <c r="D98" s="153" t="s">
        <v>133</v>
      </c>
      <c r="E98" s="154" t="s">
        <v>186</v>
      </c>
      <c r="F98" s="155" t="s">
        <v>187</v>
      </c>
      <c r="G98" s="156" t="s">
        <v>136</v>
      </c>
      <c r="H98" s="157">
        <v>1</v>
      </c>
      <c r="I98" s="281">
        <v>0</v>
      </c>
      <c r="J98" s="283">
        <f>ROUND(I98*H98,2)</f>
        <v>0</v>
      </c>
      <c r="K98" s="155" t="s">
        <v>5</v>
      </c>
      <c r="L98" s="38"/>
      <c r="M98" s="158" t="s">
        <v>5</v>
      </c>
      <c r="N98" s="159" t="s">
        <v>47</v>
      </c>
      <c r="O98" s="160">
        <v>0</v>
      </c>
      <c r="P98" s="160">
        <f>O98*H98</f>
        <v>0</v>
      </c>
      <c r="Q98" s="160">
        <v>0</v>
      </c>
      <c r="R98" s="160">
        <f>Q98*H98</f>
        <v>0</v>
      </c>
      <c r="S98" s="160">
        <v>0</v>
      </c>
      <c r="T98" s="161">
        <f>S98*H98</f>
        <v>0</v>
      </c>
      <c r="AR98" s="23" t="s">
        <v>137</v>
      </c>
      <c r="AT98" s="23" t="s">
        <v>133</v>
      </c>
      <c r="AU98" s="23" t="s">
        <v>86</v>
      </c>
      <c r="AY98" s="23" t="s">
        <v>130</v>
      </c>
      <c r="BE98" s="162">
        <f>IF(N98="základní",J98,0)</f>
        <v>0</v>
      </c>
      <c r="BF98" s="162">
        <f>IF(N98="snížená",J98,0)</f>
        <v>0</v>
      </c>
      <c r="BG98" s="162">
        <f>IF(N98="zákl. přenesená",J98,0)</f>
        <v>0</v>
      </c>
      <c r="BH98" s="162">
        <f>IF(N98="sníž. přenesená",J98,0)</f>
        <v>0</v>
      </c>
      <c r="BI98" s="162">
        <f>IF(N98="nulová",J98,0)</f>
        <v>0</v>
      </c>
      <c r="BJ98" s="23" t="s">
        <v>84</v>
      </c>
      <c r="BK98" s="162">
        <f>ROUND(I98*H98,2)</f>
        <v>0</v>
      </c>
      <c r="BL98" s="23" t="s">
        <v>137</v>
      </c>
      <c r="BM98" s="23" t="s">
        <v>188</v>
      </c>
    </row>
    <row r="99" spans="2:65" s="1" customFormat="1" ht="38.25" customHeight="1">
      <c r="B99" s="152"/>
      <c r="C99" s="153" t="s">
        <v>189</v>
      </c>
      <c r="D99" s="153" t="s">
        <v>133</v>
      </c>
      <c r="E99" s="154" t="s">
        <v>190</v>
      </c>
      <c r="F99" s="155" t="s">
        <v>191</v>
      </c>
      <c r="G99" s="156" t="s">
        <v>136</v>
      </c>
      <c r="H99" s="157">
        <v>1</v>
      </c>
      <c r="I99" s="281">
        <v>0</v>
      </c>
      <c r="J99" s="283">
        <f>ROUND(I99*H99,2)</f>
        <v>0</v>
      </c>
      <c r="K99" s="155" t="s">
        <v>5</v>
      </c>
      <c r="L99" s="38"/>
      <c r="M99" s="158" t="s">
        <v>5</v>
      </c>
      <c r="N99" s="159" t="s">
        <v>47</v>
      </c>
      <c r="O99" s="160">
        <v>0</v>
      </c>
      <c r="P99" s="160">
        <f>O99*H99</f>
        <v>0</v>
      </c>
      <c r="Q99" s="160">
        <v>0</v>
      </c>
      <c r="R99" s="160">
        <f>Q99*H99</f>
        <v>0</v>
      </c>
      <c r="S99" s="160">
        <v>0</v>
      </c>
      <c r="T99" s="161">
        <f>S99*H99</f>
        <v>0</v>
      </c>
      <c r="AR99" s="23" t="s">
        <v>137</v>
      </c>
      <c r="AT99" s="23" t="s">
        <v>133</v>
      </c>
      <c r="AU99" s="23" t="s">
        <v>86</v>
      </c>
      <c r="AY99" s="23" t="s">
        <v>130</v>
      </c>
      <c r="BE99" s="162">
        <f>IF(N99="základní",J99,0)</f>
        <v>0</v>
      </c>
      <c r="BF99" s="162">
        <f>IF(N99="snížená",J99,0)</f>
        <v>0</v>
      </c>
      <c r="BG99" s="162">
        <f>IF(N99="zákl. přenesená",J99,0)</f>
        <v>0</v>
      </c>
      <c r="BH99" s="162">
        <f>IF(N99="sníž. přenesená",J99,0)</f>
        <v>0</v>
      </c>
      <c r="BI99" s="162">
        <f>IF(N99="nulová",J99,0)</f>
        <v>0</v>
      </c>
      <c r="BJ99" s="23" t="s">
        <v>84</v>
      </c>
      <c r="BK99" s="162">
        <f>ROUND(I99*H99,2)</f>
        <v>0</v>
      </c>
      <c r="BL99" s="23" t="s">
        <v>137</v>
      </c>
      <c r="BM99" s="23" t="s">
        <v>192</v>
      </c>
    </row>
    <row r="100" spans="2:65" s="1" customFormat="1" ht="16.5" customHeight="1">
      <c r="B100" s="152"/>
      <c r="C100" s="153" t="s">
        <v>193</v>
      </c>
      <c r="D100" s="153" t="s">
        <v>133</v>
      </c>
      <c r="E100" s="154" t="s">
        <v>194</v>
      </c>
      <c r="F100" s="155" t="s">
        <v>195</v>
      </c>
      <c r="G100" s="156" t="s">
        <v>136</v>
      </c>
      <c r="H100" s="157">
        <v>1</v>
      </c>
      <c r="I100" s="281">
        <v>0</v>
      </c>
      <c r="J100" s="283">
        <f>ROUND(I100*H100,2)</f>
        <v>0</v>
      </c>
      <c r="K100" s="155" t="s">
        <v>167</v>
      </c>
      <c r="L100" s="38"/>
      <c r="M100" s="158" t="s">
        <v>5</v>
      </c>
      <c r="N100" s="163" t="s">
        <v>47</v>
      </c>
      <c r="O100" s="164">
        <v>0</v>
      </c>
      <c r="P100" s="164">
        <f>O100*H100</f>
        <v>0</v>
      </c>
      <c r="Q100" s="164">
        <v>0</v>
      </c>
      <c r="R100" s="164">
        <f>Q100*H100</f>
        <v>0</v>
      </c>
      <c r="S100" s="164">
        <v>0</v>
      </c>
      <c r="T100" s="165">
        <f>S100*H100</f>
        <v>0</v>
      </c>
      <c r="AR100" s="23" t="s">
        <v>137</v>
      </c>
      <c r="AT100" s="23" t="s">
        <v>133</v>
      </c>
      <c r="AU100" s="23" t="s">
        <v>86</v>
      </c>
      <c r="AY100" s="23" t="s">
        <v>130</v>
      </c>
      <c r="BE100" s="162">
        <f>IF(N100="základní",J100,0)</f>
        <v>0</v>
      </c>
      <c r="BF100" s="162">
        <f>IF(N100="snížená",J100,0)</f>
        <v>0</v>
      </c>
      <c r="BG100" s="162">
        <f>IF(N100="zákl. přenesená",J100,0)</f>
        <v>0</v>
      </c>
      <c r="BH100" s="162">
        <f>IF(N100="sníž. přenesená",J100,0)</f>
        <v>0</v>
      </c>
      <c r="BI100" s="162">
        <f>IF(N100="nulová",J100,0)</f>
        <v>0</v>
      </c>
      <c r="BJ100" s="23" t="s">
        <v>84</v>
      </c>
      <c r="BK100" s="162">
        <f>ROUND(I100*H100,2)</f>
        <v>0</v>
      </c>
      <c r="BL100" s="23" t="s">
        <v>137</v>
      </c>
      <c r="BM100" s="23" t="s">
        <v>196</v>
      </c>
    </row>
    <row r="101" spans="2:12" s="1" customFormat="1" ht="6.95" customHeight="1">
      <c r="B101" s="53"/>
      <c r="C101" s="54"/>
      <c r="D101" s="54"/>
      <c r="E101" s="54"/>
      <c r="F101" s="54"/>
      <c r="G101" s="54"/>
      <c r="H101" s="54"/>
      <c r="I101" s="54"/>
      <c r="J101" s="54"/>
      <c r="K101" s="54"/>
      <c r="L101" s="38"/>
    </row>
  </sheetData>
  <autoFilter ref="C80:K100"/>
  <mergeCells count="10">
    <mergeCell ref="J51:J52"/>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9"/>
  <sheetViews>
    <sheetView showGridLines="0" tabSelected="1" zoomScale="70" zoomScaleNormal="70" workbookViewId="0" topLeftCell="A1">
      <pane ySplit="1" topLeftCell="A95" activePane="bottomLeft" state="frozen"/>
      <selection pane="bottomLeft" activeCell="I437" sqref="I437"/>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96"/>
      <c r="B1" s="16"/>
      <c r="C1" s="16"/>
      <c r="D1" s="17" t="s">
        <v>1</v>
      </c>
      <c r="E1" s="16"/>
      <c r="F1" s="97" t="s">
        <v>96</v>
      </c>
      <c r="G1" s="328" t="s">
        <v>97</v>
      </c>
      <c r="H1" s="328"/>
      <c r="I1" s="16"/>
      <c r="J1" s="97" t="s">
        <v>98</v>
      </c>
      <c r="K1" s="17" t="s">
        <v>99</v>
      </c>
      <c r="L1" s="97" t="s">
        <v>100</v>
      </c>
      <c r="M1" s="97"/>
      <c r="N1" s="97"/>
      <c r="O1" s="97"/>
      <c r="P1" s="97"/>
      <c r="Q1" s="97"/>
      <c r="R1" s="97"/>
      <c r="S1" s="97"/>
      <c r="T1" s="97"/>
      <c r="U1" s="98"/>
      <c r="V1" s="98"/>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97" t="s">
        <v>8</v>
      </c>
      <c r="M2" s="298"/>
      <c r="N2" s="298"/>
      <c r="O2" s="298"/>
      <c r="P2" s="298"/>
      <c r="Q2" s="298"/>
      <c r="R2" s="298"/>
      <c r="S2" s="298"/>
      <c r="T2" s="298"/>
      <c r="U2" s="298"/>
      <c r="V2" s="298"/>
      <c r="AT2" s="23" t="s">
        <v>89</v>
      </c>
    </row>
    <row r="3" spans="2:46" ht="6.95" customHeight="1">
      <c r="B3" s="24"/>
      <c r="C3" s="25"/>
      <c r="D3" s="25"/>
      <c r="E3" s="25"/>
      <c r="F3" s="25"/>
      <c r="G3" s="25"/>
      <c r="H3" s="25"/>
      <c r="I3" s="25"/>
      <c r="J3" s="25"/>
      <c r="K3" s="26"/>
      <c r="AT3" s="23" t="s">
        <v>86</v>
      </c>
    </row>
    <row r="4" spans="2:46" ht="36.95" customHeight="1">
      <c r="B4" s="27"/>
      <c r="C4" s="28"/>
      <c r="D4" s="29" t="s">
        <v>101</v>
      </c>
      <c r="E4" s="28"/>
      <c r="F4" s="28"/>
      <c r="G4" s="28"/>
      <c r="H4" s="28"/>
      <c r="I4" s="28"/>
      <c r="J4" s="28"/>
      <c r="K4" s="30"/>
      <c r="M4" s="31" t="s">
        <v>13</v>
      </c>
      <c r="AT4" s="23" t="s">
        <v>6</v>
      </c>
    </row>
    <row r="5" spans="2:11" ht="6.95" customHeight="1">
      <c r="B5" s="27"/>
      <c r="C5" s="28"/>
      <c r="D5" s="28"/>
      <c r="E5" s="28"/>
      <c r="F5" s="28"/>
      <c r="G5" s="28"/>
      <c r="H5" s="28"/>
      <c r="I5" s="28"/>
      <c r="J5" s="28"/>
      <c r="K5" s="30"/>
    </row>
    <row r="6" spans="2:11" ht="15">
      <c r="B6" s="27"/>
      <c r="C6" s="28"/>
      <c r="D6" s="35" t="s">
        <v>17</v>
      </c>
      <c r="E6" s="28"/>
      <c r="F6" s="28"/>
      <c r="G6" s="28"/>
      <c r="H6" s="28"/>
      <c r="I6" s="28"/>
      <c r="J6" s="28"/>
      <c r="K6" s="30"/>
    </row>
    <row r="7" spans="2:11" ht="16.5" customHeight="1">
      <c r="B7" s="27"/>
      <c r="C7" s="28"/>
      <c r="D7" s="28"/>
      <c r="E7" s="329" t="str">
        <f>'Rekapitulace stavby'!K6</f>
        <v>Skatepark ve Frýdku - Místku</v>
      </c>
      <c r="F7" s="330"/>
      <c r="G7" s="330"/>
      <c r="H7" s="330"/>
      <c r="I7" s="28"/>
      <c r="J7" s="28"/>
      <c r="K7" s="30"/>
    </row>
    <row r="8" spans="2:11" s="1" customFormat="1" ht="15">
      <c r="B8" s="38"/>
      <c r="C8" s="39"/>
      <c r="D8" s="35" t="s">
        <v>102</v>
      </c>
      <c r="E8" s="39"/>
      <c r="F8" s="39"/>
      <c r="G8" s="39"/>
      <c r="H8" s="39"/>
      <c r="I8" s="39"/>
      <c r="J8" s="39"/>
      <c r="K8" s="42"/>
    </row>
    <row r="9" spans="2:11" s="1" customFormat="1" ht="36.95" customHeight="1">
      <c r="B9" s="38"/>
      <c r="C9" s="39"/>
      <c r="D9" s="39"/>
      <c r="E9" s="331" t="s">
        <v>197</v>
      </c>
      <c r="F9" s="332"/>
      <c r="G9" s="332"/>
      <c r="H9" s="332"/>
      <c r="I9" s="39"/>
      <c r="J9" s="39"/>
      <c r="K9" s="42"/>
    </row>
    <row r="10" spans="2:11" s="1" customFormat="1" ht="13.5">
      <c r="B10" s="38"/>
      <c r="C10" s="39"/>
      <c r="D10" s="39"/>
      <c r="E10" s="39"/>
      <c r="F10" s="39"/>
      <c r="G10" s="39"/>
      <c r="H10" s="39"/>
      <c r="I10" s="39"/>
      <c r="J10" s="39"/>
      <c r="K10" s="42"/>
    </row>
    <row r="11" spans="2:11" s="1" customFormat="1" ht="14.45" customHeight="1">
      <c r="B11" s="38"/>
      <c r="C11" s="39"/>
      <c r="D11" s="35" t="s">
        <v>19</v>
      </c>
      <c r="E11" s="39"/>
      <c r="F11" s="33" t="s">
        <v>20</v>
      </c>
      <c r="G11" s="39"/>
      <c r="H11" s="39"/>
      <c r="I11" s="35" t="s">
        <v>21</v>
      </c>
      <c r="J11" s="33" t="s">
        <v>5</v>
      </c>
      <c r="K11" s="42"/>
    </row>
    <row r="12" spans="2:11" s="1" customFormat="1" ht="14.45" customHeight="1">
      <c r="B12" s="38"/>
      <c r="C12" s="39"/>
      <c r="D12" s="35" t="s">
        <v>23</v>
      </c>
      <c r="E12" s="39"/>
      <c r="F12" s="33" t="s">
        <v>24</v>
      </c>
      <c r="G12" s="39"/>
      <c r="H12" s="39"/>
      <c r="I12" s="35" t="s">
        <v>25</v>
      </c>
      <c r="J12" s="99" t="str">
        <f>'Rekapitulace stavby'!AN8</f>
        <v>13. 7. 2018</v>
      </c>
      <c r="K12" s="42"/>
    </row>
    <row r="13" spans="2:11" s="1" customFormat="1" ht="10.9" customHeight="1">
      <c r="B13" s="38"/>
      <c r="C13" s="39"/>
      <c r="D13" s="39"/>
      <c r="E13" s="39"/>
      <c r="F13" s="39"/>
      <c r="G13" s="39"/>
      <c r="H13" s="39"/>
      <c r="I13" s="39"/>
      <c r="J13" s="39"/>
      <c r="K13" s="42"/>
    </row>
    <row r="14" spans="2:11" s="1" customFormat="1" ht="14.45" customHeight="1">
      <c r="B14" s="38"/>
      <c r="C14" s="39"/>
      <c r="D14" s="35" t="s">
        <v>31</v>
      </c>
      <c r="E14" s="39"/>
      <c r="F14" s="39"/>
      <c r="G14" s="39"/>
      <c r="H14" s="39"/>
      <c r="I14" s="35" t="s">
        <v>32</v>
      </c>
      <c r="J14" s="33" t="s">
        <v>5</v>
      </c>
      <c r="K14" s="42"/>
    </row>
    <row r="15" spans="2:11" s="1" customFormat="1" ht="18" customHeight="1">
      <c r="B15" s="38"/>
      <c r="C15" s="39"/>
      <c r="D15" s="39"/>
      <c r="E15" s="33" t="s">
        <v>33</v>
      </c>
      <c r="F15" s="39"/>
      <c r="G15" s="39"/>
      <c r="H15" s="39"/>
      <c r="I15" s="35" t="s">
        <v>34</v>
      </c>
      <c r="J15" s="33" t="s">
        <v>5</v>
      </c>
      <c r="K15" s="42"/>
    </row>
    <row r="16" spans="2:11" s="1" customFormat="1" ht="6.95" customHeight="1">
      <c r="B16" s="38"/>
      <c r="C16" s="39"/>
      <c r="D16" s="39"/>
      <c r="E16" s="39"/>
      <c r="F16" s="39"/>
      <c r="G16" s="39"/>
      <c r="H16" s="39"/>
      <c r="I16" s="39"/>
      <c r="J16" s="39"/>
      <c r="K16" s="42"/>
    </row>
    <row r="17" spans="2:11" s="1" customFormat="1" ht="14.45" customHeight="1">
      <c r="B17" s="38"/>
      <c r="C17" s="39"/>
      <c r="D17" s="35" t="s">
        <v>35</v>
      </c>
      <c r="E17" s="39"/>
      <c r="F17" s="39"/>
      <c r="G17" s="39"/>
      <c r="H17" s="39"/>
      <c r="I17" s="35" t="s">
        <v>32</v>
      </c>
      <c r="J17" s="33" t="str">
        <f>IF('Rekapitulace stavby'!AN13="Vyplň údaj","",IF('Rekapitulace stavby'!AN13="","",'Rekapitulace stavby'!AN13))</f>
        <v/>
      </c>
      <c r="K17" s="42"/>
    </row>
    <row r="18" spans="2:11" s="1" customFormat="1" ht="18" customHeight="1">
      <c r="B18" s="38"/>
      <c r="C18" s="39"/>
      <c r="D18" s="39"/>
      <c r="E18" s="33" t="str">
        <f>IF('Rekapitulace stavby'!E14="Vyplň údaj","",IF('Rekapitulace stavby'!E14="","",'Rekapitulace stavby'!E14))</f>
        <v xml:space="preserve"> </v>
      </c>
      <c r="F18" s="39"/>
      <c r="G18" s="39"/>
      <c r="H18" s="39"/>
      <c r="I18" s="35" t="s">
        <v>34</v>
      </c>
      <c r="J18" s="33" t="str">
        <f>IF('Rekapitulace stavby'!AN14="Vyplň údaj","",IF('Rekapitulace stavby'!AN14="","",'Rekapitulace stavby'!AN14))</f>
        <v/>
      </c>
      <c r="K18" s="42"/>
    </row>
    <row r="19" spans="2:11" s="1" customFormat="1" ht="6.95" customHeight="1">
      <c r="B19" s="38"/>
      <c r="C19" s="39"/>
      <c r="D19" s="39"/>
      <c r="E19" s="39"/>
      <c r="F19" s="39"/>
      <c r="G19" s="39"/>
      <c r="H19" s="39"/>
      <c r="I19" s="39"/>
      <c r="J19" s="39"/>
      <c r="K19" s="42"/>
    </row>
    <row r="20" spans="2:11" s="1" customFormat="1" ht="14.45" customHeight="1">
      <c r="B20" s="38"/>
      <c r="C20" s="39"/>
      <c r="D20" s="35" t="s">
        <v>37</v>
      </c>
      <c r="E20" s="39"/>
      <c r="F20" s="39"/>
      <c r="G20" s="39"/>
      <c r="H20" s="39"/>
      <c r="I20" s="35" t="s">
        <v>32</v>
      </c>
      <c r="J20" s="33" t="s">
        <v>5</v>
      </c>
      <c r="K20" s="42"/>
    </row>
    <row r="21" spans="2:11" s="1" customFormat="1" ht="18" customHeight="1">
      <c r="B21" s="38"/>
      <c r="C21" s="39"/>
      <c r="D21" s="39"/>
      <c r="E21" s="33" t="s">
        <v>38</v>
      </c>
      <c r="F21" s="39"/>
      <c r="G21" s="39"/>
      <c r="H21" s="39"/>
      <c r="I21" s="35" t="s">
        <v>34</v>
      </c>
      <c r="J21" s="33" t="s">
        <v>5</v>
      </c>
      <c r="K21" s="42"/>
    </row>
    <row r="22" spans="2:11" s="1" customFormat="1" ht="6.95" customHeight="1">
      <c r="B22" s="38"/>
      <c r="C22" s="39"/>
      <c r="D22" s="39"/>
      <c r="E22" s="39"/>
      <c r="F22" s="39"/>
      <c r="G22" s="39"/>
      <c r="H22" s="39"/>
      <c r="I22" s="39"/>
      <c r="J22" s="39"/>
      <c r="K22" s="42"/>
    </row>
    <row r="23" spans="2:11" s="1" customFormat="1" ht="14.45" customHeight="1">
      <c r="B23" s="38"/>
      <c r="C23" s="39"/>
      <c r="D23" s="35" t="s">
        <v>40</v>
      </c>
      <c r="E23" s="39"/>
      <c r="F23" s="39"/>
      <c r="G23" s="39"/>
      <c r="H23" s="39"/>
      <c r="I23" s="39"/>
      <c r="J23" s="39"/>
      <c r="K23" s="42"/>
    </row>
    <row r="24" spans="2:11" s="6" customFormat="1" ht="71.25" customHeight="1">
      <c r="B24" s="100"/>
      <c r="C24" s="101"/>
      <c r="D24" s="101"/>
      <c r="E24" s="303" t="s">
        <v>41</v>
      </c>
      <c r="F24" s="303"/>
      <c r="G24" s="303"/>
      <c r="H24" s="303"/>
      <c r="I24" s="101"/>
      <c r="J24" s="101"/>
      <c r="K24" s="102"/>
    </row>
    <row r="25" spans="2:11" s="1" customFormat="1" ht="6.95" customHeight="1">
      <c r="B25" s="38"/>
      <c r="C25" s="39"/>
      <c r="D25" s="39"/>
      <c r="E25" s="39"/>
      <c r="F25" s="39"/>
      <c r="G25" s="39"/>
      <c r="H25" s="39"/>
      <c r="I25" s="39"/>
      <c r="J25" s="39"/>
      <c r="K25" s="42"/>
    </row>
    <row r="26" spans="2:11" s="1" customFormat="1" ht="6.95" customHeight="1">
      <c r="B26" s="38"/>
      <c r="C26" s="39"/>
      <c r="D26" s="65"/>
      <c r="E26" s="65"/>
      <c r="F26" s="65"/>
      <c r="G26" s="65"/>
      <c r="H26" s="65"/>
      <c r="I26" s="65"/>
      <c r="J26" s="65"/>
      <c r="K26" s="103"/>
    </row>
    <row r="27" spans="2:11" s="1" customFormat="1" ht="25.35" customHeight="1">
      <c r="B27" s="38"/>
      <c r="C27" s="39"/>
      <c r="D27" s="104" t="s">
        <v>42</v>
      </c>
      <c r="E27" s="39"/>
      <c r="F27" s="39"/>
      <c r="G27" s="39"/>
      <c r="H27" s="39"/>
      <c r="I27" s="39"/>
      <c r="J27" s="105">
        <f>ROUND(J107,2)</f>
        <v>0</v>
      </c>
      <c r="K27" s="42"/>
    </row>
    <row r="28" spans="2:11" s="1" customFormat="1" ht="6.95" customHeight="1">
      <c r="B28" s="38"/>
      <c r="C28" s="39"/>
      <c r="D28" s="65"/>
      <c r="E28" s="65"/>
      <c r="F28" s="65"/>
      <c r="G28" s="65"/>
      <c r="H28" s="65"/>
      <c r="I28" s="65"/>
      <c r="J28" s="65"/>
      <c r="K28" s="103"/>
    </row>
    <row r="29" spans="2:11" s="1" customFormat="1" ht="14.45" customHeight="1">
      <c r="B29" s="38"/>
      <c r="C29" s="39"/>
      <c r="D29" s="39"/>
      <c r="E29" s="39"/>
      <c r="F29" s="43" t="s">
        <v>44</v>
      </c>
      <c r="G29" s="39"/>
      <c r="H29" s="39"/>
      <c r="I29" s="43" t="s">
        <v>43</v>
      </c>
      <c r="J29" s="43" t="s">
        <v>45</v>
      </c>
      <c r="K29" s="42"/>
    </row>
    <row r="30" spans="2:11" s="1" customFormat="1" ht="14.45" customHeight="1">
      <c r="B30" s="38"/>
      <c r="C30" s="39"/>
      <c r="D30" s="46" t="s">
        <v>46</v>
      </c>
      <c r="E30" s="46" t="s">
        <v>47</v>
      </c>
      <c r="F30" s="106">
        <f>ROUND(SUM(BE107:BE438),2)</f>
        <v>0</v>
      </c>
      <c r="G30" s="39"/>
      <c r="H30" s="39"/>
      <c r="I30" s="107">
        <v>0.21</v>
      </c>
      <c r="J30" s="106">
        <f>ROUND(ROUND((SUM(BE107:BE438)),2)*I30,2)</f>
        <v>0</v>
      </c>
      <c r="K30" s="42"/>
    </row>
    <row r="31" spans="2:11" s="1" customFormat="1" ht="14.45" customHeight="1">
      <c r="B31" s="38"/>
      <c r="C31" s="39"/>
      <c r="D31" s="39"/>
      <c r="E31" s="46" t="s">
        <v>48</v>
      </c>
      <c r="F31" s="106">
        <f>ROUND(SUM(BF107:BF438),2)</f>
        <v>0</v>
      </c>
      <c r="G31" s="39"/>
      <c r="H31" s="39"/>
      <c r="I31" s="107">
        <v>0.15</v>
      </c>
      <c r="J31" s="106">
        <f>ROUND(ROUND((SUM(BF107:BF438)),2)*I31,2)</f>
        <v>0</v>
      </c>
      <c r="K31" s="42"/>
    </row>
    <row r="32" spans="2:11" s="1" customFormat="1" ht="14.45" customHeight="1" hidden="1">
      <c r="B32" s="38"/>
      <c r="C32" s="39"/>
      <c r="D32" s="39"/>
      <c r="E32" s="46" t="s">
        <v>49</v>
      </c>
      <c r="F32" s="106">
        <f>ROUND(SUM(BG107:BG438),2)</f>
        <v>0</v>
      </c>
      <c r="G32" s="39"/>
      <c r="H32" s="39"/>
      <c r="I32" s="107">
        <v>0.21</v>
      </c>
      <c r="J32" s="106">
        <v>0</v>
      </c>
      <c r="K32" s="42"/>
    </row>
    <row r="33" spans="2:11" s="1" customFormat="1" ht="14.45" customHeight="1" hidden="1">
      <c r="B33" s="38"/>
      <c r="C33" s="39"/>
      <c r="D33" s="39"/>
      <c r="E33" s="46" t="s">
        <v>50</v>
      </c>
      <c r="F33" s="106">
        <f>ROUND(SUM(BH107:BH438),2)</f>
        <v>0</v>
      </c>
      <c r="G33" s="39"/>
      <c r="H33" s="39"/>
      <c r="I33" s="107">
        <v>0.15</v>
      </c>
      <c r="J33" s="106">
        <v>0</v>
      </c>
      <c r="K33" s="42"/>
    </row>
    <row r="34" spans="2:11" s="1" customFormat="1" ht="14.45" customHeight="1" hidden="1">
      <c r="B34" s="38"/>
      <c r="C34" s="39"/>
      <c r="D34" s="39"/>
      <c r="E34" s="46" t="s">
        <v>51</v>
      </c>
      <c r="F34" s="106">
        <f>ROUND(SUM(BI107:BI438),2)</f>
        <v>0</v>
      </c>
      <c r="G34" s="39"/>
      <c r="H34" s="39"/>
      <c r="I34" s="107">
        <v>0</v>
      </c>
      <c r="J34" s="106">
        <v>0</v>
      </c>
      <c r="K34" s="42"/>
    </row>
    <row r="35" spans="2:11" s="1" customFormat="1" ht="6.95" customHeight="1">
      <c r="B35" s="38"/>
      <c r="C35" s="39"/>
      <c r="D35" s="39"/>
      <c r="E35" s="39"/>
      <c r="F35" s="39"/>
      <c r="G35" s="39"/>
      <c r="H35" s="39"/>
      <c r="I35" s="39"/>
      <c r="J35" s="39"/>
      <c r="K35" s="42"/>
    </row>
    <row r="36" spans="2:11" s="1" customFormat="1" ht="25.35" customHeight="1">
      <c r="B36" s="38"/>
      <c r="C36" s="108"/>
      <c r="D36" s="109" t="s">
        <v>52</v>
      </c>
      <c r="E36" s="68"/>
      <c r="F36" s="68"/>
      <c r="G36" s="110" t="s">
        <v>53</v>
      </c>
      <c r="H36" s="111" t="s">
        <v>54</v>
      </c>
      <c r="I36" s="68"/>
      <c r="J36" s="112">
        <f>SUM(J27:J34)</f>
        <v>0</v>
      </c>
      <c r="K36" s="113"/>
    </row>
    <row r="37" spans="2:11" s="1" customFormat="1" ht="14.45" customHeight="1">
      <c r="B37" s="53"/>
      <c r="C37" s="54"/>
      <c r="D37" s="54"/>
      <c r="E37" s="54"/>
      <c r="F37" s="54"/>
      <c r="G37" s="54"/>
      <c r="H37" s="54"/>
      <c r="I37" s="54"/>
      <c r="J37" s="54"/>
      <c r="K37" s="55"/>
    </row>
    <row r="41" spans="2:11" s="1" customFormat="1" ht="6.95" customHeight="1">
      <c r="B41" s="56"/>
      <c r="C41" s="57"/>
      <c r="D41" s="57"/>
      <c r="E41" s="57"/>
      <c r="F41" s="57"/>
      <c r="G41" s="57"/>
      <c r="H41" s="57"/>
      <c r="I41" s="57"/>
      <c r="J41" s="57"/>
      <c r="K41" s="114"/>
    </row>
    <row r="42" spans="2:11" s="1" customFormat="1" ht="36.95" customHeight="1">
      <c r="B42" s="38"/>
      <c r="C42" s="29" t="s">
        <v>104</v>
      </c>
      <c r="D42" s="39"/>
      <c r="E42" s="39"/>
      <c r="F42" s="39"/>
      <c r="G42" s="39"/>
      <c r="H42" s="39"/>
      <c r="I42" s="39"/>
      <c r="J42" s="39"/>
      <c r="K42" s="42"/>
    </row>
    <row r="43" spans="2:11" s="1" customFormat="1" ht="6.95" customHeight="1">
      <c r="B43" s="38"/>
      <c r="C43" s="39"/>
      <c r="D43" s="39"/>
      <c r="E43" s="39"/>
      <c r="F43" s="39"/>
      <c r="G43" s="39"/>
      <c r="H43" s="39"/>
      <c r="I43" s="39"/>
      <c r="J43" s="39"/>
      <c r="K43" s="42"/>
    </row>
    <row r="44" spans="2:11" s="1" customFormat="1" ht="14.45" customHeight="1">
      <c r="B44" s="38"/>
      <c r="C44" s="35" t="s">
        <v>17</v>
      </c>
      <c r="D44" s="39"/>
      <c r="E44" s="39"/>
      <c r="F44" s="39"/>
      <c r="G44" s="39"/>
      <c r="H44" s="39"/>
      <c r="I44" s="39"/>
      <c r="J44" s="39"/>
      <c r="K44" s="42"/>
    </row>
    <row r="45" spans="2:11" s="1" customFormat="1" ht="16.5" customHeight="1">
      <c r="B45" s="38"/>
      <c r="C45" s="39"/>
      <c r="D45" s="39"/>
      <c r="E45" s="329" t="str">
        <f>E7</f>
        <v>Skatepark ve Frýdku - Místku</v>
      </c>
      <c r="F45" s="330"/>
      <c r="G45" s="330"/>
      <c r="H45" s="330"/>
      <c r="I45" s="39"/>
      <c r="J45" s="39"/>
      <c r="K45" s="42"/>
    </row>
    <row r="46" spans="2:11" s="1" customFormat="1" ht="14.45" customHeight="1">
      <c r="B46" s="38"/>
      <c r="C46" s="35" t="s">
        <v>102</v>
      </c>
      <c r="D46" s="39"/>
      <c r="E46" s="39"/>
      <c r="F46" s="39"/>
      <c r="G46" s="39"/>
      <c r="H46" s="39"/>
      <c r="I46" s="39"/>
      <c r="J46" s="39"/>
      <c r="K46" s="42"/>
    </row>
    <row r="47" spans="2:11" s="1" customFormat="1" ht="17.25" customHeight="1">
      <c r="B47" s="38"/>
      <c r="C47" s="39"/>
      <c r="D47" s="39"/>
      <c r="E47" s="331" t="str">
        <f>E9</f>
        <v>02 - Skatepark</v>
      </c>
      <c r="F47" s="332"/>
      <c r="G47" s="332"/>
      <c r="H47" s="332"/>
      <c r="I47" s="39"/>
      <c r="J47" s="39"/>
      <c r="K47" s="42"/>
    </row>
    <row r="48" spans="2:11" s="1" customFormat="1" ht="6.95" customHeight="1">
      <c r="B48" s="38"/>
      <c r="C48" s="39"/>
      <c r="D48" s="39"/>
      <c r="E48" s="39"/>
      <c r="F48" s="39"/>
      <c r="G48" s="39"/>
      <c r="H48" s="39"/>
      <c r="I48" s="39"/>
      <c r="J48" s="39"/>
      <c r="K48" s="42"/>
    </row>
    <row r="49" spans="2:11" s="1" customFormat="1" ht="18" customHeight="1">
      <c r="B49" s="38"/>
      <c r="C49" s="35" t="s">
        <v>23</v>
      </c>
      <c r="D49" s="39"/>
      <c r="E49" s="39"/>
      <c r="F49" s="33" t="str">
        <f>F12</f>
        <v>Frýdek - Místek, na p. č.p. 3070, 3066 a 3059</v>
      </c>
      <c r="G49" s="39"/>
      <c r="H49" s="39"/>
      <c r="I49" s="35" t="s">
        <v>25</v>
      </c>
      <c r="J49" s="99" t="str">
        <f>IF(J12="","",J12)</f>
        <v>13. 7. 2018</v>
      </c>
      <c r="K49" s="42"/>
    </row>
    <row r="50" spans="2:11" s="1" customFormat="1" ht="6.95" customHeight="1">
      <c r="B50" s="38"/>
      <c r="C50" s="39"/>
      <c r="D50" s="39"/>
      <c r="E50" s="39"/>
      <c r="F50" s="39"/>
      <c r="G50" s="39"/>
      <c r="H50" s="39"/>
      <c r="I50" s="39"/>
      <c r="J50" s="39"/>
      <c r="K50" s="42"/>
    </row>
    <row r="51" spans="2:11" s="1" customFormat="1" ht="15">
      <c r="B51" s="38"/>
      <c r="C51" s="35" t="s">
        <v>31</v>
      </c>
      <c r="D51" s="39"/>
      <c r="E51" s="39"/>
      <c r="F51" s="33" t="str">
        <f>E15</f>
        <v>Statutární město Frýdek - Místek, Radniční 1148</v>
      </c>
      <c r="G51" s="39"/>
      <c r="H51" s="39"/>
      <c r="I51" s="35" t="s">
        <v>37</v>
      </c>
      <c r="J51" s="303" t="str">
        <f>E21</f>
        <v>Luboš Kocourek</v>
      </c>
      <c r="K51" s="42"/>
    </row>
    <row r="52" spans="2:11" s="1" customFormat="1" ht="14.45" customHeight="1">
      <c r="B52" s="38"/>
      <c r="C52" s="35" t="s">
        <v>35</v>
      </c>
      <c r="D52" s="39"/>
      <c r="E52" s="39"/>
      <c r="F52" s="33" t="str">
        <f>IF(E18="","",E18)</f>
        <v xml:space="preserve"> </v>
      </c>
      <c r="G52" s="39"/>
      <c r="H52" s="39"/>
      <c r="I52" s="39"/>
      <c r="J52" s="324"/>
      <c r="K52" s="42"/>
    </row>
    <row r="53" spans="2:11" s="1" customFormat="1" ht="10.35" customHeight="1">
      <c r="B53" s="38"/>
      <c r="C53" s="39"/>
      <c r="D53" s="39"/>
      <c r="E53" s="39"/>
      <c r="F53" s="39"/>
      <c r="G53" s="39"/>
      <c r="H53" s="39"/>
      <c r="I53" s="39"/>
      <c r="J53" s="39"/>
      <c r="K53" s="42"/>
    </row>
    <row r="54" spans="2:11" s="1" customFormat="1" ht="29.25" customHeight="1">
      <c r="B54" s="38"/>
      <c r="C54" s="115" t="s">
        <v>105</v>
      </c>
      <c r="D54" s="108"/>
      <c r="E54" s="108"/>
      <c r="F54" s="108"/>
      <c r="G54" s="108"/>
      <c r="H54" s="108"/>
      <c r="I54" s="108"/>
      <c r="J54" s="116" t="s">
        <v>106</v>
      </c>
      <c r="K54" s="117"/>
    </row>
    <row r="55" spans="2:11" s="1" customFormat="1" ht="10.35" customHeight="1">
      <c r="B55" s="38"/>
      <c r="C55" s="39"/>
      <c r="D55" s="39"/>
      <c r="E55" s="39"/>
      <c r="F55" s="39"/>
      <c r="G55" s="39"/>
      <c r="H55" s="39"/>
      <c r="I55" s="39"/>
      <c r="J55" s="39"/>
      <c r="K55" s="42"/>
    </row>
    <row r="56" spans="2:47" s="1" customFormat="1" ht="29.25" customHeight="1">
      <c r="B56" s="38"/>
      <c r="C56" s="118" t="s">
        <v>107</v>
      </c>
      <c r="D56" s="39"/>
      <c r="E56" s="39"/>
      <c r="F56" s="39"/>
      <c r="G56" s="39"/>
      <c r="H56" s="39"/>
      <c r="I56" s="39"/>
      <c r="J56" s="105">
        <f>J107</f>
        <v>0</v>
      </c>
      <c r="K56" s="42"/>
      <c r="AU56" s="23" t="s">
        <v>108</v>
      </c>
    </row>
    <row r="57" spans="2:11" s="7" customFormat="1" ht="24.95" customHeight="1">
      <c r="B57" s="119"/>
      <c r="C57" s="120"/>
      <c r="D57" s="121" t="s">
        <v>198</v>
      </c>
      <c r="E57" s="122"/>
      <c r="F57" s="122"/>
      <c r="G57" s="122"/>
      <c r="H57" s="122"/>
      <c r="I57" s="122"/>
      <c r="J57" s="123">
        <f>J108</f>
        <v>0</v>
      </c>
      <c r="K57" s="124"/>
    </row>
    <row r="58" spans="2:11" s="8" customFormat="1" ht="19.9" customHeight="1">
      <c r="B58" s="125"/>
      <c r="C58" s="126"/>
      <c r="D58" s="127" t="s">
        <v>199</v>
      </c>
      <c r="E58" s="128"/>
      <c r="F58" s="128"/>
      <c r="G58" s="128"/>
      <c r="H58" s="128"/>
      <c r="I58" s="128"/>
      <c r="J58" s="129">
        <f>J109</f>
        <v>0</v>
      </c>
      <c r="K58" s="279"/>
    </row>
    <row r="59" spans="2:11" s="8" customFormat="1" ht="14.85" customHeight="1">
      <c r="B59" s="125"/>
      <c r="C59" s="126"/>
      <c r="D59" s="127" t="s">
        <v>200</v>
      </c>
      <c r="E59" s="128"/>
      <c r="F59" s="128"/>
      <c r="G59" s="128"/>
      <c r="H59" s="128"/>
      <c r="I59" s="128"/>
      <c r="J59" s="129">
        <f>J110</f>
        <v>0</v>
      </c>
      <c r="K59" s="279"/>
    </row>
    <row r="60" spans="2:11" s="8" customFormat="1" ht="14.85" customHeight="1">
      <c r="B60" s="125"/>
      <c r="C60" s="126"/>
      <c r="D60" s="127" t="s">
        <v>201</v>
      </c>
      <c r="E60" s="128"/>
      <c r="F60" s="128"/>
      <c r="G60" s="128"/>
      <c r="H60" s="128"/>
      <c r="I60" s="128"/>
      <c r="J60" s="129">
        <f>J117</f>
        <v>0</v>
      </c>
      <c r="K60" s="130"/>
    </row>
    <row r="61" spans="2:11" s="8" customFormat="1" ht="14.85" customHeight="1">
      <c r="B61" s="125"/>
      <c r="C61" s="126"/>
      <c r="D61" s="127" t="s">
        <v>202</v>
      </c>
      <c r="E61" s="128"/>
      <c r="F61" s="128"/>
      <c r="G61" s="128"/>
      <c r="H61" s="128"/>
      <c r="I61" s="128"/>
      <c r="J61" s="129">
        <f>J137</f>
        <v>0</v>
      </c>
      <c r="K61" s="130"/>
    </row>
    <row r="62" spans="2:11" s="8" customFormat="1" ht="14.85" customHeight="1">
      <c r="B62" s="125"/>
      <c r="C62" s="126"/>
      <c r="D62" s="127" t="s">
        <v>203</v>
      </c>
      <c r="E62" s="128"/>
      <c r="F62" s="128"/>
      <c r="G62" s="128"/>
      <c r="H62" s="128"/>
      <c r="I62" s="128"/>
      <c r="J62" s="129">
        <f>J169</f>
        <v>0</v>
      </c>
      <c r="K62" s="130"/>
    </row>
    <row r="63" spans="2:11" s="8" customFormat="1" ht="14.85" customHeight="1">
      <c r="B63" s="125"/>
      <c r="C63" s="126"/>
      <c r="D63" s="127" t="s">
        <v>204</v>
      </c>
      <c r="E63" s="128"/>
      <c r="F63" s="128"/>
      <c r="G63" s="128"/>
      <c r="H63" s="128"/>
      <c r="I63" s="128"/>
      <c r="J63" s="129">
        <f>J192</f>
        <v>0</v>
      </c>
      <c r="K63" s="130"/>
    </row>
    <row r="64" spans="2:11" s="8" customFormat="1" ht="14.85" customHeight="1">
      <c r="B64" s="125"/>
      <c r="C64" s="126"/>
      <c r="D64" s="127" t="s">
        <v>205</v>
      </c>
      <c r="E64" s="128"/>
      <c r="F64" s="128"/>
      <c r="G64" s="128"/>
      <c r="H64" s="128"/>
      <c r="I64" s="128"/>
      <c r="J64" s="129">
        <f>J231</f>
        <v>0</v>
      </c>
      <c r="K64" s="130"/>
    </row>
    <row r="65" spans="2:11" s="8" customFormat="1" ht="19.9" customHeight="1">
      <c r="B65" s="125"/>
      <c r="C65" s="126"/>
      <c r="D65" s="127" t="s">
        <v>206</v>
      </c>
      <c r="E65" s="128"/>
      <c r="F65" s="128"/>
      <c r="G65" s="128"/>
      <c r="H65" s="128"/>
      <c r="I65" s="128"/>
      <c r="J65" s="129">
        <f>J245</f>
        <v>0</v>
      </c>
      <c r="K65" s="130"/>
    </row>
    <row r="66" spans="2:11" s="8" customFormat="1" ht="14.85" customHeight="1">
      <c r="B66" s="125"/>
      <c r="C66" s="126"/>
      <c r="D66" s="127" t="s">
        <v>207</v>
      </c>
      <c r="E66" s="128"/>
      <c r="F66" s="128"/>
      <c r="G66" s="128"/>
      <c r="H66" s="128"/>
      <c r="I66" s="128"/>
      <c r="J66" s="129">
        <f>J246</f>
        <v>0</v>
      </c>
      <c r="K66" s="130"/>
    </row>
    <row r="67" spans="2:11" s="8" customFormat="1" ht="14.85" customHeight="1">
      <c r="B67" s="125"/>
      <c r="C67" s="126"/>
      <c r="D67" s="127" t="s">
        <v>208</v>
      </c>
      <c r="E67" s="128"/>
      <c r="F67" s="128"/>
      <c r="G67" s="128"/>
      <c r="H67" s="128"/>
      <c r="I67" s="128"/>
      <c r="J67" s="129">
        <f>J255</f>
        <v>0</v>
      </c>
      <c r="K67" s="130"/>
    </row>
    <row r="68" spans="2:11" s="8" customFormat="1" ht="19.9" customHeight="1">
      <c r="B68" s="125"/>
      <c r="C68" s="126"/>
      <c r="D68" s="127" t="s">
        <v>209</v>
      </c>
      <c r="E68" s="128"/>
      <c r="F68" s="128"/>
      <c r="G68" s="128"/>
      <c r="H68" s="128"/>
      <c r="I68" s="128"/>
      <c r="J68" s="129">
        <f>J285</f>
        <v>0</v>
      </c>
      <c r="K68" s="130"/>
    </row>
    <row r="69" spans="2:11" s="8" customFormat="1" ht="14.85" customHeight="1">
      <c r="B69" s="125"/>
      <c r="C69" s="126"/>
      <c r="D69" s="127" t="s">
        <v>210</v>
      </c>
      <c r="E69" s="128"/>
      <c r="F69" s="128"/>
      <c r="G69" s="128"/>
      <c r="H69" s="128"/>
      <c r="I69" s="128"/>
      <c r="J69" s="129">
        <f>J286</f>
        <v>0</v>
      </c>
      <c r="K69" s="130"/>
    </row>
    <row r="70" spans="2:11" s="8" customFormat="1" ht="19.9" customHeight="1">
      <c r="B70" s="125"/>
      <c r="C70" s="126"/>
      <c r="D70" s="127" t="s">
        <v>211</v>
      </c>
      <c r="E70" s="128"/>
      <c r="F70" s="128"/>
      <c r="G70" s="128"/>
      <c r="H70" s="128"/>
      <c r="I70" s="128"/>
      <c r="J70" s="129">
        <f>J294</f>
        <v>0</v>
      </c>
      <c r="K70" s="130"/>
    </row>
    <row r="71" spans="2:11" s="8" customFormat="1" ht="14.85" customHeight="1">
      <c r="B71" s="125"/>
      <c r="C71" s="126"/>
      <c r="D71" s="127" t="s">
        <v>212</v>
      </c>
      <c r="E71" s="128"/>
      <c r="F71" s="128"/>
      <c r="G71" s="128"/>
      <c r="H71" s="128"/>
      <c r="I71" s="128"/>
      <c r="J71" s="129">
        <f>J295</f>
        <v>0</v>
      </c>
      <c r="K71" s="130"/>
    </row>
    <row r="72" spans="2:11" s="8" customFormat="1" ht="19.9" customHeight="1">
      <c r="B72" s="125"/>
      <c r="C72" s="126"/>
      <c r="D72" s="127" t="s">
        <v>213</v>
      </c>
      <c r="E72" s="128"/>
      <c r="F72" s="128"/>
      <c r="G72" s="128"/>
      <c r="H72" s="128"/>
      <c r="I72" s="128"/>
      <c r="J72" s="129">
        <f>J299</f>
        <v>0</v>
      </c>
      <c r="K72" s="130"/>
    </row>
    <row r="73" spans="2:11" s="8" customFormat="1" ht="14.85" customHeight="1">
      <c r="B73" s="125"/>
      <c r="C73" s="126"/>
      <c r="D73" s="127" t="s">
        <v>214</v>
      </c>
      <c r="E73" s="128"/>
      <c r="F73" s="128"/>
      <c r="G73" s="128"/>
      <c r="H73" s="128"/>
      <c r="I73" s="128"/>
      <c r="J73" s="129">
        <f>J300</f>
        <v>0</v>
      </c>
      <c r="K73" s="130"/>
    </row>
    <row r="74" spans="2:11" s="8" customFormat="1" ht="14.85" customHeight="1">
      <c r="B74" s="125"/>
      <c r="C74" s="126"/>
      <c r="D74" s="127" t="s">
        <v>215</v>
      </c>
      <c r="E74" s="128"/>
      <c r="F74" s="128"/>
      <c r="G74" s="128"/>
      <c r="H74" s="128"/>
      <c r="I74" s="128"/>
      <c r="J74" s="129">
        <f>J306</f>
        <v>0</v>
      </c>
      <c r="K74" s="130"/>
    </row>
    <row r="75" spans="2:11" s="8" customFormat="1" ht="14.85" customHeight="1">
      <c r="B75" s="125"/>
      <c r="C75" s="126"/>
      <c r="D75" s="127" t="s">
        <v>216</v>
      </c>
      <c r="E75" s="128"/>
      <c r="F75" s="128"/>
      <c r="G75" s="128"/>
      <c r="H75" s="128"/>
      <c r="I75" s="128"/>
      <c r="J75" s="129">
        <f>J311</f>
        <v>0</v>
      </c>
      <c r="K75" s="130"/>
    </row>
    <row r="76" spans="2:11" s="8" customFormat="1" ht="19.9" customHeight="1">
      <c r="B76" s="125"/>
      <c r="C76" s="126"/>
      <c r="D76" s="127" t="s">
        <v>217</v>
      </c>
      <c r="E76" s="128"/>
      <c r="F76" s="128"/>
      <c r="G76" s="128"/>
      <c r="H76" s="128"/>
      <c r="I76" s="128"/>
      <c r="J76" s="129">
        <f>J315</f>
        <v>0</v>
      </c>
      <c r="K76" s="130"/>
    </row>
    <row r="77" spans="2:11" s="8" customFormat="1" ht="14.85" customHeight="1">
      <c r="B77" s="125"/>
      <c r="C77" s="126"/>
      <c r="D77" s="127" t="s">
        <v>218</v>
      </c>
      <c r="E77" s="128"/>
      <c r="F77" s="128"/>
      <c r="G77" s="128"/>
      <c r="H77" s="128"/>
      <c r="I77" s="128"/>
      <c r="J77" s="129">
        <f>J316</f>
        <v>0</v>
      </c>
      <c r="K77" s="130"/>
    </row>
    <row r="78" spans="2:11" s="8" customFormat="1" ht="19.9" customHeight="1">
      <c r="B78" s="125"/>
      <c r="C78" s="126"/>
      <c r="D78" s="127" t="s">
        <v>219</v>
      </c>
      <c r="E78" s="128"/>
      <c r="F78" s="128"/>
      <c r="G78" s="128"/>
      <c r="H78" s="128"/>
      <c r="I78" s="128"/>
      <c r="J78" s="129">
        <f>J339</f>
        <v>0</v>
      </c>
      <c r="K78" s="130"/>
    </row>
    <row r="79" spans="2:11" s="8" customFormat="1" ht="14.85" customHeight="1">
      <c r="B79" s="125"/>
      <c r="C79" s="126"/>
      <c r="D79" s="127" t="s">
        <v>220</v>
      </c>
      <c r="E79" s="128"/>
      <c r="F79" s="128"/>
      <c r="G79" s="128"/>
      <c r="H79" s="128"/>
      <c r="I79" s="128"/>
      <c r="J79" s="129">
        <f>J340</f>
        <v>0</v>
      </c>
      <c r="K79" s="130"/>
    </row>
    <row r="80" spans="2:11" s="8" customFormat="1" ht="14.85" customHeight="1">
      <c r="B80" s="125"/>
      <c r="C80" s="126"/>
      <c r="D80" s="127" t="s">
        <v>221</v>
      </c>
      <c r="E80" s="128"/>
      <c r="F80" s="128"/>
      <c r="G80" s="128"/>
      <c r="H80" s="128"/>
      <c r="I80" s="128"/>
      <c r="J80" s="129">
        <f>J343</f>
        <v>0</v>
      </c>
      <c r="K80" s="130"/>
    </row>
    <row r="81" spans="2:11" s="8" customFormat="1" ht="19.9" customHeight="1">
      <c r="B81" s="125"/>
      <c r="C81" s="126"/>
      <c r="D81" s="127" t="s">
        <v>222</v>
      </c>
      <c r="E81" s="128"/>
      <c r="F81" s="128"/>
      <c r="G81" s="128"/>
      <c r="H81" s="128"/>
      <c r="I81" s="128"/>
      <c r="J81" s="129">
        <f>J345</f>
        <v>0</v>
      </c>
      <c r="K81" s="130"/>
    </row>
    <row r="82" spans="2:11" s="8" customFormat="1" ht="14.85" customHeight="1">
      <c r="B82" s="125"/>
      <c r="C82" s="126"/>
      <c r="D82" s="127" t="s">
        <v>223</v>
      </c>
      <c r="E82" s="128"/>
      <c r="F82" s="128"/>
      <c r="G82" s="128"/>
      <c r="H82" s="128"/>
      <c r="I82" s="128"/>
      <c r="J82" s="129">
        <f>J346</f>
        <v>0</v>
      </c>
      <c r="K82" s="130"/>
    </row>
    <row r="83" spans="2:11" s="8" customFormat="1" ht="14.85" customHeight="1">
      <c r="B83" s="125"/>
      <c r="C83" s="126"/>
      <c r="D83" s="127" t="s">
        <v>224</v>
      </c>
      <c r="E83" s="128"/>
      <c r="F83" s="128"/>
      <c r="G83" s="128"/>
      <c r="H83" s="128"/>
      <c r="I83" s="128"/>
      <c r="J83" s="129">
        <f>J362</f>
        <v>0</v>
      </c>
      <c r="K83" s="130"/>
    </row>
    <row r="84" spans="2:11" s="8" customFormat="1" ht="19.9" customHeight="1">
      <c r="B84" s="125"/>
      <c r="C84" s="126"/>
      <c r="D84" s="127" t="s">
        <v>225</v>
      </c>
      <c r="E84" s="128"/>
      <c r="F84" s="128"/>
      <c r="G84" s="128"/>
      <c r="H84" s="128"/>
      <c r="I84" s="128"/>
      <c r="J84" s="129">
        <f>J374</f>
        <v>0</v>
      </c>
      <c r="K84" s="130"/>
    </row>
    <row r="85" spans="2:11" s="8" customFormat="1" ht="19.9" customHeight="1">
      <c r="B85" s="125"/>
      <c r="C85" s="126"/>
      <c r="D85" s="127" t="s">
        <v>226</v>
      </c>
      <c r="E85" s="128"/>
      <c r="F85" s="128"/>
      <c r="G85" s="128"/>
      <c r="H85" s="128"/>
      <c r="I85" s="128"/>
      <c r="J85" s="129">
        <f>J386</f>
        <v>0</v>
      </c>
      <c r="K85" s="130"/>
    </row>
    <row r="86" spans="2:11" s="7" customFormat="1" ht="24.95" customHeight="1">
      <c r="B86" s="119"/>
      <c r="C86" s="120"/>
      <c r="D86" s="121" t="s">
        <v>227</v>
      </c>
      <c r="E86" s="122"/>
      <c r="F86" s="122"/>
      <c r="G86" s="122"/>
      <c r="H86" s="122"/>
      <c r="I86" s="122"/>
      <c r="J86" s="123">
        <f>J389</f>
        <v>0</v>
      </c>
      <c r="K86" s="124"/>
    </row>
    <row r="87" spans="2:11" s="8" customFormat="1" ht="19.9" customHeight="1">
      <c r="B87" s="125"/>
      <c r="C87" s="126"/>
      <c r="D87" s="127" t="s">
        <v>228</v>
      </c>
      <c r="E87" s="128"/>
      <c r="F87" s="128"/>
      <c r="G87" s="128"/>
      <c r="H87" s="128"/>
      <c r="I87" s="128"/>
      <c r="J87" s="129">
        <f>J390</f>
        <v>0</v>
      </c>
      <c r="K87" s="130"/>
    </row>
    <row r="88" spans="2:11" s="1" customFormat="1" ht="21.75" customHeight="1">
      <c r="B88" s="38"/>
      <c r="C88" s="39"/>
      <c r="D88" s="39"/>
      <c r="E88" s="39"/>
      <c r="F88" s="39"/>
      <c r="G88" s="39"/>
      <c r="H88" s="39"/>
      <c r="I88" s="39"/>
      <c r="J88" s="39"/>
      <c r="K88" s="42"/>
    </row>
    <row r="89" spans="2:11" s="1" customFormat="1" ht="6.95" customHeight="1">
      <c r="B89" s="53"/>
      <c r="C89" s="54"/>
      <c r="D89" s="54"/>
      <c r="E89" s="54"/>
      <c r="F89" s="54"/>
      <c r="G89" s="54"/>
      <c r="H89" s="54"/>
      <c r="I89" s="54"/>
      <c r="J89" s="54"/>
      <c r="K89" s="55"/>
    </row>
    <row r="93" spans="2:12" s="1" customFormat="1" ht="6.95" customHeight="1">
      <c r="B93" s="56"/>
      <c r="C93" s="57"/>
      <c r="D93" s="57"/>
      <c r="E93" s="57"/>
      <c r="F93" s="57"/>
      <c r="G93" s="57"/>
      <c r="H93" s="57"/>
      <c r="I93" s="57"/>
      <c r="J93" s="57"/>
      <c r="K93" s="57"/>
      <c r="L93" s="38"/>
    </row>
    <row r="94" spans="2:12" s="1" customFormat="1" ht="36.95" customHeight="1">
      <c r="B94" s="38"/>
      <c r="C94" s="58" t="s">
        <v>114</v>
      </c>
      <c r="L94" s="38"/>
    </row>
    <row r="95" spans="2:12" s="1" customFormat="1" ht="6.95" customHeight="1">
      <c r="B95" s="38"/>
      <c r="L95" s="38"/>
    </row>
    <row r="96" spans="2:12" s="1" customFormat="1" ht="14.45" customHeight="1">
      <c r="B96" s="38"/>
      <c r="C96" s="60" t="s">
        <v>17</v>
      </c>
      <c r="L96" s="38"/>
    </row>
    <row r="97" spans="2:12" s="1" customFormat="1" ht="16.5" customHeight="1">
      <c r="B97" s="38"/>
      <c r="E97" s="325" t="str">
        <f>E7</f>
        <v>Skatepark ve Frýdku - Místku</v>
      </c>
      <c r="F97" s="326"/>
      <c r="G97" s="326"/>
      <c r="H97" s="326"/>
      <c r="L97" s="38"/>
    </row>
    <row r="98" spans="2:12" s="1" customFormat="1" ht="14.45" customHeight="1">
      <c r="B98" s="38"/>
      <c r="C98" s="60" t="s">
        <v>102</v>
      </c>
      <c r="L98" s="38"/>
    </row>
    <row r="99" spans="2:12" s="1" customFormat="1" ht="17.25" customHeight="1">
      <c r="B99" s="38"/>
      <c r="E99" s="315" t="str">
        <f>E9</f>
        <v>02 - Skatepark</v>
      </c>
      <c r="F99" s="327"/>
      <c r="G99" s="327"/>
      <c r="H99" s="327"/>
      <c r="L99" s="38"/>
    </row>
    <row r="100" spans="2:12" s="1" customFormat="1" ht="6.95" customHeight="1">
      <c r="B100" s="38"/>
      <c r="L100" s="38"/>
    </row>
    <row r="101" spans="2:12" s="1" customFormat="1" ht="18" customHeight="1">
      <c r="B101" s="38"/>
      <c r="C101" s="60" t="s">
        <v>23</v>
      </c>
      <c r="F101" s="131" t="str">
        <f>F12</f>
        <v>Frýdek - Místek, na p. č.p. 3070, 3066 a 3059</v>
      </c>
      <c r="I101" s="60" t="s">
        <v>25</v>
      </c>
      <c r="J101" s="64" t="str">
        <f>IF(J12="","",J12)</f>
        <v>13. 7. 2018</v>
      </c>
      <c r="L101" s="38"/>
    </row>
    <row r="102" spans="2:12" s="1" customFormat="1" ht="6.95" customHeight="1">
      <c r="B102" s="38"/>
      <c r="L102" s="38"/>
    </row>
    <row r="103" spans="2:12" s="1" customFormat="1" ht="15">
      <c r="B103" s="38"/>
      <c r="C103" s="60" t="s">
        <v>31</v>
      </c>
      <c r="F103" s="131" t="str">
        <f>E15</f>
        <v>Statutární město Frýdek - Místek, Radniční 1148</v>
      </c>
      <c r="I103" s="60" t="s">
        <v>37</v>
      </c>
      <c r="J103" s="131" t="str">
        <f>E21</f>
        <v>Luboš Kocourek</v>
      </c>
      <c r="L103" s="38"/>
    </row>
    <row r="104" spans="2:12" s="1" customFormat="1" ht="14.45" customHeight="1">
      <c r="B104" s="38"/>
      <c r="C104" s="60" t="s">
        <v>35</v>
      </c>
      <c r="F104" s="131" t="str">
        <f>IF(E18="","",E18)</f>
        <v xml:space="preserve"> </v>
      </c>
      <c r="L104" s="38"/>
    </row>
    <row r="105" spans="2:12" s="1" customFormat="1" ht="10.35" customHeight="1">
      <c r="B105" s="38"/>
      <c r="L105" s="38"/>
    </row>
    <row r="106" spans="2:20" s="9" customFormat="1" ht="29.25" customHeight="1">
      <c r="B106" s="132"/>
      <c r="C106" s="133" t="s">
        <v>115</v>
      </c>
      <c r="D106" s="134" t="s">
        <v>61</v>
      </c>
      <c r="E106" s="134" t="s">
        <v>57</v>
      </c>
      <c r="F106" s="134" t="s">
        <v>116</v>
      </c>
      <c r="G106" s="134" t="s">
        <v>117</v>
      </c>
      <c r="H106" s="134" t="s">
        <v>118</v>
      </c>
      <c r="I106" s="134" t="s">
        <v>119</v>
      </c>
      <c r="J106" s="134" t="s">
        <v>106</v>
      </c>
      <c r="K106" s="135" t="s">
        <v>120</v>
      </c>
      <c r="L106" s="132"/>
      <c r="M106" s="70" t="s">
        <v>121</v>
      </c>
      <c r="N106" s="71" t="s">
        <v>46</v>
      </c>
      <c r="O106" s="71" t="s">
        <v>122</v>
      </c>
      <c r="P106" s="71" t="s">
        <v>123</v>
      </c>
      <c r="Q106" s="71" t="s">
        <v>124</v>
      </c>
      <c r="R106" s="71" t="s">
        <v>125</v>
      </c>
      <c r="S106" s="71" t="s">
        <v>126</v>
      </c>
      <c r="T106" s="72" t="s">
        <v>127</v>
      </c>
    </row>
    <row r="107" spans="2:63" s="1" customFormat="1" ht="29.25" customHeight="1">
      <c r="B107" s="38"/>
      <c r="C107" s="74" t="s">
        <v>107</v>
      </c>
      <c r="J107" s="136">
        <f>J108+J389</f>
        <v>0</v>
      </c>
      <c r="L107" s="38"/>
      <c r="M107" s="73"/>
      <c r="N107" s="65"/>
      <c r="O107" s="65"/>
      <c r="P107" s="137">
        <f>P108+P389</f>
        <v>7649.7238050000005</v>
      </c>
      <c r="Q107" s="65"/>
      <c r="R107" s="137">
        <f>R108+R389</f>
        <v>2153.17279699</v>
      </c>
      <c r="S107" s="65"/>
      <c r="T107" s="138">
        <f>T108+T389</f>
        <v>81.61992000000001</v>
      </c>
      <c r="AT107" s="23" t="s">
        <v>75</v>
      </c>
      <c r="AU107" s="23" t="s">
        <v>108</v>
      </c>
      <c r="BK107" s="139">
        <f>BK108+BK389</f>
        <v>0</v>
      </c>
    </row>
    <row r="108" spans="2:63" s="10" customFormat="1" ht="37.35" customHeight="1">
      <c r="B108" s="140"/>
      <c r="D108" s="141" t="s">
        <v>75</v>
      </c>
      <c r="E108" s="142" t="s">
        <v>229</v>
      </c>
      <c r="F108" s="142" t="s">
        <v>230</v>
      </c>
      <c r="J108" s="143">
        <f>J109++J245+J285+J294+J299+J315+J339+J345+J386+J374</f>
        <v>0</v>
      </c>
      <c r="L108" s="140"/>
      <c r="M108" s="144"/>
      <c r="N108" s="145"/>
      <c r="O108" s="145"/>
      <c r="P108" s="146">
        <f>P109+P245+P285+P294+P299+P315+P339+P345+P374+P386</f>
        <v>7279.773355</v>
      </c>
      <c r="Q108" s="145"/>
      <c r="R108" s="146">
        <f>R109+R245+R285+R294+R299+R315+R339+R345+R374+R386</f>
        <v>2151.52305201</v>
      </c>
      <c r="S108" s="145"/>
      <c r="T108" s="147">
        <f>T109+T245+T285+T294+T299+T315+T339+T345+T374+T386</f>
        <v>81.61992000000001</v>
      </c>
      <c r="AR108" s="141" t="s">
        <v>84</v>
      </c>
      <c r="AT108" s="148" t="s">
        <v>75</v>
      </c>
      <c r="AU108" s="148" t="s">
        <v>76</v>
      </c>
      <c r="AY108" s="141" t="s">
        <v>130</v>
      </c>
      <c r="BK108" s="149">
        <f>BK109+BK245+BK285+BK294+BK299+BK315+BK339+BK345+BK374+BK386</f>
        <v>0</v>
      </c>
    </row>
    <row r="109" spans="2:63" s="10" customFormat="1" ht="19.9" customHeight="1">
      <c r="B109" s="140"/>
      <c r="D109" s="141" t="s">
        <v>75</v>
      </c>
      <c r="E109" s="150" t="s">
        <v>84</v>
      </c>
      <c r="F109" s="150" t="s">
        <v>231</v>
      </c>
      <c r="J109" s="151">
        <f>J110+J117+J137+J169+J192+J231+J374</f>
        <v>0</v>
      </c>
      <c r="L109" s="140"/>
      <c r="M109" s="144"/>
      <c r="N109" s="145"/>
      <c r="O109" s="145"/>
      <c r="P109" s="146">
        <f>P110+P117+P137+P169+P192+P231</f>
        <v>595.6664119999999</v>
      </c>
      <c r="Q109" s="145"/>
      <c r="R109" s="146">
        <f>R110+R117+R137+R169+R192+R231</f>
        <v>1.1093688000000002</v>
      </c>
      <c r="S109" s="145"/>
      <c r="T109" s="147">
        <f>T110+T117+T137+T169+T192+T231</f>
        <v>81.61992000000001</v>
      </c>
      <c r="AR109" s="141" t="s">
        <v>84</v>
      </c>
      <c r="AT109" s="148" t="s">
        <v>75</v>
      </c>
      <c r="AU109" s="148" t="s">
        <v>84</v>
      </c>
      <c r="AY109" s="141" t="s">
        <v>130</v>
      </c>
      <c r="BK109" s="149">
        <f>BK110+BK117+BK137+BK169+BK192+BK231</f>
        <v>0</v>
      </c>
    </row>
    <row r="110" spans="2:63" s="10" customFormat="1" ht="14.85" customHeight="1">
      <c r="B110" s="140"/>
      <c r="D110" s="141" t="s">
        <v>75</v>
      </c>
      <c r="E110" s="150" t="s">
        <v>179</v>
      </c>
      <c r="F110" s="150" t="s">
        <v>232</v>
      </c>
      <c r="J110" s="151">
        <f>J111+J114</f>
        <v>0</v>
      </c>
      <c r="L110" s="140"/>
      <c r="M110" s="144"/>
      <c r="N110" s="145"/>
      <c r="O110" s="145"/>
      <c r="P110" s="146">
        <f>SUM(P111:P116)</f>
        <v>63.56544</v>
      </c>
      <c r="Q110" s="145"/>
      <c r="R110" s="146">
        <f>SUM(R111:R116)</f>
        <v>0.0173688</v>
      </c>
      <c r="S110" s="145"/>
      <c r="T110" s="147">
        <f>SUM(T111:T116)</f>
        <v>81.61992000000001</v>
      </c>
      <c r="AR110" s="141" t="s">
        <v>84</v>
      </c>
      <c r="AT110" s="148" t="s">
        <v>75</v>
      </c>
      <c r="AU110" s="148" t="s">
        <v>86</v>
      </c>
      <c r="AY110" s="141" t="s">
        <v>130</v>
      </c>
      <c r="BK110" s="149">
        <f>SUM(BK111:BK116)</f>
        <v>0</v>
      </c>
    </row>
    <row r="111" spans="2:65" s="1" customFormat="1" ht="16.5" customHeight="1">
      <c r="B111" s="152"/>
      <c r="C111" s="153" t="s">
        <v>84</v>
      </c>
      <c r="D111" s="153" t="s">
        <v>133</v>
      </c>
      <c r="E111" s="154" t="s">
        <v>233</v>
      </c>
      <c r="F111" s="155" t="s">
        <v>234</v>
      </c>
      <c r="G111" s="156" t="s">
        <v>235</v>
      </c>
      <c r="H111" s="157">
        <v>48</v>
      </c>
      <c r="I111" s="281">
        <v>0</v>
      </c>
      <c r="J111" s="283">
        <f>ROUND(I111*H111,2)</f>
        <v>0</v>
      </c>
      <c r="K111" s="155" t="s">
        <v>5</v>
      </c>
      <c r="L111" s="38"/>
      <c r="M111" s="158" t="s">
        <v>5</v>
      </c>
      <c r="N111" s="159" t="s">
        <v>47</v>
      </c>
      <c r="O111" s="160">
        <v>0.659</v>
      </c>
      <c r="P111" s="160">
        <f>O111*H111</f>
        <v>31.632</v>
      </c>
      <c r="Q111" s="160">
        <v>5E-05</v>
      </c>
      <c r="R111" s="160">
        <f>Q111*H111</f>
        <v>0.0024000000000000002</v>
      </c>
      <c r="S111" s="160">
        <v>0.9</v>
      </c>
      <c r="T111" s="161">
        <f>S111*H111</f>
        <v>43.2</v>
      </c>
      <c r="AR111" s="23" t="s">
        <v>146</v>
      </c>
      <c r="AT111" s="23" t="s">
        <v>133</v>
      </c>
      <c r="AU111" s="23" t="s">
        <v>142</v>
      </c>
      <c r="AY111" s="23" t="s">
        <v>130</v>
      </c>
      <c r="BE111" s="162">
        <f>IF(N111="základní",J111,0)</f>
        <v>0</v>
      </c>
      <c r="BF111" s="162">
        <f>IF(N111="snížená",J111,0)</f>
        <v>0</v>
      </c>
      <c r="BG111" s="162">
        <f>IF(N111="zákl. přenesená",J111,0)</f>
        <v>0</v>
      </c>
      <c r="BH111" s="162">
        <f>IF(N111="sníž. přenesená",J111,0)</f>
        <v>0</v>
      </c>
      <c r="BI111" s="162">
        <f>IF(N111="nulová",J111,0)</f>
        <v>0</v>
      </c>
      <c r="BJ111" s="23" t="s">
        <v>84</v>
      </c>
      <c r="BK111" s="162">
        <f>ROUND(I111*H111,2)</f>
        <v>0</v>
      </c>
      <c r="BL111" s="23" t="s">
        <v>146</v>
      </c>
      <c r="BM111" s="23" t="s">
        <v>236</v>
      </c>
    </row>
    <row r="112" spans="2:47" s="1" customFormat="1" ht="135">
      <c r="B112" s="38"/>
      <c r="D112" s="166" t="s">
        <v>237</v>
      </c>
      <c r="F112" s="167" t="s">
        <v>238</v>
      </c>
      <c r="J112" s="284"/>
      <c r="L112" s="38"/>
      <c r="M112" s="168"/>
      <c r="N112" s="39"/>
      <c r="O112" s="39"/>
      <c r="P112" s="39"/>
      <c r="Q112" s="39"/>
      <c r="R112" s="39"/>
      <c r="S112" s="39"/>
      <c r="T112" s="67"/>
      <c r="AT112" s="23" t="s">
        <v>237</v>
      </c>
      <c r="AU112" s="23" t="s">
        <v>142</v>
      </c>
    </row>
    <row r="113" spans="2:51" s="11" customFormat="1" ht="13.5">
      <c r="B113" s="169"/>
      <c r="D113" s="166" t="s">
        <v>239</v>
      </c>
      <c r="E113" s="170" t="s">
        <v>5</v>
      </c>
      <c r="F113" s="171" t="s">
        <v>240</v>
      </c>
      <c r="H113" s="172">
        <v>48</v>
      </c>
      <c r="J113" s="286"/>
      <c r="L113" s="169"/>
      <c r="M113" s="173"/>
      <c r="N113" s="174"/>
      <c r="O113" s="174"/>
      <c r="P113" s="174"/>
      <c r="Q113" s="174"/>
      <c r="R113" s="174"/>
      <c r="S113" s="174"/>
      <c r="T113" s="175"/>
      <c r="AT113" s="170" t="s">
        <v>239</v>
      </c>
      <c r="AU113" s="170" t="s">
        <v>142</v>
      </c>
      <c r="AV113" s="11" t="s">
        <v>86</v>
      </c>
      <c r="AW113" s="11" t="s">
        <v>39</v>
      </c>
      <c r="AX113" s="11" t="s">
        <v>84</v>
      </c>
      <c r="AY113" s="170" t="s">
        <v>130</v>
      </c>
    </row>
    <row r="114" spans="2:65" s="1" customFormat="1" ht="38.25" customHeight="1">
      <c r="B114" s="152"/>
      <c r="C114" s="153" t="s">
        <v>86</v>
      </c>
      <c r="D114" s="153" t="s">
        <v>133</v>
      </c>
      <c r="E114" s="154" t="s">
        <v>241</v>
      </c>
      <c r="F114" s="155" t="s">
        <v>242</v>
      </c>
      <c r="G114" s="156" t="s">
        <v>235</v>
      </c>
      <c r="H114" s="157">
        <v>498.96</v>
      </c>
      <c r="I114" s="281">
        <v>0</v>
      </c>
      <c r="J114" s="283">
        <f>ROUND(I114*H114,2)</f>
        <v>0</v>
      </c>
      <c r="K114" s="155" t="s">
        <v>167</v>
      </c>
      <c r="L114" s="38"/>
      <c r="M114" s="158" t="s">
        <v>5</v>
      </c>
      <c r="N114" s="159" t="s">
        <v>47</v>
      </c>
      <c r="O114" s="160">
        <v>0.064</v>
      </c>
      <c r="P114" s="160">
        <f>O114*H114</f>
        <v>31.93344</v>
      </c>
      <c r="Q114" s="160">
        <v>3E-05</v>
      </c>
      <c r="R114" s="160">
        <f>Q114*H114</f>
        <v>0.014968799999999999</v>
      </c>
      <c r="S114" s="160">
        <v>0.077</v>
      </c>
      <c r="T114" s="161">
        <f>S114*H114</f>
        <v>38.41992</v>
      </c>
      <c r="AR114" s="23" t="s">
        <v>146</v>
      </c>
      <c r="AT114" s="23" t="s">
        <v>133</v>
      </c>
      <c r="AU114" s="23" t="s">
        <v>142</v>
      </c>
      <c r="AY114" s="23" t="s">
        <v>130</v>
      </c>
      <c r="BE114" s="162">
        <f>IF(N114="základní",J114,0)</f>
        <v>0</v>
      </c>
      <c r="BF114" s="162">
        <f>IF(N114="snížená",J114,0)</f>
        <v>0</v>
      </c>
      <c r="BG114" s="162">
        <f>IF(N114="zákl. přenesená",J114,0)</f>
        <v>0</v>
      </c>
      <c r="BH114" s="162">
        <f>IF(N114="sníž. přenesená",J114,0)</f>
        <v>0</v>
      </c>
      <c r="BI114" s="162">
        <f>IF(N114="nulová",J114,0)</f>
        <v>0</v>
      </c>
      <c r="BJ114" s="23" t="s">
        <v>84</v>
      </c>
      <c r="BK114" s="162">
        <f>ROUND(I114*H114,2)</f>
        <v>0</v>
      </c>
      <c r="BL114" s="23" t="s">
        <v>146</v>
      </c>
      <c r="BM114" s="23" t="s">
        <v>243</v>
      </c>
    </row>
    <row r="115" spans="2:47" s="1" customFormat="1" ht="297">
      <c r="B115" s="38"/>
      <c r="D115" s="166" t="s">
        <v>237</v>
      </c>
      <c r="F115" s="167" t="s">
        <v>244</v>
      </c>
      <c r="J115" s="284"/>
      <c r="L115" s="38"/>
      <c r="M115" s="168"/>
      <c r="N115" s="39"/>
      <c r="O115" s="39"/>
      <c r="P115" s="39"/>
      <c r="Q115" s="39"/>
      <c r="R115" s="39"/>
      <c r="S115" s="39"/>
      <c r="T115" s="67"/>
      <c r="AT115" s="23" t="s">
        <v>237</v>
      </c>
      <c r="AU115" s="23" t="s">
        <v>142</v>
      </c>
    </row>
    <row r="116" spans="2:51" s="11" customFormat="1" ht="13.5">
      <c r="B116" s="169"/>
      <c r="D116" s="166" t="s">
        <v>239</v>
      </c>
      <c r="E116" s="170" t="s">
        <v>5</v>
      </c>
      <c r="F116" s="171" t="s">
        <v>245</v>
      </c>
      <c r="H116" s="172">
        <v>498.96</v>
      </c>
      <c r="J116" s="286"/>
      <c r="L116" s="169"/>
      <c r="M116" s="173"/>
      <c r="N116" s="174"/>
      <c r="O116" s="174"/>
      <c r="P116" s="174"/>
      <c r="Q116" s="174"/>
      <c r="R116" s="174"/>
      <c r="S116" s="174"/>
      <c r="T116" s="175"/>
      <c r="AT116" s="170" t="s">
        <v>239</v>
      </c>
      <c r="AU116" s="170" t="s">
        <v>142</v>
      </c>
      <c r="AV116" s="11" t="s">
        <v>86</v>
      </c>
      <c r="AW116" s="11" t="s">
        <v>39</v>
      </c>
      <c r="AX116" s="11" t="s">
        <v>84</v>
      </c>
      <c r="AY116" s="170" t="s">
        <v>130</v>
      </c>
    </row>
    <row r="117" spans="2:63" s="10" customFormat="1" ht="22.35" customHeight="1">
      <c r="B117" s="140"/>
      <c r="D117" s="141" t="s">
        <v>75</v>
      </c>
      <c r="E117" s="150" t="s">
        <v>185</v>
      </c>
      <c r="F117" s="150" t="s">
        <v>246</v>
      </c>
      <c r="J117" s="287">
        <f>J118+J134</f>
        <v>0</v>
      </c>
      <c r="L117" s="140"/>
      <c r="M117" s="144"/>
      <c r="N117" s="145"/>
      <c r="O117" s="145"/>
      <c r="P117" s="146">
        <f>SUM(P118:P136)</f>
        <v>72.884433</v>
      </c>
      <c r="Q117" s="145"/>
      <c r="R117" s="146">
        <f>SUM(R118:R136)</f>
        <v>0</v>
      </c>
      <c r="S117" s="145"/>
      <c r="T117" s="147">
        <f>SUM(T118:T136)</f>
        <v>0</v>
      </c>
      <c r="AR117" s="141" t="s">
        <v>84</v>
      </c>
      <c r="AT117" s="148" t="s">
        <v>75</v>
      </c>
      <c r="AU117" s="148" t="s">
        <v>86</v>
      </c>
      <c r="AY117" s="141" t="s">
        <v>130</v>
      </c>
      <c r="BK117" s="149">
        <f>SUM(BK118:BK136)</f>
        <v>0</v>
      </c>
    </row>
    <row r="118" spans="2:65" s="1" customFormat="1" ht="38.25" customHeight="1">
      <c r="B118" s="152"/>
      <c r="C118" s="153" t="s">
        <v>142</v>
      </c>
      <c r="D118" s="153" t="s">
        <v>133</v>
      </c>
      <c r="E118" s="154" t="s">
        <v>247</v>
      </c>
      <c r="F118" s="155" t="s">
        <v>248</v>
      </c>
      <c r="G118" s="156" t="s">
        <v>249</v>
      </c>
      <c r="H118" s="157">
        <v>263.676</v>
      </c>
      <c r="I118" s="281">
        <v>0</v>
      </c>
      <c r="J118" s="283">
        <f>ROUND(I118*H118,2)</f>
        <v>0</v>
      </c>
      <c r="K118" s="155" t="s">
        <v>167</v>
      </c>
      <c r="L118" s="38"/>
      <c r="M118" s="158" t="s">
        <v>5</v>
      </c>
      <c r="N118" s="159" t="s">
        <v>47</v>
      </c>
      <c r="O118" s="160">
        <v>0.223</v>
      </c>
      <c r="P118" s="160">
        <f>O118*H118</f>
        <v>58.799748</v>
      </c>
      <c r="Q118" s="160">
        <v>0</v>
      </c>
      <c r="R118" s="160">
        <f>Q118*H118</f>
        <v>0</v>
      </c>
      <c r="S118" s="160">
        <v>0</v>
      </c>
      <c r="T118" s="161">
        <f>S118*H118</f>
        <v>0</v>
      </c>
      <c r="AR118" s="23" t="s">
        <v>146</v>
      </c>
      <c r="AT118" s="23" t="s">
        <v>133</v>
      </c>
      <c r="AU118" s="23" t="s">
        <v>142</v>
      </c>
      <c r="AY118" s="23" t="s">
        <v>130</v>
      </c>
      <c r="BE118" s="162">
        <f>IF(N118="základní",J118,0)</f>
        <v>0</v>
      </c>
      <c r="BF118" s="162">
        <f>IF(N118="snížená",J118,0)</f>
        <v>0</v>
      </c>
      <c r="BG118" s="162">
        <f>IF(N118="zákl. přenesená",J118,0)</f>
        <v>0</v>
      </c>
      <c r="BH118" s="162">
        <f>IF(N118="sníž. přenesená",J118,0)</f>
        <v>0</v>
      </c>
      <c r="BI118" s="162">
        <f>IF(N118="nulová",J118,0)</f>
        <v>0</v>
      </c>
      <c r="BJ118" s="23" t="s">
        <v>84</v>
      </c>
      <c r="BK118" s="162">
        <f>ROUND(I118*H118,2)</f>
        <v>0</v>
      </c>
      <c r="BL118" s="23" t="s">
        <v>146</v>
      </c>
      <c r="BM118" s="23" t="s">
        <v>250</v>
      </c>
    </row>
    <row r="119" spans="2:47" s="1" customFormat="1" ht="337.5">
      <c r="B119" s="38"/>
      <c r="D119" s="166" t="s">
        <v>237</v>
      </c>
      <c r="F119" s="167" t="s">
        <v>251</v>
      </c>
      <c r="J119" s="284"/>
      <c r="L119" s="38"/>
      <c r="M119" s="168"/>
      <c r="N119" s="39"/>
      <c r="O119" s="39"/>
      <c r="P119" s="39"/>
      <c r="Q119" s="39"/>
      <c r="R119" s="39"/>
      <c r="S119" s="39"/>
      <c r="T119" s="67"/>
      <c r="AT119" s="23" t="s">
        <v>237</v>
      </c>
      <c r="AU119" s="23" t="s">
        <v>142</v>
      </c>
    </row>
    <row r="120" spans="2:51" s="12" customFormat="1" ht="13.5">
      <c r="B120" s="176"/>
      <c r="D120" s="166" t="s">
        <v>239</v>
      </c>
      <c r="E120" s="177" t="s">
        <v>5</v>
      </c>
      <c r="F120" s="178" t="s">
        <v>252</v>
      </c>
      <c r="H120" s="177" t="s">
        <v>5</v>
      </c>
      <c r="J120" s="285"/>
      <c r="L120" s="176"/>
      <c r="M120" s="179"/>
      <c r="N120" s="180"/>
      <c r="O120" s="180"/>
      <c r="P120" s="180"/>
      <c r="Q120" s="180"/>
      <c r="R120" s="180"/>
      <c r="S120" s="180"/>
      <c r="T120" s="181"/>
      <c r="AT120" s="177" t="s">
        <v>239</v>
      </c>
      <c r="AU120" s="177" t="s">
        <v>142</v>
      </c>
      <c r="AV120" s="12" t="s">
        <v>84</v>
      </c>
      <c r="AW120" s="12" t="s">
        <v>39</v>
      </c>
      <c r="AX120" s="12" t="s">
        <v>76</v>
      </c>
      <c r="AY120" s="177" t="s">
        <v>130</v>
      </c>
    </row>
    <row r="121" spans="2:51" s="11" customFormat="1" ht="13.5">
      <c r="B121" s="169"/>
      <c r="D121" s="166" t="s">
        <v>239</v>
      </c>
      <c r="E121" s="170" t="s">
        <v>5</v>
      </c>
      <c r="F121" s="171" t="s">
        <v>253</v>
      </c>
      <c r="H121" s="172">
        <v>49.084</v>
      </c>
      <c r="J121" s="286"/>
      <c r="L121" s="169"/>
      <c r="M121" s="173"/>
      <c r="N121" s="174"/>
      <c r="O121" s="174"/>
      <c r="P121" s="174"/>
      <c r="Q121" s="174"/>
      <c r="R121" s="174"/>
      <c r="S121" s="174"/>
      <c r="T121" s="175"/>
      <c r="AT121" s="170" t="s">
        <v>239</v>
      </c>
      <c r="AU121" s="170" t="s">
        <v>142</v>
      </c>
      <c r="AV121" s="11" t="s">
        <v>86</v>
      </c>
      <c r="AW121" s="11" t="s">
        <v>39</v>
      </c>
      <c r="AX121" s="11" t="s">
        <v>76</v>
      </c>
      <c r="AY121" s="170" t="s">
        <v>130</v>
      </c>
    </row>
    <row r="122" spans="2:51" s="11" customFormat="1" ht="13.5">
      <c r="B122" s="169"/>
      <c r="D122" s="166" t="s">
        <v>239</v>
      </c>
      <c r="E122" s="170" t="s">
        <v>5</v>
      </c>
      <c r="F122" s="171" t="s">
        <v>254</v>
      </c>
      <c r="H122" s="172">
        <v>29.714</v>
      </c>
      <c r="J122" s="286"/>
      <c r="L122" s="169"/>
      <c r="M122" s="173"/>
      <c r="N122" s="174"/>
      <c r="O122" s="174"/>
      <c r="P122" s="174"/>
      <c r="Q122" s="174"/>
      <c r="R122" s="174"/>
      <c r="S122" s="174"/>
      <c r="T122" s="175"/>
      <c r="AT122" s="170" t="s">
        <v>239</v>
      </c>
      <c r="AU122" s="170" t="s">
        <v>142</v>
      </c>
      <c r="AV122" s="11" t="s">
        <v>86</v>
      </c>
      <c r="AW122" s="11" t="s">
        <v>39</v>
      </c>
      <c r="AX122" s="11" t="s">
        <v>76</v>
      </c>
      <c r="AY122" s="170" t="s">
        <v>130</v>
      </c>
    </row>
    <row r="123" spans="2:51" s="11" customFormat="1" ht="13.5">
      <c r="B123" s="169"/>
      <c r="D123" s="166" t="s">
        <v>239</v>
      </c>
      <c r="E123" s="170" t="s">
        <v>5</v>
      </c>
      <c r="F123" s="171" t="s">
        <v>255</v>
      </c>
      <c r="H123" s="172">
        <v>2.259</v>
      </c>
      <c r="J123" s="286"/>
      <c r="L123" s="169"/>
      <c r="M123" s="173"/>
      <c r="N123" s="174"/>
      <c r="O123" s="174"/>
      <c r="P123" s="174"/>
      <c r="Q123" s="174"/>
      <c r="R123" s="174"/>
      <c r="S123" s="174"/>
      <c r="T123" s="175"/>
      <c r="AT123" s="170" t="s">
        <v>239</v>
      </c>
      <c r="AU123" s="170" t="s">
        <v>142</v>
      </c>
      <c r="AV123" s="11" t="s">
        <v>86</v>
      </c>
      <c r="AW123" s="11" t="s">
        <v>39</v>
      </c>
      <c r="AX123" s="11" t="s">
        <v>76</v>
      </c>
      <c r="AY123" s="170" t="s">
        <v>130</v>
      </c>
    </row>
    <row r="124" spans="2:51" s="11" customFormat="1" ht="13.5">
      <c r="B124" s="169"/>
      <c r="D124" s="166" t="s">
        <v>239</v>
      </c>
      <c r="E124" s="170" t="s">
        <v>5</v>
      </c>
      <c r="F124" s="171" t="s">
        <v>256</v>
      </c>
      <c r="H124" s="172">
        <v>32.736</v>
      </c>
      <c r="J124" s="286"/>
      <c r="L124" s="169"/>
      <c r="M124" s="173"/>
      <c r="N124" s="174"/>
      <c r="O124" s="174"/>
      <c r="P124" s="174"/>
      <c r="Q124" s="174"/>
      <c r="R124" s="174"/>
      <c r="S124" s="174"/>
      <c r="T124" s="175"/>
      <c r="AT124" s="170" t="s">
        <v>239</v>
      </c>
      <c r="AU124" s="170" t="s">
        <v>142</v>
      </c>
      <c r="AV124" s="11" t="s">
        <v>86</v>
      </c>
      <c r="AW124" s="11" t="s">
        <v>39</v>
      </c>
      <c r="AX124" s="11" t="s">
        <v>76</v>
      </c>
      <c r="AY124" s="170" t="s">
        <v>130</v>
      </c>
    </row>
    <row r="125" spans="2:51" s="11" customFormat="1" ht="13.5">
      <c r="B125" s="169"/>
      <c r="D125" s="166" t="s">
        <v>239</v>
      </c>
      <c r="E125" s="170" t="s">
        <v>5</v>
      </c>
      <c r="F125" s="171" t="s">
        <v>257</v>
      </c>
      <c r="H125" s="172">
        <v>41.897</v>
      </c>
      <c r="J125" s="286"/>
      <c r="L125" s="169"/>
      <c r="M125" s="173"/>
      <c r="N125" s="174"/>
      <c r="O125" s="174"/>
      <c r="P125" s="174"/>
      <c r="Q125" s="174"/>
      <c r="R125" s="174"/>
      <c r="S125" s="174"/>
      <c r="T125" s="175"/>
      <c r="AT125" s="170" t="s">
        <v>239</v>
      </c>
      <c r="AU125" s="170" t="s">
        <v>142</v>
      </c>
      <c r="AV125" s="11" t="s">
        <v>86</v>
      </c>
      <c r="AW125" s="11" t="s">
        <v>39</v>
      </c>
      <c r="AX125" s="11" t="s">
        <v>76</v>
      </c>
      <c r="AY125" s="170" t="s">
        <v>130</v>
      </c>
    </row>
    <row r="126" spans="2:51" s="11" customFormat="1" ht="13.5">
      <c r="B126" s="169"/>
      <c r="D126" s="166" t="s">
        <v>239</v>
      </c>
      <c r="E126" s="170" t="s">
        <v>5</v>
      </c>
      <c r="F126" s="171" t="s">
        <v>258</v>
      </c>
      <c r="H126" s="172">
        <v>25.537</v>
      </c>
      <c r="J126" s="286"/>
      <c r="L126" s="169"/>
      <c r="M126" s="173"/>
      <c r="N126" s="174"/>
      <c r="O126" s="174"/>
      <c r="P126" s="174"/>
      <c r="Q126" s="174"/>
      <c r="R126" s="174"/>
      <c r="S126" s="174"/>
      <c r="T126" s="175"/>
      <c r="AT126" s="170" t="s">
        <v>239</v>
      </c>
      <c r="AU126" s="170" t="s">
        <v>142</v>
      </c>
      <c r="AV126" s="11" t="s">
        <v>86</v>
      </c>
      <c r="AW126" s="11" t="s">
        <v>39</v>
      </c>
      <c r="AX126" s="11" t="s">
        <v>76</v>
      </c>
      <c r="AY126" s="170" t="s">
        <v>130</v>
      </c>
    </row>
    <row r="127" spans="2:51" s="11" customFormat="1" ht="13.5">
      <c r="B127" s="169"/>
      <c r="D127" s="166" t="s">
        <v>239</v>
      </c>
      <c r="E127" s="170" t="s">
        <v>5</v>
      </c>
      <c r="F127" s="171" t="s">
        <v>259</v>
      </c>
      <c r="H127" s="172">
        <v>10.64</v>
      </c>
      <c r="J127" s="286"/>
      <c r="L127" s="169"/>
      <c r="M127" s="173"/>
      <c r="N127" s="174"/>
      <c r="O127" s="174"/>
      <c r="P127" s="174"/>
      <c r="Q127" s="174"/>
      <c r="R127" s="174"/>
      <c r="S127" s="174"/>
      <c r="T127" s="175"/>
      <c r="AT127" s="170" t="s">
        <v>239</v>
      </c>
      <c r="AU127" s="170" t="s">
        <v>142</v>
      </c>
      <c r="AV127" s="11" t="s">
        <v>86</v>
      </c>
      <c r="AW127" s="11" t="s">
        <v>39</v>
      </c>
      <c r="AX127" s="11" t="s">
        <v>76</v>
      </c>
      <c r="AY127" s="170" t="s">
        <v>130</v>
      </c>
    </row>
    <row r="128" spans="2:51" s="11" customFormat="1" ht="13.5">
      <c r="B128" s="169"/>
      <c r="D128" s="166" t="s">
        <v>239</v>
      </c>
      <c r="E128" s="170" t="s">
        <v>5</v>
      </c>
      <c r="F128" s="171" t="s">
        <v>260</v>
      </c>
      <c r="H128" s="172">
        <v>6.5</v>
      </c>
      <c r="J128" s="286"/>
      <c r="L128" s="169"/>
      <c r="M128" s="173"/>
      <c r="N128" s="174"/>
      <c r="O128" s="174"/>
      <c r="P128" s="174"/>
      <c r="Q128" s="174"/>
      <c r="R128" s="174"/>
      <c r="S128" s="174"/>
      <c r="T128" s="175"/>
      <c r="AT128" s="170" t="s">
        <v>239</v>
      </c>
      <c r="AU128" s="170" t="s">
        <v>142</v>
      </c>
      <c r="AV128" s="11" t="s">
        <v>86</v>
      </c>
      <c r="AW128" s="11" t="s">
        <v>39</v>
      </c>
      <c r="AX128" s="11" t="s">
        <v>76</v>
      </c>
      <c r="AY128" s="170" t="s">
        <v>130</v>
      </c>
    </row>
    <row r="129" spans="2:51" s="11" customFormat="1" ht="13.5">
      <c r="B129" s="169"/>
      <c r="D129" s="166" t="s">
        <v>239</v>
      </c>
      <c r="E129" s="170" t="s">
        <v>5</v>
      </c>
      <c r="F129" s="171" t="s">
        <v>261</v>
      </c>
      <c r="H129" s="172">
        <v>51.528</v>
      </c>
      <c r="J129" s="286"/>
      <c r="L129" s="169"/>
      <c r="M129" s="173"/>
      <c r="N129" s="174"/>
      <c r="O129" s="174"/>
      <c r="P129" s="174"/>
      <c r="Q129" s="174"/>
      <c r="R129" s="174"/>
      <c r="S129" s="174"/>
      <c r="T129" s="175"/>
      <c r="AT129" s="170" t="s">
        <v>239</v>
      </c>
      <c r="AU129" s="170" t="s">
        <v>142</v>
      </c>
      <c r="AV129" s="11" t="s">
        <v>86</v>
      </c>
      <c r="AW129" s="11" t="s">
        <v>39</v>
      </c>
      <c r="AX129" s="11" t="s">
        <v>76</v>
      </c>
      <c r="AY129" s="170" t="s">
        <v>130</v>
      </c>
    </row>
    <row r="130" spans="2:51" s="11" customFormat="1" ht="13.5">
      <c r="B130" s="169"/>
      <c r="D130" s="166" t="s">
        <v>239</v>
      </c>
      <c r="E130" s="170" t="s">
        <v>5</v>
      </c>
      <c r="F130" s="171" t="s">
        <v>262</v>
      </c>
      <c r="H130" s="172">
        <v>0.547</v>
      </c>
      <c r="J130" s="286"/>
      <c r="L130" s="169"/>
      <c r="M130" s="173"/>
      <c r="N130" s="174"/>
      <c r="O130" s="174"/>
      <c r="P130" s="174"/>
      <c r="Q130" s="174"/>
      <c r="R130" s="174"/>
      <c r="S130" s="174"/>
      <c r="T130" s="175"/>
      <c r="AT130" s="170" t="s">
        <v>239</v>
      </c>
      <c r="AU130" s="170" t="s">
        <v>142</v>
      </c>
      <c r="AV130" s="11" t="s">
        <v>86</v>
      </c>
      <c r="AW130" s="11" t="s">
        <v>39</v>
      </c>
      <c r="AX130" s="11" t="s">
        <v>76</v>
      </c>
      <c r="AY130" s="170" t="s">
        <v>130</v>
      </c>
    </row>
    <row r="131" spans="2:51" s="11" customFormat="1" ht="13.5">
      <c r="B131" s="169"/>
      <c r="D131" s="166" t="s">
        <v>239</v>
      </c>
      <c r="E131" s="170" t="s">
        <v>5</v>
      </c>
      <c r="F131" s="171" t="s">
        <v>263</v>
      </c>
      <c r="H131" s="172">
        <v>6.959</v>
      </c>
      <c r="J131" s="286"/>
      <c r="L131" s="169"/>
      <c r="M131" s="173"/>
      <c r="N131" s="174"/>
      <c r="O131" s="174"/>
      <c r="P131" s="174"/>
      <c r="Q131" s="174"/>
      <c r="R131" s="174"/>
      <c r="S131" s="174"/>
      <c r="T131" s="175"/>
      <c r="AT131" s="170" t="s">
        <v>239</v>
      </c>
      <c r="AU131" s="170" t="s">
        <v>142</v>
      </c>
      <c r="AV131" s="11" t="s">
        <v>86</v>
      </c>
      <c r="AW131" s="11" t="s">
        <v>39</v>
      </c>
      <c r="AX131" s="11" t="s">
        <v>76</v>
      </c>
      <c r="AY131" s="170" t="s">
        <v>130</v>
      </c>
    </row>
    <row r="132" spans="2:51" s="11" customFormat="1" ht="13.5">
      <c r="B132" s="169"/>
      <c r="D132" s="166" t="s">
        <v>239</v>
      </c>
      <c r="E132" s="170" t="s">
        <v>5</v>
      </c>
      <c r="F132" s="171" t="s">
        <v>264</v>
      </c>
      <c r="H132" s="172">
        <v>6.275</v>
      </c>
      <c r="J132" s="286"/>
      <c r="L132" s="169"/>
      <c r="M132" s="173"/>
      <c r="N132" s="174"/>
      <c r="O132" s="174"/>
      <c r="P132" s="174"/>
      <c r="Q132" s="174"/>
      <c r="R132" s="174"/>
      <c r="S132" s="174"/>
      <c r="T132" s="175"/>
      <c r="AT132" s="170" t="s">
        <v>239</v>
      </c>
      <c r="AU132" s="170" t="s">
        <v>142</v>
      </c>
      <c r="AV132" s="11" t="s">
        <v>86</v>
      </c>
      <c r="AW132" s="11" t="s">
        <v>39</v>
      </c>
      <c r="AX132" s="11" t="s">
        <v>76</v>
      </c>
      <c r="AY132" s="170" t="s">
        <v>130</v>
      </c>
    </row>
    <row r="133" spans="2:51" s="13" customFormat="1" ht="13.5">
      <c r="B133" s="182"/>
      <c r="D133" s="166" t="s">
        <v>239</v>
      </c>
      <c r="E133" s="183" t="s">
        <v>5</v>
      </c>
      <c r="F133" s="184" t="s">
        <v>265</v>
      </c>
      <c r="H133" s="185">
        <v>263.676</v>
      </c>
      <c r="J133" s="289"/>
      <c r="L133" s="182"/>
      <c r="M133" s="186"/>
      <c r="N133" s="187"/>
      <c r="O133" s="187"/>
      <c r="P133" s="187"/>
      <c r="Q133" s="187"/>
      <c r="R133" s="187"/>
      <c r="S133" s="187"/>
      <c r="T133" s="188"/>
      <c r="AT133" s="183" t="s">
        <v>239</v>
      </c>
      <c r="AU133" s="183" t="s">
        <v>142</v>
      </c>
      <c r="AV133" s="13" t="s">
        <v>146</v>
      </c>
      <c r="AW133" s="13" t="s">
        <v>39</v>
      </c>
      <c r="AX133" s="13" t="s">
        <v>84</v>
      </c>
      <c r="AY133" s="183" t="s">
        <v>130</v>
      </c>
    </row>
    <row r="134" spans="2:65" s="1" customFormat="1" ht="38.25" customHeight="1">
      <c r="B134" s="152"/>
      <c r="C134" s="153" t="s">
        <v>146</v>
      </c>
      <c r="D134" s="153" t="s">
        <v>133</v>
      </c>
      <c r="E134" s="154" t="s">
        <v>266</v>
      </c>
      <c r="F134" s="155" t="s">
        <v>267</v>
      </c>
      <c r="G134" s="156" t="s">
        <v>249</v>
      </c>
      <c r="H134" s="157">
        <v>169.695</v>
      </c>
      <c r="I134" s="281">
        <v>0</v>
      </c>
      <c r="J134" s="283">
        <f>ROUND(I134*H134,2)</f>
        <v>0</v>
      </c>
      <c r="K134" s="155" t="s">
        <v>167</v>
      </c>
      <c r="L134" s="38"/>
      <c r="M134" s="158" t="s">
        <v>5</v>
      </c>
      <c r="N134" s="159" t="s">
        <v>47</v>
      </c>
      <c r="O134" s="160">
        <v>0.083</v>
      </c>
      <c r="P134" s="160">
        <f>O134*H134</f>
        <v>14.084685</v>
      </c>
      <c r="Q134" s="160">
        <v>0</v>
      </c>
      <c r="R134" s="160">
        <f>Q134*H134</f>
        <v>0</v>
      </c>
      <c r="S134" s="160">
        <v>0</v>
      </c>
      <c r="T134" s="161">
        <f>S134*H134</f>
        <v>0</v>
      </c>
      <c r="AR134" s="23" t="s">
        <v>146</v>
      </c>
      <c r="AT134" s="23" t="s">
        <v>133</v>
      </c>
      <c r="AU134" s="23" t="s">
        <v>142</v>
      </c>
      <c r="AY134" s="23" t="s">
        <v>130</v>
      </c>
      <c r="BE134" s="162">
        <f>IF(N134="základní",J134,0)</f>
        <v>0</v>
      </c>
      <c r="BF134" s="162">
        <f>IF(N134="snížená",J134,0)</f>
        <v>0</v>
      </c>
      <c r="BG134" s="162">
        <f>IF(N134="zákl. přenesená",J134,0)</f>
        <v>0</v>
      </c>
      <c r="BH134" s="162">
        <f>IF(N134="sníž. přenesená",J134,0)</f>
        <v>0</v>
      </c>
      <c r="BI134" s="162">
        <f>IF(N134="nulová",J134,0)</f>
        <v>0</v>
      </c>
      <c r="BJ134" s="23" t="s">
        <v>84</v>
      </c>
      <c r="BK134" s="162">
        <f>ROUND(I134*H134,2)</f>
        <v>0</v>
      </c>
      <c r="BL134" s="23" t="s">
        <v>146</v>
      </c>
      <c r="BM134" s="23" t="s">
        <v>268</v>
      </c>
    </row>
    <row r="135" spans="2:47" s="1" customFormat="1" ht="337.5">
      <c r="B135" s="38"/>
      <c r="D135" s="166" t="s">
        <v>237</v>
      </c>
      <c r="F135" s="167" t="s">
        <v>251</v>
      </c>
      <c r="J135" s="284"/>
      <c r="L135" s="38"/>
      <c r="M135" s="168"/>
      <c r="N135" s="39"/>
      <c r="O135" s="39"/>
      <c r="P135" s="39"/>
      <c r="Q135" s="39"/>
      <c r="R135" s="39"/>
      <c r="S135" s="39"/>
      <c r="T135" s="67"/>
      <c r="AT135" s="23" t="s">
        <v>237</v>
      </c>
      <c r="AU135" s="23" t="s">
        <v>142</v>
      </c>
    </row>
    <row r="136" spans="2:51" s="11" customFormat="1" ht="13.5">
      <c r="B136" s="169"/>
      <c r="D136" s="166" t="s">
        <v>239</v>
      </c>
      <c r="F136" s="171" t="s">
        <v>269</v>
      </c>
      <c r="H136" s="172">
        <v>169.695</v>
      </c>
      <c r="J136" s="286"/>
      <c r="L136" s="169"/>
      <c r="M136" s="173"/>
      <c r="N136" s="174"/>
      <c r="O136" s="174"/>
      <c r="P136" s="174"/>
      <c r="Q136" s="174"/>
      <c r="R136" s="174"/>
      <c r="S136" s="174"/>
      <c r="T136" s="175"/>
      <c r="AT136" s="170" t="s">
        <v>239</v>
      </c>
      <c r="AU136" s="170" t="s">
        <v>142</v>
      </c>
      <c r="AV136" s="11" t="s">
        <v>86</v>
      </c>
      <c r="AW136" s="11" t="s">
        <v>6</v>
      </c>
      <c r="AX136" s="11" t="s">
        <v>84</v>
      </c>
      <c r="AY136" s="170" t="s">
        <v>130</v>
      </c>
    </row>
    <row r="137" spans="2:63" s="10" customFormat="1" ht="22.35" customHeight="1">
      <c r="B137" s="140"/>
      <c r="D137" s="141" t="s">
        <v>75</v>
      </c>
      <c r="E137" s="150" t="s">
        <v>189</v>
      </c>
      <c r="F137" s="150" t="s">
        <v>270</v>
      </c>
      <c r="J137" s="287">
        <f>SUM(J138:J166)</f>
        <v>0</v>
      </c>
      <c r="L137" s="140"/>
      <c r="M137" s="144"/>
      <c r="N137" s="145"/>
      <c r="O137" s="145"/>
      <c r="P137" s="146">
        <f>SUM(P138:P168)</f>
        <v>231.025242</v>
      </c>
      <c r="Q137" s="145"/>
      <c r="R137" s="146">
        <f>SUM(R138:R168)</f>
        <v>0</v>
      </c>
      <c r="S137" s="145"/>
      <c r="T137" s="147">
        <f>SUM(T138:T168)</f>
        <v>0</v>
      </c>
      <c r="AR137" s="141" t="s">
        <v>84</v>
      </c>
      <c r="AT137" s="148" t="s">
        <v>75</v>
      </c>
      <c r="AU137" s="148" t="s">
        <v>86</v>
      </c>
      <c r="AY137" s="141" t="s">
        <v>130</v>
      </c>
      <c r="BK137" s="149">
        <f>SUM(BK138:BK168)</f>
        <v>0</v>
      </c>
    </row>
    <row r="138" spans="2:65" s="1" customFormat="1" ht="25.5" customHeight="1">
      <c r="B138" s="152"/>
      <c r="C138" s="153" t="s">
        <v>129</v>
      </c>
      <c r="D138" s="153" t="s">
        <v>133</v>
      </c>
      <c r="E138" s="154" t="s">
        <v>271</v>
      </c>
      <c r="F138" s="155" t="s">
        <v>272</v>
      </c>
      <c r="G138" s="156" t="s">
        <v>249</v>
      </c>
      <c r="H138" s="157">
        <v>324.578</v>
      </c>
      <c r="I138" s="281">
        <v>0</v>
      </c>
      <c r="J138" s="283">
        <f>ROUND(I138*H138,2)</f>
        <v>0</v>
      </c>
      <c r="K138" s="155" t="s">
        <v>167</v>
      </c>
      <c r="L138" s="38"/>
      <c r="M138" s="158" t="s">
        <v>5</v>
      </c>
      <c r="N138" s="159" t="s">
        <v>47</v>
      </c>
      <c r="O138" s="160">
        <v>0.467</v>
      </c>
      <c r="P138" s="160">
        <f>O138*H138</f>
        <v>151.577926</v>
      </c>
      <c r="Q138" s="160">
        <v>0</v>
      </c>
      <c r="R138" s="160">
        <f>Q138*H138</f>
        <v>0</v>
      </c>
      <c r="S138" s="160">
        <v>0</v>
      </c>
      <c r="T138" s="161">
        <f>S138*H138</f>
        <v>0</v>
      </c>
      <c r="AR138" s="23" t="s">
        <v>146</v>
      </c>
      <c r="AT138" s="23" t="s">
        <v>133</v>
      </c>
      <c r="AU138" s="23" t="s">
        <v>142</v>
      </c>
      <c r="AY138" s="23" t="s">
        <v>130</v>
      </c>
      <c r="BE138" s="162">
        <f>IF(N138="základní",J138,0)</f>
        <v>0</v>
      </c>
      <c r="BF138" s="162">
        <f>IF(N138="snížená",J138,0)</f>
        <v>0</v>
      </c>
      <c r="BG138" s="162">
        <f>IF(N138="zákl. přenesená",J138,0)</f>
        <v>0</v>
      </c>
      <c r="BH138" s="162">
        <f>IF(N138="sníž. přenesená",J138,0)</f>
        <v>0</v>
      </c>
      <c r="BI138" s="162">
        <f>IF(N138="nulová",J138,0)</f>
        <v>0</v>
      </c>
      <c r="BJ138" s="23" t="s">
        <v>84</v>
      </c>
      <c r="BK138" s="162">
        <f>ROUND(I138*H138,2)</f>
        <v>0</v>
      </c>
      <c r="BL138" s="23" t="s">
        <v>146</v>
      </c>
      <c r="BM138" s="23" t="s">
        <v>273</v>
      </c>
    </row>
    <row r="139" spans="2:47" s="1" customFormat="1" ht="270">
      <c r="B139" s="38"/>
      <c r="D139" s="166" t="s">
        <v>237</v>
      </c>
      <c r="F139" s="167" t="s">
        <v>274</v>
      </c>
      <c r="J139" s="284"/>
      <c r="L139" s="38"/>
      <c r="M139" s="168"/>
      <c r="N139" s="39"/>
      <c r="O139" s="39"/>
      <c r="P139" s="39"/>
      <c r="Q139" s="39"/>
      <c r="R139" s="39"/>
      <c r="S139" s="39"/>
      <c r="T139" s="67"/>
      <c r="AT139" s="23" t="s">
        <v>237</v>
      </c>
      <c r="AU139" s="23" t="s">
        <v>142</v>
      </c>
    </row>
    <row r="140" spans="2:51" s="12" customFormat="1" ht="13.5">
      <c r="B140" s="176"/>
      <c r="D140" s="166" t="s">
        <v>239</v>
      </c>
      <c r="E140" s="177" t="s">
        <v>5</v>
      </c>
      <c r="F140" s="178" t="s">
        <v>275</v>
      </c>
      <c r="H140" s="177" t="s">
        <v>5</v>
      </c>
      <c r="J140" s="285"/>
      <c r="L140" s="176"/>
      <c r="M140" s="179"/>
      <c r="N140" s="180"/>
      <c r="O140" s="180"/>
      <c r="P140" s="180"/>
      <c r="Q140" s="180"/>
      <c r="R140" s="180"/>
      <c r="S140" s="180"/>
      <c r="T140" s="181"/>
      <c r="AT140" s="177" t="s">
        <v>239</v>
      </c>
      <c r="AU140" s="177" t="s">
        <v>142</v>
      </c>
      <c r="AV140" s="12" t="s">
        <v>84</v>
      </c>
      <c r="AW140" s="12" t="s">
        <v>39</v>
      </c>
      <c r="AX140" s="12" t="s">
        <v>76</v>
      </c>
      <c r="AY140" s="177" t="s">
        <v>130</v>
      </c>
    </row>
    <row r="141" spans="2:51" s="11" customFormat="1" ht="13.5">
      <c r="B141" s="169"/>
      <c r="D141" s="166" t="s">
        <v>239</v>
      </c>
      <c r="E141" s="170" t="s">
        <v>5</v>
      </c>
      <c r="F141" s="171" t="s">
        <v>276</v>
      </c>
      <c r="H141" s="172">
        <v>117.501</v>
      </c>
      <c r="J141" s="286"/>
      <c r="L141" s="169"/>
      <c r="M141" s="173"/>
      <c r="N141" s="174"/>
      <c r="O141" s="174"/>
      <c r="P141" s="174"/>
      <c r="Q141" s="174"/>
      <c r="R141" s="174"/>
      <c r="S141" s="174"/>
      <c r="T141" s="175"/>
      <c r="AT141" s="170" t="s">
        <v>239</v>
      </c>
      <c r="AU141" s="170" t="s">
        <v>142</v>
      </c>
      <c r="AV141" s="11" t="s">
        <v>86</v>
      </c>
      <c r="AW141" s="11" t="s">
        <v>39</v>
      </c>
      <c r="AX141" s="11" t="s">
        <v>76</v>
      </c>
      <c r="AY141" s="170" t="s">
        <v>130</v>
      </c>
    </row>
    <row r="142" spans="2:51" s="11" customFormat="1" ht="13.5">
      <c r="B142" s="169"/>
      <c r="D142" s="166" t="s">
        <v>239</v>
      </c>
      <c r="E142" s="170" t="s">
        <v>5</v>
      </c>
      <c r="F142" s="171" t="s">
        <v>277</v>
      </c>
      <c r="H142" s="172">
        <v>28.301</v>
      </c>
      <c r="J142" s="286"/>
      <c r="L142" s="169"/>
      <c r="M142" s="173"/>
      <c r="N142" s="174"/>
      <c r="O142" s="174"/>
      <c r="P142" s="174"/>
      <c r="Q142" s="174"/>
      <c r="R142" s="174"/>
      <c r="S142" s="174"/>
      <c r="T142" s="175"/>
      <c r="AT142" s="170" t="s">
        <v>239</v>
      </c>
      <c r="AU142" s="170" t="s">
        <v>142</v>
      </c>
      <c r="AV142" s="11" t="s">
        <v>86</v>
      </c>
      <c r="AW142" s="11" t="s">
        <v>39</v>
      </c>
      <c r="AX142" s="11" t="s">
        <v>76</v>
      </c>
      <c r="AY142" s="170" t="s">
        <v>130</v>
      </c>
    </row>
    <row r="143" spans="2:51" s="11" customFormat="1" ht="13.5">
      <c r="B143" s="169"/>
      <c r="D143" s="166" t="s">
        <v>239</v>
      </c>
      <c r="E143" s="170" t="s">
        <v>5</v>
      </c>
      <c r="F143" s="171" t="s">
        <v>278</v>
      </c>
      <c r="H143" s="172">
        <v>53.114</v>
      </c>
      <c r="J143" s="286"/>
      <c r="L143" s="169"/>
      <c r="M143" s="173"/>
      <c r="N143" s="174"/>
      <c r="O143" s="174"/>
      <c r="P143" s="174"/>
      <c r="Q143" s="174"/>
      <c r="R143" s="174"/>
      <c r="S143" s="174"/>
      <c r="T143" s="175"/>
      <c r="AT143" s="170" t="s">
        <v>239</v>
      </c>
      <c r="AU143" s="170" t="s">
        <v>142</v>
      </c>
      <c r="AV143" s="11" t="s">
        <v>86</v>
      </c>
      <c r="AW143" s="11" t="s">
        <v>39</v>
      </c>
      <c r="AX143" s="11" t="s">
        <v>76</v>
      </c>
      <c r="AY143" s="170" t="s">
        <v>130</v>
      </c>
    </row>
    <row r="144" spans="2:51" s="11" customFormat="1" ht="13.5">
      <c r="B144" s="169"/>
      <c r="D144" s="166" t="s">
        <v>239</v>
      </c>
      <c r="E144" s="170" t="s">
        <v>5</v>
      </c>
      <c r="F144" s="171" t="s">
        <v>279</v>
      </c>
      <c r="H144" s="172">
        <v>17.978</v>
      </c>
      <c r="J144" s="286"/>
      <c r="L144" s="169"/>
      <c r="M144" s="173"/>
      <c r="N144" s="174"/>
      <c r="O144" s="174"/>
      <c r="P144" s="174"/>
      <c r="Q144" s="174"/>
      <c r="R144" s="174"/>
      <c r="S144" s="174"/>
      <c r="T144" s="175"/>
      <c r="AT144" s="170" t="s">
        <v>239</v>
      </c>
      <c r="AU144" s="170" t="s">
        <v>142</v>
      </c>
      <c r="AV144" s="11" t="s">
        <v>86</v>
      </c>
      <c r="AW144" s="11" t="s">
        <v>39</v>
      </c>
      <c r="AX144" s="11" t="s">
        <v>76</v>
      </c>
      <c r="AY144" s="170" t="s">
        <v>130</v>
      </c>
    </row>
    <row r="145" spans="2:51" s="11" customFormat="1" ht="13.5">
      <c r="B145" s="169"/>
      <c r="D145" s="166" t="s">
        <v>239</v>
      </c>
      <c r="E145" s="170" t="s">
        <v>5</v>
      </c>
      <c r="F145" s="171" t="s">
        <v>280</v>
      </c>
      <c r="H145" s="172">
        <v>107.684</v>
      </c>
      <c r="J145" s="286"/>
      <c r="L145" s="169"/>
      <c r="M145" s="173"/>
      <c r="N145" s="174"/>
      <c r="O145" s="174"/>
      <c r="P145" s="174"/>
      <c r="Q145" s="174"/>
      <c r="R145" s="174"/>
      <c r="S145" s="174"/>
      <c r="T145" s="175"/>
      <c r="AT145" s="170" t="s">
        <v>239</v>
      </c>
      <c r="AU145" s="170" t="s">
        <v>142</v>
      </c>
      <c r="AV145" s="11" t="s">
        <v>86</v>
      </c>
      <c r="AW145" s="11" t="s">
        <v>39</v>
      </c>
      <c r="AX145" s="11" t="s">
        <v>76</v>
      </c>
      <c r="AY145" s="170" t="s">
        <v>130</v>
      </c>
    </row>
    <row r="146" spans="2:51" s="13" customFormat="1" ht="13.5">
      <c r="B146" s="182"/>
      <c r="D146" s="166" t="s">
        <v>239</v>
      </c>
      <c r="E146" s="183" t="s">
        <v>5</v>
      </c>
      <c r="F146" s="184" t="s">
        <v>265</v>
      </c>
      <c r="H146" s="185">
        <v>324.578</v>
      </c>
      <c r="J146" s="289"/>
      <c r="L146" s="182"/>
      <c r="M146" s="186"/>
      <c r="N146" s="187"/>
      <c r="O146" s="187"/>
      <c r="P146" s="187"/>
      <c r="Q146" s="187"/>
      <c r="R146" s="187"/>
      <c r="S146" s="187"/>
      <c r="T146" s="188"/>
      <c r="AT146" s="183" t="s">
        <v>239</v>
      </c>
      <c r="AU146" s="183" t="s">
        <v>142</v>
      </c>
      <c r="AV146" s="13" t="s">
        <v>146</v>
      </c>
      <c r="AW146" s="13" t="s">
        <v>39</v>
      </c>
      <c r="AX146" s="13" t="s">
        <v>84</v>
      </c>
      <c r="AY146" s="183" t="s">
        <v>130</v>
      </c>
    </row>
    <row r="147" spans="2:65" s="1" customFormat="1" ht="25.5" customHeight="1">
      <c r="B147" s="152"/>
      <c r="C147" s="153" t="s">
        <v>155</v>
      </c>
      <c r="D147" s="153" t="s">
        <v>133</v>
      </c>
      <c r="E147" s="154" t="s">
        <v>281</v>
      </c>
      <c r="F147" s="155" t="s">
        <v>282</v>
      </c>
      <c r="G147" s="156" t="s">
        <v>249</v>
      </c>
      <c r="H147" s="157">
        <v>162.289</v>
      </c>
      <c r="I147" s="281">
        <v>0</v>
      </c>
      <c r="J147" s="283">
        <f>ROUND(I147*H147,2)</f>
        <v>0</v>
      </c>
      <c r="K147" s="155" t="s">
        <v>167</v>
      </c>
      <c r="L147" s="38"/>
      <c r="M147" s="158" t="s">
        <v>5</v>
      </c>
      <c r="N147" s="159" t="s">
        <v>47</v>
      </c>
      <c r="O147" s="160">
        <v>0.04</v>
      </c>
      <c r="P147" s="160">
        <f>O147*H147</f>
        <v>6.49156</v>
      </c>
      <c r="Q147" s="160">
        <v>0</v>
      </c>
      <c r="R147" s="160">
        <f>Q147*H147</f>
        <v>0</v>
      </c>
      <c r="S147" s="160">
        <v>0</v>
      </c>
      <c r="T147" s="161">
        <f>S147*H147</f>
        <v>0</v>
      </c>
      <c r="AR147" s="23" t="s">
        <v>146</v>
      </c>
      <c r="AT147" s="23" t="s">
        <v>133</v>
      </c>
      <c r="AU147" s="23" t="s">
        <v>142</v>
      </c>
      <c r="AY147" s="23" t="s">
        <v>130</v>
      </c>
      <c r="BE147" s="162">
        <f>IF(N147="základní",J147,0)</f>
        <v>0</v>
      </c>
      <c r="BF147" s="162">
        <f>IF(N147="snížená",J147,0)</f>
        <v>0</v>
      </c>
      <c r="BG147" s="162">
        <f>IF(N147="zákl. přenesená",J147,0)</f>
        <v>0</v>
      </c>
      <c r="BH147" s="162">
        <f>IF(N147="sníž. přenesená",J147,0)</f>
        <v>0</v>
      </c>
      <c r="BI147" s="162">
        <f>IF(N147="nulová",J147,0)</f>
        <v>0</v>
      </c>
      <c r="BJ147" s="23" t="s">
        <v>84</v>
      </c>
      <c r="BK147" s="162">
        <f>ROUND(I147*H147,2)</f>
        <v>0</v>
      </c>
      <c r="BL147" s="23" t="s">
        <v>146</v>
      </c>
      <c r="BM147" s="23" t="s">
        <v>283</v>
      </c>
    </row>
    <row r="148" spans="2:47" s="1" customFormat="1" ht="270">
      <c r="B148" s="38"/>
      <c r="D148" s="166" t="s">
        <v>237</v>
      </c>
      <c r="F148" s="167" t="s">
        <v>274</v>
      </c>
      <c r="J148" s="284"/>
      <c r="L148" s="38"/>
      <c r="M148" s="168"/>
      <c r="N148" s="39"/>
      <c r="O148" s="39"/>
      <c r="P148" s="39"/>
      <c r="Q148" s="39"/>
      <c r="R148" s="39"/>
      <c r="S148" s="39"/>
      <c r="T148" s="67"/>
      <c r="AT148" s="23" t="s">
        <v>237</v>
      </c>
      <c r="AU148" s="23" t="s">
        <v>142</v>
      </c>
    </row>
    <row r="149" spans="2:51" s="11" customFormat="1" ht="13.5">
      <c r="B149" s="169"/>
      <c r="D149" s="166" t="s">
        <v>239</v>
      </c>
      <c r="F149" s="171" t="s">
        <v>284</v>
      </c>
      <c r="H149" s="172">
        <v>162.289</v>
      </c>
      <c r="J149" s="286"/>
      <c r="L149" s="169"/>
      <c r="M149" s="173"/>
      <c r="N149" s="174"/>
      <c r="O149" s="174"/>
      <c r="P149" s="174"/>
      <c r="Q149" s="174"/>
      <c r="R149" s="174"/>
      <c r="S149" s="174"/>
      <c r="T149" s="175"/>
      <c r="AT149" s="170" t="s">
        <v>239</v>
      </c>
      <c r="AU149" s="170" t="s">
        <v>142</v>
      </c>
      <c r="AV149" s="11" t="s">
        <v>86</v>
      </c>
      <c r="AW149" s="11" t="s">
        <v>6</v>
      </c>
      <c r="AX149" s="11" t="s">
        <v>84</v>
      </c>
      <c r="AY149" s="170" t="s">
        <v>130</v>
      </c>
    </row>
    <row r="150" spans="2:65" s="1" customFormat="1" ht="25.5" customHeight="1">
      <c r="B150" s="152"/>
      <c r="C150" s="153" t="s">
        <v>159</v>
      </c>
      <c r="D150" s="153" t="s">
        <v>133</v>
      </c>
      <c r="E150" s="154" t="s">
        <v>285</v>
      </c>
      <c r="F150" s="155" t="s">
        <v>286</v>
      </c>
      <c r="G150" s="156" t="s">
        <v>249</v>
      </c>
      <c r="H150" s="157">
        <v>25.648</v>
      </c>
      <c r="I150" s="281">
        <v>0</v>
      </c>
      <c r="J150" s="283">
        <f>ROUND(I150*H150,2)</f>
        <v>0</v>
      </c>
      <c r="K150" s="155" t="s">
        <v>167</v>
      </c>
      <c r="L150" s="38"/>
      <c r="M150" s="158" t="s">
        <v>5</v>
      </c>
      <c r="N150" s="159" t="s">
        <v>47</v>
      </c>
      <c r="O150" s="160">
        <v>2.32</v>
      </c>
      <c r="P150" s="160">
        <f>O150*H150</f>
        <v>59.503359999999994</v>
      </c>
      <c r="Q150" s="160">
        <v>0</v>
      </c>
      <c r="R150" s="160">
        <f>Q150*H150</f>
        <v>0</v>
      </c>
      <c r="S150" s="160">
        <v>0</v>
      </c>
      <c r="T150" s="161">
        <f>S150*H150</f>
        <v>0</v>
      </c>
      <c r="AR150" s="23" t="s">
        <v>146</v>
      </c>
      <c r="AT150" s="23" t="s">
        <v>133</v>
      </c>
      <c r="AU150" s="23" t="s">
        <v>142</v>
      </c>
      <c r="AY150" s="23" t="s">
        <v>130</v>
      </c>
      <c r="BE150" s="162">
        <f>IF(N150="základní",J150,0)</f>
        <v>0</v>
      </c>
      <c r="BF150" s="162">
        <f>IF(N150="snížená",J150,0)</f>
        <v>0</v>
      </c>
      <c r="BG150" s="162">
        <f>IF(N150="zákl. přenesená",J150,0)</f>
        <v>0</v>
      </c>
      <c r="BH150" s="162">
        <f>IF(N150="sníž. přenesená",J150,0)</f>
        <v>0</v>
      </c>
      <c r="BI150" s="162">
        <f>IF(N150="nulová",J150,0)</f>
        <v>0</v>
      </c>
      <c r="BJ150" s="23" t="s">
        <v>84</v>
      </c>
      <c r="BK150" s="162">
        <f>ROUND(I150*H150,2)</f>
        <v>0</v>
      </c>
      <c r="BL150" s="23" t="s">
        <v>146</v>
      </c>
      <c r="BM150" s="23" t="s">
        <v>287</v>
      </c>
    </row>
    <row r="151" spans="2:47" s="1" customFormat="1" ht="148.5">
      <c r="B151" s="38"/>
      <c r="D151" s="166" t="s">
        <v>237</v>
      </c>
      <c r="F151" s="167" t="s">
        <v>288</v>
      </c>
      <c r="J151" s="284"/>
      <c r="L151" s="38"/>
      <c r="M151" s="168"/>
      <c r="N151" s="39"/>
      <c r="O151" s="39"/>
      <c r="P151" s="39"/>
      <c r="Q151" s="39"/>
      <c r="R151" s="39"/>
      <c r="S151" s="39"/>
      <c r="T151" s="67"/>
      <c r="AT151" s="23" t="s">
        <v>237</v>
      </c>
      <c r="AU151" s="23" t="s">
        <v>142</v>
      </c>
    </row>
    <row r="152" spans="2:51" s="12" customFormat="1" ht="13.5">
      <c r="B152" s="176"/>
      <c r="D152" s="166" t="s">
        <v>239</v>
      </c>
      <c r="E152" s="177" t="s">
        <v>5</v>
      </c>
      <c r="F152" s="178" t="s">
        <v>289</v>
      </c>
      <c r="H152" s="177" t="s">
        <v>5</v>
      </c>
      <c r="J152" s="285"/>
      <c r="L152" s="176"/>
      <c r="M152" s="179"/>
      <c r="N152" s="180"/>
      <c r="O152" s="180"/>
      <c r="P152" s="180"/>
      <c r="Q152" s="180"/>
      <c r="R152" s="180"/>
      <c r="S152" s="180"/>
      <c r="T152" s="181"/>
      <c r="AT152" s="177" t="s">
        <v>239</v>
      </c>
      <c r="AU152" s="177" t="s">
        <v>142</v>
      </c>
      <c r="AV152" s="12" t="s">
        <v>84</v>
      </c>
      <c r="AW152" s="12" t="s">
        <v>39</v>
      </c>
      <c r="AX152" s="12" t="s">
        <v>76</v>
      </c>
      <c r="AY152" s="177" t="s">
        <v>130</v>
      </c>
    </row>
    <row r="153" spans="2:51" s="11" customFormat="1" ht="13.5">
      <c r="B153" s="169"/>
      <c r="D153" s="166" t="s">
        <v>239</v>
      </c>
      <c r="E153" s="170" t="s">
        <v>5</v>
      </c>
      <c r="F153" s="171" t="s">
        <v>290</v>
      </c>
      <c r="H153" s="172">
        <v>6.89</v>
      </c>
      <c r="J153" s="286"/>
      <c r="L153" s="169"/>
      <c r="M153" s="173"/>
      <c r="N153" s="174"/>
      <c r="O153" s="174"/>
      <c r="P153" s="174"/>
      <c r="Q153" s="174"/>
      <c r="R153" s="174"/>
      <c r="S153" s="174"/>
      <c r="T153" s="175"/>
      <c r="AT153" s="170" t="s">
        <v>239</v>
      </c>
      <c r="AU153" s="170" t="s">
        <v>142</v>
      </c>
      <c r="AV153" s="11" t="s">
        <v>86</v>
      </c>
      <c r="AW153" s="11" t="s">
        <v>39</v>
      </c>
      <c r="AX153" s="11" t="s">
        <v>76</v>
      </c>
      <c r="AY153" s="170" t="s">
        <v>130</v>
      </c>
    </row>
    <row r="154" spans="2:51" s="12" customFormat="1" ht="13.5">
      <c r="B154" s="176"/>
      <c r="D154" s="166" t="s">
        <v>239</v>
      </c>
      <c r="E154" s="177" t="s">
        <v>5</v>
      </c>
      <c r="F154" s="178" t="s">
        <v>291</v>
      </c>
      <c r="H154" s="177" t="s">
        <v>5</v>
      </c>
      <c r="J154" s="285"/>
      <c r="L154" s="176"/>
      <c r="M154" s="179"/>
      <c r="N154" s="180"/>
      <c r="O154" s="180"/>
      <c r="P154" s="180"/>
      <c r="Q154" s="180"/>
      <c r="R154" s="180"/>
      <c r="S154" s="180"/>
      <c r="T154" s="181"/>
      <c r="AT154" s="177" t="s">
        <v>239</v>
      </c>
      <c r="AU154" s="177" t="s">
        <v>142</v>
      </c>
      <c r="AV154" s="12" t="s">
        <v>84</v>
      </c>
      <c r="AW154" s="12" t="s">
        <v>39</v>
      </c>
      <c r="AX154" s="12" t="s">
        <v>76</v>
      </c>
      <c r="AY154" s="177" t="s">
        <v>130</v>
      </c>
    </row>
    <row r="155" spans="2:51" s="11" customFormat="1" ht="13.5">
      <c r="B155" s="169"/>
      <c r="D155" s="166" t="s">
        <v>239</v>
      </c>
      <c r="E155" s="170" t="s">
        <v>5</v>
      </c>
      <c r="F155" s="171" t="s">
        <v>292</v>
      </c>
      <c r="H155" s="172">
        <v>15.526</v>
      </c>
      <c r="J155" s="286"/>
      <c r="L155" s="169"/>
      <c r="M155" s="173"/>
      <c r="N155" s="174"/>
      <c r="O155" s="174"/>
      <c r="P155" s="174"/>
      <c r="Q155" s="174"/>
      <c r="R155" s="174"/>
      <c r="S155" s="174"/>
      <c r="T155" s="175"/>
      <c r="AT155" s="170" t="s">
        <v>239</v>
      </c>
      <c r="AU155" s="170" t="s">
        <v>142</v>
      </c>
      <c r="AV155" s="11" t="s">
        <v>86</v>
      </c>
      <c r="AW155" s="11" t="s">
        <v>39</v>
      </c>
      <c r="AX155" s="11" t="s">
        <v>76</v>
      </c>
      <c r="AY155" s="170" t="s">
        <v>130</v>
      </c>
    </row>
    <row r="156" spans="2:51" s="12" customFormat="1" ht="13.5">
      <c r="B156" s="176"/>
      <c r="D156" s="166" t="s">
        <v>239</v>
      </c>
      <c r="E156" s="177" t="s">
        <v>5</v>
      </c>
      <c r="F156" s="178" t="s">
        <v>293</v>
      </c>
      <c r="H156" s="177" t="s">
        <v>5</v>
      </c>
      <c r="J156" s="285"/>
      <c r="L156" s="176"/>
      <c r="M156" s="179"/>
      <c r="N156" s="180"/>
      <c r="O156" s="180"/>
      <c r="P156" s="180"/>
      <c r="Q156" s="180"/>
      <c r="R156" s="180"/>
      <c r="S156" s="180"/>
      <c r="T156" s="181"/>
      <c r="AT156" s="177" t="s">
        <v>239</v>
      </c>
      <c r="AU156" s="177" t="s">
        <v>142</v>
      </c>
      <c r="AV156" s="12" t="s">
        <v>84</v>
      </c>
      <c r="AW156" s="12" t="s">
        <v>39</v>
      </c>
      <c r="AX156" s="12" t="s">
        <v>76</v>
      </c>
      <c r="AY156" s="177" t="s">
        <v>130</v>
      </c>
    </row>
    <row r="157" spans="2:51" s="11" customFormat="1" ht="13.5">
      <c r="B157" s="169"/>
      <c r="D157" s="166" t="s">
        <v>239</v>
      </c>
      <c r="E157" s="170" t="s">
        <v>5</v>
      </c>
      <c r="F157" s="171" t="s">
        <v>294</v>
      </c>
      <c r="H157" s="172">
        <v>3.232</v>
      </c>
      <c r="J157" s="286"/>
      <c r="L157" s="169"/>
      <c r="M157" s="173"/>
      <c r="N157" s="174"/>
      <c r="O157" s="174"/>
      <c r="P157" s="174"/>
      <c r="Q157" s="174"/>
      <c r="R157" s="174"/>
      <c r="S157" s="174"/>
      <c r="T157" s="175"/>
      <c r="AT157" s="170" t="s">
        <v>239</v>
      </c>
      <c r="AU157" s="170" t="s">
        <v>142</v>
      </c>
      <c r="AV157" s="11" t="s">
        <v>86</v>
      </c>
      <c r="AW157" s="11" t="s">
        <v>39</v>
      </c>
      <c r="AX157" s="11" t="s">
        <v>76</v>
      </c>
      <c r="AY157" s="170" t="s">
        <v>130</v>
      </c>
    </row>
    <row r="158" spans="2:51" s="13" customFormat="1" ht="13.5">
      <c r="B158" s="182"/>
      <c r="D158" s="166" t="s">
        <v>239</v>
      </c>
      <c r="E158" s="183" t="s">
        <v>5</v>
      </c>
      <c r="F158" s="184" t="s">
        <v>265</v>
      </c>
      <c r="H158" s="185">
        <v>25.648</v>
      </c>
      <c r="J158" s="289"/>
      <c r="L158" s="182"/>
      <c r="M158" s="186"/>
      <c r="N158" s="187"/>
      <c r="O158" s="187"/>
      <c r="P158" s="187"/>
      <c r="Q158" s="187"/>
      <c r="R158" s="187"/>
      <c r="S158" s="187"/>
      <c r="T158" s="188"/>
      <c r="AT158" s="183" t="s">
        <v>239</v>
      </c>
      <c r="AU158" s="183" t="s">
        <v>142</v>
      </c>
      <c r="AV158" s="13" t="s">
        <v>146</v>
      </c>
      <c r="AW158" s="13" t="s">
        <v>39</v>
      </c>
      <c r="AX158" s="13" t="s">
        <v>84</v>
      </c>
      <c r="AY158" s="183" t="s">
        <v>130</v>
      </c>
    </row>
    <row r="159" spans="2:65" s="1" customFormat="1" ht="38.25" customHeight="1">
      <c r="B159" s="152"/>
      <c r="C159" s="153" t="s">
        <v>163</v>
      </c>
      <c r="D159" s="153" t="s">
        <v>133</v>
      </c>
      <c r="E159" s="154" t="s">
        <v>295</v>
      </c>
      <c r="F159" s="155" t="s">
        <v>296</v>
      </c>
      <c r="G159" s="156" t="s">
        <v>249</v>
      </c>
      <c r="H159" s="157">
        <v>12.824</v>
      </c>
      <c r="I159" s="281">
        <v>0</v>
      </c>
      <c r="J159" s="283">
        <f>ROUND(I159*H159,2)</f>
        <v>0</v>
      </c>
      <c r="K159" s="155" t="s">
        <v>167</v>
      </c>
      <c r="L159" s="38"/>
      <c r="M159" s="158" t="s">
        <v>5</v>
      </c>
      <c r="N159" s="159" t="s">
        <v>47</v>
      </c>
      <c r="O159" s="160">
        <v>0.654</v>
      </c>
      <c r="P159" s="160">
        <f>O159*H159</f>
        <v>8.386896</v>
      </c>
      <c r="Q159" s="160">
        <v>0</v>
      </c>
      <c r="R159" s="160">
        <f>Q159*H159</f>
        <v>0</v>
      </c>
      <c r="S159" s="160">
        <v>0</v>
      </c>
      <c r="T159" s="161">
        <f>S159*H159</f>
        <v>0</v>
      </c>
      <c r="AR159" s="23" t="s">
        <v>146</v>
      </c>
      <c r="AT159" s="23" t="s">
        <v>133</v>
      </c>
      <c r="AU159" s="23" t="s">
        <v>142</v>
      </c>
      <c r="AY159" s="23" t="s">
        <v>130</v>
      </c>
      <c r="BE159" s="162">
        <f>IF(N159="základní",J159,0)</f>
        <v>0</v>
      </c>
      <c r="BF159" s="162">
        <f>IF(N159="snížená",J159,0)</f>
        <v>0</v>
      </c>
      <c r="BG159" s="162">
        <f>IF(N159="zákl. přenesená",J159,0)</f>
        <v>0</v>
      </c>
      <c r="BH159" s="162">
        <f>IF(N159="sníž. přenesená",J159,0)</f>
        <v>0</v>
      </c>
      <c r="BI159" s="162">
        <f>IF(N159="nulová",J159,0)</f>
        <v>0</v>
      </c>
      <c r="BJ159" s="23" t="s">
        <v>84</v>
      </c>
      <c r="BK159" s="162">
        <f>ROUND(I159*H159,2)</f>
        <v>0</v>
      </c>
      <c r="BL159" s="23" t="s">
        <v>146</v>
      </c>
      <c r="BM159" s="23" t="s">
        <v>297</v>
      </c>
    </row>
    <row r="160" spans="2:47" s="1" customFormat="1" ht="148.5">
      <c r="B160" s="38"/>
      <c r="D160" s="166" t="s">
        <v>237</v>
      </c>
      <c r="F160" s="167" t="s">
        <v>288</v>
      </c>
      <c r="J160" s="284"/>
      <c r="L160" s="38"/>
      <c r="M160" s="168"/>
      <c r="N160" s="39"/>
      <c r="O160" s="39"/>
      <c r="P160" s="39"/>
      <c r="Q160" s="39"/>
      <c r="R160" s="39"/>
      <c r="S160" s="39"/>
      <c r="T160" s="67"/>
      <c r="AT160" s="23" t="s">
        <v>237</v>
      </c>
      <c r="AU160" s="23" t="s">
        <v>142</v>
      </c>
    </row>
    <row r="161" spans="2:51" s="11" customFormat="1" ht="13.5">
      <c r="B161" s="169"/>
      <c r="D161" s="166" t="s">
        <v>239</v>
      </c>
      <c r="F161" s="171" t="s">
        <v>298</v>
      </c>
      <c r="H161" s="172">
        <v>12.824</v>
      </c>
      <c r="J161" s="286"/>
      <c r="L161" s="169"/>
      <c r="M161" s="173"/>
      <c r="N161" s="174"/>
      <c r="O161" s="174"/>
      <c r="P161" s="174"/>
      <c r="Q161" s="174"/>
      <c r="R161" s="174"/>
      <c r="S161" s="174"/>
      <c r="T161" s="175"/>
      <c r="AT161" s="170" t="s">
        <v>239</v>
      </c>
      <c r="AU161" s="170" t="s">
        <v>142</v>
      </c>
      <c r="AV161" s="11" t="s">
        <v>86</v>
      </c>
      <c r="AW161" s="11" t="s">
        <v>6</v>
      </c>
      <c r="AX161" s="11" t="s">
        <v>84</v>
      </c>
      <c r="AY161" s="170" t="s">
        <v>130</v>
      </c>
    </row>
    <row r="162" spans="2:65" s="1" customFormat="1" ht="25.5" customHeight="1">
      <c r="B162" s="152"/>
      <c r="C162" s="153" t="s">
        <v>169</v>
      </c>
      <c r="D162" s="153" t="s">
        <v>133</v>
      </c>
      <c r="E162" s="154" t="s">
        <v>299</v>
      </c>
      <c r="F162" s="155" t="s">
        <v>300</v>
      </c>
      <c r="G162" s="156" t="s">
        <v>249</v>
      </c>
      <c r="H162" s="157">
        <v>1.5</v>
      </c>
      <c r="I162" s="281">
        <v>0</v>
      </c>
      <c r="J162" s="283">
        <f>ROUND(I162*H162,2)</f>
        <v>0</v>
      </c>
      <c r="K162" s="155" t="s">
        <v>167</v>
      </c>
      <c r="L162" s="38"/>
      <c r="M162" s="158" t="s">
        <v>5</v>
      </c>
      <c r="N162" s="159" t="s">
        <v>47</v>
      </c>
      <c r="O162" s="160">
        <v>3.14</v>
      </c>
      <c r="P162" s="160">
        <f>O162*H162</f>
        <v>4.71</v>
      </c>
      <c r="Q162" s="160">
        <v>0</v>
      </c>
      <c r="R162" s="160">
        <f>Q162*H162</f>
        <v>0</v>
      </c>
      <c r="S162" s="160">
        <v>0</v>
      </c>
      <c r="T162" s="161">
        <f>S162*H162</f>
        <v>0</v>
      </c>
      <c r="AR162" s="23" t="s">
        <v>146</v>
      </c>
      <c r="AT162" s="23" t="s">
        <v>133</v>
      </c>
      <c r="AU162" s="23" t="s">
        <v>142</v>
      </c>
      <c r="AY162" s="23" t="s">
        <v>130</v>
      </c>
      <c r="BE162" s="162">
        <f>IF(N162="základní",J162,0)</f>
        <v>0</v>
      </c>
      <c r="BF162" s="162">
        <f>IF(N162="snížená",J162,0)</f>
        <v>0</v>
      </c>
      <c r="BG162" s="162">
        <f>IF(N162="zákl. přenesená",J162,0)</f>
        <v>0</v>
      </c>
      <c r="BH162" s="162">
        <f>IF(N162="sníž. přenesená",J162,0)</f>
        <v>0</v>
      </c>
      <c r="BI162" s="162">
        <f>IF(N162="nulová",J162,0)</f>
        <v>0</v>
      </c>
      <c r="BJ162" s="23" t="s">
        <v>84</v>
      </c>
      <c r="BK162" s="162">
        <f>ROUND(I162*H162,2)</f>
        <v>0</v>
      </c>
      <c r="BL162" s="23" t="s">
        <v>146</v>
      </c>
      <c r="BM162" s="23" t="s">
        <v>301</v>
      </c>
    </row>
    <row r="163" spans="2:47" s="1" customFormat="1" ht="270">
      <c r="B163" s="38"/>
      <c r="D163" s="166" t="s">
        <v>237</v>
      </c>
      <c r="F163" s="167" t="s">
        <v>302</v>
      </c>
      <c r="J163" s="284"/>
      <c r="L163" s="38"/>
      <c r="M163" s="168"/>
      <c r="N163" s="39"/>
      <c r="O163" s="39"/>
      <c r="P163" s="39"/>
      <c r="Q163" s="39"/>
      <c r="R163" s="39"/>
      <c r="S163" s="39"/>
      <c r="T163" s="67"/>
      <c r="AT163" s="23" t="s">
        <v>237</v>
      </c>
      <c r="AU163" s="23" t="s">
        <v>142</v>
      </c>
    </row>
    <row r="164" spans="2:51" s="12" customFormat="1" ht="13.5">
      <c r="B164" s="176"/>
      <c r="D164" s="166" t="s">
        <v>239</v>
      </c>
      <c r="E164" s="177" t="s">
        <v>5</v>
      </c>
      <c r="F164" s="178" t="s">
        <v>303</v>
      </c>
      <c r="H164" s="177" t="s">
        <v>5</v>
      </c>
      <c r="J164" s="285"/>
      <c r="L164" s="176"/>
      <c r="M164" s="179"/>
      <c r="N164" s="180"/>
      <c r="O164" s="180"/>
      <c r="P164" s="180"/>
      <c r="Q164" s="180"/>
      <c r="R164" s="180"/>
      <c r="S164" s="180"/>
      <c r="T164" s="181"/>
      <c r="AT164" s="177" t="s">
        <v>239</v>
      </c>
      <c r="AU164" s="177" t="s">
        <v>142</v>
      </c>
      <c r="AV164" s="12" t="s">
        <v>84</v>
      </c>
      <c r="AW164" s="12" t="s">
        <v>39</v>
      </c>
      <c r="AX164" s="12" t="s">
        <v>76</v>
      </c>
      <c r="AY164" s="177" t="s">
        <v>130</v>
      </c>
    </row>
    <row r="165" spans="2:51" s="11" customFormat="1" ht="13.5">
      <c r="B165" s="169"/>
      <c r="D165" s="166" t="s">
        <v>239</v>
      </c>
      <c r="E165" s="170" t="s">
        <v>5</v>
      </c>
      <c r="F165" s="171" t="s">
        <v>304</v>
      </c>
      <c r="H165" s="172">
        <v>1.5</v>
      </c>
      <c r="J165" s="286"/>
      <c r="L165" s="169"/>
      <c r="M165" s="173"/>
      <c r="N165" s="174"/>
      <c r="O165" s="174"/>
      <c r="P165" s="174"/>
      <c r="Q165" s="174"/>
      <c r="R165" s="174"/>
      <c r="S165" s="174"/>
      <c r="T165" s="175"/>
      <c r="AT165" s="170" t="s">
        <v>239</v>
      </c>
      <c r="AU165" s="170" t="s">
        <v>142</v>
      </c>
      <c r="AV165" s="11" t="s">
        <v>86</v>
      </c>
      <c r="AW165" s="11" t="s">
        <v>39</v>
      </c>
      <c r="AX165" s="11" t="s">
        <v>84</v>
      </c>
      <c r="AY165" s="170" t="s">
        <v>130</v>
      </c>
    </row>
    <row r="166" spans="2:65" s="1" customFormat="1" ht="38.25" customHeight="1">
      <c r="B166" s="152"/>
      <c r="C166" s="153" t="s">
        <v>173</v>
      </c>
      <c r="D166" s="153" t="s">
        <v>133</v>
      </c>
      <c r="E166" s="154" t="s">
        <v>305</v>
      </c>
      <c r="F166" s="155" t="s">
        <v>306</v>
      </c>
      <c r="G166" s="156" t="s">
        <v>249</v>
      </c>
      <c r="H166" s="157">
        <v>0.75</v>
      </c>
      <c r="I166" s="281">
        <v>0</v>
      </c>
      <c r="J166" s="283">
        <f>ROUND(I166*H166,2)</f>
        <v>0</v>
      </c>
      <c r="K166" s="155" t="s">
        <v>167</v>
      </c>
      <c r="L166" s="38"/>
      <c r="M166" s="158" t="s">
        <v>5</v>
      </c>
      <c r="N166" s="159" t="s">
        <v>47</v>
      </c>
      <c r="O166" s="160">
        <v>0.474</v>
      </c>
      <c r="P166" s="160">
        <f>O166*H166</f>
        <v>0.3555</v>
      </c>
      <c r="Q166" s="160">
        <v>0</v>
      </c>
      <c r="R166" s="160">
        <f>Q166*H166</f>
        <v>0</v>
      </c>
      <c r="S166" s="160">
        <v>0</v>
      </c>
      <c r="T166" s="161">
        <f>S166*H166</f>
        <v>0</v>
      </c>
      <c r="AR166" s="23" t="s">
        <v>146</v>
      </c>
      <c r="AT166" s="23" t="s">
        <v>133</v>
      </c>
      <c r="AU166" s="23" t="s">
        <v>142</v>
      </c>
      <c r="AY166" s="23" t="s">
        <v>130</v>
      </c>
      <c r="BE166" s="162">
        <f>IF(N166="základní",J166,0)</f>
        <v>0</v>
      </c>
      <c r="BF166" s="162">
        <f>IF(N166="snížená",J166,0)</f>
        <v>0</v>
      </c>
      <c r="BG166" s="162">
        <f>IF(N166="zákl. přenesená",J166,0)</f>
        <v>0</v>
      </c>
      <c r="BH166" s="162">
        <f>IF(N166="sníž. přenesená",J166,0)</f>
        <v>0</v>
      </c>
      <c r="BI166" s="162">
        <f>IF(N166="nulová",J166,0)</f>
        <v>0</v>
      </c>
      <c r="BJ166" s="23" t="s">
        <v>84</v>
      </c>
      <c r="BK166" s="162">
        <f>ROUND(I166*H166,2)</f>
        <v>0</v>
      </c>
      <c r="BL166" s="23" t="s">
        <v>146</v>
      </c>
      <c r="BM166" s="23" t="s">
        <v>307</v>
      </c>
    </row>
    <row r="167" spans="2:47" s="1" customFormat="1" ht="270">
      <c r="B167" s="38"/>
      <c r="D167" s="166" t="s">
        <v>237</v>
      </c>
      <c r="F167" s="167" t="s">
        <v>302</v>
      </c>
      <c r="J167" s="284"/>
      <c r="L167" s="38"/>
      <c r="M167" s="168"/>
      <c r="N167" s="39"/>
      <c r="O167" s="39"/>
      <c r="P167" s="39"/>
      <c r="Q167" s="39"/>
      <c r="R167" s="39"/>
      <c r="S167" s="39"/>
      <c r="T167" s="67"/>
      <c r="AT167" s="23" t="s">
        <v>237</v>
      </c>
      <c r="AU167" s="23" t="s">
        <v>142</v>
      </c>
    </row>
    <row r="168" spans="2:51" s="11" customFormat="1" ht="13.5">
      <c r="B168" s="169"/>
      <c r="D168" s="166" t="s">
        <v>239</v>
      </c>
      <c r="F168" s="171" t="s">
        <v>308</v>
      </c>
      <c r="H168" s="172">
        <v>0.75</v>
      </c>
      <c r="J168" s="286"/>
      <c r="L168" s="169"/>
      <c r="M168" s="173"/>
      <c r="N168" s="174"/>
      <c r="O168" s="174"/>
      <c r="P168" s="174"/>
      <c r="Q168" s="174"/>
      <c r="R168" s="174"/>
      <c r="S168" s="174"/>
      <c r="T168" s="175"/>
      <c r="AT168" s="170" t="s">
        <v>239</v>
      </c>
      <c r="AU168" s="170" t="s">
        <v>142</v>
      </c>
      <c r="AV168" s="11" t="s">
        <v>86</v>
      </c>
      <c r="AW168" s="11" t="s">
        <v>6</v>
      </c>
      <c r="AX168" s="11" t="s">
        <v>84</v>
      </c>
      <c r="AY168" s="170" t="s">
        <v>130</v>
      </c>
    </row>
    <row r="169" spans="2:63" s="10" customFormat="1" ht="22.35" customHeight="1">
      <c r="B169" s="140"/>
      <c r="D169" s="141" t="s">
        <v>75</v>
      </c>
      <c r="E169" s="150" t="s">
        <v>309</v>
      </c>
      <c r="F169" s="150" t="s">
        <v>310</v>
      </c>
      <c r="J169" s="287">
        <f>SUM(J170:J189)</f>
        <v>0</v>
      </c>
      <c r="L169" s="140"/>
      <c r="M169" s="144"/>
      <c r="N169" s="145"/>
      <c r="O169" s="145"/>
      <c r="P169" s="146">
        <f>SUM(P170:P191)</f>
        <v>93.268231</v>
      </c>
      <c r="Q169" s="145"/>
      <c r="R169" s="146">
        <f>SUM(R170:R191)</f>
        <v>0</v>
      </c>
      <c r="S169" s="145"/>
      <c r="T169" s="147">
        <f>SUM(T170:T191)</f>
        <v>0</v>
      </c>
      <c r="AR169" s="141" t="s">
        <v>84</v>
      </c>
      <c r="AT169" s="148" t="s">
        <v>75</v>
      </c>
      <c r="AU169" s="148" t="s">
        <v>86</v>
      </c>
      <c r="AY169" s="141" t="s">
        <v>130</v>
      </c>
      <c r="BK169" s="149">
        <f>SUM(BK170:BK191)</f>
        <v>0</v>
      </c>
    </row>
    <row r="170" spans="2:65" s="1" customFormat="1" ht="25.5" customHeight="1">
      <c r="B170" s="152"/>
      <c r="C170" s="153" t="s">
        <v>179</v>
      </c>
      <c r="D170" s="153" t="s">
        <v>133</v>
      </c>
      <c r="E170" s="154" t="s">
        <v>311</v>
      </c>
      <c r="F170" s="155" t="s">
        <v>312</v>
      </c>
      <c r="G170" s="156" t="s">
        <v>249</v>
      </c>
      <c r="H170" s="157">
        <v>615.402</v>
      </c>
      <c r="I170" s="281">
        <v>0</v>
      </c>
      <c r="J170" s="283">
        <f>ROUND(I170*H170,2)</f>
        <v>0</v>
      </c>
      <c r="K170" s="155" t="s">
        <v>167</v>
      </c>
      <c r="L170" s="38"/>
      <c r="M170" s="158" t="s">
        <v>5</v>
      </c>
      <c r="N170" s="159" t="s">
        <v>47</v>
      </c>
      <c r="O170" s="160">
        <v>0.097</v>
      </c>
      <c r="P170" s="160">
        <f>O170*H170</f>
        <v>59.693994</v>
      </c>
      <c r="Q170" s="160">
        <v>0</v>
      </c>
      <c r="R170" s="160">
        <f>Q170*H170</f>
        <v>0</v>
      </c>
      <c r="S170" s="160">
        <v>0</v>
      </c>
      <c r="T170" s="161">
        <f>S170*H170</f>
        <v>0</v>
      </c>
      <c r="AR170" s="23" t="s">
        <v>146</v>
      </c>
      <c r="AT170" s="23" t="s">
        <v>133</v>
      </c>
      <c r="AU170" s="23" t="s">
        <v>142</v>
      </c>
      <c r="AY170" s="23" t="s">
        <v>130</v>
      </c>
      <c r="BE170" s="162">
        <f>IF(N170="základní",J170,0)</f>
        <v>0</v>
      </c>
      <c r="BF170" s="162">
        <f>IF(N170="snížená",J170,0)</f>
        <v>0</v>
      </c>
      <c r="BG170" s="162">
        <f>IF(N170="zákl. přenesená",J170,0)</f>
        <v>0</v>
      </c>
      <c r="BH170" s="162">
        <f>IF(N170="sníž. přenesená",J170,0)</f>
        <v>0</v>
      </c>
      <c r="BI170" s="162">
        <f>IF(N170="nulová",J170,0)</f>
        <v>0</v>
      </c>
      <c r="BJ170" s="23" t="s">
        <v>84</v>
      </c>
      <c r="BK170" s="162">
        <f>ROUND(I170*H170,2)</f>
        <v>0</v>
      </c>
      <c r="BL170" s="23" t="s">
        <v>146</v>
      </c>
      <c r="BM170" s="23" t="s">
        <v>313</v>
      </c>
    </row>
    <row r="171" spans="2:47" s="1" customFormat="1" ht="175.5">
      <c r="B171" s="38"/>
      <c r="D171" s="166" t="s">
        <v>237</v>
      </c>
      <c r="F171" s="167" t="s">
        <v>314</v>
      </c>
      <c r="J171" s="284"/>
      <c r="L171" s="38"/>
      <c r="M171" s="168"/>
      <c r="N171" s="39"/>
      <c r="O171" s="39"/>
      <c r="P171" s="39"/>
      <c r="Q171" s="39"/>
      <c r="R171" s="39"/>
      <c r="S171" s="39"/>
      <c r="T171" s="67"/>
      <c r="AT171" s="23" t="s">
        <v>237</v>
      </c>
      <c r="AU171" s="23" t="s">
        <v>142</v>
      </c>
    </row>
    <row r="172" spans="2:51" s="11" customFormat="1" ht="13.5">
      <c r="B172" s="169"/>
      <c r="D172" s="166" t="s">
        <v>239</v>
      </c>
      <c r="E172" s="170" t="s">
        <v>5</v>
      </c>
      <c r="F172" s="171" t="s">
        <v>315</v>
      </c>
      <c r="H172" s="172">
        <v>263.676</v>
      </c>
      <c r="J172" s="286"/>
      <c r="L172" s="169"/>
      <c r="M172" s="173"/>
      <c r="N172" s="174"/>
      <c r="O172" s="174"/>
      <c r="P172" s="174"/>
      <c r="Q172" s="174"/>
      <c r="R172" s="174"/>
      <c r="S172" s="174"/>
      <c r="T172" s="175"/>
      <c r="AT172" s="170" t="s">
        <v>239</v>
      </c>
      <c r="AU172" s="170" t="s">
        <v>142</v>
      </c>
      <c r="AV172" s="11" t="s">
        <v>86</v>
      </c>
      <c r="AW172" s="11" t="s">
        <v>39</v>
      </c>
      <c r="AX172" s="11" t="s">
        <v>76</v>
      </c>
      <c r="AY172" s="170" t="s">
        <v>130</v>
      </c>
    </row>
    <row r="173" spans="2:51" s="11" customFormat="1" ht="13.5">
      <c r="B173" s="169"/>
      <c r="D173" s="166" t="s">
        <v>239</v>
      </c>
      <c r="E173" s="170" t="s">
        <v>5</v>
      </c>
      <c r="F173" s="171" t="s">
        <v>316</v>
      </c>
      <c r="H173" s="172">
        <v>324.578</v>
      </c>
      <c r="J173" s="286"/>
      <c r="L173" s="169"/>
      <c r="M173" s="173"/>
      <c r="N173" s="174"/>
      <c r="O173" s="174"/>
      <c r="P173" s="174"/>
      <c r="Q173" s="174"/>
      <c r="R173" s="174"/>
      <c r="S173" s="174"/>
      <c r="T173" s="175"/>
      <c r="AT173" s="170" t="s">
        <v>239</v>
      </c>
      <c r="AU173" s="170" t="s">
        <v>142</v>
      </c>
      <c r="AV173" s="11" t="s">
        <v>86</v>
      </c>
      <c r="AW173" s="11" t="s">
        <v>39</v>
      </c>
      <c r="AX173" s="11" t="s">
        <v>76</v>
      </c>
      <c r="AY173" s="170" t="s">
        <v>130</v>
      </c>
    </row>
    <row r="174" spans="2:51" s="11" customFormat="1" ht="13.5">
      <c r="B174" s="169"/>
      <c r="D174" s="166" t="s">
        <v>239</v>
      </c>
      <c r="E174" s="170" t="s">
        <v>5</v>
      </c>
      <c r="F174" s="171" t="s">
        <v>317</v>
      </c>
      <c r="H174" s="172">
        <v>25.648</v>
      </c>
      <c r="J174" s="286"/>
      <c r="L174" s="169"/>
      <c r="M174" s="173"/>
      <c r="N174" s="174"/>
      <c r="O174" s="174"/>
      <c r="P174" s="174"/>
      <c r="Q174" s="174"/>
      <c r="R174" s="174"/>
      <c r="S174" s="174"/>
      <c r="T174" s="175"/>
      <c r="AT174" s="170" t="s">
        <v>239</v>
      </c>
      <c r="AU174" s="170" t="s">
        <v>142</v>
      </c>
      <c r="AV174" s="11" t="s">
        <v>86</v>
      </c>
      <c r="AW174" s="11" t="s">
        <v>39</v>
      </c>
      <c r="AX174" s="11" t="s">
        <v>76</v>
      </c>
      <c r="AY174" s="170" t="s">
        <v>130</v>
      </c>
    </row>
    <row r="175" spans="2:51" s="11" customFormat="1" ht="13.5">
      <c r="B175" s="169"/>
      <c r="D175" s="166" t="s">
        <v>239</v>
      </c>
      <c r="E175" s="170" t="s">
        <v>5</v>
      </c>
      <c r="F175" s="171" t="s">
        <v>318</v>
      </c>
      <c r="H175" s="172">
        <v>1.5</v>
      </c>
      <c r="J175" s="286"/>
      <c r="L175" s="169"/>
      <c r="M175" s="173"/>
      <c r="N175" s="174"/>
      <c r="O175" s="174"/>
      <c r="P175" s="174"/>
      <c r="Q175" s="174"/>
      <c r="R175" s="174"/>
      <c r="S175" s="174"/>
      <c r="T175" s="175"/>
      <c r="AT175" s="170" t="s">
        <v>239</v>
      </c>
      <c r="AU175" s="170" t="s">
        <v>142</v>
      </c>
      <c r="AV175" s="11" t="s">
        <v>86</v>
      </c>
      <c r="AW175" s="11" t="s">
        <v>39</v>
      </c>
      <c r="AX175" s="11" t="s">
        <v>76</v>
      </c>
      <c r="AY175" s="170" t="s">
        <v>130</v>
      </c>
    </row>
    <row r="176" spans="2:51" s="13" customFormat="1" ht="13.5">
      <c r="B176" s="182"/>
      <c r="D176" s="166" t="s">
        <v>239</v>
      </c>
      <c r="E176" s="183" t="s">
        <v>5</v>
      </c>
      <c r="F176" s="184" t="s">
        <v>265</v>
      </c>
      <c r="H176" s="185">
        <v>615.402</v>
      </c>
      <c r="J176" s="289"/>
      <c r="L176" s="182"/>
      <c r="M176" s="186"/>
      <c r="N176" s="187"/>
      <c r="O176" s="187"/>
      <c r="P176" s="187"/>
      <c r="Q176" s="187"/>
      <c r="R176" s="187"/>
      <c r="S176" s="187"/>
      <c r="T176" s="188"/>
      <c r="AT176" s="183" t="s">
        <v>239</v>
      </c>
      <c r="AU176" s="183" t="s">
        <v>142</v>
      </c>
      <c r="AV176" s="13" t="s">
        <v>146</v>
      </c>
      <c r="AW176" s="13" t="s">
        <v>39</v>
      </c>
      <c r="AX176" s="13" t="s">
        <v>84</v>
      </c>
      <c r="AY176" s="183" t="s">
        <v>130</v>
      </c>
    </row>
    <row r="177" spans="2:65" s="1" customFormat="1" ht="38.25" customHeight="1">
      <c r="B177" s="152"/>
      <c r="C177" s="153" t="s">
        <v>185</v>
      </c>
      <c r="D177" s="153" t="s">
        <v>133</v>
      </c>
      <c r="E177" s="154" t="s">
        <v>319</v>
      </c>
      <c r="F177" s="155" t="s">
        <v>320</v>
      </c>
      <c r="G177" s="156" t="s">
        <v>249</v>
      </c>
      <c r="H177" s="157">
        <v>505.291</v>
      </c>
      <c r="I177" s="281">
        <v>0</v>
      </c>
      <c r="J177" s="283">
        <f>ROUND(I177*H177,2)</f>
        <v>0</v>
      </c>
      <c r="K177" s="155" t="s">
        <v>167</v>
      </c>
      <c r="L177" s="38"/>
      <c r="M177" s="158" t="s">
        <v>5</v>
      </c>
      <c r="N177" s="159" t="s">
        <v>47</v>
      </c>
      <c r="O177" s="160">
        <v>0.044</v>
      </c>
      <c r="P177" s="160">
        <f>O177*H177</f>
        <v>22.232803999999998</v>
      </c>
      <c r="Q177" s="160">
        <v>0</v>
      </c>
      <c r="R177" s="160">
        <f>Q177*H177</f>
        <v>0</v>
      </c>
      <c r="S177" s="160">
        <v>0</v>
      </c>
      <c r="T177" s="161">
        <f>S177*H177</f>
        <v>0</v>
      </c>
      <c r="AR177" s="23" t="s">
        <v>146</v>
      </c>
      <c r="AT177" s="23" t="s">
        <v>133</v>
      </c>
      <c r="AU177" s="23" t="s">
        <v>142</v>
      </c>
      <c r="AY177" s="23" t="s">
        <v>130</v>
      </c>
      <c r="BE177" s="162">
        <f>IF(N177="základní",J177,0)</f>
        <v>0</v>
      </c>
      <c r="BF177" s="162">
        <f>IF(N177="snížená",J177,0)</f>
        <v>0</v>
      </c>
      <c r="BG177" s="162">
        <f>IF(N177="zákl. přenesená",J177,0)</f>
        <v>0</v>
      </c>
      <c r="BH177" s="162">
        <f>IF(N177="sníž. přenesená",J177,0)</f>
        <v>0</v>
      </c>
      <c r="BI177" s="162">
        <f>IF(N177="nulová",J177,0)</f>
        <v>0</v>
      </c>
      <c r="BJ177" s="23" t="s">
        <v>84</v>
      </c>
      <c r="BK177" s="162">
        <f>ROUND(I177*H177,2)</f>
        <v>0</v>
      </c>
      <c r="BL177" s="23" t="s">
        <v>146</v>
      </c>
      <c r="BM177" s="23" t="s">
        <v>321</v>
      </c>
    </row>
    <row r="178" spans="2:47" s="1" customFormat="1" ht="243">
      <c r="B178" s="38"/>
      <c r="D178" s="166" t="s">
        <v>237</v>
      </c>
      <c r="F178" s="167" t="s">
        <v>322</v>
      </c>
      <c r="J178" s="284"/>
      <c r="L178" s="38"/>
      <c r="M178" s="168"/>
      <c r="N178" s="39"/>
      <c r="O178" s="39"/>
      <c r="P178" s="39"/>
      <c r="Q178" s="39"/>
      <c r="R178" s="39"/>
      <c r="S178" s="39"/>
      <c r="T178" s="67"/>
      <c r="AT178" s="23" t="s">
        <v>237</v>
      </c>
      <c r="AU178" s="23" t="s">
        <v>142</v>
      </c>
    </row>
    <row r="179" spans="2:51" s="12" customFormat="1" ht="13.5">
      <c r="B179" s="176"/>
      <c r="D179" s="166" t="s">
        <v>239</v>
      </c>
      <c r="E179" s="177" t="s">
        <v>5</v>
      </c>
      <c r="F179" s="178" t="s">
        <v>323</v>
      </c>
      <c r="H179" s="177" t="s">
        <v>5</v>
      </c>
      <c r="J179" s="285"/>
      <c r="L179" s="176"/>
      <c r="M179" s="179"/>
      <c r="N179" s="180"/>
      <c r="O179" s="180"/>
      <c r="P179" s="180"/>
      <c r="Q179" s="180"/>
      <c r="R179" s="180"/>
      <c r="S179" s="180"/>
      <c r="T179" s="181"/>
      <c r="AT179" s="177" t="s">
        <v>239</v>
      </c>
      <c r="AU179" s="177" t="s">
        <v>142</v>
      </c>
      <c r="AV179" s="12" t="s">
        <v>84</v>
      </c>
      <c r="AW179" s="12" t="s">
        <v>39</v>
      </c>
      <c r="AX179" s="12" t="s">
        <v>76</v>
      </c>
      <c r="AY179" s="177" t="s">
        <v>130</v>
      </c>
    </row>
    <row r="180" spans="2:51" s="11" customFormat="1" ht="13.5">
      <c r="B180" s="169"/>
      <c r="D180" s="166" t="s">
        <v>239</v>
      </c>
      <c r="E180" s="170" t="s">
        <v>5</v>
      </c>
      <c r="F180" s="171" t="s">
        <v>324</v>
      </c>
      <c r="H180" s="172">
        <v>505.291</v>
      </c>
      <c r="J180" s="286"/>
      <c r="L180" s="169"/>
      <c r="M180" s="173"/>
      <c r="N180" s="174"/>
      <c r="O180" s="174"/>
      <c r="P180" s="174"/>
      <c r="Q180" s="174"/>
      <c r="R180" s="174"/>
      <c r="S180" s="174"/>
      <c r="T180" s="175"/>
      <c r="AT180" s="170" t="s">
        <v>239</v>
      </c>
      <c r="AU180" s="170" t="s">
        <v>142</v>
      </c>
      <c r="AV180" s="11" t="s">
        <v>86</v>
      </c>
      <c r="AW180" s="11" t="s">
        <v>39</v>
      </c>
      <c r="AX180" s="11" t="s">
        <v>84</v>
      </c>
      <c r="AY180" s="170" t="s">
        <v>130</v>
      </c>
    </row>
    <row r="181" spans="2:65" s="1" customFormat="1" ht="38.25" customHeight="1">
      <c r="B181" s="152"/>
      <c r="C181" s="153" t="s">
        <v>189</v>
      </c>
      <c r="D181" s="153" t="s">
        <v>133</v>
      </c>
      <c r="E181" s="154" t="s">
        <v>325</v>
      </c>
      <c r="F181" s="155" t="s">
        <v>326</v>
      </c>
      <c r="G181" s="156" t="s">
        <v>249</v>
      </c>
      <c r="H181" s="157">
        <v>110.111</v>
      </c>
      <c r="I181" s="281">
        <v>0</v>
      </c>
      <c r="J181" s="283">
        <f>ROUND(I181*H181,2)</f>
        <v>0</v>
      </c>
      <c r="K181" s="155" t="s">
        <v>167</v>
      </c>
      <c r="L181" s="38"/>
      <c r="M181" s="158" t="s">
        <v>5</v>
      </c>
      <c r="N181" s="159" t="s">
        <v>47</v>
      </c>
      <c r="O181" s="160">
        <v>0.083</v>
      </c>
      <c r="P181" s="160">
        <f>O181*H181</f>
        <v>9.139213000000002</v>
      </c>
      <c r="Q181" s="160">
        <v>0</v>
      </c>
      <c r="R181" s="160">
        <f>Q181*H181</f>
        <v>0</v>
      </c>
      <c r="S181" s="160">
        <v>0</v>
      </c>
      <c r="T181" s="161">
        <f>S181*H181</f>
        <v>0</v>
      </c>
      <c r="AR181" s="23" t="s">
        <v>146</v>
      </c>
      <c r="AT181" s="23" t="s">
        <v>133</v>
      </c>
      <c r="AU181" s="23" t="s">
        <v>142</v>
      </c>
      <c r="AY181" s="23" t="s">
        <v>130</v>
      </c>
      <c r="BE181" s="162">
        <f>IF(N181="základní",J181,0)</f>
        <v>0</v>
      </c>
      <c r="BF181" s="162">
        <f>IF(N181="snížená",J181,0)</f>
        <v>0</v>
      </c>
      <c r="BG181" s="162">
        <f>IF(N181="zákl. přenesená",J181,0)</f>
        <v>0</v>
      </c>
      <c r="BH181" s="162">
        <f>IF(N181="sníž. přenesená",J181,0)</f>
        <v>0</v>
      </c>
      <c r="BI181" s="162">
        <f>IF(N181="nulová",J181,0)</f>
        <v>0</v>
      </c>
      <c r="BJ181" s="23" t="s">
        <v>84</v>
      </c>
      <c r="BK181" s="162">
        <f>ROUND(I181*H181,2)</f>
        <v>0</v>
      </c>
      <c r="BL181" s="23" t="s">
        <v>146</v>
      </c>
      <c r="BM181" s="23" t="s">
        <v>327</v>
      </c>
    </row>
    <row r="182" spans="2:47" s="1" customFormat="1" ht="243">
      <c r="B182" s="38"/>
      <c r="D182" s="166" t="s">
        <v>237</v>
      </c>
      <c r="F182" s="167" t="s">
        <v>322</v>
      </c>
      <c r="J182" s="284"/>
      <c r="L182" s="38"/>
      <c r="M182" s="168"/>
      <c r="N182" s="39"/>
      <c r="O182" s="39"/>
      <c r="P182" s="39"/>
      <c r="Q182" s="39"/>
      <c r="R182" s="39"/>
      <c r="S182" s="39"/>
      <c r="T182" s="67"/>
      <c r="AT182" s="23" t="s">
        <v>237</v>
      </c>
      <c r="AU182" s="23" t="s">
        <v>142</v>
      </c>
    </row>
    <row r="183" spans="2:51" s="11" customFormat="1" ht="13.5">
      <c r="B183" s="169"/>
      <c r="D183" s="166" t="s">
        <v>239</v>
      </c>
      <c r="E183" s="170" t="s">
        <v>5</v>
      </c>
      <c r="F183" s="171" t="s">
        <v>315</v>
      </c>
      <c r="H183" s="172">
        <v>263.676</v>
      </c>
      <c r="J183" s="286"/>
      <c r="L183" s="169"/>
      <c r="M183" s="173"/>
      <c r="N183" s="174"/>
      <c r="O183" s="174"/>
      <c r="P183" s="174"/>
      <c r="Q183" s="174"/>
      <c r="R183" s="174"/>
      <c r="S183" s="174"/>
      <c r="T183" s="175"/>
      <c r="AT183" s="170" t="s">
        <v>239</v>
      </c>
      <c r="AU183" s="170" t="s">
        <v>142</v>
      </c>
      <c r="AV183" s="11" t="s">
        <v>86</v>
      </c>
      <c r="AW183" s="11" t="s">
        <v>39</v>
      </c>
      <c r="AX183" s="11" t="s">
        <v>76</v>
      </c>
      <c r="AY183" s="170" t="s">
        <v>130</v>
      </c>
    </row>
    <row r="184" spans="2:51" s="11" customFormat="1" ht="13.5">
      <c r="B184" s="169"/>
      <c r="D184" s="166" t="s">
        <v>239</v>
      </c>
      <c r="E184" s="170" t="s">
        <v>5</v>
      </c>
      <c r="F184" s="171" t="s">
        <v>316</v>
      </c>
      <c r="H184" s="172">
        <v>324.578</v>
      </c>
      <c r="J184" s="286"/>
      <c r="L184" s="169"/>
      <c r="M184" s="173"/>
      <c r="N184" s="174"/>
      <c r="O184" s="174"/>
      <c r="P184" s="174"/>
      <c r="Q184" s="174"/>
      <c r="R184" s="174"/>
      <c r="S184" s="174"/>
      <c r="T184" s="175"/>
      <c r="AT184" s="170" t="s">
        <v>239</v>
      </c>
      <c r="AU184" s="170" t="s">
        <v>142</v>
      </c>
      <c r="AV184" s="11" t="s">
        <v>86</v>
      </c>
      <c r="AW184" s="11" t="s">
        <v>39</v>
      </c>
      <c r="AX184" s="11" t="s">
        <v>76</v>
      </c>
      <c r="AY184" s="170" t="s">
        <v>130</v>
      </c>
    </row>
    <row r="185" spans="2:51" s="11" customFormat="1" ht="13.5">
      <c r="B185" s="169"/>
      <c r="D185" s="166" t="s">
        <v>239</v>
      </c>
      <c r="E185" s="170" t="s">
        <v>5</v>
      </c>
      <c r="F185" s="171" t="s">
        <v>317</v>
      </c>
      <c r="H185" s="172">
        <v>25.648</v>
      </c>
      <c r="J185" s="286"/>
      <c r="L185" s="169"/>
      <c r="M185" s="173"/>
      <c r="N185" s="174"/>
      <c r="O185" s="174"/>
      <c r="P185" s="174"/>
      <c r="Q185" s="174"/>
      <c r="R185" s="174"/>
      <c r="S185" s="174"/>
      <c r="T185" s="175"/>
      <c r="AT185" s="170" t="s">
        <v>239</v>
      </c>
      <c r="AU185" s="170" t="s">
        <v>142</v>
      </c>
      <c r="AV185" s="11" t="s">
        <v>86</v>
      </c>
      <c r="AW185" s="11" t="s">
        <v>39</v>
      </c>
      <c r="AX185" s="11" t="s">
        <v>76</v>
      </c>
      <c r="AY185" s="170" t="s">
        <v>130</v>
      </c>
    </row>
    <row r="186" spans="2:51" s="11" customFormat="1" ht="13.5">
      <c r="B186" s="169"/>
      <c r="D186" s="166" t="s">
        <v>239</v>
      </c>
      <c r="E186" s="170" t="s">
        <v>5</v>
      </c>
      <c r="F186" s="171" t="s">
        <v>318</v>
      </c>
      <c r="H186" s="172">
        <v>1.5</v>
      </c>
      <c r="J186" s="286"/>
      <c r="L186" s="169"/>
      <c r="M186" s="173"/>
      <c r="N186" s="174"/>
      <c r="O186" s="174"/>
      <c r="P186" s="174"/>
      <c r="Q186" s="174"/>
      <c r="R186" s="174"/>
      <c r="S186" s="174"/>
      <c r="T186" s="175"/>
      <c r="AT186" s="170" t="s">
        <v>239</v>
      </c>
      <c r="AU186" s="170" t="s">
        <v>142</v>
      </c>
      <c r="AV186" s="11" t="s">
        <v>86</v>
      </c>
      <c r="AW186" s="11" t="s">
        <v>39</v>
      </c>
      <c r="AX186" s="11" t="s">
        <v>76</v>
      </c>
      <c r="AY186" s="170" t="s">
        <v>130</v>
      </c>
    </row>
    <row r="187" spans="2:51" s="11" customFormat="1" ht="13.5">
      <c r="B187" s="169"/>
      <c r="D187" s="166" t="s">
        <v>239</v>
      </c>
      <c r="E187" s="170" t="s">
        <v>5</v>
      </c>
      <c r="F187" s="171" t="s">
        <v>328</v>
      </c>
      <c r="H187" s="172">
        <v>-505.291</v>
      </c>
      <c r="J187" s="286"/>
      <c r="L187" s="169"/>
      <c r="M187" s="173"/>
      <c r="N187" s="174"/>
      <c r="O187" s="174"/>
      <c r="P187" s="174"/>
      <c r="Q187" s="174"/>
      <c r="R187" s="174"/>
      <c r="S187" s="174"/>
      <c r="T187" s="175"/>
      <c r="AT187" s="170" t="s">
        <v>239</v>
      </c>
      <c r="AU187" s="170" t="s">
        <v>142</v>
      </c>
      <c r="AV187" s="11" t="s">
        <v>86</v>
      </c>
      <c r="AW187" s="11" t="s">
        <v>39</v>
      </c>
      <c r="AX187" s="11" t="s">
        <v>76</v>
      </c>
      <c r="AY187" s="170" t="s">
        <v>130</v>
      </c>
    </row>
    <row r="188" spans="2:51" s="13" customFormat="1" ht="13.5">
      <c r="B188" s="182"/>
      <c r="D188" s="166" t="s">
        <v>239</v>
      </c>
      <c r="E188" s="183" t="s">
        <v>5</v>
      </c>
      <c r="F188" s="184" t="s">
        <v>265</v>
      </c>
      <c r="H188" s="185">
        <v>110.111</v>
      </c>
      <c r="J188" s="289"/>
      <c r="L188" s="182"/>
      <c r="M188" s="186"/>
      <c r="N188" s="187"/>
      <c r="O188" s="187"/>
      <c r="P188" s="187"/>
      <c r="Q188" s="187"/>
      <c r="R188" s="187"/>
      <c r="S188" s="187"/>
      <c r="T188" s="188"/>
      <c r="AT188" s="183" t="s">
        <v>239</v>
      </c>
      <c r="AU188" s="183" t="s">
        <v>142</v>
      </c>
      <c r="AV188" s="13" t="s">
        <v>146</v>
      </c>
      <c r="AW188" s="13" t="s">
        <v>39</v>
      </c>
      <c r="AX188" s="13" t="s">
        <v>84</v>
      </c>
      <c r="AY188" s="183" t="s">
        <v>130</v>
      </c>
    </row>
    <row r="189" spans="2:65" s="1" customFormat="1" ht="51" customHeight="1">
      <c r="B189" s="152"/>
      <c r="C189" s="153" t="s">
        <v>193</v>
      </c>
      <c r="D189" s="153" t="s">
        <v>133</v>
      </c>
      <c r="E189" s="154" t="s">
        <v>329</v>
      </c>
      <c r="F189" s="155" t="s">
        <v>330</v>
      </c>
      <c r="G189" s="156" t="s">
        <v>249</v>
      </c>
      <c r="H189" s="157">
        <v>550.555</v>
      </c>
      <c r="I189" s="281">
        <v>0</v>
      </c>
      <c r="J189" s="283">
        <f>ROUND(I189*H189,2)</f>
        <v>0</v>
      </c>
      <c r="K189" s="155" t="s">
        <v>167</v>
      </c>
      <c r="L189" s="38"/>
      <c r="M189" s="158" t="s">
        <v>5</v>
      </c>
      <c r="N189" s="159" t="s">
        <v>47</v>
      </c>
      <c r="O189" s="160">
        <v>0.004</v>
      </c>
      <c r="P189" s="160">
        <f>O189*H189</f>
        <v>2.20222</v>
      </c>
      <c r="Q189" s="160">
        <v>0</v>
      </c>
      <c r="R189" s="160">
        <f>Q189*H189</f>
        <v>0</v>
      </c>
      <c r="S189" s="160">
        <v>0</v>
      </c>
      <c r="T189" s="161">
        <f>S189*H189</f>
        <v>0</v>
      </c>
      <c r="AR189" s="23" t="s">
        <v>146</v>
      </c>
      <c r="AT189" s="23" t="s">
        <v>133</v>
      </c>
      <c r="AU189" s="23" t="s">
        <v>142</v>
      </c>
      <c r="AY189" s="23" t="s">
        <v>130</v>
      </c>
      <c r="BE189" s="162">
        <f>IF(N189="základní",J189,0)</f>
        <v>0</v>
      </c>
      <c r="BF189" s="162">
        <f>IF(N189="snížená",J189,0)</f>
        <v>0</v>
      </c>
      <c r="BG189" s="162">
        <f>IF(N189="zákl. přenesená",J189,0)</f>
        <v>0</v>
      </c>
      <c r="BH189" s="162">
        <f>IF(N189="sníž. přenesená",J189,0)</f>
        <v>0</v>
      </c>
      <c r="BI189" s="162">
        <f>IF(N189="nulová",J189,0)</f>
        <v>0</v>
      </c>
      <c r="BJ189" s="23" t="s">
        <v>84</v>
      </c>
      <c r="BK189" s="162">
        <f>ROUND(I189*H189,2)</f>
        <v>0</v>
      </c>
      <c r="BL189" s="23" t="s">
        <v>146</v>
      </c>
      <c r="BM189" s="23" t="s">
        <v>331</v>
      </c>
    </row>
    <row r="190" spans="2:47" s="1" customFormat="1" ht="243">
      <c r="B190" s="38"/>
      <c r="D190" s="166" t="s">
        <v>237</v>
      </c>
      <c r="F190" s="167" t="s">
        <v>322</v>
      </c>
      <c r="J190" s="284"/>
      <c r="L190" s="38"/>
      <c r="M190" s="168"/>
      <c r="N190" s="39"/>
      <c r="O190" s="39"/>
      <c r="P190" s="39"/>
      <c r="Q190" s="39"/>
      <c r="R190" s="39"/>
      <c r="S190" s="39"/>
      <c r="T190" s="67"/>
      <c r="AT190" s="23" t="s">
        <v>237</v>
      </c>
      <c r="AU190" s="23" t="s">
        <v>142</v>
      </c>
    </row>
    <row r="191" spans="2:51" s="11" customFormat="1" ht="13.5">
      <c r="B191" s="169"/>
      <c r="D191" s="166" t="s">
        <v>239</v>
      </c>
      <c r="F191" s="171" t="s">
        <v>332</v>
      </c>
      <c r="H191" s="172">
        <v>550.555</v>
      </c>
      <c r="J191" s="286"/>
      <c r="L191" s="169"/>
      <c r="M191" s="173"/>
      <c r="N191" s="174"/>
      <c r="O191" s="174"/>
      <c r="P191" s="174"/>
      <c r="Q191" s="174"/>
      <c r="R191" s="174"/>
      <c r="S191" s="174"/>
      <c r="T191" s="175"/>
      <c r="AT191" s="170" t="s">
        <v>239</v>
      </c>
      <c r="AU191" s="170" t="s">
        <v>142</v>
      </c>
      <c r="AV191" s="11" t="s">
        <v>86</v>
      </c>
      <c r="AW191" s="11" t="s">
        <v>6</v>
      </c>
      <c r="AX191" s="11" t="s">
        <v>84</v>
      </c>
      <c r="AY191" s="170" t="s">
        <v>130</v>
      </c>
    </row>
    <row r="192" spans="2:63" s="10" customFormat="1" ht="22.35" customHeight="1">
      <c r="B192" s="140"/>
      <c r="D192" s="141" t="s">
        <v>75</v>
      </c>
      <c r="E192" s="150" t="s">
        <v>333</v>
      </c>
      <c r="F192" s="150" t="s">
        <v>334</v>
      </c>
      <c r="J192" s="287">
        <f>SUM(J193:J229)</f>
        <v>0</v>
      </c>
      <c r="L192" s="140"/>
      <c r="M192" s="144"/>
      <c r="N192" s="145"/>
      <c r="O192" s="145"/>
      <c r="P192" s="146">
        <f>SUM(P193:P230)</f>
        <v>44.480306</v>
      </c>
      <c r="Q192" s="145"/>
      <c r="R192" s="146">
        <f>SUM(R193:R230)</f>
        <v>1.08</v>
      </c>
      <c r="S192" s="145"/>
      <c r="T192" s="147">
        <f>SUM(T193:T230)</f>
        <v>0</v>
      </c>
      <c r="AR192" s="141" t="s">
        <v>84</v>
      </c>
      <c r="AT192" s="148" t="s">
        <v>75</v>
      </c>
      <c r="AU192" s="148" t="s">
        <v>86</v>
      </c>
      <c r="AY192" s="141" t="s">
        <v>130</v>
      </c>
      <c r="BK192" s="149">
        <f>SUM(BK193:BK230)</f>
        <v>0</v>
      </c>
    </row>
    <row r="193" spans="2:65" s="1" customFormat="1" ht="25.5" customHeight="1">
      <c r="B193" s="152"/>
      <c r="C193" s="153" t="s">
        <v>11</v>
      </c>
      <c r="D193" s="153" t="s">
        <v>133</v>
      </c>
      <c r="E193" s="154" t="s">
        <v>335</v>
      </c>
      <c r="F193" s="155" t="s">
        <v>336</v>
      </c>
      <c r="G193" s="156" t="s">
        <v>337</v>
      </c>
      <c r="H193" s="157">
        <v>198.2</v>
      </c>
      <c r="I193" s="281">
        <v>0</v>
      </c>
      <c r="J193" s="283">
        <f>ROUND(I193*H193,2)</f>
        <v>0</v>
      </c>
      <c r="K193" s="155" t="s">
        <v>167</v>
      </c>
      <c r="L193" s="38"/>
      <c r="M193" s="158" t="s">
        <v>5</v>
      </c>
      <c r="N193" s="159" t="s">
        <v>47</v>
      </c>
      <c r="O193" s="160">
        <v>0</v>
      </c>
      <c r="P193" s="160">
        <f>O193*H193</f>
        <v>0</v>
      </c>
      <c r="Q193" s="160">
        <v>0</v>
      </c>
      <c r="R193" s="160">
        <f>Q193*H193</f>
        <v>0</v>
      </c>
      <c r="S193" s="160">
        <v>0</v>
      </c>
      <c r="T193" s="161">
        <f>S193*H193</f>
        <v>0</v>
      </c>
      <c r="AR193" s="23" t="s">
        <v>146</v>
      </c>
      <c r="AT193" s="23" t="s">
        <v>133</v>
      </c>
      <c r="AU193" s="23" t="s">
        <v>142</v>
      </c>
      <c r="AY193" s="23" t="s">
        <v>130</v>
      </c>
      <c r="BE193" s="162">
        <f>IF(N193="základní",J193,0)</f>
        <v>0</v>
      </c>
      <c r="BF193" s="162">
        <f>IF(N193="snížená",J193,0)</f>
        <v>0</v>
      </c>
      <c r="BG193" s="162">
        <f>IF(N193="zákl. přenesená",J193,0)</f>
        <v>0</v>
      </c>
      <c r="BH193" s="162">
        <f>IF(N193="sníž. přenesená",J193,0)</f>
        <v>0</v>
      </c>
      <c r="BI193" s="162">
        <f>IF(N193="nulová",J193,0)</f>
        <v>0</v>
      </c>
      <c r="BJ193" s="23" t="s">
        <v>84</v>
      </c>
      <c r="BK193" s="162">
        <f>ROUND(I193*H193,2)</f>
        <v>0</v>
      </c>
      <c r="BL193" s="23" t="s">
        <v>146</v>
      </c>
      <c r="BM193" s="23" t="s">
        <v>338</v>
      </c>
    </row>
    <row r="194" spans="2:47" s="1" customFormat="1" ht="40.5">
      <c r="B194" s="38"/>
      <c r="D194" s="166" t="s">
        <v>237</v>
      </c>
      <c r="F194" s="167" t="s">
        <v>339</v>
      </c>
      <c r="J194" s="284"/>
      <c r="L194" s="38"/>
      <c r="M194" s="168"/>
      <c r="N194" s="39"/>
      <c r="O194" s="39"/>
      <c r="P194" s="39"/>
      <c r="Q194" s="39"/>
      <c r="R194" s="39"/>
      <c r="S194" s="39"/>
      <c r="T194" s="67"/>
      <c r="AT194" s="23" t="s">
        <v>237</v>
      </c>
      <c r="AU194" s="23" t="s">
        <v>142</v>
      </c>
    </row>
    <row r="195" spans="2:51" s="11" customFormat="1" ht="13.5">
      <c r="B195" s="169"/>
      <c r="D195" s="166" t="s">
        <v>239</v>
      </c>
      <c r="F195" s="171" t="s">
        <v>340</v>
      </c>
      <c r="H195" s="172">
        <v>198.2</v>
      </c>
      <c r="J195" s="286"/>
      <c r="L195" s="169"/>
      <c r="M195" s="173"/>
      <c r="N195" s="174"/>
      <c r="O195" s="174"/>
      <c r="P195" s="174"/>
      <c r="Q195" s="174"/>
      <c r="R195" s="174"/>
      <c r="S195" s="174"/>
      <c r="T195" s="175"/>
      <c r="AT195" s="170" t="s">
        <v>239</v>
      </c>
      <c r="AU195" s="170" t="s">
        <v>142</v>
      </c>
      <c r="AV195" s="11" t="s">
        <v>86</v>
      </c>
      <c r="AW195" s="11" t="s">
        <v>6</v>
      </c>
      <c r="AX195" s="11" t="s">
        <v>84</v>
      </c>
      <c r="AY195" s="170" t="s">
        <v>130</v>
      </c>
    </row>
    <row r="196" spans="2:65" s="1" customFormat="1" ht="51" customHeight="1">
      <c r="B196" s="152"/>
      <c r="C196" s="153" t="s">
        <v>309</v>
      </c>
      <c r="D196" s="153" t="s">
        <v>133</v>
      </c>
      <c r="E196" s="154" t="s">
        <v>341</v>
      </c>
      <c r="F196" s="155" t="s">
        <v>342</v>
      </c>
      <c r="G196" s="156" t="s">
        <v>249</v>
      </c>
      <c r="H196" s="157">
        <v>505.291</v>
      </c>
      <c r="I196" s="281">
        <v>0</v>
      </c>
      <c r="J196" s="283">
        <f>ROUND(I196*H196,2)</f>
        <v>0</v>
      </c>
      <c r="K196" s="155" t="s">
        <v>167</v>
      </c>
      <c r="L196" s="38"/>
      <c r="M196" s="158" t="s">
        <v>5</v>
      </c>
      <c r="N196" s="159" t="s">
        <v>47</v>
      </c>
      <c r="O196" s="160">
        <v>0.086</v>
      </c>
      <c r="P196" s="160">
        <f>O196*H196</f>
        <v>43.455026</v>
      </c>
      <c r="Q196" s="160">
        <v>0</v>
      </c>
      <c r="R196" s="160">
        <f>Q196*H196</f>
        <v>0</v>
      </c>
      <c r="S196" s="160">
        <v>0</v>
      </c>
      <c r="T196" s="161">
        <f>S196*H196</f>
        <v>0</v>
      </c>
      <c r="AR196" s="23" t="s">
        <v>146</v>
      </c>
      <c r="AT196" s="23" t="s">
        <v>133</v>
      </c>
      <c r="AU196" s="23" t="s">
        <v>142</v>
      </c>
      <c r="AY196" s="23" t="s">
        <v>130</v>
      </c>
      <c r="BE196" s="162">
        <f>IF(N196="základní",J196,0)</f>
        <v>0</v>
      </c>
      <c r="BF196" s="162">
        <f>IF(N196="snížená",J196,0)</f>
        <v>0</v>
      </c>
      <c r="BG196" s="162">
        <f>IF(N196="zákl. přenesená",J196,0)</f>
        <v>0</v>
      </c>
      <c r="BH196" s="162">
        <f>IF(N196="sníž. přenesená",J196,0)</f>
        <v>0</v>
      </c>
      <c r="BI196" s="162">
        <f>IF(N196="nulová",J196,0)</f>
        <v>0</v>
      </c>
      <c r="BJ196" s="23" t="s">
        <v>84</v>
      </c>
      <c r="BK196" s="162">
        <f>ROUND(I196*H196,2)</f>
        <v>0</v>
      </c>
      <c r="BL196" s="23" t="s">
        <v>146</v>
      </c>
      <c r="BM196" s="23" t="s">
        <v>343</v>
      </c>
    </row>
    <row r="197" spans="2:47" s="1" customFormat="1" ht="409.5">
      <c r="B197" s="38"/>
      <c r="D197" s="166" t="s">
        <v>237</v>
      </c>
      <c r="F197" s="189" t="s">
        <v>344</v>
      </c>
      <c r="J197" s="284"/>
      <c r="L197" s="38"/>
      <c r="M197" s="168"/>
      <c r="N197" s="39"/>
      <c r="O197" s="39"/>
      <c r="P197" s="39"/>
      <c r="Q197" s="39"/>
      <c r="R197" s="39"/>
      <c r="S197" s="39"/>
      <c r="T197" s="67"/>
      <c r="AT197" s="23" t="s">
        <v>237</v>
      </c>
      <c r="AU197" s="23" t="s">
        <v>142</v>
      </c>
    </row>
    <row r="198" spans="2:51" s="12" customFormat="1" ht="13.5">
      <c r="B198" s="176"/>
      <c r="D198" s="166" t="s">
        <v>239</v>
      </c>
      <c r="E198" s="177" t="s">
        <v>5</v>
      </c>
      <c r="F198" s="178" t="s">
        <v>345</v>
      </c>
      <c r="H198" s="177" t="s">
        <v>5</v>
      </c>
      <c r="J198" s="285"/>
      <c r="L198" s="176"/>
      <c r="M198" s="179"/>
      <c r="N198" s="180"/>
      <c r="O198" s="180"/>
      <c r="P198" s="180"/>
      <c r="Q198" s="180"/>
      <c r="R198" s="180"/>
      <c r="S198" s="180"/>
      <c r="T198" s="181"/>
      <c r="AT198" s="177" t="s">
        <v>239</v>
      </c>
      <c r="AU198" s="177" t="s">
        <v>142</v>
      </c>
      <c r="AV198" s="12" t="s">
        <v>84</v>
      </c>
      <c r="AW198" s="12" t="s">
        <v>39</v>
      </c>
      <c r="AX198" s="12" t="s">
        <v>76</v>
      </c>
      <c r="AY198" s="177" t="s">
        <v>130</v>
      </c>
    </row>
    <row r="199" spans="2:51" s="11" customFormat="1" ht="13.5">
      <c r="B199" s="169"/>
      <c r="D199" s="166" t="s">
        <v>239</v>
      </c>
      <c r="E199" s="170" t="s">
        <v>5</v>
      </c>
      <c r="F199" s="171" t="s">
        <v>346</v>
      </c>
      <c r="H199" s="172">
        <v>108.612</v>
      </c>
      <c r="J199" s="286"/>
      <c r="L199" s="169"/>
      <c r="M199" s="173"/>
      <c r="N199" s="174"/>
      <c r="O199" s="174"/>
      <c r="P199" s="174"/>
      <c r="Q199" s="174"/>
      <c r="R199" s="174"/>
      <c r="S199" s="174"/>
      <c r="T199" s="175"/>
      <c r="AT199" s="170" t="s">
        <v>239</v>
      </c>
      <c r="AU199" s="170" t="s">
        <v>142</v>
      </c>
      <c r="AV199" s="11" t="s">
        <v>86</v>
      </c>
      <c r="AW199" s="11" t="s">
        <v>39</v>
      </c>
      <c r="AX199" s="11" t="s">
        <v>76</v>
      </c>
      <c r="AY199" s="170" t="s">
        <v>130</v>
      </c>
    </row>
    <row r="200" spans="2:51" s="11" customFormat="1" ht="13.5">
      <c r="B200" s="169"/>
      <c r="D200" s="166" t="s">
        <v>239</v>
      </c>
      <c r="E200" s="170" t="s">
        <v>5</v>
      </c>
      <c r="F200" s="171" t="s">
        <v>347</v>
      </c>
      <c r="H200" s="172">
        <v>84.448</v>
      </c>
      <c r="J200" s="286"/>
      <c r="L200" s="169"/>
      <c r="M200" s="173"/>
      <c r="N200" s="174"/>
      <c r="O200" s="174"/>
      <c r="P200" s="174"/>
      <c r="Q200" s="174"/>
      <c r="R200" s="174"/>
      <c r="S200" s="174"/>
      <c r="T200" s="175"/>
      <c r="AT200" s="170" t="s">
        <v>239</v>
      </c>
      <c r="AU200" s="170" t="s">
        <v>142</v>
      </c>
      <c r="AV200" s="11" t="s">
        <v>86</v>
      </c>
      <c r="AW200" s="11" t="s">
        <v>39</v>
      </c>
      <c r="AX200" s="11" t="s">
        <v>76</v>
      </c>
      <c r="AY200" s="170" t="s">
        <v>130</v>
      </c>
    </row>
    <row r="201" spans="2:51" s="11" customFormat="1" ht="13.5">
      <c r="B201" s="169"/>
      <c r="D201" s="166" t="s">
        <v>239</v>
      </c>
      <c r="E201" s="170" t="s">
        <v>5</v>
      </c>
      <c r="F201" s="171" t="s">
        <v>348</v>
      </c>
      <c r="H201" s="172">
        <v>185.031</v>
      </c>
      <c r="J201" s="286"/>
      <c r="L201" s="169"/>
      <c r="M201" s="173"/>
      <c r="N201" s="174"/>
      <c r="O201" s="174"/>
      <c r="P201" s="174"/>
      <c r="Q201" s="174"/>
      <c r="R201" s="174"/>
      <c r="S201" s="174"/>
      <c r="T201" s="175"/>
      <c r="AT201" s="170" t="s">
        <v>239</v>
      </c>
      <c r="AU201" s="170" t="s">
        <v>142</v>
      </c>
      <c r="AV201" s="11" t="s">
        <v>86</v>
      </c>
      <c r="AW201" s="11" t="s">
        <v>39</v>
      </c>
      <c r="AX201" s="11" t="s">
        <v>76</v>
      </c>
      <c r="AY201" s="170" t="s">
        <v>130</v>
      </c>
    </row>
    <row r="202" spans="2:51" s="12" customFormat="1" ht="13.5">
      <c r="B202" s="176"/>
      <c r="D202" s="166" t="s">
        <v>239</v>
      </c>
      <c r="E202" s="177" t="s">
        <v>5</v>
      </c>
      <c r="F202" s="178" t="s">
        <v>349</v>
      </c>
      <c r="H202" s="177" t="s">
        <v>5</v>
      </c>
      <c r="J202" s="285"/>
      <c r="L202" s="176"/>
      <c r="M202" s="179"/>
      <c r="N202" s="180"/>
      <c r="O202" s="180"/>
      <c r="P202" s="180"/>
      <c r="Q202" s="180"/>
      <c r="R202" s="180"/>
      <c r="S202" s="180"/>
      <c r="T202" s="181"/>
      <c r="AT202" s="177" t="s">
        <v>239</v>
      </c>
      <c r="AU202" s="177" t="s">
        <v>142</v>
      </c>
      <c r="AV202" s="12" t="s">
        <v>84</v>
      </c>
      <c r="AW202" s="12" t="s">
        <v>39</v>
      </c>
      <c r="AX202" s="12" t="s">
        <v>76</v>
      </c>
      <c r="AY202" s="177" t="s">
        <v>130</v>
      </c>
    </row>
    <row r="203" spans="2:51" s="11" customFormat="1" ht="13.5">
      <c r="B203" s="169"/>
      <c r="D203" s="166" t="s">
        <v>239</v>
      </c>
      <c r="E203" s="170" t="s">
        <v>5</v>
      </c>
      <c r="F203" s="171" t="s">
        <v>350</v>
      </c>
      <c r="H203" s="172">
        <v>65.6</v>
      </c>
      <c r="J203" s="286"/>
      <c r="L203" s="169"/>
      <c r="M203" s="173"/>
      <c r="N203" s="174"/>
      <c r="O203" s="174"/>
      <c r="P203" s="174"/>
      <c r="Q203" s="174"/>
      <c r="R203" s="174"/>
      <c r="S203" s="174"/>
      <c r="T203" s="175"/>
      <c r="AT203" s="170" t="s">
        <v>239</v>
      </c>
      <c r="AU203" s="170" t="s">
        <v>142</v>
      </c>
      <c r="AV203" s="11" t="s">
        <v>86</v>
      </c>
      <c r="AW203" s="11" t="s">
        <v>39</v>
      </c>
      <c r="AX203" s="11" t="s">
        <v>76</v>
      </c>
      <c r="AY203" s="170" t="s">
        <v>130</v>
      </c>
    </row>
    <row r="204" spans="2:51" s="11" customFormat="1" ht="13.5">
      <c r="B204" s="169"/>
      <c r="D204" s="166" t="s">
        <v>239</v>
      </c>
      <c r="E204" s="170" t="s">
        <v>5</v>
      </c>
      <c r="F204" s="171" t="s">
        <v>351</v>
      </c>
      <c r="H204" s="172">
        <v>25.6</v>
      </c>
      <c r="J204" s="286"/>
      <c r="L204" s="169"/>
      <c r="M204" s="173"/>
      <c r="N204" s="174"/>
      <c r="O204" s="174"/>
      <c r="P204" s="174"/>
      <c r="Q204" s="174"/>
      <c r="R204" s="174"/>
      <c r="S204" s="174"/>
      <c r="T204" s="175"/>
      <c r="AT204" s="170" t="s">
        <v>239</v>
      </c>
      <c r="AU204" s="170" t="s">
        <v>142</v>
      </c>
      <c r="AV204" s="11" t="s">
        <v>86</v>
      </c>
      <c r="AW204" s="11" t="s">
        <v>39</v>
      </c>
      <c r="AX204" s="11" t="s">
        <v>76</v>
      </c>
      <c r="AY204" s="170" t="s">
        <v>130</v>
      </c>
    </row>
    <row r="205" spans="2:51" s="11" customFormat="1" ht="13.5">
      <c r="B205" s="169"/>
      <c r="D205" s="166" t="s">
        <v>239</v>
      </c>
      <c r="E205" s="170" t="s">
        <v>5</v>
      </c>
      <c r="F205" s="171" t="s">
        <v>352</v>
      </c>
      <c r="H205" s="172">
        <v>36</v>
      </c>
      <c r="J205" s="286"/>
      <c r="L205" s="169"/>
      <c r="M205" s="173"/>
      <c r="N205" s="174"/>
      <c r="O205" s="174"/>
      <c r="P205" s="174"/>
      <c r="Q205" s="174"/>
      <c r="R205" s="174"/>
      <c r="S205" s="174"/>
      <c r="T205" s="175"/>
      <c r="AT205" s="170" t="s">
        <v>239</v>
      </c>
      <c r="AU205" s="170" t="s">
        <v>142</v>
      </c>
      <c r="AV205" s="11" t="s">
        <v>86</v>
      </c>
      <c r="AW205" s="11" t="s">
        <v>39</v>
      </c>
      <c r="AX205" s="11" t="s">
        <v>76</v>
      </c>
      <c r="AY205" s="170" t="s">
        <v>130</v>
      </c>
    </row>
    <row r="206" spans="2:51" s="13" customFormat="1" ht="13.5">
      <c r="B206" s="182"/>
      <c r="D206" s="166" t="s">
        <v>239</v>
      </c>
      <c r="E206" s="183" t="s">
        <v>5</v>
      </c>
      <c r="F206" s="184" t="s">
        <v>265</v>
      </c>
      <c r="H206" s="185">
        <v>505.291</v>
      </c>
      <c r="J206" s="289"/>
      <c r="L206" s="182"/>
      <c r="M206" s="186"/>
      <c r="N206" s="187"/>
      <c r="O206" s="187"/>
      <c r="P206" s="187"/>
      <c r="Q206" s="187"/>
      <c r="R206" s="187"/>
      <c r="S206" s="187"/>
      <c r="T206" s="188"/>
      <c r="AT206" s="183" t="s">
        <v>239</v>
      </c>
      <c r="AU206" s="183" t="s">
        <v>142</v>
      </c>
      <c r="AV206" s="13" t="s">
        <v>146</v>
      </c>
      <c r="AW206" s="13" t="s">
        <v>39</v>
      </c>
      <c r="AX206" s="13" t="s">
        <v>84</v>
      </c>
      <c r="AY206" s="183" t="s">
        <v>130</v>
      </c>
    </row>
    <row r="207" spans="2:65" s="1" customFormat="1" ht="51" customHeight="1">
      <c r="B207" s="152"/>
      <c r="C207" s="153" t="s">
        <v>333</v>
      </c>
      <c r="D207" s="153" t="s">
        <v>133</v>
      </c>
      <c r="E207" s="154" t="s">
        <v>353</v>
      </c>
      <c r="F207" s="155" t="s">
        <v>354</v>
      </c>
      <c r="G207" s="156" t="s">
        <v>249</v>
      </c>
      <c r="H207" s="157">
        <v>505.291</v>
      </c>
      <c r="I207" s="281">
        <v>0</v>
      </c>
      <c r="J207" s="283">
        <f>ROUND(I207*H207,2)</f>
        <v>0</v>
      </c>
      <c r="K207" s="155" t="s">
        <v>5</v>
      </c>
      <c r="L207" s="38"/>
      <c r="M207" s="158" t="s">
        <v>5</v>
      </c>
      <c r="N207" s="159" t="s">
        <v>47</v>
      </c>
      <c r="O207" s="160">
        <v>0</v>
      </c>
      <c r="P207" s="160">
        <f>O207*H207</f>
        <v>0</v>
      </c>
      <c r="Q207" s="160">
        <v>0</v>
      </c>
      <c r="R207" s="160">
        <f>Q207*H207</f>
        <v>0</v>
      </c>
      <c r="S207" s="160">
        <v>0</v>
      </c>
      <c r="T207" s="161">
        <f>S207*H207</f>
        <v>0</v>
      </c>
      <c r="AR207" s="23" t="s">
        <v>146</v>
      </c>
      <c r="AT207" s="23" t="s">
        <v>133</v>
      </c>
      <c r="AU207" s="23" t="s">
        <v>142</v>
      </c>
      <c r="AY207" s="23" t="s">
        <v>130</v>
      </c>
      <c r="BE207" s="162">
        <f>IF(N207="základní",J207,0)</f>
        <v>0</v>
      </c>
      <c r="BF207" s="162">
        <f>IF(N207="snížená",J207,0)</f>
        <v>0</v>
      </c>
      <c r="BG207" s="162">
        <f>IF(N207="zákl. přenesená",J207,0)</f>
        <v>0</v>
      </c>
      <c r="BH207" s="162">
        <f>IF(N207="sníž. přenesená",J207,0)</f>
        <v>0</v>
      </c>
      <c r="BI207" s="162">
        <f>IF(N207="nulová",J207,0)</f>
        <v>0</v>
      </c>
      <c r="BJ207" s="23" t="s">
        <v>84</v>
      </c>
      <c r="BK207" s="162">
        <f>ROUND(I207*H207,2)</f>
        <v>0</v>
      </c>
      <c r="BL207" s="23" t="s">
        <v>146</v>
      </c>
      <c r="BM207" s="23" t="s">
        <v>355</v>
      </c>
    </row>
    <row r="208" spans="2:51" s="12" customFormat="1" ht="13.5">
      <c r="B208" s="176"/>
      <c r="D208" s="166" t="s">
        <v>239</v>
      </c>
      <c r="E208" s="177" t="s">
        <v>5</v>
      </c>
      <c r="F208" s="178" t="s">
        <v>345</v>
      </c>
      <c r="H208" s="177" t="s">
        <v>5</v>
      </c>
      <c r="J208" s="285"/>
      <c r="L208" s="176"/>
      <c r="M208" s="179"/>
      <c r="N208" s="180"/>
      <c r="O208" s="180"/>
      <c r="P208" s="180"/>
      <c r="Q208" s="180"/>
      <c r="R208" s="180"/>
      <c r="S208" s="180"/>
      <c r="T208" s="181"/>
      <c r="AT208" s="177" t="s">
        <v>239</v>
      </c>
      <c r="AU208" s="177" t="s">
        <v>142</v>
      </c>
      <c r="AV208" s="12" t="s">
        <v>84</v>
      </c>
      <c r="AW208" s="12" t="s">
        <v>39</v>
      </c>
      <c r="AX208" s="12" t="s">
        <v>76</v>
      </c>
      <c r="AY208" s="177" t="s">
        <v>130</v>
      </c>
    </row>
    <row r="209" spans="2:51" s="11" customFormat="1" ht="13.5">
      <c r="B209" s="169"/>
      <c r="D209" s="166" t="s">
        <v>239</v>
      </c>
      <c r="E209" s="170" t="s">
        <v>5</v>
      </c>
      <c r="F209" s="171" t="s">
        <v>346</v>
      </c>
      <c r="H209" s="172">
        <v>108.612</v>
      </c>
      <c r="J209" s="286"/>
      <c r="L209" s="169"/>
      <c r="M209" s="173"/>
      <c r="N209" s="174"/>
      <c r="O209" s="174"/>
      <c r="P209" s="174"/>
      <c r="Q209" s="174"/>
      <c r="R209" s="174"/>
      <c r="S209" s="174"/>
      <c r="T209" s="175"/>
      <c r="AT209" s="170" t="s">
        <v>239</v>
      </c>
      <c r="AU209" s="170" t="s">
        <v>142</v>
      </c>
      <c r="AV209" s="11" t="s">
        <v>86</v>
      </c>
      <c r="AW209" s="11" t="s">
        <v>39</v>
      </c>
      <c r="AX209" s="11" t="s">
        <v>76</v>
      </c>
      <c r="AY209" s="170" t="s">
        <v>130</v>
      </c>
    </row>
    <row r="210" spans="2:51" s="11" customFormat="1" ht="13.5">
      <c r="B210" s="169"/>
      <c r="D210" s="166" t="s">
        <v>239</v>
      </c>
      <c r="E210" s="170" t="s">
        <v>5</v>
      </c>
      <c r="F210" s="171" t="s">
        <v>347</v>
      </c>
      <c r="H210" s="172">
        <v>84.448</v>
      </c>
      <c r="J210" s="286"/>
      <c r="L210" s="169"/>
      <c r="M210" s="173"/>
      <c r="N210" s="174"/>
      <c r="O210" s="174"/>
      <c r="P210" s="174"/>
      <c r="Q210" s="174"/>
      <c r="R210" s="174"/>
      <c r="S210" s="174"/>
      <c r="T210" s="175"/>
      <c r="AT210" s="170" t="s">
        <v>239</v>
      </c>
      <c r="AU210" s="170" t="s">
        <v>142</v>
      </c>
      <c r="AV210" s="11" t="s">
        <v>86</v>
      </c>
      <c r="AW210" s="11" t="s">
        <v>39</v>
      </c>
      <c r="AX210" s="11" t="s">
        <v>76</v>
      </c>
      <c r="AY210" s="170" t="s">
        <v>130</v>
      </c>
    </row>
    <row r="211" spans="2:51" s="11" customFormat="1" ht="13.5">
      <c r="B211" s="169"/>
      <c r="D211" s="166" t="s">
        <v>239</v>
      </c>
      <c r="E211" s="170" t="s">
        <v>5</v>
      </c>
      <c r="F211" s="171" t="s">
        <v>348</v>
      </c>
      <c r="H211" s="172">
        <v>185.031</v>
      </c>
      <c r="J211" s="286"/>
      <c r="L211" s="169"/>
      <c r="M211" s="173"/>
      <c r="N211" s="174"/>
      <c r="O211" s="174"/>
      <c r="P211" s="174"/>
      <c r="Q211" s="174"/>
      <c r="R211" s="174"/>
      <c r="S211" s="174"/>
      <c r="T211" s="175"/>
      <c r="AT211" s="170" t="s">
        <v>239</v>
      </c>
      <c r="AU211" s="170" t="s">
        <v>142</v>
      </c>
      <c r="AV211" s="11" t="s">
        <v>86</v>
      </c>
      <c r="AW211" s="11" t="s">
        <v>39</v>
      </c>
      <c r="AX211" s="11" t="s">
        <v>76</v>
      </c>
      <c r="AY211" s="170" t="s">
        <v>130</v>
      </c>
    </row>
    <row r="212" spans="2:51" s="12" customFormat="1" ht="13.5">
      <c r="B212" s="176"/>
      <c r="D212" s="166" t="s">
        <v>239</v>
      </c>
      <c r="E212" s="177" t="s">
        <v>5</v>
      </c>
      <c r="F212" s="178" t="s">
        <v>349</v>
      </c>
      <c r="H212" s="177" t="s">
        <v>5</v>
      </c>
      <c r="J212" s="285"/>
      <c r="L212" s="176"/>
      <c r="M212" s="179"/>
      <c r="N212" s="180"/>
      <c r="O212" s="180"/>
      <c r="P212" s="180"/>
      <c r="Q212" s="180"/>
      <c r="R212" s="180"/>
      <c r="S212" s="180"/>
      <c r="T212" s="181"/>
      <c r="AT212" s="177" t="s">
        <v>239</v>
      </c>
      <c r="AU212" s="177" t="s">
        <v>142</v>
      </c>
      <c r="AV212" s="12" t="s">
        <v>84</v>
      </c>
      <c r="AW212" s="12" t="s">
        <v>39</v>
      </c>
      <c r="AX212" s="12" t="s">
        <v>76</v>
      </c>
      <c r="AY212" s="177" t="s">
        <v>130</v>
      </c>
    </row>
    <row r="213" spans="2:51" s="11" customFormat="1" ht="13.5">
      <c r="B213" s="169"/>
      <c r="D213" s="166" t="s">
        <v>239</v>
      </c>
      <c r="E213" s="170" t="s">
        <v>5</v>
      </c>
      <c r="F213" s="171" t="s">
        <v>350</v>
      </c>
      <c r="H213" s="172">
        <v>65.6</v>
      </c>
      <c r="J213" s="286"/>
      <c r="L213" s="169"/>
      <c r="M213" s="173"/>
      <c r="N213" s="174"/>
      <c r="O213" s="174"/>
      <c r="P213" s="174"/>
      <c r="Q213" s="174"/>
      <c r="R213" s="174"/>
      <c r="S213" s="174"/>
      <c r="T213" s="175"/>
      <c r="AT213" s="170" t="s">
        <v>239</v>
      </c>
      <c r="AU213" s="170" t="s">
        <v>142</v>
      </c>
      <c r="AV213" s="11" t="s">
        <v>86</v>
      </c>
      <c r="AW213" s="11" t="s">
        <v>39</v>
      </c>
      <c r="AX213" s="11" t="s">
        <v>76</v>
      </c>
      <c r="AY213" s="170" t="s">
        <v>130</v>
      </c>
    </row>
    <row r="214" spans="2:51" s="11" customFormat="1" ht="13.5">
      <c r="B214" s="169"/>
      <c r="D214" s="166" t="s">
        <v>239</v>
      </c>
      <c r="E214" s="170" t="s">
        <v>5</v>
      </c>
      <c r="F214" s="171" t="s">
        <v>351</v>
      </c>
      <c r="H214" s="172">
        <v>25.6</v>
      </c>
      <c r="J214" s="286"/>
      <c r="L214" s="169"/>
      <c r="M214" s="173"/>
      <c r="N214" s="174"/>
      <c r="O214" s="174"/>
      <c r="P214" s="174"/>
      <c r="Q214" s="174"/>
      <c r="R214" s="174"/>
      <c r="S214" s="174"/>
      <c r="T214" s="175"/>
      <c r="AT214" s="170" t="s">
        <v>239</v>
      </c>
      <c r="AU214" s="170" t="s">
        <v>142</v>
      </c>
      <c r="AV214" s="11" t="s">
        <v>86</v>
      </c>
      <c r="AW214" s="11" t="s">
        <v>39</v>
      </c>
      <c r="AX214" s="11" t="s">
        <v>76</v>
      </c>
      <c r="AY214" s="170" t="s">
        <v>130</v>
      </c>
    </row>
    <row r="215" spans="2:51" s="11" customFormat="1" ht="13.5">
      <c r="B215" s="169"/>
      <c r="D215" s="166" t="s">
        <v>239</v>
      </c>
      <c r="E215" s="170" t="s">
        <v>5</v>
      </c>
      <c r="F215" s="171" t="s">
        <v>352</v>
      </c>
      <c r="H215" s="172">
        <v>36</v>
      </c>
      <c r="J215" s="286"/>
      <c r="L215" s="169"/>
      <c r="M215" s="173"/>
      <c r="N215" s="174"/>
      <c r="O215" s="174"/>
      <c r="P215" s="174"/>
      <c r="Q215" s="174"/>
      <c r="R215" s="174"/>
      <c r="S215" s="174"/>
      <c r="T215" s="175"/>
      <c r="AT215" s="170" t="s">
        <v>239</v>
      </c>
      <c r="AU215" s="170" t="s">
        <v>142</v>
      </c>
      <c r="AV215" s="11" t="s">
        <v>86</v>
      </c>
      <c r="AW215" s="11" t="s">
        <v>39</v>
      </c>
      <c r="AX215" s="11" t="s">
        <v>76</v>
      </c>
      <c r="AY215" s="170" t="s">
        <v>130</v>
      </c>
    </row>
    <row r="216" spans="2:51" s="13" customFormat="1" ht="13.5">
      <c r="B216" s="182"/>
      <c r="D216" s="166" t="s">
        <v>239</v>
      </c>
      <c r="E216" s="183" t="s">
        <v>5</v>
      </c>
      <c r="F216" s="184" t="s">
        <v>265</v>
      </c>
      <c r="H216" s="185">
        <v>505.291</v>
      </c>
      <c r="J216" s="289"/>
      <c r="L216" s="182"/>
      <c r="M216" s="186"/>
      <c r="N216" s="187"/>
      <c r="O216" s="187"/>
      <c r="P216" s="187"/>
      <c r="Q216" s="187"/>
      <c r="R216" s="187"/>
      <c r="S216" s="187"/>
      <c r="T216" s="188"/>
      <c r="AT216" s="183" t="s">
        <v>239</v>
      </c>
      <c r="AU216" s="183" t="s">
        <v>142</v>
      </c>
      <c r="AV216" s="13" t="s">
        <v>146</v>
      </c>
      <c r="AW216" s="13" t="s">
        <v>39</v>
      </c>
      <c r="AX216" s="13" t="s">
        <v>84</v>
      </c>
      <c r="AY216" s="183" t="s">
        <v>130</v>
      </c>
    </row>
    <row r="217" spans="2:65" s="1" customFormat="1" ht="51" customHeight="1">
      <c r="B217" s="152"/>
      <c r="C217" s="153" t="s">
        <v>356</v>
      </c>
      <c r="D217" s="153" t="s">
        <v>133</v>
      </c>
      <c r="E217" s="154" t="s">
        <v>357</v>
      </c>
      <c r="F217" s="155" t="s">
        <v>358</v>
      </c>
      <c r="G217" s="156" t="s">
        <v>249</v>
      </c>
      <c r="H217" s="157">
        <v>127.2</v>
      </c>
      <c r="I217" s="281">
        <v>0</v>
      </c>
      <c r="J217" s="283">
        <f>ROUND(I217*H217,2)</f>
        <v>0</v>
      </c>
      <c r="K217" s="155" t="s">
        <v>5</v>
      </c>
      <c r="L217" s="38"/>
      <c r="M217" s="158" t="s">
        <v>5</v>
      </c>
      <c r="N217" s="159" t="s">
        <v>47</v>
      </c>
      <c r="O217" s="160">
        <v>0</v>
      </c>
      <c r="P217" s="160">
        <f>O217*H217</f>
        <v>0</v>
      </c>
      <c r="Q217" s="160">
        <v>0</v>
      </c>
      <c r="R217" s="160">
        <f>Q217*H217</f>
        <v>0</v>
      </c>
      <c r="S217" s="160">
        <v>0</v>
      </c>
      <c r="T217" s="161">
        <f>S217*H217</f>
        <v>0</v>
      </c>
      <c r="AR217" s="23" t="s">
        <v>146</v>
      </c>
      <c r="AT217" s="23" t="s">
        <v>133</v>
      </c>
      <c r="AU217" s="23" t="s">
        <v>142</v>
      </c>
      <c r="AY217" s="23" t="s">
        <v>130</v>
      </c>
      <c r="BE217" s="162">
        <f>IF(N217="základní",J217,0)</f>
        <v>0</v>
      </c>
      <c r="BF217" s="162">
        <f>IF(N217="snížená",J217,0)</f>
        <v>0</v>
      </c>
      <c r="BG217" s="162">
        <f>IF(N217="zákl. přenesená",J217,0)</f>
        <v>0</v>
      </c>
      <c r="BH217" s="162">
        <f>IF(N217="sníž. přenesená",J217,0)</f>
        <v>0</v>
      </c>
      <c r="BI217" s="162">
        <f>IF(N217="nulová",J217,0)</f>
        <v>0</v>
      </c>
      <c r="BJ217" s="23" t="s">
        <v>84</v>
      </c>
      <c r="BK217" s="162">
        <f>ROUND(I217*H217,2)</f>
        <v>0</v>
      </c>
      <c r="BL217" s="23" t="s">
        <v>146</v>
      </c>
      <c r="BM217" s="23" t="s">
        <v>359</v>
      </c>
    </row>
    <row r="218" spans="2:51" s="12" customFormat="1" ht="13.5">
      <c r="B218" s="176"/>
      <c r="D218" s="166" t="s">
        <v>239</v>
      </c>
      <c r="E218" s="177" t="s">
        <v>5</v>
      </c>
      <c r="F218" s="178" t="s">
        <v>349</v>
      </c>
      <c r="H218" s="177" t="s">
        <v>5</v>
      </c>
      <c r="J218" s="285"/>
      <c r="L218" s="176"/>
      <c r="M218" s="179"/>
      <c r="N218" s="180"/>
      <c r="O218" s="180"/>
      <c r="P218" s="180"/>
      <c r="Q218" s="180"/>
      <c r="R218" s="180"/>
      <c r="S218" s="180"/>
      <c r="T218" s="181"/>
      <c r="AT218" s="177" t="s">
        <v>239</v>
      </c>
      <c r="AU218" s="177" t="s">
        <v>142</v>
      </c>
      <c r="AV218" s="12" t="s">
        <v>84</v>
      </c>
      <c r="AW218" s="12" t="s">
        <v>39</v>
      </c>
      <c r="AX218" s="12" t="s">
        <v>76</v>
      </c>
      <c r="AY218" s="177" t="s">
        <v>130</v>
      </c>
    </row>
    <row r="219" spans="2:51" s="11" customFormat="1" ht="13.5">
      <c r="B219" s="169"/>
      <c r="D219" s="166" t="s">
        <v>239</v>
      </c>
      <c r="E219" s="170" t="s">
        <v>5</v>
      </c>
      <c r="F219" s="171" t="s">
        <v>350</v>
      </c>
      <c r="H219" s="172">
        <v>65.6</v>
      </c>
      <c r="J219" s="286"/>
      <c r="L219" s="169"/>
      <c r="M219" s="173"/>
      <c r="N219" s="174"/>
      <c r="O219" s="174"/>
      <c r="P219" s="174"/>
      <c r="Q219" s="174"/>
      <c r="R219" s="174"/>
      <c r="S219" s="174"/>
      <c r="T219" s="175"/>
      <c r="AT219" s="170" t="s">
        <v>239</v>
      </c>
      <c r="AU219" s="170" t="s">
        <v>142</v>
      </c>
      <c r="AV219" s="11" t="s">
        <v>86</v>
      </c>
      <c r="AW219" s="11" t="s">
        <v>39</v>
      </c>
      <c r="AX219" s="11" t="s">
        <v>76</v>
      </c>
      <c r="AY219" s="170" t="s">
        <v>130</v>
      </c>
    </row>
    <row r="220" spans="2:51" s="11" customFormat="1" ht="13.5">
      <c r="B220" s="169"/>
      <c r="D220" s="166" t="s">
        <v>239</v>
      </c>
      <c r="E220" s="170" t="s">
        <v>5</v>
      </c>
      <c r="F220" s="171" t="s">
        <v>351</v>
      </c>
      <c r="H220" s="172">
        <v>25.6</v>
      </c>
      <c r="J220" s="286"/>
      <c r="L220" s="169"/>
      <c r="M220" s="173"/>
      <c r="N220" s="174"/>
      <c r="O220" s="174"/>
      <c r="P220" s="174"/>
      <c r="Q220" s="174"/>
      <c r="R220" s="174"/>
      <c r="S220" s="174"/>
      <c r="T220" s="175"/>
      <c r="AT220" s="170" t="s">
        <v>239</v>
      </c>
      <c r="AU220" s="170" t="s">
        <v>142</v>
      </c>
      <c r="AV220" s="11" t="s">
        <v>86</v>
      </c>
      <c r="AW220" s="11" t="s">
        <v>39</v>
      </c>
      <c r="AX220" s="11" t="s">
        <v>76</v>
      </c>
      <c r="AY220" s="170" t="s">
        <v>130</v>
      </c>
    </row>
    <row r="221" spans="2:51" s="11" customFormat="1" ht="13.5">
      <c r="B221" s="169"/>
      <c r="D221" s="166" t="s">
        <v>239</v>
      </c>
      <c r="E221" s="170" t="s">
        <v>5</v>
      </c>
      <c r="F221" s="171" t="s">
        <v>352</v>
      </c>
      <c r="H221" s="172">
        <v>36</v>
      </c>
      <c r="J221" s="286"/>
      <c r="L221" s="169"/>
      <c r="M221" s="173"/>
      <c r="N221" s="174"/>
      <c r="O221" s="174"/>
      <c r="P221" s="174"/>
      <c r="Q221" s="174"/>
      <c r="R221" s="174"/>
      <c r="S221" s="174"/>
      <c r="T221" s="175"/>
      <c r="AT221" s="170" t="s">
        <v>239</v>
      </c>
      <c r="AU221" s="170" t="s">
        <v>142</v>
      </c>
      <c r="AV221" s="11" t="s">
        <v>86</v>
      </c>
      <c r="AW221" s="11" t="s">
        <v>39</v>
      </c>
      <c r="AX221" s="11" t="s">
        <v>76</v>
      </c>
      <c r="AY221" s="170" t="s">
        <v>130</v>
      </c>
    </row>
    <row r="222" spans="2:51" s="13" customFormat="1" ht="13.5">
      <c r="B222" s="182"/>
      <c r="D222" s="166" t="s">
        <v>239</v>
      </c>
      <c r="E222" s="183" t="s">
        <v>5</v>
      </c>
      <c r="F222" s="184" t="s">
        <v>265</v>
      </c>
      <c r="H222" s="185">
        <v>127.2</v>
      </c>
      <c r="J222" s="289"/>
      <c r="L222" s="182"/>
      <c r="M222" s="186"/>
      <c r="N222" s="187"/>
      <c r="O222" s="187"/>
      <c r="P222" s="187"/>
      <c r="Q222" s="187"/>
      <c r="R222" s="187"/>
      <c r="S222" s="187"/>
      <c r="T222" s="188"/>
      <c r="AT222" s="183" t="s">
        <v>239</v>
      </c>
      <c r="AU222" s="183" t="s">
        <v>142</v>
      </c>
      <c r="AV222" s="13" t="s">
        <v>146</v>
      </c>
      <c r="AW222" s="13" t="s">
        <v>39</v>
      </c>
      <c r="AX222" s="13" t="s">
        <v>84</v>
      </c>
      <c r="AY222" s="183" t="s">
        <v>130</v>
      </c>
    </row>
    <row r="223" spans="2:65" s="1" customFormat="1" ht="25.5" customHeight="1">
      <c r="B223" s="152"/>
      <c r="C223" s="153" t="s">
        <v>360</v>
      </c>
      <c r="D223" s="153" t="s">
        <v>133</v>
      </c>
      <c r="E223" s="154" t="s">
        <v>361</v>
      </c>
      <c r="F223" s="155" t="s">
        <v>362</v>
      </c>
      <c r="G223" s="156" t="s">
        <v>249</v>
      </c>
      <c r="H223" s="157">
        <v>0.72</v>
      </c>
      <c r="I223" s="281">
        <v>0</v>
      </c>
      <c r="J223" s="283">
        <f>ROUND(I223*H223,2)</f>
        <v>0</v>
      </c>
      <c r="K223" s="155" t="s">
        <v>167</v>
      </c>
      <c r="L223" s="38"/>
      <c r="M223" s="158" t="s">
        <v>5</v>
      </c>
      <c r="N223" s="159" t="s">
        <v>47</v>
      </c>
      <c r="O223" s="160">
        <v>0.299</v>
      </c>
      <c r="P223" s="160">
        <f>O223*H223</f>
        <v>0.21527999999999997</v>
      </c>
      <c r="Q223" s="160">
        <v>0</v>
      </c>
      <c r="R223" s="160">
        <f>Q223*H223</f>
        <v>0</v>
      </c>
      <c r="S223" s="160">
        <v>0</v>
      </c>
      <c r="T223" s="161">
        <f>S223*H223</f>
        <v>0</v>
      </c>
      <c r="AR223" s="23" t="s">
        <v>146</v>
      </c>
      <c r="AT223" s="23" t="s">
        <v>133</v>
      </c>
      <c r="AU223" s="23" t="s">
        <v>142</v>
      </c>
      <c r="AY223" s="23" t="s">
        <v>130</v>
      </c>
      <c r="BE223" s="162">
        <f>IF(N223="základní",J223,0)</f>
        <v>0</v>
      </c>
      <c r="BF223" s="162">
        <f>IF(N223="snížená",J223,0)</f>
        <v>0</v>
      </c>
      <c r="BG223" s="162">
        <f>IF(N223="zákl. přenesená",J223,0)</f>
        <v>0</v>
      </c>
      <c r="BH223" s="162">
        <f>IF(N223="sníž. přenesená",J223,0)</f>
        <v>0</v>
      </c>
      <c r="BI223" s="162">
        <f>IF(N223="nulová",J223,0)</f>
        <v>0</v>
      </c>
      <c r="BJ223" s="23" t="s">
        <v>84</v>
      </c>
      <c r="BK223" s="162">
        <f>ROUND(I223*H223,2)</f>
        <v>0</v>
      </c>
      <c r="BL223" s="23" t="s">
        <v>146</v>
      </c>
      <c r="BM223" s="23" t="s">
        <v>363</v>
      </c>
    </row>
    <row r="224" spans="2:47" s="1" customFormat="1" ht="409.5">
      <c r="B224" s="38"/>
      <c r="D224" s="166" t="s">
        <v>237</v>
      </c>
      <c r="F224" s="189" t="s">
        <v>364</v>
      </c>
      <c r="J224" s="284"/>
      <c r="L224" s="38"/>
      <c r="M224" s="168"/>
      <c r="N224" s="39"/>
      <c r="O224" s="39"/>
      <c r="P224" s="39"/>
      <c r="Q224" s="39"/>
      <c r="R224" s="39"/>
      <c r="S224" s="39"/>
      <c r="T224" s="67"/>
      <c r="AT224" s="23" t="s">
        <v>237</v>
      </c>
      <c r="AU224" s="23" t="s">
        <v>142</v>
      </c>
    </row>
    <row r="225" spans="2:51" s="11" customFormat="1" ht="13.5">
      <c r="B225" s="169"/>
      <c r="D225" s="166" t="s">
        <v>239</v>
      </c>
      <c r="E225" s="170" t="s">
        <v>5</v>
      </c>
      <c r="F225" s="171" t="s">
        <v>365</v>
      </c>
      <c r="H225" s="172">
        <v>0.72</v>
      </c>
      <c r="J225" s="286"/>
      <c r="L225" s="169"/>
      <c r="M225" s="173"/>
      <c r="N225" s="174"/>
      <c r="O225" s="174"/>
      <c r="P225" s="174"/>
      <c r="Q225" s="174"/>
      <c r="R225" s="174"/>
      <c r="S225" s="174"/>
      <c r="T225" s="175"/>
      <c r="AT225" s="170" t="s">
        <v>239</v>
      </c>
      <c r="AU225" s="170" t="s">
        <v>142</v>
      </c>
      <c r="AV225" s="11" t="s">
        <v>86</v>
      </c>
      <c r="AW225" s="11" t="s">
        <v>39</v>
      </c>
      <c r="AX225" s="11" t="s">
        <v>84</v>
      </c>
      <c r="AY225" s="170" t="s">
        <v>130</v>
      </c>
    </row>
    <row r="226" spans="2:65" s="1" customFormat="1" ht="38.25" customHeight="1">
      <c r="B226" s="152"/>
      <c r="C226" s="153" t="s">
        <v>366</v>
      </c>
      <c r="D226" s="153" t="s">
        <v>133</v>
      </c>
      <c r="E226" s="154" t="s">
        <v>367</v>
      </c>
      <c r="F226" s="155" t="s">
        <v>368</v>
      </c>
      <c r="G226" s="156" t="s">
        <v>249</v>
      </c>
      <c r="H226" s="157">
        <v>0.54</v>
      </c>
      <c r="I226" s="281">
        <v>0</v>
      </c>
      <c r="J226" s="283">
        <f>ROUND(I226*H226,2)</f>
        <v>0</v>
      </c>
      <c r="K226" s="155" t="s">
        <v>167</v>
      </c>
      <c r="L226" s="38"/>
      <c r="M226" s="158" t="s">
        <v>5</v>
      </c>
      <c r="N226" s="159" t="s">
        <v>47</v>
      </c>
      <c r="O226" s="160">
        <v>1.5</v>
      </c>
      <c r="P226" s="160">
        <f>O226*H226</f>
        <v>0.81</v>
      </c>
      <c r="Q226" s="160">
        <v>0</v>
      </c>
      <c r="R226" s="160">
        <f>Q226*H226</f>
        <v>0</v>
      </c>
      <c r="S226" s="160">
        <v>0</v>
      </c>
      <c r="T226" s="161">
        <f>S226*H226</f>
        <v>0</v>
      </c>
      <c r="AR226" s="23" t="s">
        <v>146</v>
      </c>
      <c r="AT226" s="23" t="s">
        <v>133</v>
      </c>
      <c r="AU226" s="23" t="s">
        <v>142</v>
      </c>
      <c r="AY226" s="23" t="s">
        <v>130</v>
      </c>
      <c r="BE226" s="162">
        <f>IF(N226="základní",J226,0)</f>
        <v>0</v>
      </c>
      <c r="BF226" s="162">
        <f>IF(N226="snížená",J226,0)</f>
        <v>0</v>
      </c>
      <c r="BG226" s="162">
        <f>IF(N226="zákl. přenesená",J226,0)</f>
        <v>0</v>
      </c>
      <c r="BH226" s="162">
        <f>IF(N226="sníž. přenesená",J226,0)</f>
        <v>0</v>
      </c>
      <c r="BI226" s="162">
        <f>IF(N226="nulová",J226,0)</f>
        <v>0</v>
      </c>
      <c r="BJ226" s="23" t="s">
        <v>84</v>
      </c>
      <c r="BK226" s="162">
        <f>ROUND(I226*H226,2)</f>
        <v>0</v>
      </c>
      <c r="BL226" s="23" t="s">
        <v>146</v>
      </c>
      <c r="BM226" s="23" t="s">
        <v>369</v>
      </c>
    </row>
    <row r="227" spans="2:47" s="1" customFormat="1" ht="108">
      <c r="B227" s="38"/>
      <c r="D227" s="166" t="s">
        <v>237</v>
      </c>
      <c r="F227" s="167" t="s">
        <v>370</v>
      </c>
      <c r="J227" s="284"/>
      <c r="L227" s="38"/>
      <c r="M227" s="168"/>
      <c r="N227" s="39"/>
      <c r="O227" s="39"/>
      <c r="P227" s="39"/>
      <c r="Q227" s="39"/>
      <c r="R227" s="39"/>
      <c r="S227" s="39"/>
      <c r="T227" s="67"/>
      <c r="AT227" s="23" t="s">
        <v>237</v>
      </c>
      <c r="AU227" s="23" t="s">
        <v>142</v>
      </c>
    </row>
    <row r="228" spans="2:51" s="11" customFormat="1" ht="13.5">
      <c r="B228" s="169"/>
      <c r="D228" s="166" t="s">
        <v>239</v>
      </c>
      <c r="E228" s="170" t="s">
        <v>5</v>
      </c>
      <c r="F228" s="171" t="s">
        <v>371</v>
      </c>
      <c r="H228" s="172">
        <v>0.54</v>
      </c>
      <c r="J228" s="286"/>
      <c r="L228" s="169"/>
      <c r="M228" s="173"/>
      <c r="N228" s="174"/>
      <c r="O228" s="174"/>
      <c r="P228" s="174"/>
      <c r="Q228" s="174"/>
      <c r="R228" s="174"/>
      <c r="S228" s="174"/>
      <c r="T228" s="175"/>
      <c r="AT228" s="170" t="s">
        <v>239</v>
      </c>
      <c r="AU228" s="170" t="s">
        <v>142</v>
      </c>
      <c r="AV228" s="11" t="s">
        <v>86</v>
      </c>
      <c r="AW228" s="11" t="s">
        <v>39</v>
      </c>
      <c r="AX228" s="11" t="s">
        <v>84</v>
      </c>
      <c r="AY228" s="170" t="s">
        <v>130</v>
      </c>
    </row>
    <row r="229" spans="2:65" s="1" customFormat="1" ht="16.5" customHeight="1">
      <c r="B229" s="152"/>
      <c r="C229" s="190" t="s">
        <v>10</v>
      </c>
      <c r="D229" s="190" t="s">
        <v>372</v>
      </c>
      <c r="E229" s="191" t="s">
        <v>373</v>
      </c>
      <c r="F229" s="192" t="s">
        <v>374</v>
      </c>
      <c r="G229" s="193" t="s">
        <v>337</v>
      </c>
      <c r="H229" s="194">
        <v>1.08</v>
      </c>
      <c r="I229" s="282">
        <v>0</v>
      </c>
      <c r="J229" s="290">
        <f>ROUND(I229*H229,2)</f>
        <v>0</v>
      </c>
      <c r="K229" s="192" t="s">
        <v>167</v>
      </c>
      <c r="L229" s="195"/>
      <c r="M229" s="196" t="s">
        <v>5</v>
      </c>
      <c r="N229" s="197" t="s">
        <v>47</v>
      </c>
      <c r="O229" s="160">
        <v>0</v>
      </c>
      <c r="P229" s="160">
        <f>O229*H229</f>
        <v>0</v>
      </c>
      <c r="Q229" s="160">
        <v>1</v>
      </c>
      <c r="R229" s="160">
        <f>Q229*H229</f>
        <v>1.08</v>
      </c>
      <c r="S229" s="160">
        <v>0</v>
      </c>
      <c r="T229" s="161">
        <f>S229*H229</f>
        <v>0</v>
      </c>
      <c r="AR229" s="23" t="s">
        <v>163</v>
      </c>
      <c r="AT229" s="23" t="s">
        <v>372</v>
      </c>
      <c r="AU229" s="23" t="s">
        <v>142</v>
      </c>
      <c r="AY229" s="23" t="s">
        <v>130</v>
      </c>
      <c r="BE229" s="162">
        <f>IF(N229="základní",J229,0)</f>
        <v>0</v>
      </c>
      <c r="BF229" s="162">
        <f>IF(N229="snížená",J229,0)</f>
        <v>0</v>
      </c>
      <c r="BG229" s="162">
        <f>IF(N229="zákl. přenesená",J229,0)</f>
        <v>0</v>
      </c>
      <c r="BH229" s="162">
        <f>IF(N229="sníž. přenesená",J229,0)</f>
        <v>0</v>
      </c>
      <c r="BI229" s="162">
        <f>IF(N229="nulová",J229,0)</f>
        <v>0</v>
      </c>
      <c r="BJ229" s="23" t="s">
        <v>84</v>
      </c>
      <c r="BK229" s="162">
        <f>ROUND(I229*H229,2)</f>
        <v>0</v>
      </c>
      <c r="BL229" s="23" t="s">
        <v>146</v>
      </c>
      <c r="BM229" s="23" t="s">
        <v>375</v>
      </c>
    </row>
    <row r="230" spans="2:51" s="11" customFormat="1" ht="13.5">
      <c r="B230" s="169"/>
      <c r="D230" s="166" t="s">
        <v>239</v>
      </c>
      <c r="F230" s="171" t="s">
        <v>376</v>
      </c>
      <c r="H230" s="172">
        <v>1.08</v>
      </c>
      <c r="J230" s="286"/>
      <c r="L230" s="169"/>
      <c r="M230" s="173"/>
      <c r="N230" s="174"/>
      <c r="O230" s="174"/>
      <c r="P230" s="174"/>
      <c r="Q230" s="174"/>
      <c r="R230" s="174"/>
      <c r="S230" s="174"/>
      <c r="T230" s="175"/>
      <c r="AT230" s="170" t="s">
        <v>239</v>
      </c>
      <c r="AU230" s="170" t="s">
        <v>142</v>
      </c>
      <c r="AV230" s="11" t="s">
        <v>86</v>
      </c>
      <c r="AW230" s="11" t="s">
        <v>6</v>
      </c>
      <c r="AX230" s="11" t="s">
        <v>84</v>
      </c>
      <c r="AY230" s="170" t="s">
        <v>130</v>
      </c>
    </row>
    <row r="231" spans="2:63" s="10" customFormat="1" ht="22.35" customHeight="1">
      <c r="B231" s="140"/>
      <c r="D231" s="141" t="s">
        <v>75</v>
      </c>
      <c r="E231" s="150" t="s">
        <v>356</v>
      </c>
      <c r="F231" s="150" t="s">
        <v>377</v>
      </c>
      <c r="J231" s="287">
        <f>J232+J237+J240+J243</f>
        <v>0</v>
      </c>
      <c r="L231" s="140"/>
      <c r="M231" s="144"/>
      <c r="N231" s="145"/>
      <c r="O231" s="145"/>
      <c r="P231" s="146">
        <f>SUM(P232:P244)</f>
        <v>90.44276</v>
      </c>
      <c r="Q231" s="145"/>
      <c r="R231" s="146">
        <f>SUM(R232:R244)</f>
        <v>0.012</v>
      </c>
      <c r="S231" s="145"/>
      <c r="T231" s="147">
        <f>SUM(T232:T244)</f>
        <v>0</v>
      </c>
      <c r="AR231" s="141" t="s">
        <v>84</v>
      </c>
      <c r="AT231" s="148" t="s">
        <v>75</v>
      </c>
      <c r="AU231" s="148" t="s">
        <v>86</v>
      </c>
      <c r="AY231" s="141" t="s">
        <v>130</v>
      </c>
      <c r="BK231" s="149">
        <f>SUM(BK232:BK244)</f>
        <v>0</v>
      </c>
    </row>
    <row r="232" spans="2:65" s="1" customFormat="1" ht="25.5" customHeight="1">
      <c r="B232" s="152"/>
      <c r="C232" s="153" t="s">
        <v>378</v>
      </c>
      <c r="D232" s="153" t="s">
        <v>133</v>
      </c>
      <c r="E232" s="154" t="s">
        <v>379</v>
      </c>
      <c r="F232" s="155" t="s">
        <v>380</v>
      </c>
      <c r="G232" s="156" t="s">
        <v>235</v>
      </c>
      <c r="H232" s="157">
        <v>2126.936</v>
      </c>
      <c r="I232" s="281">
        <v>0</v>
      </c>
      <c r="J232" s="283">
        <f>ROUND(I232*H232,2)</f>
        <v>0</v>
      </c>
      <c r="K232" s="155" t="s">
        <v>167</v>
      </c>
      <c r="L232" s="38"/>
      <c r="M232" s="158" t="s">
        <v>5</v>
      </c>
      <c r="N232" s="159" t="s">
        <v>47</v>
      </c>
      <c r="O232" s="160">
        <v>0.035</v>
      </c>
      <c r="P232" s="160">
        <f>O232*H232</f>
        <v>74.44276</v>
      </c>
      <c r="Q232" s="160">
        <v>0</v>
      </c>
      <c r="R232" s="160">
        <f>Q232*H232</f>
        <v>0</v>
      </c>
      <c r="S232" s="160">
        <v>0</v>
      </c>
      <c r="T232" s="161">
        <f>S232*H232</f>
        <v>0</v>
      </c>
      <c r="AR232" s="23" t="s">
        <v>146</v>
      </c>
      <c r="AT232" s="23" t="s">
        <v>133</v>
      </c>
      <c r="AU232" s="23" t="s">
        <v>142</v>
      </c>
      <c r="AY232" s="23" t="s">
        <v>130</v>
      </c>
      <c r="BE232" s="162">
        <f>IF(N232="základní",J232,0)</f>
        <v>0</v>
      </c>
      <c r="BF232" s="162">
        <f>IF(N232="snížená",J232,0)</f>
        <v>0</v>
      </c>
      <c r="BG232" s="162">
        <f>IF(N232="zákl. přenesená",J232,0)</f>
        <v>0</v>
      </c>
      <c r="BH232" s="162">
        <f>IF(N232="sníž. přenesená",J232,0)</f>
        <v>0</v>
      </c>
      <c r="BI232" s="162">
        <f>IF(N232="nulová",J232,0)</f>
        <v>0</v>
      </c>
      <c r="BJ232" s="23" t="s">
        <v>84</v>
      </c>
      <c r="BK232" s="162">
        <f>ROUND(I232*H232,2)</f>
        <v>0</v>
      </c>
      <c r="BL232" s="23" t="s">
        <v>146</v>
      </c>
      <c r="BM232" s="23" t="s">
        <v>381</v>
      </c>
    </row>
    <row r="233" spans="2:47" s="1" customFormat="1" ht="216">
      <c r="B233" s="38"/>
      <c r="D233" s="166" t="s">
        <v>237</v>
      </c>
      <c r="F233" s="167" t="s">
        <v>382</v>
      </c>
      <c r="J233" s="284"/>
      <c r="L233" s="38"/>
      <c r="M233" s="168"/>
      <c r="N233" s="39"/>
      <c r="O233" s="39"/>
      <c r="P233" s="39"/>
      <c r="Q233" s="39"/>
      <c r="R233" s="39"/>
      <c r="S233" s="39"/>
      <c r="T233" s="67"/>
      <c r="AT233" s="23" t="s">
        <v>237</v>
      </c>
      <c r="AU233" s="23" t="s">
        <v>142</v>
      </c>
    </row>
    <row r="234" spans="2:51" s="11" customFormat="1" ht="13.5">
      <c r="B234" s="169"/>
      <c r="D234" s="166" t="s">
        <v>239</v>
      </c>
      <c r="E234" s="170" t="s">
        <v>5</v>
      </c>
      <c r="F234" s="171" t="s">
        <v>383</v>
      </c>
      <c r="H234" s="172">
        <v>2105.55</v>
      </c>
      <c r="J234" s="286"/>
      <c r="L234" s="169"/>
      <c r="M234" s="173"/>
      <c r="N234" s="174"/>
      <c r="O234" s="174"/>
      <c r="P234" s="174"/>
      <c r="Q234" s="174"/>
      <c r="R234" s="174"/>
      <c r="S234" s="174"/>
      <c r="T234" s="175"/>
      <c r="AT234" s="170" t="s">
        <v>239</v>
      </c>
      <c r="AU234" s="170" t="s">
        <v>142</v>
      </c>
      <c r="AV234" s="11" t="s">
        <v>86</v>
      </c>
      <c r="AW234" s="11" t="s">
        <v>39</v>
      </c>
      <c r="AX234" s="11" t="s">
        <v>76</v>
      </c>
      <c r="AY234" s="170" t="s">
        <v>130</v>
      </c>
    </row>
    <row r="235" spans="2:51" s="11" customFormat="1" ht="13.5">
      <c r="B235" s="169"/>
      <c r="D235" s="166" t="s">
        <v>239</v>
      </c>
      <c r="E235" s="170" t="s">
        <v>5</v>
      </c>
      <c r="F235" s="171" t="s">
        <v>384</v>
      </c>
      <c r="H235" s="172">
        <v>21.386</v>
      </c>
      <c r="J235" s="286"/>
      <c r="L235" s="169"/>
      <c r="M235" s="173"/>
      <c r="N235" s="174"/>
      <c r="O235" s="174"/>
      <c r="P235" s="174"/>
      <c r="Q235" s="174"/>
      <c r="R235" s="174"/>
      <c r="S235" s="174"/>
      <c r="T235" s="175"/>
      <c r="AT235" s="170" t="s">
        <v>239</v>
      </c>
      <c r="AU235" s="170" t="s">
        <v>142</v>
      </c>
      <c r="AV235" s="11" t="s">
        <v>86</v>
      </c>
      <c r="AW235" s="11" t="s">
        <v>39</v>
      </c>
      <c r="AX235" s="11" t="s">
        <v>76</v>
      </c>
      <c r="AY235" s="170" t="s">
        <v>130</v>
      </c>
    </row>
    <row r="236" spans="2:51" s="13" customFormat="1" ht="13.5">
      <c r="B236" s="182"/>
      <c r="D236" s="166" t="s">
        <v>239</v>
      </c>
      <c r="E236" s="183" t="s">
        <v>5</v>
      </c>
      <c r="F236" s="184" t="s">
        <v>265</v>
      </c>
      <c r="H236" s="185">
        <v>2126.936</v>
      </c>
      <c r="J236" s="289"/>
      <c r="L236" s="182"/>
      <c r="M236" s="186"/>
      <c r="N236" s="187"/>
      <c r="O236" s="187"/>
      <c r="P236" s="187"/>
      <c r="Q236" s="187"/>
      <c r="R236" s="187"/>
      <c r="S236" s="187"/>
      <c r="T236" s="188"/>
      <c r="AT236" s="183" t="s">
        <v>239</v>
      </c>
      <c r="AU236" s="183" t="s">
        <v>142</v>
      </c>
      <c r="AV236" s="13" t="s">
        <v>146</v>
      </c>
      <c r="AW236" s="13" t="s">
        <v>39</v>
      </c>
      <c r="AX236" s="13" t="s">
        <v>84</v>
      </c>
      <c r="AY236" s="183" t="s">
        <v>130</v>
      </c>
    </row>
    <row r="237" spans="2:65" s="1" customFormat="1" ht="25.5" customHeight="1">
      <c r="B237" s="152"/>
      <c r="C237" s="153" t="s">
        <v>385</v>
      </c>
      <c r="D237" s="153" t="s">
        <v>133</v>
      </c>
      <c r="E237" s="154" t="s">
        <v>386</v>
      </c>
      <c r="F237" s="155" t="s">
        <v>387</v>
      </c>
      <c r="G237" s="156" t="s">
        <v>235</v>
      </c>
      <c r="H237" s="157">
        <v>800</v>
      </c>
      <c r="I237" s="281">
        <v>0</v>
      </c>
      <c r="J237" s="283">
        <f>ROUND(I237*H237,2)</f>
        <v>0</v>
      </c>
      <c r="K237" s="155" t="s">
        <v>167</v>
      </c>
      <c r="L237" s="38"/>
      <c r="M237" s="158" t="s">
        <v>5</v>
      </c>
      <c r="N237" s="159" t="s">
        <v>47</v>
      </c>
      <c r="O237" s="160">
        <v>0.013</v>
      </c>
      <c r="P237" s="160">
        <f>O237*H237</f>
        <v>10.4</v>
      </c>
      <c r="Q237" s="160">
        <v>0</v>
      </c>
      <c r="R237" s="160">
        <f>Q237*H237</f>
        <v>0</v>
      </c>
      <c r="S237" s="160">
        <v>0</v>
      </c>
      <c r="T237" s="161">
        <f>S237*H237</f>
        <v>0</v>
      </c>
      <c r="AR237" s="23" t="s">
        <v>146</v>
      </c>
      <c r="AT237" s="23" t="s">
        <v>133</v>
      </c>
      <c r="AU237" s="23" t="s">
        <v>142</v>
      </c>
      <c r="AY237" s="23" t="s">
        <v>130</v>
      </c>
      <c r="BE237" s="162">
        <f>IF(N237="základní",J237,0)</f>
        <v>0</v>
      </c>
      <c r="BF237" s="162">
        <f>IF(N237="snížená",J237,0)</f>
        <v>0</v>
      </c>
      <c r="BG237" s="162">
        <f>IF(N237="zákl. přenesená",J237,0)</f>
        <v>0</v>
      </c>
      <c r="BH237" s="162">
        <f>IF(N237="sníž. přenesená",J237,0)</f>
        <v>0</v>
      </c>
      <c r="BI237" s="162">
        <f>IF(N237="nulová",J237,0)</f>
        <v>0</v>
      </c>
      <c r="BJ237" s="23" t="s">
        <v>84</v>
      </c>
      <c r="BK237" s="162">
        <f>ROUND(I237*H237,2)</f>
        <v>0</v>
      </c>
      <c r="BL237" s="23" t="s">
        <v>146</v>
      </c>
      <c r="BM237" s="23" t="s">
        <v>388</v>
      </c>
    </row>
    <row r="238" spans="2:47" s="1" customFormat="1" ht="202.5">
      <c r="B238" s="38"/>
      <c r="D238" s="166" t="s">
        <v>237</v>
      </c>
      <c r="F238" s="167" t="s">
        <v>389</v>
      </c>
      <c r="J238" s="284"/>
      <c r="L238" s="38"/>
      <c r="M238" s="168"/>
      <c r="N238" s="39"/>
      <c r="O238" s="39"/>
      <c r="P238" s="39"/>
      <c r="Q238" s="39"/>
      <c r="R238" s="39"/>
      <c r="S238" s="39"/>
      <c r="T238" s="67"/>
      <c r="AT238" s="23" t="s">
        <v>237</v>
      </c>
      <c r="AU238" s="23" t="s">
        <v>142</v>
      </c>
    </row>
    <row r="239" spans="2:51" s="11" customFormat="1" ht="13.5">
      <c r="B239" s="169"/>
      <c r="D239" s="166" t="s">
        <v>239</v>
      </c>
      <c r="E239" s="170" t="s">
        <v>5</v>
      </c>
      <c r="F239" s="171" t="s">
        <v>390</v>
      </c>
      <c r="H239" s="172">
        <v>800</v>
      </c>
      <c r="J239" s="286"/>
      <c r="L239" s="169"/>
      <c r="M239" s="173"/>
      <c r="N239" s="174"/>
      <c r="O239" s="174"/>
      <c r="P239" s="174"/>
      <c r="Q239" s="174"/>
      <c r="R239" s="174"/>
      <c r="S239" s="174"/>
      <c r="T239" s="175"/>
      <c r="AT239" s="170" t="s">
        <v>239</v>
      </c>
      <c r="AU239" s="170" t="s">
        <v>142</v>
      </c>
      <c r="AV239" s="11" t="s">
        <v>86</v>
      </c>
      <c r="AW239" s="11" t="s">
        <v>39</v>
      </c>
      <c r="AX239" s="11" t="s">
        <v>84</v>
      </c>
      <c r="AY239" s="170" t="s">
        <v>130</v>
      </c>
    </row>
    <row r="240" spans="2:65" s="1" customFormat="1" ht="25.5" customHeight="1">
      <c r="B240" s="152"/>
      <c r="C240" s="153" t="s">
        <v>391</v>
      </c>
      <c r="D240" s="153" t="s">
        <v>133</v>
      </c>
      <c r="E240" s="154" t="s">
        <v>392</v>
      </c>
      <c r="F240" s="155" t="s">
        <v>393</v>
      </c>
      <c r="G240" s="156" t="s">
        <v>235</v>
      </c>
      <c r="H240" s="157">
        <v>800</v>
      </c>
      <c r="I240" s="281">
        <v>0</v>
      </c>
      <c r="J240" s="283">
        <f>ROUND(I240*H240,2)</f>
        <v>0</v>
      </c>
      <c r="K240" s="155" t="s">
        <v>167</v>
      </c>
      <c r="L240" s="38"/>
      <c r="M240" s="158" t="s">
        <v>5</v>
      </c>
      <c r="N240" s="159" t="s">
        <v>47</v>
      </c>
      <c r="O240" s="160">
        <v>0.007</v>
      </c>
      <c r="P240" s="160">
        <f>O240*H240</f>
        <v>5.6000000000000005</v>
      </c>
      <c r="Q240" s="160">
        <v>0</v>
      </c>
      <c r="R240" s="160">
        <f>Q240*H240</f>
        <v>0</v>
      </c>
      <c r="S240" s="160">
        <v>0</v>
      </c>
      <c r="T240" s="161">
        <f>S240*H240</f>
        <v>0</v>
      </c>
      <c r="AR240" s="23" t="s">
        <v>146</v>
      </c>
      <c r="AT240" s="23" t="s">
        <v>133</v>
      </c>
      <c r="AU240" s="23" t="s">
        <v>142</v>
      </c>
      <c r="AY240" s="23" t="s">
        <v>130</v>
      </c>
      <c r="BE240" s="162">
        <f>IF(N240="základní",J240,0)</f>
        <v>0</v>
      </c>
      <c r="BF240" s="162">
        <f>IF(N240="snížená",J240,0)</f>
        <v>0</v>
      </c>
      <c r="BG240" s="162">
        <f>IF(N240="zákl. přenesená",J240,0)</f>
        <v>0</v>
      </c>
      <c r="BH240" s="162">
        <f>IF(N240="sníž. přenesená",J240,0)</f>
        <v>0</v>
      </c>
      <c r="BI240" s="162">
        <f>IF(N240="nulová",J240,0)</f>
        <v>0</v>
      </c>
      <c r="BJ240" s="23" t="s">
        <v>84</v>
      </c>
      <c r="BK240" s="162">
        <f>ROUND(I240*H240,2)</f>
        <v>0</v>
      </c>
      <c r="BL240" s="23" t="s">
        <v>146</v>
      </c>
      <c r="BM240" s="23" t="s">
        <v>394</v>
      </c>
    </row>
    <row r="241" spans="2:47" s="1" customFormat="1" ht="189">
      <c r="B241" s="38"/>
      <c r="D241" s="166" t="s">
        <v>237</v>
      </c>
      <c r="F241" s="167" t="s">
        <v>395</v>
      </c>
      <c r="J241" s="284"/>
      <c r="L241" s="38"/>
      <c r="M241" s="168"/>
      <c r="N241" s="39"/>
      <c r="O241" s="39"/>
      <c r="P241" s="39"/>
      <c r="Q241" s="39"/>
      <c r="R241" s="39"/>
      <c r="S241" s="39"/>
      <c r="T241" s="67"/>
      <c r="AT241" s="23" t="s">
        <v>237</v>
      </c>
      <c r="AU241" s="23" t="s">
        <v>142</v>
      </c>
    </row>
    <row r="242" spans="2:51" s="11" customFormat="1" ht="13.5">
      <c r="B242" s="169"/>
      <c r="D242" s="166" t="s">
        <v>239</v>
      </c>
      <c r="E242" s="170" t="s">
        <v>5</v>
      </c>
      <c r="F242" s="171" t="s">
        <v>396</v>
      </c>
      <c r="H242" s="172">
        <v>800</v>
      </c>
      <c r="J242" s="286"/>
      <c r="L242" s="169"/>
      <c r="M242" s="173"/>
      <c r="N242" s="174"/>
      <c r="O242" s="174"/>
      <c r="P242" s="174"/>
      <c r="Q242" s="174"/>
      <c r="R242" s="174"/>
      <c r="S242" s="174"/>
      <c r="T242" s="175"/>
      <c r="AT242" s="170" t="s">
        <v>239</v>
      </c>
      <c r="AU242" s="170" t="s">
        <v>142</v>
      </c>
      <c r="AV242" s="11" t="s">
        <v>86</v>
      </c>
      <c r="AW242" s="11" t="s">
        <v>39</v>
      </c>
      <c r="AX242" s="11" t="s">
        <v>84</v>
      </c>
      <c r="AY242" s="170" t="s">
        <v>130</v>
      </c>
    </row>
    <row r="243" spans="2:65" s="1" customFormat="1" ht="16.5" customHeight="1">
      <c r="B243" s="152"/>
      <c r="C243" s="190" t="s">
        <v>397</v>
      </c>
      <c r="D243" s="190" t="s">
        <v>372</v>
      </c>
      <c r="E243" s="191" t="s">
        <v>398</v>
      </c>
      <c r="F243" s="192" t="s">
        <v>399</v>
      </c>
      <c r="G243" s="193" t="s">
        <v>400</v>
      </c>
      <c r="H243" s="194">
        <v>12</v>
      </c>
      <c r="I243" s="282">
        <v>0</v>
      </c>
      <c r="J243" s="290">
        <f>ROUND(I243*H243,2)</f>
        <v>0</v>
      </c>
      <c r="K243" s="192" t="s">
        <v>167</v>
      </c>
      <c r="L243" s="195"/>
      <c r="M243" s="196" t="s">
        <v>5</v>
      </c>
      <c r="N243" s="197" t="s">
        <v>47</v>
      </c>
      <c r="O243" s="160">
        <v>0</v>
      </c>
      <c r="P243" s="160">
        <f>O243*H243</f>
        <v>0</v>
      </c>
      <c r="Q243" s="160">
        <v>0.001</v>
      </c>
      <c r="R243" s="160">
        <f>Q243*H243</f>
        <v>0.012</v>
      </c>
      <c r="S243" s="160">
        <v>0</v>
      </c>
      <c r="T243" s="161">
        <f>S243*H243</f>
        <v>0</v>
      </c>
      <c r="AR243" s="23" t="s">
        <v>163</v>
      </c>
      <c r="AT243" s="23" t="s">
        <v>372</v>
      </c>
      <c r="AU243" s="23" t="s">
        <v>142</v>
      </c>
      <c r="AY243" s="23" t="s">
        <v>130</v>
      </c>
      <c r="BE243" s="162">
        <f>IF(N243="základní",J243,0)</f>
        <v>0</v>
      </c>
      <c r="BF243" s="162">
        <f>IF(N243="snížená",J243,0)</f>
        <v>0</v>
      </c>
      <c r="BG243" s="162">
        <f>IF(N243="zákl. přenesená",J243,0)</f>
        <v>0</v>
      </c>
      <c r="BH243" s="162">
        <f>IF(N243="sníž. přenesená",J243,0)</f>
        <v>0</v>
      </c>
      <c r="BI243" s="162">
        <f>IF(N243="nulová",J243,0)</f>
        <v>0</v>
      </c>
      <c r="BJ243" s="23" t="s">
        <v>84</v>
      </c>
      <c r="BK243" s="162">
        <f>ROUND(I243*H243,2)</f>
        <v>0</v>
      </c>
      <c r="BL243" s="23" t="s">
        <v>146</v>
      </c>
      <c r="BM243" s="23" t="s">
        <v>401</v>
      </c>
    </row>
    <row r="244" spans="2:51" s="11" customFormat="1" ht="13.5">
      <c r="B244" s="169"/>
      <c r="D244" s="166" t="s">
        <v>239</v>
      </c>
      <c r="F244" s="171" t="s">
        <v>402</v>
      </c>
      <c r="H244" s="172">
        <v>12</v>
      </c>
      <c r="J244" s="286"/>
      <c r="L244" s="169"/>
      <c r="M244" s="173"/>
      <c r="N244" s="174"/>
      <c r="O244" s="174"/>
      <c r="P244" s="174"/>
      <c r="Q244" s="174"/>
      <c r="R244" s="174"/>
      <c r="S244" s="174"/>
      <c r="T244" s="175"/>
      <c r="AT244" s="170" t="s">
        <v>239</v>
      </c>
      <c r="AU244" s="170" t="s">
        <v>142</v>
      </c>
      <c r="AV244" s="11" t="s">
        <v>86</v>
      </c>
      <c r="AW244" s="11" t="s">
        <v>6</v>
      </c>
      <c r="AX244" s="11" t="s">
        <v>84</v>
      </c>
      <c r="AY244" s="170" t="s">
        <v>130</v>
      </c>
    </row>
    <row r="245" spans="2:63" s="10" customFormat="1" ht="29.85" customHeight="1">
      <c r="B245" s="140"/>
      <c r="D245" s="141" t="s">
        <v>75</v>
      </c>
      <c r="E245" s="150" t="s">
        <v>86</v>
      </c>
      <c r="F245" s="150" t="s">
        <v>403</v>
      </c>
      <c r="J245" s="287">
        <f>J246+J255</f>
        <v>0</v>
      </c>
      <c r="L245" s="140"/>
      <c r="M245" s="144"/>
      <c r="N245" s="145"/>
      <c r="O245" s="145"/>
      <c r="P245" s="146">
        <f>P246+P255</f>
        <v>252.67687700000002</v>
      </c>
      <c r="Q245" s="145"/>
      <c r="R245" s="146">
        <f>R246+R255</f>
        <v>115.38532025999997</v>
      </c>
      <c r="S245" s="145"/>
      <c r="T245" s="147">
        <f>T246+T255</f>
        <v>0</v>
      </c>
      <c r="AR245" s="141" t="s">
        <v>84</v>
      </c>
      <c r="AT245" s="148" t="s">
        <v>75</v>
      </c>
      <c r="AU245" s="148" t="s">
        <v>84</v>
      </c>
      <c r="AY245" s="141" t="s">
        <v>130</v>
      </c>
      <c r="BK245" s="149">
        <f>BK246+BK255</f>
        <v>0</v>
      </c>
    </row>
    <row r="246" spans="2:63" s="10" customFormat="1" ht="14.85" customHeight="1">
      <c r="B246" s="140"/>
      <c r="D246" s="141" t="s">
        <v>75</v>
      </c>
      <c r="E246" s="150" t="s">
        <v>10</v>
      </c>
      <c r="F246" s="150" t="s">
        <v>404</v>
      </c>
      <c r="J246" s="287">
        <f>J247+J250+J253</f>
        <v>0</v>
      </c>
      <c r="L246" s="140"/>
      <c r="M246" s="144"/>
      <c r="N246" s="145"/>
      <c r="O246" s="145"/>
      <c r="P246" s="146">
        <f>SUM(P247:P254)</f>
        <v>1.4540000000000002</v>
      </c>
      <c r="Q246" s="145"/>
      <c r="R246" s="146">
        <f>SUM(R247:R254)</f>
        <v>1.66686</v>
      </c>
      <c r="S246" s="145"/>
      <c r="T246" s="147">
        <f>SUM(T247:T254)</f>
        <v>0</v>
      </c>
      <c r="AR246" s="141" t="s">
        <v>84</v>
      </c>
      <c r="AT246" s="148" t="s">
        <v>75</v>
      </c>
      <c r="AU246" s="148" t="s">
        <v>86</v>
      </c>
      <c r="AY246" s="141" t="s">
        <v>130</v>
      </c>
      <c r="BK246" s="149">
        <f>SUM(BK247:BK254)</f>
        <v>0</v>
      </c>
    </row>
    <row r="247" spans="2:65" s="1" customFormat="1" ht="25.5" customHeight="1">
      <c r="B247" s="152"/>
      <c r="C247" s="153" t="s">
        <v>405</v>
      </c>
      <c r="D247" s="153" t="s">
        <v>133</v>
      </c>
      <c r="E247" s="154" t="s">
        <v>406</v>
      </c>
      <c r="F247" s="155" t="s">
        <v>407</v>
      </c>
      <c r="G247" s="156" t="s">
        <v>249</v>
      </c>
      <c r="H247" s="157">
        <v>1</v>
      </c>
      <c r="I247" s="281">
        <v>0</v>
      </c>
      <c r="J247" s="283">
        <f>ROUND(I247*H247,2)</f>
        <v>0</v>
      </c>
      <c r="K247" s="155" t="s">
        <v>167</v>
      </c>
      <c r="L247" s="38"/>
      <c r="M247" s="158" t="s">
        <v>5</v>
      </c>
      <c r="N247" s="159" t="s">
        <v>47</v>
      </c>
      <c r="O247" s="160">
        <v>0.92</v>
      </c>
      <c r="P247" s="160">
        <f>O247*H247</f>
        <v>0.92</v>
      </c>
      <c r="Q247" s="160">
        <v>1.665</v>
      </c>
      <c r="R247" s="160">
        <f>Q247*H247</f>
        <v>1.665</v>
      </c>
      <c r="S247" s="160">
        <v>0</v>
      </c>
      <c r="T247" s="161">
        <f>S247*H247</f>
        <v>0</v>
      </c>
      <c r="AR247" s="23" t="s">
        <v>146</v>
      </c>
      <c r="AT247" s="23" t="s">
        <v>133</v>
      </c>
      <c r="AU247" s="23" t="s">
        <v>142</v>
      </c>
      <c r="AY247" s="23" t="s">
        <v>130</v>
      </c>
      <c r="BE247" s="162">
        <f>IF(N247="základní",J247,0)</f>
        <v>0</v>
      </c>
      <c r="BF247" s="162">
        <f>IF(N247="snížená",J247,0)</f>
        <v>0</v>
      </c>
      <c r="BG247" s="162">
        <f>IF(N247="zákl. přenesená",J247,0)</f>
        <v>0</v>
      </c>
      <c r="BH247" s="162">
        <f>IF(N247="sníž. přenesená",J247,0)</f>
        <v>0</v>
      </c>
      <c r="BI247" s="162">
        <f>IF(N247="nulová",J247,0)</f>
        <v>0</v>
      </c>
      <c r="BJ247" s="23" t="s">
        <v>84</v>
      </c>
      <c r="BK247" s="162">
        <f>ROUND(I247*H247,2)</f>
        <v>0</v>
      </c>
      <c r="BL247" s="23" t="s">
        <v>146</v>
      </c>
      <c r="BM247" s="23" t="s">
        <v>408</v>
      </c>
    </row>
    <row r="248" spans="2:47" s="1" customFormat="1" ht="121.5">
      <c r="B248" s="38"/>
      <c r="D248" s="166" t="s">
        <v>237</v>
      </c>
      <c r="F248" s="167" t="s">
        <v>409</v>
      </c>
      <c r="J248" s="284"/>
      <c r="L248" s="38"/>
      <c r="M248" s="168"/>
      <c r="N248" s="39"/>
      <c r="O248" s="39"/>
      <c r="P248" s="39"/>
      <c r="Q248" s="39"/>
      <c r="R248" s="39"/>
      <c r="S248" s="39"/>
      <c r="T248" s="67"/>
      <c r="AT248" s="23" t="s">
        <v>237</v>
      </c>
      <c r="AU248" s="23" t="s">
        <v>142</v>
      </c>
    </row>
    <row r="249" spans="2:51" s="11" customFormat="1" ht="13.5">
      <c r="B249" s="169"/>
      <c r="D249" s="166" t="s">
        <v>239</v>
      </c>
      <c r="E249" s="170" t="s">
        <v>5</v>
      </c>
      <c r="F249" s="171" t="s">
        <v>410</v>
      </c>
      <c r="H249" s="172">
        <v>1</v>
      </c>
      <c r="J249" s="286"/>
      <c r="L249" s="169"/>
      <c r="M249" s="173"/>
      <c r="N249" s="174"/>
      <c r="O249" s="174"/>
      <c r="P249" s="174"/>
      <c r="Q249" s="174"/>
      <c r="R249" s="174"/>
      <c r="S249" s="174"/>
      <c r="T249" s="175"/>
      <c r="AT249" s="170" t="s">
        <v>239</v>
      </c>
      <c r="AU249" s="170" t="s">
        <v>142</v>
      </c>
      <c r="AV249" s="11" t="s">
        <v>86</v>
      </c>
      <c r="AW249" s="11" t="s">
        <v>39</v>
      </c>
      <c r="AX249" s="11" t="s">
        <v>84</v>
      </c>
      <c r="AY249" s="170" t="s">
        <v>130</v>
      </c>
    </row>
    <row r="250" spans="2:65" s="1" customFormat="1" ht="38.25" customHeight="1">
      <c r="B250" s="152"/>
      <c r="C250" s="153" t="s">
        <v>411</v>
      </c>
      <c r="D250" s="153" t="s">
        <v>133</v>
      </c>
      <c r="E250" s="154" t="s">
        <v>412</v>
      </c>
      <c r="F250" s="155" t="s">
        <v>413</v>
      </c>
      <c r="G250" s="156" t="s">
        <v>235</v>
      </c>
      <c r="H250" s="157">
        <v>6</v>
      </c>
      <c r="I250" s="281">
        <v>0</v>
      </c>
      <c r="J250" s="283">
        <f>ROUND(I250*H250,2)</f>
        <v>0</v>
      </c>
      <c r="K250" s="155" t="s">
        <v>167</v>
      </c>
      <c r="L250" s="38"/>
      <c r="M250" s="158" t="s">
        <v>5</v>
      </c>
      <c r="N250" s="159" t="s">
        <v>47</v>
      </c>
      <c r="O250" s="160">
        <v>0.089</v>
      </c>
      <c r="P250" s="160">
        <f>O250*H250</f>
        <v>0.534</v>
      </c>
      <c r="Q250" s="160">
        <v>0.00031</v>
      </c>
      <c r="R250" s="160">
        <f>Q250*H250</f>
        <v>0.00186</v>
      </c>
      <c r="S250" s="160">
        <v>0</v>
      </c>
      <c r="T250" s="161">
        <f>S250*H250</f>
        <v>0</v>
      </c>
      <c r="AR250" s="23" t="s">
        <v>146</v>
      </c>
      <c r="AT250" s="23" t="s">
        <v>133</v>
      </c>
      <c r="AU250" s="23" t="s">
        <v>142</v>
      </c>
      <c r="AY250" s="23" t="s">
        <v>130</v>
      </c>
      <c r="BE250" s="162">
        <f>IF(N250="základní",J250,0)</f>
        <v>0</v>
      </c>
      <c r="BF250" s="162">
        <f>IF(N250="snížená",J250,0)</f>
        <v>0</v>
      </c>
      <c r="BG250" s="162">
        <f>IF(N250="zákl. přenesená",J250,0)</f>
        <v>0</v>
      </c>
      <c r="BH250" s="162">
        <f>IF(N250="sníž. přenesená",J250,0)</f>
        <v>0</v>
      </c>
      <c r="BI250" s="162">
        <f>IF(N250="nulová",J250,0)</f>
        <v>0</v>
      </c>
      <c r="BJ250" s="23" t="s">
        <v>84</v>
      </c>
      <c r="BK250" s="162">
        <f>ROUND(I250*H250,2)</f>
        <v>0</v>
      </c>
      <c r="BL250" s="23" t="s">
        <v>146</v>
      </c>
      <c r="BM250" s="23" t="s">
        <v>414</v>
      </c>
    </row>
    <row r="251" spans="2:47" s="1" customFormat="1" ht="297">
      <c r="B251" s="38"/>
      <c r="D251" s="166" t="s">
        <v>237</v>
      </c>
      <c r="F251" s="167" t="s">
        <v>415</v>
      </c>
      <c r="J251" s="284"/>
      <c r="L251" s="38"/>
      <c r="M251" s="168"/>
      <c r="N251" s="39"/>
      <c r="O251" s="39"/>
      <c r="P251" s="39"/>
      <c r="Q251" s="39"/>
      <c r="R251" s="39"/>
      <c r="S251" s="39"/>
      <c r="T251" s="67"/>
      <c r="AT251" s="23" t="s">
        <v>237</v>
      </c>
      <c r="AU251" s="23" t="s">
        <v>142</v>
      </c>
    </row>
    <row r="252" spans="2:51" s="11" customFormat="1" ht="13.5">
      <c r="B252" s="169"/>
      <c r="D252" s="166" t="s">
        <v>239</v>
      </c>
      <c r="E252" s="170" t="s">
        <v>5</v>
      </c>
      <c r="F252" s="171" t="s">
        <v>416</v>
      </c>
      <c r="H252" s="172">
        <v>6</v>
      </c>
      <c r="J252" s="286"/>
      <c r="L252" s="169"/>
      <c r="M252" s="173"/>
      <c r="N252" s="174"/>
      <c r="O252" s="174"/>
      <c r="P252" s="174"/>
      <c r="Q252" s="174"/>
      <c r="R252" s="174"/>
      <c r="S252" s="174"/>
      <c r="T252" s="175"/>
      <c r="AT252" s="170" t="s">
        <v>239</v>
      </c>
      <c r="AU252" s="170" t="s">
        <v>142</v>
      </c>
      <c r="AV252" s="11" t="s">
        <v>86</v>
      </c>
      <c r="AW252" s="11" t="s">
        <v>39</v>
      </c>
      <c r="AX252" s="11" t="s">
        <v>84</v>
      </c>
      <c r="AY252" s="170" t="s">
        <v>130</v>
      </c>
    </row>
    <row r="253" spans="2:65" s="1" customFormat="1" ht="25.5" customHeight="1">
      <c r="B253" s="152"/>
      <c r="C253" s="190" t="s">
        <v>417</v>
      </c>
      <c r="D253" s="190" t="s">
        <v>372</v>
      </c>
      <c r="E253" s="191" t="s">
        <v>418</v>
      </c>
      <c r="F253" s="192" t="s">
        <v>419</v>
      </c>
      <c r="G253" s="193" t="s">
        <v>235</v>
      </c>
      <c r="H253" s="194">
        <v>6.6</v>
      </c>
      <c r="I253" s="282">
        <v>0</v>
      </c>
      <c r="J253" s="290">
        <f>ROUND(I253*H253,2)</f>
        <v>0</v>
      </c>
      <c r="K253" s="192" t="s">
        <v>5</v>
      </c>
      <c r="L253" s="195"/>
      <c r="M253" s="196" t="s">
        <v>5</v>
      </c>
      <c r="N253" s="197" t="s">
        <v>47</v>
      </c>
      <c r="O253" s="160">
        <v>0</v>
      </c>
      <c r="P253" s="160">
        <f>O253*H253</f>
        <v>0</v>
      </c>
      <c r="Q253" s="160">
        <v>0</v>
      </c>
      <c r="R253" s="160">
        <f>Q253*H253</f>
        <v>0</v>
      </c>
      <c r="S253" s="160">
        <v>0</v>
      </c>
      <c r="T253" s="161">
        <f>S253*H253</f>
        <v>0</v>
      </c>
      <c r="AR253" s="23" t="s">
        <v>163</v>
      </c>
      <c r="AT253" s="23" t="s">
        <v>372</v>
      </c>
      <c r="AU253" s="23" t="s">
        <v>142</v>
      </c>
      <c r="AY253" s="23" t="s">
        <v>130</v>
      </c>
      <c r="BE253" s="162">
        <f>IF(N253="základní",J253,0)</f>
        <v>0</v>
      </c>
      <c r="BF253" s="162">
        <f>IF(N253="snížená",J253,0)</f>
        <v>0</v>
      </c>
      <c r="BG253" s="162">
        <f>IF(N253="zákl. přenesená",J253,0)</f>
        <v>0</v>
      </c>
      <c r="BH253" s="162">
        <f>IF(N253="sníž. přenesená",J253,0)</f>
        <v>0</v>
      </c>
      <c r="BI253" s="162">
        <f>IF(N253="nulová",J253,0)</f>
        <v>0</v>
      </c>
      <c r="BJ253" s="23" t="s">
        <v>84</v>
      </c>
      <c r="BK253" s="162">
        <f>ROUND(I253*H253,2)</f>
        <v>0</v>
      </c>
      <c r="BL253" s="23" t="s">
        <v>146</v>
      </c>
      <c r="BM253" s="23" t="s">
        <v>420</v>
      </c>
    </row>
    <row r="254" spans="2:51" s="11" customFormat="1" ht="13.5">
      <c r="B254" s="169"/>
      <c r="D254" s="166" t="s">
        <v>239</v>
      </c>
      <c r="F254" s="171" t="s">
        <v>421</v>
      </c>
      <c r="H254" s="172">
        <v>6.6</v>
      </c>
      <c r="J254" s="286"/>
      <c r="L254" s="169"/>
      <c r="M254" s="173"/>
      <c r="N254" s="174"/>
      <c r="O254" s="174"/>
      <c r="P254" s="174"/>
      <c r="Q254" s="174"/>
      <c r="R254" s="174"/>
      <c r="S254" s="174"/>
      <c r="T254" s="175"/>
      <c r="AT254" s="170" t="s">
        <v>239</v>
      </c>
      <c r="AU254" s="170" t="s">
        <v>142</v>
      </c>
      <c r="AV254" s="11" t="s">
        <v>86</v>
      </c>
      <c r="AW254" s="11" t="s">
        <v>6</v>
      </c>
      <c r="AX254" s="11" t="s">
        <v>84</v>
      </c>
      <c r="AY254" s="170" t="s">
        <v>130</v>
      </c>
    </row>
    <row r="255" spans="2:63" s="10" customFormat="1" ht="22.35" customHeight="1">
      <c r="B255" s="140"/>
      <c r="D255" s="141" t="s">
        <v>75</v>
      </c>
      <c r="E255" s="150" t="s">
        <v>411</v>
      </c>
      <c r="F255" s="150" t="s">
        <v>422</v>
      </c>
      <c r="J255" s="287">
        <f>J256+J267+J278+J282</f>
        <v>0</v>
      </c>
      <c r="L255" s="140"/>
      <c r="M255" s="144"/>
      <c r="N255" s="145"/>
      <c r="O255" s="145"/>
      <c r="P255" s="146">
        <f>SUM(P256:P284)</f>
        <v>251.222877</v>
      </c>
      <c r="Q255" s="145"/>
      <c r="R255" s="146">
        <f>SUM(R256:R284)</f>
        <v>113.71846025999997</v>
      </c>
      <c r="S255" s="145"/>
      <c r="T255" s="147">
        <f>SUM(T256:T284)</f>
        <v>0</v>
      </c>
      <c r="AR255" s="141" t="s">
        <v>84</v>
      </c>
      <c r="AT255" s="148" t="s">
        <v>75</v>
      </c>
      <c r="AU255" s="148" t="s">
        <v>86</v>
      </c>
      <c r="AY255" s="141" t="s">
        <v>130</v>
      </c>
      <c r="BK255" s="149">
        <f>SUM(BK256:BK284)</f>
        <v>0</v>
      </c>
    </row>
    <row r="256" spans="2:65" s="1" customFormat="1" ht="25.5" customHeight="1">
      <c r="B256" s="152"/>
      <c r="C256" s="153" t="s">
        <v>423</v>
      </c>
      <c r="D256" s="153" t="s">
        <v>133</v>
      </c>
      <c r="E256" s="154" t="s">
        <v>424</v>
      </c>
      <c r="F256" s="155" t="s">
        <v>425</v>
      </c>
      <c r="G256" s="156" t="s">
        <v>249</v>
      </c>
      <c r="H256" s="157">
        <v>2.391</v>
      </c>
      <c r="I256" s="281">
        <v>0</v>
      </c>
      <c r="J256" s="283">
        <f>ROUND(I256*H256,2)</f>
        <v>0</v>
      </c>
      <c r="K256" s="155" t="s">
        <v>167</v>
      </c>
      <c r="L256" s="38"/>
      <c r="M256" s="158" t="s">
        <v>5</v>
      </c>
      <c r="N256" s="159" t="s">
        <v>47</v>
      </c>
      <c r="O256" s="160">
        <v>0.985</v>
      </c>
      <c r="P256" s="160">
        <f>O256*H256</f>
        <v>2.355135</v>
      </c>
      <c r="Q256" s="160">
        <v>1.98</v>
      </c>
      <c r="R256" s="160">
        <f>Q256*H256</f>
        <v>4.73418</v>
      </c>
      <c r="S256" s="160">
        <v>0</v>
      </c>
      <c r="T256" s="161">
        <f>S256*H256</f>
        <v>0</v>
      </c>
      <c r="AR256" s="23" t="s">
        <v>146</v>
      </c>
      <c r="AT256" s="23" t="s">
        <v>133</v>
      </c>
      <c r="AU256" s="23" t="s">
        <v>142</v>
      </c>
      <c r="AY256" s="23" t="s">
        <v>130</v>
      </c>
      <c r="BE256" s="162">
        <f>IF(N256="základní",J256,0)</f>
        <v>0</v>
      </c>
      <c r="BF256" s="162">
        <f>IF(N256="snížená",J256,0)</f>
        <v>0</v>
      </c>
      <c r="BG256" s="162">
        <f>IF(N256="zákl. přenesená",J256,0)</f>
        <v>0</v>
      </c>
      <c r="BH256" s="162">
        <f>IF(N256="sníž. přenesená",J256,0)</f>
        <v>0</v>
      </c>
      <c r="BI256" s="162">
        <f>IF(N256="nulová",J256,0)</f>
        <v>0</v>
      </c>
      <c r="BJ256" s="23" t="s">
        <v>84</v>
      </c>
      <c r="BK256" s="162">
        <f>ROUND(I256*H256,2)</f>
        <v>0</v>
      </c>
      <c r="BL256" s="23" t="s">
        <v>146</v>
      </c>
      <c r="BM256" s="23" t="s">
        <v>426</v>
      </c>
    </row>
    <row r="257" spans="2:47" s="1" customFormat="1" ht="67.5">
      <c r="B257" s="38"/>
      <c r="D257" s="166" t="s">
        <v>237</v>
      </c>
      <c r="F257" s="167" t="s">
        <v>427</v>
      </c>
      <c r="J257" s="284"/>
      <c r="L257" s="38"/>
      <c r="M257" s="168"/>
      <c r="N257" s="39"/>
      <c r="O257" s="39"/>
      <c r="P257" s="39"/>
      <c r="Q257" s="39"/>
      <c r="R257" s="39"/>
      <c r="S257" s="39"/>
      <c r="T257" s="67"/>
      <c r="AT257" s="23" t="s">
        <v>237</v>
      </c>
      <c r="AU257" s="23" t="s">
        <v>142</v>
      </c>
    </row>
    <row r="258" spans="2:51" s="12" customFormat="1" ht="13.5">
      <c r="B258" s="176"/>
      <c r="D258" s="166" t="s">
        <v>239</v>
      </c>
      <c r="E258" s="177" t="s">
        <v>5</v>
      </c>
      <c r="F258" s="178" t="s">
        <v>428</v>
      </c>
      <c r="H258" s="177" t="s">
        <v>5</v>
      </c>
      <c r="J258" s="285"/>
      <c r="L258" s="176"/>
      <c r="M258" s="179"/>
      <c r="N258" s="180"/>
      <c r="O258" s="180"/>
      <c r="P258" s="180"/>
      <c r="Q258" s="180"/>
      <c r="R258" s="180"/>
      <c r="S258" s="180"/>
      <c r="T258" s="181"/>
      <c r="AT258" s="177" t="s">
        <v>239</v>
      </c>
      <c r="AU258" s="177" t="s">
        <v>142</v>
      </c>
      <c r="AV258" s="12" t="s">
        <v>84</v>
      </c>
      <c r="AW258" s="12" t="s">
        <v>39</v>
      </c>
      <c r="AX258" s="12" t="s">
        <v>76</v>
      </c>
      <c r="AY258" s="177" t="s">
        <v>130</v>
      </c>
    </row>
    <row r="259" spans="2:51" s="11" customFormat="1" ht="13.5">
      <c r="B259" s="169"/>
      <c r="D259" s="166" t="s">
        <v>239</v>
      </c>
      <c r="E259" s="170" t="s">
        <v>5</v>
      </c>
      <c r="F259" s="171" t="s">
        <v>429</v>
      </c>
      <c r="H259" s="172">
        <v>1.17</v>
      </c>
      <c r="J259" s="286"/>
      <c r="L259" s="169"/>
      <c r="M259" s="173"/>
      <c r="N259" s="174"/>
      <c r="O259" s="174"/>
      <c r="P259" s="174"/>
      <c r="Q259" s="174"/>
      <c r="R259" s="174"/>
      <c r="S259" s="174"/>
      <c r="T259" s="175"/>
      <c r="AT259" s="170" t="s">
        <v>239</v>
      </c>
      <c r="AU259" s="170" t="s">
        <v>142</v>
      </c>
      <c r="AV259" s="11" t="s">
        <v>86</v>
      </c>
      <c r="AW259" s="11" t="s">
        <v>39</v>
      </c>
      <c r="AX259" s="11" t="s">
        <v>76</v>
      </c>
      <c r="AY259" s="170" t="s">
        <v>130</v>
      </c>
    </row>
    <row r="260" spans="2:51" s="12" customFormat="1" ht="13.5">
      <c r="B260" s="176"/>
      <c r="D260" s="166" t="s">
        <v>239</v>
      </c>
      <c r="E260" s="177" t="s">
        <v>5</v>
      </c>
      <c r="F260" s="178" t="s">
        <v>430</v>
      </c>
      <c r="H260" s="177" t="s">
        <v>5</v>
      </c>
      <c r="J260" s="285"/>
      <c r="L260" s="176"/>
      <c r="M260" s="179"/>
      <c r="N260" s="180"/>
      <c r="O260" s="180"/>
      <c r="P260" s="180"/>
      <c r="Q260" s="180"/>
      <c r="R260" s="180"/>
      <c r="S260" s="180"/>
      <c r="T260" s="181"/>
      <c r="AT260" s="177" t="s">
        <v>239</v>
      </c>
      <c r="AU260" s="177" t="s">
        <v>142</v>
      </c>
      <c r="AV260" s="12" t="s">
        <v>84</v>
      </c>
      <c r="AW260" s="12" t="s">
        <v>39</v>
      </c>
      <c r="AX260" s="12" t="s">
        <v>76</v>
      </c>
      <c r="AY260" s="177" t="s">
        <v>130</v>
      </c>
    </row>
    <row r="261" spans="2:51" s="11" customFormat="1" ht="13.5">
      <c r="B261" s="169"/>
      <c r="D261" s="166" t="s">
        <v>239</v>
      </c>
      <c r="E261" s="170" t="s">
        <v>5</v>
      </c>
      <c r="F261" s="171" t="s">
        <v>431</v>
      </c>
      <c r="H261" s="172">
        <v>0.472</v>
      </c>
      <c r="J261" s="286"/>
      <c r="L261" s="169"/>
      <c r="M261" s="173"/>
      <c r="N261" s="174"/>
      <c r="O261" s="174"/>
      <c r="P261" s="174"/>
      <c r="Q261" s="174"/>
      <c r="R261" s="174"/>
      <c r="S261" s="174"/>
      <c r="T261" s="175"/>
      <c r="AT261" s="170" t="s">
        <v>239</v>
      </c>
      <c r="AU261" s="170" t="s">
        <v>142</v>
      </c>
      <c r="AV261" s="11" t="s">
        <v>86</v>
      </c>
      <c r="AW261" s="11" t="s">
        <v>39</v>
      </c>
      <c r="AX261" s="11" t="s">
        <v>76</v>
      </c>
      <c r="AY261" s="170" t="s">
        <v>130</v>
      </c>
    </row>
    <row r="262" spans="2:51" s="12" customFormat="1" ht="13.5">
      <c r="B262" s="176"/>
      <c r="D262" s="166" t="s">
        <v>239</v>
      </c>
      <c r="E262" s="177" t="s">
        <v>5</v>
      </c>
      <c r="F262" s="178" t="s">
        <v>432</v>
      </c>
      <c r="H262" s="177" t="s">
        <v>5</v>
      </c>
      <c r="J262" s="285"/>
      <c r="L262" s="176"/>
      <c r="M262" s="179"/>
      <c r="N262" s="180"/>
      <c r="O262" s="180"/>
      <c r="P262" s="180"/>
      <c r="Q262" s="180"/>
      <c r="R262" s="180"/>
      <c r="S262" s="180"/>
      <c r="T262" s="181"/>
      <c r="AT262" s="177" t="s">
        <v>239</v>
      </c>
      <c r="AU262" s="177" t="s">
        <v>142</v>
      </c>
      <c r="AV262" s="12" t="s">
        <v>84</v>
      </c>
      <c r="AW262" s="12" t="s">
        <v>39</v>
      </c>
      <c r="AX262" s="12" t="s">
        <v>76</v>
      </c>
      <c r="AY262" s="177" t="s">
        <v>130</v>
      </c>
    </row>
    <row r="263" spans="2:51" s="11" customFormat="1" ht="13.5">
      <c r="B263" s="169"/>
      <c r="D263" s="166" t="s">
        <v>239</v>
      </c>
      <c r="E263" s="170" t="s">
        <v>5</v>
      </c>
      <c r="F263" s="171" t="s">
        <v>433</v>
      </c>
      <c r="H263" s="172">
        <v>0.528</v>
      </c>
      <c r="J263" s="286"/>
      <c r="L263" s="169"/>
      <c r="M263" s="173"/>
      <c r="N263" s="174"/>
      <c r="O263" s="174"/>
      <c r="P263" s="174"/>
      <c r="Q263" s="174"/>
      <c r="R263" s="174"/>
      <c r="S263" s="174"/>
      <c r="T263" s="175"/>
      <c r="AT263" s="170" t="s">
        <v>239</v>
      </c>
      <c r="AU263" s="170" t="s">
        <v>142</v>
      </c>
      <c r="AV263" s="11" t="s">
        <v>86</v>
      </c>
      <c r="AW263" s="11" t="s">
        <v>39</v>
      </c>
      <c r="AX263" s="11" t="s">
        <v>76</v>
      </c>
      <c r="AY263" s="170" t="s">
        <v>130</v>
      </c>
    </row>
    <row r="264" spans="2:51" s="12" customFormat="1" ht="13.5">
      <c r="B264" s="176"/>
      <c r="D264" s="166" t="s">
        <v>239</v>
      </c>
      <c r="E264" s="177" t="s">
        <v>5</v>
      </c>
      <c r="F264" s="178" t="s">
        <v>434</v>
      </c>
      <c r="H264" s="177" t="s">
        <v>5</v>
      </c>
      <c r="J264" s="285"/>
      <c r="L264" s="176"/>
      <c r="M264" s="179"/>
      <c r="N264" s="180"/>
      <c r="O264" s="180"/>
      <c r="P264" s="180"/>
      <c r="Q264" s="180"/>
      <c r="R264" s="180"/>
      <c r="S264" s="180"/>
      <c r="T264" s="181"/>
      <c r="AT264" s="177" t="s">
        <v>239</v>
      </c>
      <c r="AU264" s="177" t="s">
        <v>142</v>
      </c>
      <c r="AV264" s="12" t="s">
        <v>84</v>
      </c>
      <c r="AW264" s="12" t="s">
        <v>39</v>
      </c>
      <c r="AX264" s="12" t="s">
        <v>76</v>
      </c>
      <c r="AY264" s="177" t="s">
        <v>130</v>
      </c>
    </row>
    <row r="265" spans="2:51" s="11" customFormat="1" ht="13.5">
      <c r="B265" s="169"/>
      <c r="D265" s="166" t="s">
        <v>239</v>
      </c>
      <c r="E265" s="170" t="s">
        <v>5</v>
      </c>
      <c r="F265" s="171" t="s">
        <v>435</v>
      </c>
      <c r="H265" s="172">
        <v>0.221</v>
      </c>
      <c r="J265" s="286"/>
      <c r="L265" s="169"/>
      <c r="M265" s="173"/>
      <c r="N265" s="174"/>
      <c r="O265" s="174"/>
      <c r="P265" s="174"/>
      <c r="Q265" s="174"/>
      <c r="R265" s="174"/>
      <c r="S265" s="174"/>
      <c r="T265" s="175"/>
      <c r="AT265" s="170" t="s">
        <v>239</v>
      </c>
      <c r="AU265" s="170" t="s">
        <v>142</v>
      </c>
      <c r="AV265" s="11" t="s">
        <v>86</v>
      </c>
      <c r="AW265" s="11" t="s">
        <v>39</v>
      </c>
      <c r="AX265" s="11" t="s">
        <v>76</v>
      </c>
      <c r="AY265" s="170" t="s">
        <v>130</v>
      </c>
    </row>
    <row r="266" spans="2:51" s="13" customFormat="1" ht="13.5">
      <c r="B266" s="182"/>
      <c r="D266" s="166" t="s">
        <v>239</v>
      </c>
      <c r="E266" s="183" t="s">
        <v>5</v>
      </c>
      <c r="F266" s="184" t="s">
        <v>265</v>
      </c>
      <c r="H266" s="185">
        <v>2.391</v>
      </c>
      <c r="J266" s="289"/>
      <c r="L266" s="182"/>
      <c r="M266" s="186"/>
      <c r="N266" s="187"/>
      <c r="O266" s="187"/>
      <c r="P266" s="187"/>
      <c r="Q266" s="187"/>
      <c r="R266" s="187"/>
      <c r="S266" s="187"/>
      <c r="T266" s="188"/>
      <c r="AT266" s="183" t="s">
        <v>239</v>
      </c>
      <c r="AU266" s="183" t="s">
        <v>142</v>
      </c>
      <c r="AV266" s="13" t="s">
        <v>146</v>
      </c>
      <c r="AW266" s="13" t="s">
        <v>39</v>
      </c>
      <c r="AX266" s="13" t="s">
        <v>84</v>
      </c>
      <c r="AY266" s="183" t="s">
        <v>130</v>
      </c>
    </row>
    <row r="267" spans="2:65" s="1" customFormat="1" ht="25.5" customHeight="1">
      <c r="B267" s="152"/>
      <c r="C267" s="153" t="s">
        <v>436</v>
      </c>
      <c r="D267" s="153" t="s">
        <v>133</v>
      </c>
      <c r="E267" s="154" t="s">
        <v>437</v>
      </c>
      <c r="F267" s="155" t="s">
        <v>438</v>
      </c>
      <c r="G267" s="156" t="s">
        <v>249</v>
      </c>
      <c r="H267" s="157">
        <v>41.352</v>
      </c>
      <c r="I267" s="281">
        <v>0</v>
      </c>
      <c r="J267" s="283">
        <f>ROUND(I267*H267,2)</f>
        <v>0</v>
      </c>
      <c r="K267" s="155" t="s">
        <v>167</v>
      </c>
      <c r="L267" s="38"/>
      <c r="M267" s="158" t="s">
        <v>5</v>
      </c>
      <c r="N267" s="159" t="s">
        <v>47</v>
      </c>
      <c r="O267" s="160">
        <v>0.584</v>
      </c>
      <c r="P267" s="160">
        <f>O267*H267</f>
        <v>24.149567999999995</v>
      </c>
      <c r="Q267" s="160">
        <v>2.25634</v>
      </c>
      <c r="R267" s="160">
        <f>Q267*H267</f>
        <v>93.30417167999998</v>
      </c>
      <c r="S267" s="160">
        <v>0</v>
      </c>
      <c r="T267" s="161">
        <f>S267*H267</f>
        <v>0</v>
      </c>
      <c r="AR267" s="23" t="s">
        <v>146</v>
      </c>
      <c r="AT267" s="23" t="s">
        <v>133</v>
      </c>
      <c r="AU267" s="23" t="s">
        <v>142</v>
      </c>
      <c r="AY267" s="23" t="s">
        <v>130</v>
      </c>
      <c r="BE267" s="162">
        <f>IF(N267="základní",J267,0)</f>
        <v>0</v>
      </c>
      <c r="BF267" s="162">
        <f>IF(N267="snížená",J267,0)</f>
        <v>0</v>
      </c>
      <c r="BG267" s="162">
        <f>IF(N267="zákl. přenesená",J267,0)</f>
        <v>0</v>
      </c>
      <c r="BH267" s="162">
        <f>IF(N267="sníž. přenesená",J267,0)</f>
        <v>0</v>
      </c>
      <c r="BI267" s="162">
        <f>IF(N267="nulová",J267,0)</f>
        <v>0</v>
      </c>
      <c r="BJ267" s="23" t="s">
        <v>84</v>
      </c>
      <c r="BK267" s="162">
        <f>ROUND(I267*H267,2)</f>
        <v>0</v>
      </c>
      <c r="BL267" s="23" t="s">
        <v>146</v>
      </c>
      <c r="BM267" s="23" t="s">
        <v>439</v>
      </c>
    </row>
    <row r="268" spans="2:47" s="1" customFormat="1" ht="108">
      <c r="B268" s="38"/>
      <c r="D268" s="166" t="s">
        <v>237</v>
      </c>
      <c r="F268" s="167" t="s">
        <v>440</v>
      </c>
      <c r="J268" s="284"/>
      <c r="L268" s="38"/>
      <c r="M268" s="168"/>
      <c r="N268" s="39"/>
      <c r="O268" s="39"/>
      <c r="P268" s="39"/>
      <c r="Q268" s="39"/>
      <c r="R268" s="39"/>
      <c r="S268" s="39"/>
      <c r="T268" s="67"/>
      <c r="AT268" s="23" t="s">
        <v>237</v>
      </c>
      <c r="AU268" s="23" t="s">
        <v>142</v>
      </c>
    </row>
    <row r="269" spans="2:51" s="12" customFormat="1" ht="13.5">
      <c r="B269" s="176"/>
      <c r="D269" s="166" t="s">
        <v>239</v>
      </c>
      <c r="E269" s="177" t="s">
        <v>5</v>
      </c>
      <c r="F269" s="178" t="s">
        <v>428</v>
      </c>
      <c r="H269" s="177" t="s">
        <v>5</v>
      </c>
      <c r="J269" s="285"/>
      <c r="L269" s="176"/>
      <c r="M269" s="179"/>
      <c r="N269" s="180"/>
      <c r="O269" s="180"/>
      <c r="P269" s="180"/>
      <c r="Q269" s="180"/>
      <c r="R269" s="180"/>
      <c r="S269" s="180"/>
      <c r="T269" s="181"/>
      <c r="AT269" s="177" t="s">
        <v>239</v>
      </c>
      <c r="AU269" s="177" t="s">
        <v>142</v>
      </c>
      <c r="AV269" s="12" t="s">
        <v>84</v>
      </c>
      <c r="AW269" s="12" t="s">
        <v>39</v>
      </c>
      <c r="AX269" s="12" t="s">
        <v>76</v>
      </c>
      <c r="AY269" s="177" t="s">
        <v>130</v>
      </c>
    </row>
    <row r="270" spans="2:51" s="11" customFormat="1" ht="13.5">
      <c r="B270" s="169"/>
      <c r="D270" s="166" t="s">
        <v>239</v>
      </c>
      <c r="E270" s="170" t="s">
        <v>5</v>
      </c>
      <c r="F270" s="171" t="s">
        <v>441</v>
      </c>
      <c r="H270" s="172">
        <v>20.588</v>
      </c>
      <c r="J270" s="286"/>
      <c r="L270" s="169"/>
      <c r="M270" s="173"/>
      <c r="N270" s="174"/>
      <c r="O270" s="174"/>
      <c r="P270" s="174"/>
      <c r="Q270" s="174"/>
      <c r="R270" s="174"/>
      <c r="S270" s="174"/>
      <c r="T270" s="175"/>
      <c r="AT270" s="170" t="s">
        <v>239</v>
      </c>
      <c r="AU270" s="170" t="s">
        <v>142</v>
      </c>
      <c r="AV270" s="11" t="s">
        <v>86</v>
      </c>
      <c r="AW270" s="11" t="s">
        <v>39</v>
      </c>
      <c r="AX270" s="11" t="s">
        <v>76</v>
      </c>
      <c r="AY270" s="170" t="s">
        <v>130</v>
      </c>
    </row>
    <row r="271" spans="2:51" s="12" customFormat="1" ht="13.5">
      <c r="B271" s="176"/>
      <c r="D271" s="166" t="s">
        <v>239</v>
      </c>
      <c r="E271" s="177" t="s">
        <v>5</v>
      </c>
      <c r="F271" s="178" t="s">
        <v>430</v>
      </c>
      <c r="H271" s="177" t="s">
        <v>5</v>
      </c>
      <c r="J271" s="285"/>
      <c r="L271" s="176"/>
      <c r="M271" s="179"/>
      <c r="N271" s="180"/>
      <c r="O271" s="180"/>
      <c r="P271" s="180"/>
      <c r="Q271" s="180"/>
      <c r="R271" s="180"/>
      <c r="S271" s="180"/>
      <c r="T271" s="181"/>
      <c r="AT271" s="177" t="s">
        <v>239</v>
      </c>
      <c r="AU271" s="177" t="s">
        <v>142</v>
      </c>
      <c r="AV271" s="12" t="s">
        <v>84</v>
      </c>
      <c r="AW271" s="12" t="s">
        <v>39</v>
      </c>
      <c r="AX271" s="12" t="s">
        <v>76</v>
      </c>
      <c r="AY271" s="177" t="s">
        <v>130</v>
      </c>
    </row>
    <row r="272" spans="2:51" s="11" customFormat="1" ht="13.5">
      <c r="B272" s="169"/>
      <c r="D272" s="166" t="s">
        <v>239</v>
      </c>
      <c r="E272" s="170" t="s">
        <v>5</v>
      </c>
      <c r="F272" s="171" t="s">
        <v>442</v>
      </c>
      <c r="H272" s="172">
        <v>8.022</v>
      </c>
      <c r="J272" s="286"/>
      <c r="L272" s="169"/>
      <c r="M272" s="173"/>
      <c r="N272" s="174"/>
      <c r="O272" s="174"/>
      <c r="P272" s="174"/>
      <c r="Q272" s="174"/>
      <c r="R272" s="174"/>
      <c r="S272" s="174"/>
      <c r="T272" s="175"/>
      <c r="AT272" s="170" t="s">
        <v>239</v>
      </c>
      <c r="AU272" s="170" t="s">
        <v>142</v>
      </c>
      <c r="AV272" s="11" t="s">
        <v>86</v>
      </c>
      <c r="AW272" s="11" t="s">
        <v>39</v>
      </c>
      <c r="AX272" s="11" t="s">
        <v>76</v>
      </c>
      <c r="AY272" s="170" t="s">
        <v>130</v>
      </c>
    </row>
    <row r="273" spans="2:51" s="12" customFormat="1" ht="13.5">
      <c r="B273" s="176"/>
      <c r="D273" s="166" t="s">
        <v>239</v>
      </c>
      <c r="E273" s="177" t="s">
        <v>5</v>
      </c>
      <c r="F273" s="178" t="s">
        <v>432</v>
      </c>
      <c r="H273" s="177" t="s">
        <v>5</v>
      </c>
      <c r="J273" s="285"/>
      <c r="L273" s="176"/>
      <c r="M273" s="179"/>
      <c r="N273" s="180"/>
      <c r="O273" s="180"/>
      <c r="P273" s="180"/>
      <c r="Q273" s="180"/>
      <c r="R273" s="180"/>
      <c r="S273" s="180"/>
      <c r="T273" s="181"/>
      <c r="AT273" s="177" t="s">
        <v>239</v>
      </c>
      <c r="AU273" s="177" t="s">
        <v>142</v>
      </c>
      <c r="AV273" s="12" t="s">
        <v>84</v>
      </c>
      <c r="AW273" s="12" t="s">
        <v>39</v>
      </c>
      <c r="AX273" s="12" t="s">
        <v>76</v>
      </c>
      <c r="AY273" s="177" t="s">
        <v>130</v>
      </c>
    </row>
    <row r="274" spans="2:51" s="11" customFormat="1" ht="13.5">
      <c r="B274" s="169"/>
      <c r="D274" s="166" t="s">
        <v>239</v>
      </c>
      <c r="E274" s="170" t="s">
        <v>5</v>
      </c>
      <c r="F274" s="171" t="s">
        <v>443</v>
      </c>
      <c r="H274" s="172">
        <v>8.978</v>
      </c>
      <c r="J274" s="286"/>
      <c r="L274" s="169"/>
      <c r="M274" s="173"/>
      <c r="N274" s="174"/>
      <c r="O274" s="174"/>
      <c r="P274" s="174"/>
      <c r="Q274" s="174"/>
      <c r="R274" s="174"/>
      <c r="S274" s="174"/>
      <c r="T274" s="175"/>
      <c r="AT274" s="170" t="s">
        <v>239</v>
      </c>
      <c r="AU274" s="170" t="s">
        <v>142</v>
      </c>
      <c r="AV274" s="11" t="s">
        <v>86</v>
      </c>
      <c r="AW274" s="11" t="s">
        <v>39</v>
      </c>
      <c r="AX274" s="11" t="s">
        <v>76</v>
      </c>
      <c r="AY274" s="170" t="s">
        <v>130</v>
      </c>
    </row>
    <row r="275" spans="2:51" s="12" customFormat="1" ht="13.5">
      <c r="B275" s="176"/>
      <c r="D275" s="166" t="s">
        <v>239</v>
      </c>
      <c r="E275" s="177" t="s">
        <v>5</v>
      </c>
      <c r="F275" s="178" t="s">
        <v>434</v>
      </c>
      <c r="H275" s="177" t="s">
        <v>5</v>
      </c>
      <c r="J275" s="285"/>
      <c r="L275" s="176"/>
      <c r="M275" s="179"/>
      <c r="N275" s="180"/>
      <c r="O275" s="180"/>
      <c r="P275" s="180"/>
      <c r="Q275" s="180"/>
      <c r="R275" s="180"/>
      <c r="S275" s="180"/>
      <c r="T275" s="181"/>
      <c r="AT275" s="177" t="s">
        <v>239</v>
      </c>
      <c r="AU275" s="177" t="s">
        <v>142</v>
      </c>
      <c r="AV275" s="12" t="s">
        <v>84</v>
      </c>
      <c r="AW275" s="12" t="s">
        <v>39</v>
      </c>
      <c r="AX275" s="12" t="s">
        <v>76</v>
      </c>
      <c r="AY275" s="177" t="s">
        <v>130</v>
      </c>
    </row>
    <row r="276" spans="2:51" s="11" customFormat="1" ht="13.5">
      <c r="B276" s="169"/>
      <c r="D276" s="166" t="s">
        <v>239</v>
      </c>
      <c r="E276" s="170" t="s">
        <v>5</v>
      </c>
      <c r="F276" s="171" t="s">
        <v>444</v>
      </c>
      <c r="H276" s="172">
        <v>3.764</v>
      </c>
      <c r="J276" s="286"/>
      <c r="L276" s="169"/>
      <c r="M276" s="173"/>
      <c r="N276" s="174"/>
      <c r="O276" s="174"/>
      <c r="P276" s="174"/>
      <c r="Q276" s="174"/>
      <c r="R276" s="174"/>
      <c r="S276" s="174"/>
      <c r="T276" s="175"/>
      <c r="AT276" s="170" t="s">
        <v>239</v>
      </c>
      <c r="AU276" s="170" t="s">
        <v>142</v>
      </c>
      <c r="AV276" s="11" t="s">
        <v>86</v>
      </c>
      <c r="AW276" s="11" t="s">
        <v>39</v>
      </c>
      <c r="AX276" s="11" t="s">
        <v>76</v>
      </c>
      <c r="AY276" s="170" t="s">
        <v>130</v>
      </c>
    </row>
    <row r="277" spans="2:51" s="13" customFormat="1" ht="13.5">
      <c r="B277" s="182"/>
      <c r="D277" s="166" t="s">
        <v>239</v>
      </c>
      <c r="E277" s="183" t="s">
        <v>5</v>
      </c>
      <c r="F277" s="184" t="s">
        <v>265</v>
      </c>
      <c r="H277" s="185">
        <v>41.352</v>
      </c>
      <c r="J277" s="289"/>
      <c r="L277" s="182"/>
      <c r="M277" s="186"/>
      <c r="N277" s="187"/>
      <c r="O277" s="187"/>
      <c r="P277" s="187"/>
      <c r="Q277" s="187"/>
      <c r="R277" s="187"/>
      <c r="S277" s="187"/>
      <c r="T277" s="188"/>
      <c r="AT277" s="183" t="s">
        <v>239</v>
      </c>
      <c r="AU277" s="183" t="s">
        <v>142</v>
      </c>
      <c r="AV277" s="13" t="s">
        <v>146</v>
      </c>
      <c r="AW277" s="13" t="s">
        <v>39</v>
      </c>
      <c r="AX277" s="13" t="s">
        <v>84</v>
      </c>
      <c r="AY277" s="183" t="s">
        <v>130</v>
      </c>
    </row>
    <row r="278" spans="2:65" s="1" customFormat="1" ht="16.5" customHeight="1">
      <c r="B278" s="152"/>
      <c r="C278" s="153" t="s">
        <v>445</v>
      </c>
      <c r="D278" s="153" t="s">
        <v>133</v>
      </c>
      <c r="E278" s="154" t="s">
        <v>446</v>
      </c>
      <c r="F278" s="155" t="s">
        <v>447</v>
      </c>
      <c r="G278" s="156" t="s">
        <v>337</v>
      </c>
      <c r="H278" s="157">
        <v>14.754</v>
      </c>
      <c r="I278" s="281">
        <v>0</v>
      </c>
      <c r="J278" s="283">
        <f>ROUND(I278*H278,2)</f>
        <v>0</v>
      </c>
      <c r="K278" s="155" t="s">
        <v>167</v>
      </c>
      <c r="L278" s="38"/>
      <c r="M278" s="158" t="s">
        <v>5</v>
      </c>
      <c r="N278" s="159" t="s">
        <v>47</v>
      </c>
      <c r="O278" s="160">
        <v>15.231</v>
      </c>
      <c r="P278" s="160">
        <f>O278*H278</f>
        <v>224.718174</v>
      </c>
      <c r="Q278" s="160">
        <v>1.06277</v>
      </c>
      <c r="R278" s="160">
        <f>Q278*H278</f>
        <v>15.680108579999999</v>
      </c>
      <c r="S278" s="160">
        <v>0</v>
      </c>
      <c r="T278" s="161">
        <f>S278*H278</f>
        <v>0</v>
      </c>
      <c r="AR278" s="23" t="s">
        <v>146</v>
      </c>
      <c r="AT278" s="23" t="s">
        <v>133</v>
      </c>
      <c r="AU278" s="23" t="s">
        <v>142</v>
      </c>
      <c r="AY278" s="23" t="s">
        <v>130</v>
      </c>
      <c r="BE278" s="162">
        <f>IF(N278="základní",J278,0)</f>
        <v>0</v>
      </c>
      <c r="BF278" s="162">
        <f>IF(N278="snížená",J278,0)</f>
        <v>0</v>
      </c>
      <c r="BG278" s="162">
        <f>IF(N278="zákl. přenesená",J278,0)</f>
        <v>0</v>
      </c>
      <c r="BH278" s="162">
        <f>IF(N278="sníž. přenesená",J278,0)</f>
        <v>0</v>
      </c>
      <c r="BI278" s="162">
        <f>IF(N278="nulová",J278,0)</f>
        <v>0</v>
      </c>
      <c r="BJ278" s="23" t="s">
        <v>84</v>
      </c>
      <c r="BK278" s="162">
        <f>ROUND(I278*H278,2)</f>
        <v>0</v>
      </c>
      <c r="BL278" s="23" t="s">
        <v>146</v>
      </c>
      <c r="BM278" s="23" t="s">
        <v>448</v>
      </c>
    </row>
    <row r="279" spans="2:47" s="1" customFormat="1" ht="54">
      <c r="B279" s="38"/>
      <c r="D279" s="166" t="s">
        <v>237</v>
      </c>
      <c r="F279" s="167" t="s">
        <v>449</v>
      </c>
      <c r="J279" s="284"/>
      <c r="L279" s="38"/>
      <c r="M279" s="168"/>
      <c r="N279" s="39"/>
      <c r="O279" s="39"/>
      <c r="P279" s="39"/>
      <c r="Q279" s="39"/>
      <c r="R279" s="39"/>
      <c r="S279" s="39"/>
      <c r="T279" s="67"/>
      <c r="AT279" s="23" t="s">
        <v>237</v>
      </c>
      <c r="AU279" s="23" t="s">
        <v>142</v>
      </c>
    </row>
    <row r="280" spans="2:51" s="11" customFormat="1" ht="13.5">
      <c r="B280" s="169"/>
      <c r="D280" s="166" t="s">
        <v>239</v>
      </c>
      <c r="E280" s="170" t="s">
        <v>5</v>
      </c>
      <c r="F280" s="171" t="s">
        <v>450</v>
      </c>
      <c r="H280" s="172">
        <v>11.349</v>
      </c>
      <c r="J280" s="286"/>
      <c r="L280" s="169"/>
      <c r="M280" s="173"/>
      <c r="N280" s="174"/>
      <c r="O280" s="174"/>
      <c r="P280" s="174"/>
      <c r="Q280" s="174"/>
      <c r="R280" s="174"/>
      <c r="S280" s="174"/>
      <c r="T280" s="175"/>
      <c r="AT280" s="170" t="s">
        <v>239</v>
      </c>
      <c r="AU280" s="170" t="s">
        <v>142</v>
      </c>
      <c r="AV280" s="11" t="s">
        <v>86</v>
      </c>
      <c r="AW280" s="11" t="s">
        <v>39</v>
      </c>
      <c r="AX280" s="11" t="s">
        <v>84</v>
      </c>
      <c r="AY280" s="170" t="s">
        <v>130</v>
      </c>
    </row>
    <row r="281" spans="2:51" s="11" customFormat="1" ht="13.5">
      <c r="B281" s="169"/>
      <c r="D281" s="166" t="s">
        <v>239</v>
      </c>
      <c r="F281" s="171" t="s">
        <v>451</v>
      </c>
      <c r="H281" s="172">
        <v>14.754</v>
      </c>
      <c r="J281" s="286"/>
      <c r="L281" s="169"/>
      <c r="M281" s="173"/>
      <c r="N281" s="174"/>
      <c r="O281" s="174"/>
      <c r="P281" s="174"/>
      <c r="Q281" s="174"/>
      <c r="R281" s="174"/>
      <c r="S281" s="174"/>
      <c r="T281" s="175"/>
      <c r="AT281" s="170" t="s">
        <v>239</v>
      </c>
      <c r="AU281" s="170" t="s">
        <v>142</v>
      </c>
      <c r="AV281" s="11" t="s">
        <v>86</v>
      </c>
      <c r="AW281" s="11" t="s">
        <v>6</v>
      </c>
      <c r="AX281" s="11" t="s">
        <v>84</v>
      </c>
      <c r="AY281" s="170" t="s">
        <v>130</v>
      </c>
    </row>
    <row r="282" spans="2:65" s="1" customFormat="1" ht="25.5" customHeight="1">
      <c r="B282" s="152"/>
      <c r="C282" s="153" t="s">
        <v>452</v>
      </c>
      <c r="D282" s="153" t="s">
        <v>133</v>
      </c>
      <c r="E282" s="154" t="s">
        <v>453</v>
      </c>
      <c r="F282" s="155" t="s">
        <v>454</v>
      </c>
      <c r="G282" s="156" t="s">
        <v>337</v>
      </c>
      <c r="H282" s="157">
        <v>6.809</v>
      </c>
      <c r="I282" s="281">
        <v>0</v>
      </c>
      <c r="J282" s="283">
        <f>ROUND(I282*H282,2)</f>
        <v>0</v>
      </c>
      <c r="K282" s="155" t="s">
        <v>5</v>
      </c>
      <c r="L282" s="38"/>
      <c r="M282" s="158" t="s">
        <v>5</v>
      </c>
      <c r="N282" s="159" t="s">
        <v>47</v>
      </c>
      <c r="O282" s="160">
        <v>0</v>
      </c>
      <c r="P282" s="160">
        <f>O282*H282</f>
        <v>0</v>
      </c>
      <c r="Q282" s="160">
        <v>0</v>
      </c>
      <c r="R282" s="160">
        <f>Q282*H282</f>
        <v>0</v>
      </c>
      <c r="S282" s="160">
        <v>0</v>
      </c>
      <c r="T282" s="161">
        <f>S282*H282</f>
        <v>0</v>
      </c>
      <c r="AR282" s="23" t="s">
        <v>146</v>
      </c>
      <c r="AT282" s="23" t="s">
        <v>133</v>
      </c>
      <c r="AU282" s="23" t="s">
        <v>142</v>
      </c>
      <c r="AY282" s="23" t="s">
        <v>130</v>
      </c>
      <c r="BE282" s="162">
        <f>IF(N282="základní",J282,0)</f>
        <v>0</v>
      </c>
      <c r="BF282" s="162">
        <f>IF(N282="snížená",J282,0)</f>
        <v>0</v>
      </c>
      <c r="BG282" s="162">
        <f>IF(N282="zákl. přenesená",J282,0)</f>
        <v>0</v>
      </c>
      <c r="BH282" s="162">
        <f>IF(N282="sníž. přenesená",J282,0)</f>
        <v>0</v>
      </c>
      <c r="BI282" s="162">
        <f>IF(N282="nulová",J282,0)</f>
        <v>0</v>
      </c>
      <c r="BJ282" s="23" t="s">
        <v>84</v>
      </c>
      <c r="BK282" s="162">
        <f>ROUND(I282*H282,2)</f>
        <v>0</v>
      </c>
      <c r="BL282" s="23" t="s">
        <v>146</v>
      </c>
      <c r="BM282" s="23" t="s">
        <v>455</v>
      </c>
    </row>
    <row r="283" spans="2:51" s="11" customFormat="1" ht="13.5">
      <c r="B283" s="169"/>
      <c r="D283" s="166" t="s">
        <v>239</v>
      </c>
      <c r="E283" s="170" t="s">
        <v>5</v>
      </c>
      <c r="F283" s="171" t="s">
        <v>450</v>
      </c>
      <c r="H283" s="172">
        <v>11.349</v>
      </c>
      <c r="J283" s="286"/>
      <c r="L283" s="169"/>
      <c r="M283" s="173"/>
      <c r="N283" s="174"/>
      <c r="O283" s="174"/>
      <c r="P283" s="174"/>
      <c r="Q283" s="174"/>
      <c r="R283" s="174"/>
      <c r="S283" s="174"/>
      <c r="T283" s="175"/>
      <c r="AT283" s="170" t="s">
        <v>239</v>
      </c>
      <c r="AU283" s="170" t="s">
        <v>142</v>
      </c>
      <c r="AV283" s="11" t="s">
        <v>86</v>
      </c>
      <c r="AW283" s="11" t="s">
        <v>39</v>
      </c>
      <c r="AX283" s="11" t="s">
        <v>84</v>
      </c>
      <c r="AY283" s="170" t="s">
        <v>130</v>
      </c>
    </row>
    <row r="284" spans="2:51" s="11" customFormat="1" ht="13.5">
      <c r="B284" s="169"/>
      <c r="D284" s="166" t="s">
        <v>239</v>
      </c>
      <c r="F284" s="171" t="s">
        <v>456</v>
      </c>
      <c r="H284" s="172">
        <v>6.809</v>
      </c>
      <c r="J284" s="286"/>
      <c r="L284" s="169"/>
      <c r="M284" s="173"/>
      <c r="N284" s="174"/>
      <c r="O284" s="174"/>
      <c r="P284" s="174"/>
      <c r="Q284" s="174"/>
      <c r="R284" s="174"/>
      <c r="S284" s="174"/>
      <c r="T284" s="175"/>
      <c r="AT284" s="170" t="s">
        <v>239</v>
      </c>
      <c r="AU284" s="170" t="s">
        <v>142</v>
      </c>
      <c r="AV284" s="11" t="s">
        <v>86</v>
      </c>
      <c r="AW284" s="11" t="s">
        <v>6</v>
      </c>
      <c r="AX284" s="11" t="s">
        <v>84</v>
      </c>
      <c r="AY284" s="170" t="s">
        <v>130</v>
      </c>
    </row>
    <row r="285" spans="2:63" s="10" customFormat="1" ht="29.85" customHeight="1">
      <c r="B285" s="140"/>
      <c r="D285" s="141" t="s">
        <v>75</v>
      </c>
      <c r="E285" s="150" t="s">
        <v>142</v>
      </c>
      <c r="F285" s="150" t="s">
        <v>457</v>
      </c>
      <c r="J285" s="287">
        <f>J286</f>
        <v>0</v>
      </c>
      <c r="L285" s="140"/>
      <c r="M285" s="144"/>
      <c r="N285" s="145"/>
      <c r="O285" s="145"/>
      <c r="P285" s="146">
        <f>P286</f>
        <v>99.08096</v>
      </c>
      <c r="Q285" s="145"/>
      <c r="R285" s="146">
        <f>R286</f>
        <v>52.84730704</v>
      </c>
      <c r="S285" s="145"/>
      <c r="T285" s="147">
        <f>T286</f>
        <v>0</v>
      </c>
      <c r="AR285" s="141" t="s">
        <v>84</v>
      </c>
      <c r="AT285" s="148" t="s">
        <v>75</v>
      </c>
      <c r="AU285" s="148" t="s">
        <v>84</v>
      </c>
      <c r="AY285" s="141" t="s">
        <v>130</v>
      </c>
      <c r="BK285" s="149">
        <f>BK286</f>
        <v>0</v>
      </c>
    </row>
    <row r="286" spans="2:63" s="10" customFormat="1" ht="14.85" customHeight="1">
      <c r="B286" s="140"/>
      <c r="D286" s="141" t="s">
        <v>75</v>
      </c>
      <c r="E286" s="150" t="s">
        <v>445</v>
      </c>
      <c r="F286" s="150" t="s">
        <v>458</v>
      </c>
      <c r="J286" s="287">
        <f>J287</f>
        <v>0</v>
      </c>
      <c r="L286" s="140"/>
      <c r="M286" s="144"/>
      <c r="N286" s="145"/>
      <c r="O286" s="145"/>
      <c r="P286" s="146">
        <f>SUM(P287:P293)</f>
        <v>99.08096</v>
      </c>
      <c r="Q286" s="145"/>
      <c r="R286" s="146">
        <f>SUM(R287:R293)</f>
        <v>52.84730704</v>
      </c>
      <c r="S286" s="145"/>
      <c r="T286" s="147">
        <f>SUM(T287:T293)</f>
        <v>0</v>
      </c>
      <c r="AR286" s="141" t="s">
        <v>84</v>
      </c>
      <c r="AT286" s="148" t="s">
        <v>75</v>
      </c>
      <c r="AU286" s="148" t="s">
        <v>86</v>
      </c>
      <c r="AY286" s="141" t="s">
        <v>130</v>
      </c>
      <c r="BK286" s="149">
        <f>SUM(BK287:BK293)</f>
        <v>0</v>
      </c>
    </row>
    <row r="287" spans="2:65" s="1" customFormat="1" ht="25.5" customHeight="1">
      <c r="B287" s="152"/>
      <c r="C287" s="153" t="s">
        <v>459</v>
      </c>
      <c r="D287" s="153" t="s">
        <v>133</v>
      </c>
      <c r="E287" s="154" t="s">
        <v>460</v>
      </c>
      <c r="F287" s="155" t="s">
        <v>461</v>
      </c>
      <c r="G287" s="156" t="s">
        <v>235</v>
      </c>
      <c r="H287" s="157">
        <v>77.407</v>
      </c>
      <c r="I287" s="281">
        <v>0</v>
      </c>
      <c r="J287" s="283">
        <f>ROUND(I287*H287,2)</f>
        <v>0</v>
      </c>
      <c r="K287" s="155" t="s">
        <v>167</v>
      </c>
      <c r="L287" s="38"/>
      <c r="M287" s="158" t="s">
        <v>5</v>
      </c>
      <c r="N287" s="159" t="s">
        <v>47</v>
      </c>
      <c r="O287" s="160">
        <v>1.28</v>
      </c>
      <c r="P287" s="160">
        <f>O287*H287</f>
        <v>99.08096</v>
      </c>
      <c r="Q287" s="160">
        <v>0.68272</v>
      </c>
      <c r="R287" s="160">
        <f>Q287*H287</f>
        <v>52.84730704</v>
      </c>
      <c r="S287" s="160">
        <v>0</v>
      </c>
      <c r="T287" s="161">
        <f>S287*H287</f>
        <v>0</v>
      </c>
      <c r="AR287" s="23" t="s">
        <v>146</v>
      </c>
      <c r="AT287" s="23" t="s">
        <v>133</v>
      </c>
      <c r="AU287" s="23" t="s">
        <v>142</v>
      </c>
      <c r="AY287" s="23" t="s">
        <v>130</v>
      </c>
      <c r="BE287" s="162">
        <f>IF(N287="základní",J287,0)</f>
        <v>0</v>
      </c>
      <c r="BF287" s="162">
        <f>IF(N287="snížená",J287,0)</f>
        <v>0</v>
      </c>
      <c r="BG287" s="162">
        <f>IF(N287="zákl. přenesená",J287,0)</f>
        <v>0</v>
      </c>
      <c r="BH287" s="162">
        <f>IF(N287="sníž. přenesená",J287,0)</f>
        <v>0</v>
      </c>
      <c r="BI287" s="162">
        <f>IF(N287="nulová",J287,0)</f>
        <v>0</v>
      </c>
      <c r="BJ287" s="23" t="s">
        <v>84</v>
      </c>
      <c r="BK287" s="162">
        <f>ROUND(I287*H287,2)</f>
        <v>0</v>
      </c>
      <c r="BL287" s="23" t="s">
        <v>146</v>
      </c>
      <c r="BM287" s="23" t="s">
        <v>462</v>
      </c>
    </row>
    <row r="288" spans="2:47" s="1" customFormat="1" ht="94.5">
      <c r="B288" s="38"/>
      <c r="D288" s="166" t="s">
        <v>237</v>
      </c>
      <c r="F288" s="167" t="s">
        <v>463</v>
      </c>
      <c r="J288" s="284"/>
      <c r="L288" s="38"/>
      <c r="M288" s="168"/>
      <c r="N288" s="39"/>
      <c r="O288" s="39"/>
      <c r="P288" s="39"/>
      <c r="Q288" s="39"/>
      <c r="R288" s="39"/>
      <c r="S288" s="39"/>
      <c r="T288" s="67"/>
      <c r="AT288" s="23" t="s">
        <v>237</v>
      </c>
      <c r="AU288" s="23" t="s">
        <v>142</v>
      </c>
    </row>
    <row r="289" spans="2:51" s="12" customFormat="1" ht="13.5">
      <c r="B289" s="176"/>
      <c r="D289" s="166" t="s">
        <v>239</v>
      </c>
      <c r="E289" s="177" t="s">
        <v>5</v>
      </c>
      <c r="F289" s="178" t="s">
        <v>349</v>
      </c>
      <c r="H289" s="177" t="s">
        <v>5</v>
      </c>
      <c r="J289" s="285"/>
      <c r="L289" s="176"/>
      <c r="M289" s="179"/>
      <c r="N289" s="180"/>
      <c r="O289" s="180"/>
      <c r="P289" s="180"/>
      <c r="Q289" s="180"/>
      <c r="R289" s="180"/>
      <c r="S289" s="180"/>
      <c r="T289" s="181"/>
      <c r="AT289" s="177" t="s">
        <v>239</v>
      </c>
      <c r="AU289" s="177" t="s">
        <v>142</v>
      </c>
      <c r="AV289" s="12" t="s">
        <v>84</v>
      </c>
      <c r="AW289" s="12" t="s">
        <v>39</v>
      </c>
      <c r="AX289" s="12" t="s">
        <v>76</v>
      </c>
      <c r="AY289" s="177" t="s">
        <v>130</v>
      </c>
    </row>
    <row r="290" spans="2:51" s="11" customFormat="1" ht="13.5">
      <c r="B290" s="169"/>
      <c r="D290" s="166" t="s">
        <v>239</v>
      </c>
      <c r="E290" s="170" t="s">
        <v>5</v>
      </c>
      <c r="F290" s="171" t="s">
        <v>464</v>
      </c>
      <c r="H290" s="172">
        <v>27.289</v>
      </c>
      <c r="J290" s="286"/>
      <c r="L290" s="169"/>
      <c r="M290" s="173"/>
      <c r="N290" s="174"/>
      <c r="O290" s="174"/>
      <c r="P290" s="174"/>
      <c r="Q290" s="174"/>
      <c r="R290" s="174"/>
      <c r="S290" s="174"/>
      <c r="T290" s="175"/>
      <c r="AT290" s="170" t="s">
        <v>239</v>
      </c>
      <c r="AU290" s="170" t="s">
        <v>142</v>
      </c>
      <c r="AV290" s="11" t="s">
        <v>86</v>
      </c>
      <c r="AW290" s="11" t="s">
        <v>39</v>
      </c>
      <c r="AX290" s="11" t="s">
        <v>76</v>
      </c>
      <c r="AY290" s="170" t="s">
        <v>130</v>
      </c>
    </row>
    <row r="291" spans="2:51" s="11" customFormat="1" ht="27">
      <c r="B291" s="169"/>
      <c r="D291" s="166" t="s">
        <v>239</v>
      </c>
      <c r="E291" s="170" t="s">
        <v>5</v>
      </c>
      <c r="F291" s="171" t="s">
        <v>465</v>
      </c>
      <c r="H291" s="172">
        <v>12.828</v>
      </c>
      <c r="J291" s="286"/>
      <c r="L291" s="169"/>
      <c r="M291" s="173"/>
      <c r="N291" s="174"/>
      <c r="O291" s="174"/>
      <c r="P291" s="174"/>
      <c r="Q291" s="174"/>
      <c r="R291" s="174"/>
      <c r="S291" s="174"/>
      <c r="T291" s="175"/>
      <c r="AT291" s="170" t="s">
        <v>239</v>
      </c>
      <c r="AU291" s="170" t="s">
        <v>142</v>
      </c>
      <c r="AV291" s="11" t="s">
        <v>86</v>
      </c>
      <c r="AW291" s="11" t="s">
        <v>39</v>
      </c>
      <c r="AX291" s="11" t="s">
        <v>76</v>
      </c>
      <c r="AY291" s="170" t="s">
        <v>130</v>
      </c>
    </row>
    <row r="292" spans="2:51" s="11" customFormat="1" ht="13.5">
      <c r="B292" s="169"/>
      <c r="D292" s="166" t="s">
        <v>239</v>
      </c>
      <c r="E292" s="170" t="s">
        <v>5</v>
      </c>
      <c r="F292" s="171" t="s">
        <v>466</v>
      </c>
      <c r="H292" s="172">
        <v>37.29</v>
      </c>
      <c r="J292" s="286"/>
      <c r="L292" s="169"/>
      <c r="M292" s="173"/>
      <c r="N292" s="174"/>
      <c r="O292" s="174"/>
      <c r="P292" s="174"/>
      <c r="Q292" s="174"/>
      <c r="R292" s="174"/>
      <c r="S292" s="174"/>
      <c r="T292" s="175"/>
      <c r="AT292" s="170" t="s">
        <v>239</v>
      </c>
      <c r="AU292" s="170" t="s">
        <v>142</v>
      </c>
      <c r="AV292" s="11" t="s">
        <v>86</v>
      </c>
      <c r="AW292" s="11" t="s">
        <v>39</v>
      </c>
      <c r="AX292" s="11" t="s">
        <v>76</v>
      </c>
      <c r="AY292" s="170" t="s">
        <v>130</v>
      </c>
    </row>
    <row r="293" spans="2:51" s="13" customFormat="1" ht="13.5">
      <c r="B293" s="182"/>
      <c r="D293" s="166" t="s">
        <v>239</v>
      </c>
      <c r="E293" s="183" t="s">
        <v>5</v>
      </c>
      <c r="F293" s="184" t="s">
        <v>265</v>
      </c>
      <c r="H293" s="185">
        <v>77.407</v>
      </c>
      <c r="J293" s="289"/>
      <c r="L293" s="182"/>
      <c r="M293" s="186"/>
      <c r="N293" s="187"/>
      <c r="O293" s="187"/>
      <c r="P293" s="187"/>
      <c r="Q293" s="187"/>
      <c r="R293" s="187"/>
      <c r="S293" s="187"/>
      <c r="T293" s="188"/>
      <c r="AT293" s="183" t="s">
        <v>239</v>
      </c>
      <c r="AU293" s="183" t="s">
        <v>142</v>
      </c>
      <c r="AV293" s="13" t="s">
        <v>146</v>
      </c>
      <c r="AW293" s="13" t="s">
        <v>39</v>
      </c>
      <c r="AX293" s="13" t="s">
        <v>84</v>
      </c>
      <c r="AY293" s="183" t="s">
        <v>130</v>
      </c>
    </row>
    <row r="294" spans="2:63" s="10" customFormat="1" ht="29.85" customHeight="1">
      <c r="B294" s="140"/>
      <c r="D294" s="141" t="s">
        <v>75</v>
      </c>
      <c r="E294" s="150" t="s">
        <v>146</v>
      </c>
      <c r="F294" s="150" t="s">
        <v>467</v>
      </c>
      <c r="J294" s="287">
        <f>J295</f>
        <v>0</v>
      </c>
      <c r="L294" s="140"/>
      <c r="M294" s="144"/>
      <c r="N294" s="145"/>
      <c r="O294" s="145"/>
      <c r="P294" s="146">
        <f>P295</f>
        <v>0.35559</v>
      </c>
      <c r="Q294" s="145"/>
      <c r="R294" s="146">
        <f>R295</f>
        <v>0.5105079</v>
      </c>
      <c r="S294" s="145"/>
      <c r="T294" s="147">
        <f>T295</f>
        <v>0</v>
      </c>
      <c r="AR294" s="141" t="s">
        <v>84</v>
      </c>
      <c r="AT294" s="148" t="s">
        <v>75</v>
      </c>
      <c r="AU294" s="148" t="s">
        <v>84</v>
      </c>
      <c r="AY294" s="141" t="s">
        <v>130</v>
      </c>
      <c r="BK294" s="149">
        <f>BK295</f>
        <v>0</v>
      </c>
    </row>
    <row r="295" spans="2:63" s="10" customFormat="1" ht="14.85" customHeight="1">
      <c r="B295" s="140"/>
      <c r="D295" s="141" t="s">
        <v>75</v>
      </c>
      <c r="E295" s="150" t="s">
        <v>468</v>
      </c>
      <c r="F295" s="150" t="s">
        <v>469</v>
      </c>
      <c r="J295" s="287">
        <f>J296</f>
        <v>0</v>
      </c>
      <c r="L295" s="140"/>
      <c r="M295" s="144"/>
      <c r="N295" s="145"/>
      <c r="O295" s="145"/>
      <c r="P295" s="146">
        <f>SUM(P296:P298)</f>
        <v>0.35559</v>
      </c>
      <c r="Q295" s="145"/>
      <c r="R295" s="146">
        <f>SUM(R296:R298)</f>
        <v>0.5105079</v>
      </c>
      <c r="S295" s="145"/>
      <c r="T295" s="147">
        <f>SUM(T296:T298)</f>
        <v>0</v>
      </c>
      <c r="AR295" s="141" t="s">
        <v>84</v>
      </c>
      <c r="AT295" s="148" t="s">
        <v>75</v>
      </c>
      <c r="AU295" s="148" t="s">
        <v>86</v>
      </c>
      <c r="AY295" s="141" t="s">
        <v>130</v>
      </c>
      <c r="BK295" s="149">
        <f>SUM(BK296:BK298)</f>
        <v>0</v>
      </c>
    </row>
    <row r="296" spans="2:65" s="1" customFormat="1" ht="25.5" customHeight="1">
      <c r="B296" s="152"/>
      <c r="C296" s="153" t="s">
        <v>470</v>
      </c>
      <c r="D296" s="153" t="s">
        <v>133</v>
      </c>
      <c r="E296" s="154" t="s">
        <v>471</v>
      </c>
      <c r="F296" s="155" t="s">
        <v>472</v>
      </c>
      <c r="G296" s="156" t="s">
        <v>249</v>
      </c>
      <c r="H296" s="157">
        <v>0.27</v>
      </c>
      <c r="I296" s="281">
        <v>0</v>
      </c>
      <c r="J296" s="283">
        <f>ROUND(I296*H296,2)</f>
        <v>0</v>
      </c>
      <c r="K296" s="155" t="s">
        <v>167</v>
      </c>
      <c r="L296" s="38"/>
      <c r="M296" s="158" t="s">
        <v>5</v>
      </c>
      <c r="N296" s="159" t="s">
        <v>47</v>
      </c>
      <c r="O296" s="160">
        <v>1.317</v>
      </c>
      <c r="P296" s="160">
        <f>O296*H296</f>
        <v>0.35559</v>
      </c>
      <c r="Q296" s="160">
        <v>1.89077</v>
      </c>
      <c r="R296" s="160">
        <f>Q296*H296</f>
        <v>0.5105079</v>
      </c>
      <c r="S296" s="160">
        <v>0</v>
      </c>
      <c r="T296" s="161">
        <f>S296*H296</f>
        <v>0</v>
      </c>
      <c r="AR296" s="23" t="s">
        <v>146</v>
      </c>
      <c r="AT296" s="23" t="s">
        <v>133</v>
      </c>
      <c r="AU296" s="23" t="s">
        <v>142</v>
      </c>
      <c r="AY296" s="23" t="s">
        <v>130</v>
      </c>
      <c r="BE296" s="162">
        <f>IF(N296="základní",J296,0)</f>
        <v>0</v>
      </c>
      <c r="BF296" s="162">
        <f>IF(N296="snížená",J296,0)</f>
        <v>0</v>
      </c>
      <c r="BG296" s="162">
        <f>IF(N296="zákl. přenesená",J296,0)</f>
        <v>0</v>
      </c>
      <c r="BH296" s="162">
        <f>IF(N296="sníž. přenesená",J296,0)</f>
        <v>0</v>
      </c>
      <c r="BI296" s="162">
        <f>IF(N296="nulová",J296,0)</f>
        <v>0</v>
      </c>
      <c r="BJ296" s="23" t="s">
        <v>84</v>
      </c>
      <c r="BK296" s="162">
        <f>ROUND(I296*H296,2)</f>
        <v>0</v>
      </c>
      <c r="BL296" s="23" t="s">
        <v>146</v>
      </c>
      <c r="BM296" s="23" t="s">
        <v>473</v>
      </c>
    </row>
    <row r="297" spans="2:47" s="1" customFormat="1" ht="67.5">
      <c r="B297" s="38"/>
      <c r="D297" s="166" t="s">
        <v>237</v>
      </c>
      <c r="F297" s="167" t="s">
        <v>474</v>
      </c>
      <c r="J297" s="284"/>
      <c r="L297" s="38"/>
      <c r="M297" s="168"/>
      <c r="N297" s="39"/>
      <c r="O297" s="39"/>
      <c r="P297" s="39"/>
      <c r="Q297" s="39"/>
      <c r="R297" s="39"/>
      <c r="S297" s="39"/>
      <c r="T297" s="67"/>
      <c r="AT297" s="23" t="s">
        <v>237</v>
      </c>
      <c r="AU297" s="23" t="s">
        <v>142</v>
      </c>
    </row>
    <row r="298" spans="2:51" s="11" customFormat="1" ht="13.5">
      <c r="B298" s="169"/>
      <c r="D298" s="166" t="s">
        <v>239</v>
      </c>
      <c r="E298" s="170" t="s">
        <v>5</v>
      </c>
      <c r="F298" s="171" t="s">
        <v>475</v>
      </c>
      <c r="H298" s="172">
        <v>0.27</v>
      </c>
      <c r="J298" s="286"/>
      <c r="L298" s="169"/>
      <c r="M298" s="173"/>
      <c r="N298" s="174"/>
      <c r="O298" s="174"/>
      <c r="P298" s="174"/>
      <c r="Q298" s="174"/>
      <c r="R298" s="174"/>
      <c r="S298" s="174"/>
      <c r="T298" s="175"/>
      <c r="AT298" s="170" t="s">
        <v>239</v>
      </c>
      <c r="AU298" s="170" t="s">
        <v>142</v>
      </c>
      <c r="AV298" s="11" t="s">
        <v>86</v>
      </c>
      <c r="AW298" s="11" t="s">
        <v>39</v>
      </c>
      <c r="AX298" s="11" t="s">
        <v>84</v>
      </c>
      <c r="AY298" s="170" t="s">
        <v>130</v>
      </c>
    </row>
    <row r="299" spans="2:63" s="10" customFormat="1" ht="29.85" customHeight="1">
      <c r="B299" s="140"/>
      <c r="D299" s="141" t="s">
        <v>75</v>
      </c>
      <c r="E299" s="150" t="s">
        <v>129</v>
      </c>
      <c r="F299" s="150" t="s">
        <v>476</v>
      </c>
      <c r="J299" s="287">
        <f>J300+J306+J311</f>
        <v>0</v>
      </c>
      <c r="L299" s="140"/>
      <c r="M299" s="144"/>
      <c r="N299" s="145"/>
      <c r="O299" s="145"/>
      <c r="P299" s="146">
        <f>P300+P306+P311</f>
        <v>112.27179400000001</v>
      </c>
      <c r="Q299" s="145"/>
      <c r="R299" s="146">
        <f>R300+R306+R311</f>
        <v>1101.7499016999998</v>
      </c>
      <c r="S299" s="145"/>
      <c r="T299" s="147">
        <f>T300+T306+T311</f>
        <v>0</v>
      </c>
      <c r="AR299" s="141" t="s">
        <v>84</v>
      </c>
      <c r="AT299" s="148" t="s">
        <v>75</v>
      </c>
      <c r="AU299" s="148" t="s">
        <v>84</v>
      </c>
      <c r="AY299" s="141" t="s">
        <v>130</v>
      </c>
      <c r="BK299" s="149">
        <f>BK300+BK306+BK311</f>
        <v>0</v>
      </c>
    </row>
    <row r="300" spans="2:63" s="10" customFormat="1" ht="14.85" customHeight="1">
      <c r="B300" s="140"/>
      <c r="D300" s="141" t="s">
        <v>75</v>
      </c>
      <c r="E300" s="150" t="s">
        <v>477</v>
      </c>
      <c r="F300" s="150" t="s">
        <v>478</v>
      </c>
      <c r="J300" s="287">
        <f>J301</f>
        <v>0</v>
      </c>
      <c r="L300" s="140"/>
      <c r="M300" s="144"/>
      <c r="N300" s="145"/>
      <c r="O300" s="145"/>
      <c r="P300" s="146">
        <f>SUM(P301:P305)</f>
        <v>74.44276</v>
      </c>
      <c r="Q300" s="145"/>
      <c r="R300" s="146">
        <f>SUM(R301:R305)</f>
        <v>1054.68375432</v>
      </c>
      <c r="S300" s="145"/>
      <c r="T300" s="147">
        <f>SUM(T301:T305)</f>
        <v>0</v>
      </c>
      <c r="AR300" s="141" t="s">
        <v>84</v>
      </c>
      <c r="AT300" s="148" t="s">
        <v>75</v>
      </c>
      <c r="AU300" s="148" t="s">
        <v>86</v>
      </c>
      <c r="AY300" s="141" t="s">
        <v>130</v>
      </c>
      <c r="BK300" s="149">
        <f>SUM(BK301:BK305)</f>
        <v>0</v>
      </c>
    </row>
    <row r="301" spans="2:65" s="1" customFormat="1" ht="25.5" customHeight="1">
      <c r="B301" s="152"/>
      <c r="C301" s="153" t="s">
        <v>479</v>
      </c>
      <c r="D301" s="153" t="s">
        <v>133</v>
      </c>
      <c r="E301" s="154" t="s">
        <v>480</v>
      </c>
      <c r="F301" s="155" t="s">
        <v>481</v>
      </c>
      <c r="G301" s="156" t="s">
        <v>235</v>
      </c>
      <c r="H301" s="157">
        <v>2126.936</v>
      </c>
      <c r="I301" s="281">
        <v>0</v>
      </c>
      <c r="J301" s="283">
        <f>ROUND(I301*H301,2)</f>
        <v>0</v>
      </c>
      <c r="K301" s="155" t="s">
        <v>167</v>
      </c>
      <c r="L301" s="38"/>
      <c r="M301" s="158" t="s">
        <v>5</v>
      </c>
      <c r="N301" s="159" t="s">
        <v>47</v>
      </c>
      <c r="O301" s="160">
        <v>0.035</v>
      </c>
      <c r="P301" s="160">
        <f>O301*H301</f>
        <v>74.44276</v>
      </c>
      <c r="Q301" s="160">
        <v>0.49587</v>
      </c>
      <c r="R301" s="160">
        <f>Q301*H301</f>
        <v>1054.68375432</v>
      </c>
      <c r="S301" s="160">
        <v>0</v>
      </c>
      <c r="T301" s="161">
        <f>S301*H301</f>
        <v>0</v>
      </c>
      <c r="AR301" s="23" t="s">
        <v>146</v>
      </c>
      <c r="AT301" s="23" t="s">
        <v>133</v>
      </c>
      <c r="AU301" s="23" t="s">
        <v>142</v>
      </c>
      <c r="AY301" s="23" t="s">
        <v>130</v>
      </c>
      <c r="BE301" s="162">
        <f>IF(N301="základní",J301,0)</f>
        <v>0</v>
      </c>
      <c r="BF301" s="162">
        <f>IF(N301="snížená",J301,0)</f>
        <v>0</v>
      </c>
      <c r="BG301" s="162">
        <f>IF(N301="zákl. přenesená",J301,0)</f>
        <v>0</v>
      </c>
      <c r="BH301" s="162">
        <f>IF(N301="sníž. přenesená",J301,0)</f>
        <v>0</v>
      </c>
      <c r="BI301" s="162">
        <f>IF(N301="nulová",J301,0)</f>
        <v>0</v>
      </c>
      <c r="BJ301" s="23" t="s">
        <v>84</v>
      </c>
      <c r="BK301" s="162">
        <f>ROUND(I301*H301,2)</f>
        <v>0</v>
      </c>
      <c r="BL301" s="23" t="s">
        <v>146</v>
      </c>
      <c r="BM301" s="23" t="s">
        <v>482</v>
      </c>
    </row>
    <row r="302" spans="2:47" s="1" customFormat="1" ht="108">
      <c r="B302" s="38"/>
      <c r="D302" s="166" t="s">
        <v>237</v>
      </c>
      <c r="F302" s="167" t="s">
        <v>483</v>
      </c>
      <c r="J302" s="284"/>
      <c r="L302" s="38"/>
      <c r="M302" s="168"/>
      <c r="N302" s="39"/>
      <c r="O302" s="39"/>
      <c r="P302" s="39"/>
      <c r="Q302" s="39"/>
      <c r="R302" s="39"/>
      <c r="S302" s="39"/>
      <c r="T302" s="67"/>
      <c r="AT302" s="23" t="s">
        <v>237</v>
      </c>
      <c r="AU302" s="23" t="s">
        <v>142</v>
      </c>
    </row>
    <row r="303" spans="2:51" s="11" customFormat="1" ht="13.5">
      <c r="B303" s="169"/>
      <c r="D303" s="166" t="s">
        <v>239</v>
      </c>
      <c r="E303" s="170" t="s">
        <v>5</v>
      </c>
      <c r="F303" s="171" t="s">
        <v>383</v>
      </c>
      <c r="H303" s="172">
        <v>2105.55</v>
      </c>
      <c r="J303" s="286"/>
      <c r="L303" s="169"/>
      <c r="M303" s="173"/>
      <c r="N303" s="174"/>
      <c r="O303" s="174"/>
      <c r="P303" s="174"/>
      <c r="Q303" s="174"/>
      <c r="R303" s="174"/>
      <c r="S303" s="174"/>
      <c r="T303" s="175"/>
      <c r="AT303" s="170" t="s">
        <v>239</v>
      </c>
      <c r="AU303" s="170" t="s">
        <v>142</v>
      </c>
      <c r="AV303" s="11" t="s">
        <v>86</v>
      </c>
      <c r="AW303" s="11" t="s">
        <v>39</v>
      </c>
      <c r="AX303" s="11" t="s">
        <v>76</v>
      </c>
      <c r="AY303" s="170" t="s">
        <v>130</v>
      </c>
    </row>
    <row r="304" spans="2:51" s="11" customFormat="1" ht="13.5">
      <c r="B304" s="169"/>
      <c r="D304" s="166" t="s">
        <v>239</v>
      </c>
      <c r="E304" s="170" t="s">
        <v>5</v>
      </c>
      <c r="F304" s="171" t="s">
        <v>384</v>
      </c>
      <c r="H304" s="172">
        <v>21.386</v>
      </c>
      <c r="J304" s="286"/>
      <c r="L304" s="169"/>
      <c r="M304" s="173"/>
      <c r="N304" s="174"/>
      <c r="O304" s="174"/>
      <c r="P304" s="174"/>
      <c r="Q304" s="174"/>
      <c r="R304" s="174"/>
      <c r="S304" s="174"/>
      <c r="T304" s="175"/>
      <c r="AT304" s="170" t="s">
        <v>239</v>
      </c>
      <c r="AU304" s="170" t="s">
        <v>142</v>
      </c>
      <c r="AV304" s="11" t="s">
        <v>86</v>
      </c>
      <c r="AW304" s="11" t="s">
        <v>39</v>
      </c>
      <c r="AX304" s="11" t="s">
        <v>76</v>
      </c>
      <c r="AY304" s="170" t="s">
        <v>130</v>
      </c>
    </row>
    <row r="305" spans="2:51" s="13" customFormat="1" ht="13.5">
      <c r="B305" s="182"/>
      <c r="D305" s="166" t="s">
        <v>239</v>
      </c>
      <c r="E305" s="183" t="s">
        <v>5</v>
      </c>
      <c r="F305" s="184" t="s">
        <v>265</v>
      </c>
      <c r="H305" s="185">
        <v>2126.936</v>
      </c>
      <c r="J305" s="289"/>
      <c r="L305" s="182"/>
      <c r="M305" s="186"/>
      <c r="N305" s="187"/>
      <c r="O305" s="187"/>
      <c r="P305" s="187"/>
      <c r="Q305" s="187"/>
      <c r="R305" s="187"/>
      <c r="S305" s="187"/>
      <c r="T305" s="188"/>
      <c r="AT305" s="183" t="s">
        <v>239</v>
      </c>
      <c r="AU305" s="183" t="s">
        <v>142</v>
      </c>
      <c r="AV305" s="13" t="s">
        <v>146</v>
      </c>
      <c r="AW305" s="13" t="s">
        <v>39</v>
      </c>
      <c r="AX305" s="13" t="s">
        <v>84</v>
      </c>
      <c r="AY305" s="183" t="s">
        <v>130</v>
      </c>
    </row>
    <row r="306" spans="2:63" s="10" customFormat="1" ht="22.35" customHeight="1">
      <c r="B306" s="140"/>
      <c r="D306" s="141" t="s">
        <v>75</v>
      </c>
      <c r="E306" s="150" t="s">
        <v>484</v>
      </c>
      <c r="F306" s="150" t="s">
        <v>485</v>
      </c>
      <c r="J306" s="287">
        <f>J307+J309</f>
        <v>0</v>
      </c>
      <c r="L306" s="140"/>
      <c r="M306" s="144"/>
      <c r="N306" s="145"/>
      <c r="O306" s="145"/>
      <c r="P306" s="146">
        <f>SUM(P307:P310)</f>
        <v>29.9376</v>
      </c>
      <c r="Q306" s="145"/>
      <c r="R306" s="146">
        <f>SUM(R307:R310)</f>
        <v>39.073557599999994</v>
      </c>
      <c r="S306" s="145"/>
      <c r="T306" s="147">
        <f>SUM(T307:T310)</f>
        <v>0</v>
      </c>
      <c r="AR306" s="141" t="s">
        <v>84</v>
      </c>
      <c r="AT306" s="148" t="s">
        <v>75</v>
      </c>
      <c r="AU306" s="148" t="s">
        <v>86</v>
      </c>
      <c r="AY306" s="141" t="s">
        <v>130</v>
      </c>
      <c r="BK306" s="149">
        <f>SUM(BK307:BK310)</f>
        <v>0</v>
      </c>
    </row>
    <row r="307" spans="2:65" s="1" customFormat="1" ht="38.25" customHeight="1">
      <c r="B307" s="152"/>
      <c r="C307" s="153" t="s">
        <v>486</v>
      </c>
      <c r="D307" s="153" t="s">
        <v>133</v>
      </c>
      <c r="E307" s="154" t="s">
        <v>487</v>
      </c>
      <c r="F307" s="155" t="s">
        <v>488</v>
      </c>
      <c r="G307" s="156" t="s">
        <v>235</v>
      </c>
      <c r="H307" s="157">
        <v>498.96</v>
      </c>
      <c r="I307" s="281">
        <v>0</v>
      </c>
      <c r="J307" s="283">
        <f>ROUND(I307*H307,2)</f>
        <v>0</v>
      </c>
      <c r="K307" s="155" t="s">
        <v>167</v>
      </c>
      <c r="L307" s="38"/>
      <c r="M307" s="158" t="s">
        <v>5</v>
      </c>
      <c r="N307" s="159" t="s">
        <v>47</v>
      </c>
      <c r="O307" s="160">
        <v>0.058</v>
      </c>
      <c r="P307" s="160">
        <f>O307*H307</f>
        <v>28.93968</v>
      </c>
      <c r="Q307" s="160">
        <v>0.0778</v>
      </c>
      <c r="R307" s="160">
        <f>Q307*H307</f>
        <v>38.819087999999994</v>
      </c>
      <c r="S307" s="160">
        <v>0</v>
      </c>
      <c r="T307" s="161">
        <f>S307*H307</f>
        <v>0</v>
      </c>
      <c r="AR307" s="23" t="s">
        <v>146</v>
      </c>
      <c r="AT307" s="23" t="s">
        <v>133</v>
      </c>
      <c r="AU307" s="23" t="s">
        <v>142</v>
      </c>
      <c r="AY307" s="23" t="s">
        <v>130</v>
      </c>
      <c r="BE307" s="162">
        <f>IF(N307="základní",J307,0)</f>
        <v>0</v>
      </c>
      <c r="BF307" s="162">
        <f>IF(N307="snížená",J307,0)</f>
        <v>0</v>
      </c>
      <c r="BG307" s="162">
        <f>IF(N307="zákl. přenesená",J307,0)</f>
        <v>0</v>
      </c>
      <c r="BH307" s="162">
        <f>IF(N307="sníž. přenesená",J307,0)</f>
        <v>0</v>
      </c>
      <c r="BI307" s="162">
        <f>IF(N307="nulová",J307,0)</f>
        <v>0</v>
      </c>
      <c r="BJ307" s="23" t="s">
        <v>84</v>
      </c>
      <c r="BK307" s="162">
        <f>ROUND(I307*H307,2)</f>
        <v>0</v>
      </c>
      <c r="BL307" s="23" t="s">
        <v>146</v>
      </c>
      <c r="BM307" s="23" t="s">
        <v>489</v>
      </c>
    </row>
    <row r="308" spans="2:51" s="11" customFormat="1" ht="13.5">
      <c r="B308" s="169"/>
      <c r="D308" s="166" t="s">
        <v>239</v>
      </c>
      <c r="E308" s="170" t="s">
        <v>5</v>
      </c>
      <c r="F308" s="171" t="s">
        <v>245</v>
      </c>
      <c r="H308" s="172">
        <v>498.96</v>
      </c>
      <c r="J308" s="286"/>
      <c r="L308" s="169"/>
      <c r="M308" s="173"/>
      <c r="N308" s="174"/>
      <c r="O308" s="174"/>
      <c r="P308" s="174"/>
      <c r="Q308" s="174"/>
      <c r="R308" s="174"/>
      <c r="S308" s="174"/>
      <c r="T308" s="175"/>
      <c r="AT308" s="170" t="s">
        <v>239</v>
      </c>
      <c r="AU308" s="170" t="s">
        <v>142</v>
      </c>
      <c r="AV308" s="11" t="s">
        <v>86</v>
      </c>
      <c r="AW308" s="11" t="s">
        <v>39</v>
      </c>
      <c r="AX308" s="11" t="s">
        <v>84</v>
      </c>
      <c r="AY308" s="170" t="s">
        <v>130</v>
      </c>
    </row>
    <row r="309" spans="2:65" s="1" customFormat="1" ht="25.5" customHeight="1">
      <c r="B309" s="152"/>
      <c r="C309" s="153" t="s">
        <v>490</v>
      </c>
      <c r="D309" s="153" t="s">
        <v>133</v>
      </c>
      <c r="E309" s="154" t="s">
        <v>491</v>
      </c>
      <c r="F309" s="155" t="s">
        <v>492</v>
      </c>
      <c r="G309" s="156" t="s">
        <v>235</v>
      </c>
      <c r="H309" s="157">
        <v>498.96</v>
      </c>
      <c r="I309" s="281">
        <v>0</v>
      </c>
      <c r="J309" s="283">
        <f>ROUND(I309*H309,2)</f>
        <v>0</v>
      </c>
      <c r="K309" s="155" t="s">
        <v>167</v>
      </c>
      <c r="L309" s="38"/>
      <c r="M309" s="158" t="s">
        <v>5</v>
      </c>
      <c r="N309" s="159" t="s">
        <v>47</v>
      </c>
      <c r="O309" s="160">
        <v>0.002</v>
      </c>
      <c r="P309" s="160">
        <f>O309*H309</f>
        <v>0.99792</v>
      </c>
      <c r="Q309" s="160">
        <v>0.00051</v>
      </c>
      <c r="R309" s="160">
        <f>Q309*H309</f>
        <v>0.2544696</v>
      </c>
      <c r="S309" s="160">
        <v>0</v>
      </c>
      <c r="T309" s="161">
        <f>S309*H309</f>
        <v>0</v>
      </c>
      <c r="AR309" s="23" t="s">
        <v>146</v>
      </c>
      <c r="AT309" s="23" t="s">
        <v>133</v>
      </c>
      <c r="AU309" s="23" t="s">
        <v>142</v>
      </c>
      <c r="AY309" s="23" t="s">
        <v>130</v>
      </c>
      <c r="BE309" s="162">
        <f>IF(N309="základní",J309,0)</f>
        <v>0</v>
      </c>
      <c r="BF309" s="162">
        <f>IF(N309="snížená",J309,0)</f>
        <v>0</v>
      </c>
      <c r="BG309" s="162">
        <f>IF(N309="zákl. přenesená",J309,0)</f>
        <v>0</v>
      </c>
      <c r="BH309" s="162">
        <f>IF(N309="sníž. přenesená",J309,0)</f>
        <v>0</v>
      </c>
      <c r="BI309" s="162">
        <f>IF(N309="nulová",J309,0)</f>
        <v>0</v>
      </c>
      <c r="BJ309" s="23" t="s">
        <v>84</v>
      </c>
      <c r="BK309" s="162">
        <f>ROUND(I309*H309,2)</f>
        <v>0</v>
      </c>
      <c r="BL309" s="23" t="s">
        <v>146</v>
      </c>
      <c r="BM309" s="23" t="s">
        <v>493</v>
      </c>
    </row>
    <row r="310" spans="2:51" s="11" customFormat="1" ht="13.5">
      <c r="B310" s="169"/>
      <c r="D310" s="166" t="s">
        <v>239</v>
      </c>
      <c r="E310" s="170" t="s">
        <v>5</v>
      </c>
      <c r="F310" s="171" t="s">
        <v>245</v>
      </c>
      <c r="H310" s="172">
        <v>498.96</v>
      </c>
      <c r="J310" s="286"/>
      <c r="L310" s="169"/>
      <c r="M310" s="173"/>
      <c r="N310" s="174"/>
      <c r="O310" s="174"/>
      <c r="P310" s="174"/>
      <c r="Q310" s="174"/>
      <c r="R310" s="174"/>
      <c r="S310" s="174"/>
      <c r="T310" s="175"/>
      <c r="AT310" s="170" t="s">
        <v>239</v>
      </c>
      <c r="AU310" s="170" t="s">
        <v>142</v>
      </c>
      <c r="AV310" s="11" t="s">
        <v>86</v>
      </c>
      <c r="AW310" s="11" t="s">
        <v>39</v>
      </c>
      <c r="AX310" s="11" t="s">
        <v>84</v>
      </c>
      <c r="AY310" s="170" t="s">
        <v>130</v>
      </c>
    </row>
    <row r="311" spans="2:63" s="10" customFormat="1" ht="22.35" customHeight="1">
      <c r="B311" s="140"/>
      <c r="D311" s="141" t="s">
        <v>75</v>
      </c>
      <c r="E311" s="150" t="s">
        <v>494</v>
      </c>
      <c r="F311" s="150" t="s">
        <v>495</v>
      </c>
      <c r="J311" s="287">
        <f>J312</f>
        <v>0</v>
      </c>
      <c r="L311" s="140"/>
      <c r="M311" s="144"/>
      <c r="N311" s="145"/>
      <c r="O311" s="145"/>
      <c r="P311" s="146">
        <f>SUM(P312:P314)</f>
        <v>7.891433999999999</v>
      </c>
      <c r="Q311" s="145"/>
      <c r="R311" s="146">
        <f>SUM(R312:R314)</f>
        <v>7.992589779999999</v>
      </c>
      <c r="S311" s="145"/>
      <c r="T311" s="147">
        <f>SUM(T312:T314)</f>
        <v>0</v>
      </c>
      <c r="AR311" s="141" t="s">
        <v>84</v>
      </c>
      <c r="AT311" s="148" t="s">
        <v>75</v>
      </c>
      <c r="AU311" s="148" t="s">
        <v>86</v>
      </c>
      <c r="AY311" s="141" t="s">
        <v>130</v>
      </c>
      <c r="BK311" s="149">
        <f>SUM(BK312:BK314)</f>
        <v>0</v>
      </c>
    </row>
    <row r="312" spans="2:65" s="1" customFormat="1" ht="16.5" customHeight="1">
      <c r="B312" s="152"/>
      <c r="C312" s="153" t="s">
        <v>496</v>
      </c>
      <c r="D312" s="153" t="s">
        <v>133</v>
      </c>
      <c r="E312" s="154" t="s">
        <v>497</v>
      </c>
      <c r="F312" s="155" t="s">
        <v>498</v>
      </c>
      <c r="G312" s="156" t="s">
        <v>235</v>
      </c>
      <c r="H312" s="157">
        <v>21.386</v>
      </c>
      <c r="I312" s="281">
        <v>0</v>
      </c>
      <c r="J312" s="283">
        <f>ROUND(I312*H312,2)</f>
        <v>0</v>
      </c>
      <c r="K312" s="155" t="s">
        <v>167</v>
      </c>
      <c r="L312" s="38"/>
      <c r="M312" s="158" t="s">
        <v>5</v>
      </c>
      <c r="N312" s="159" t="s">
        <v>47</v>
      </c>
      <c r="O312" s="160">
        <v>0.369</v>
      </c>
      <c r="P312" s="160">
        <f>O312*H312</f>
        <v>7.891433999999999</v>
      </c>
      <c r="Q312" s="160">
        <v>0.37373</v>
      </c>
      <c r="R312" s="160">
        <f>Q312*H312</f>
        <v>7.992589779999999</v>
      </c>
      <c r="S312" s="160">
        <v>0</v>
      </c>
      <c r="T312" s="161">
        <f>S312*H312</f>
        <v>0</v>
      </c>
      <c r="AR312" s="23" t="s">
        <v>146</v>
      </c>
      <c r="AT312" s="23" t="s">
        <v>133</v>
      </c>
      <c r="AU312" s="23" t="s">
        <v>142</v>
      </c>
      <c r="AY312" s="23" t="s">
        <v>130</v>
      </c>
      <c r="BE312" s="162">
        <f>IF(N312="základní",J312,0)</f>
        <v>0</v>
      </c>
      <c r="BF312" s="162">
        <f>IF(N312="snížená",J312,0)</f>
        <v>0</v>
      </c>
      <c r="BG312" s="162">
        <f>IF(N312="zákl. přenesená",J312,0)</f>
        <v>0</v>
      </c>
      <c r="BH312" s="162">
        <f>IF(N312="sníž. přenesená",J312,0)</f>
        <v>0</v>
      </c>
      <c r="BI312" s="162">
        <f>IF(N312="nulová",J312,0)</f>
        <v>0</v>
      </c>
      <c r="BJ312" s="23" t="s">
        <v>84</v>
      </c>
      <c r="BK312" s="162">
        <f>ROUND(I312*H312,2)</f>
        <v>0</v>
      </c>
      <c r="BL312" s="23" t="s">
        <v>146</v>
      </c>
      <c r="BM312" s="23" t="s">
        <v>499</v>
      </c>
    </row>
    <row r="313" spans="2:47" s="1" customFormat="1" ht="337.5">
      <c r="B313" s="38"/>
      <c r="D313" s="166" t="s">
        <v>237</v>
      </c>
      <c r="F313" s="167" t="s">
        <v>500</v>
      </c>
      <c r="J313" s="284"/>
      <c r="L313" s="38"/>
      <c r="M313" s="168"/>
      <c r="N313" s="39"/>
      <c r="O313" s="39"/>
      <c r="P313" s="39"/>
      <c r="Q313" s="39"/>
      <c r="R313" s="39"/>
      <c r="S313" s="39"/>
      <c r="T313" s="67"/>
      <c r="AT313" s="23" t="s">
        <v>237</v>
      </c>
      <c r="AU313" s="23" t="s">
        <v>142</v>
      </c>
    </row>
    <row r="314" spans="2:51" s="11" customFormat="1" ht="13.5">
      <c r="B314" s="169"/>
      <c r="D314" s="166" t="s">
        <v>239</v>
      </c>
      <c r="E314" s="170" t="s">
        <v>5</v>
      </c>
      <c r="F314" s="171" t="s">
        <v>384</v>
      </c>
      <c r="H314" s="172">
        <v>21.386</v>
      </c>
      <c r="J314" s="286"/>
      <c r="L314" s="169"/>
      <c r="M314" s="173"/>
      <c r="N314" s="174"/>
      <c r="O314" s="174"/>
      <c r="P314" s="174"/>
      <c r="Q314" s="174"/>
      <c r="R314" s="174"/>
      <c r="S314" s="174"/>
      <c r="T314" s="175"/>
      <c r="AT314" s="170" t="s">
        <v>239</v>
      </c>
      <c r="AU314" s="170" t="s">
        <v>142</v>
      </c>
      <c r="AV314" s="11" t="s">
        <v>86</v>
      </c>
      <c r="AW314" s="11" t="s">
        <v>39</v>
      </c>
      <c r="AX314" s="11" t="s">
        <v>84</v>
      </c>
      <c r="AY314" s="170" t="s">
        <v>130</v>
      </c>
    </row>
    <row r="315" spans="2:63" s="10" customFormat="1" ht="29.85" customHeight="1">
      <c r="B315" s="140"/>
      <c r="D315" s="141" t="s">
        <v>75</v>
      </c>
      <c r="E315" s="150" t="s">
        <v>155</v>
      </c>
      <c r="F315" s="150" t="s">
        <v>501</v>
      </c>
      <c r="J315" s="287">
        <f>J316</f>
        <v>0</v>
      </c>
      <c r="L315" s="140"/>
      <c r="M315" s="144"/>
      <c r="N315" s="145"/>
      <c r="O315" s="145"/>
      <c r="P315" s="146">
        <f>P316</f>
        <v>5081.702814</v>
      </c>
      <c r="Q315" s="145"/>
      <c r="R315" s="146">
        <f>R316</f>
        <v>870.5800740599999</v>
      </c>
      <c r="S315" s="145"/>
      <c r="T315" s="147">
        <f>T316</f>
        <v>0</v>
      </c>
      <c r="AR315" s="141" t="s">
        <v>84</v>
      </c>
      <c r="AT315" s="148" t="s">
        <v>75</v>
      </c>
      <c r="AU315" s="148" t="s">
        <v>84</v>
      </c>
      <c r="AY315" s="141" t="s">
        <v>130</v>
      </c>
      <c r="BK315" s="149">
        <f>BK316</f>
        <v>0</v>
      </c>
    </row>
    <row r="316" spans="2:63" s="10" customFormat="1" ht="14.85" customHeight="1">
      <c r="B316" s="140"/>
      <c r="D316" s="141" t="s">
        <v>75</v>
      </c>
      <c r="E316" s="150" t="s">
        <v>502</v>
      </c>
      <c r="F316" s="150" t="s">
        <v>503</v>
      </c>
      <c r="J316" s="287">
        <f>J317+J318+J323+J327+J331+J338</f>
        <v>0</v>
      </c>
      <c r="L316" s="140"/>
      <c r="M316" s="144"/>
      <c r="N316" s="145"/>
      <c r="O316" s="145"/>
      <c r="P316" s="146">
        <f>SUM(P317:P338)</f>
        <v>5081.702814</v>
      </c>
      <c r="Q316" s="145"/>
      <c r="R316" s="146">
        <f>SUM(R317:R338)</f>
        <v>870.5800740599999</v>
      </c>
      <c r="S316" s="145"/>
      <c r="T316" s="147">
        <f>SUM(T317:T338)</f>
        <v>0</v>
      </c>
      <c r="AR316" s="141" t="s">
        <v>84</v>
      </c>
      <c r="AT316" s="148" t="s">
        <v>75</v>
      </c>
      <c r="AU316" s="148" t="s">
        <v>86</v>
      </c>
      <c r="AY316" s="141" t="s">
        <v>130</v>
      </c>
      <c r="BK316" s="149">
        <f>SUM(BK317:BK338)</f>
        <v>0</v>
      </c>
    </row>
    <row r="317" spans="2:65" s="1" customFormat="1" ht="16.5" customHeight="1">
      <c r="B317" s="152"/>
      <c r="C317" s="153" t="s">
        <v>504</v>
      </c>
      <c r="D317" s="153" t="s">
        <v>133</v>
      </c>
      <c r="E317" s="154" t="s">
        <v>505</v>
      </c>
      <c r="F317" s="155" t="s">
        <v>506</v>
      </c>
      <c r="G317" s="156" t="s">
        <v>235</v>
      </c>
      <c r="H317" s="157">
        <v>2105.55</v>
      </c>
      <c r="I317" s="281">
        <v>0</v>
      </c>
      <c r="J317" s="283">
        <f>ROUND(I317*H317,2)</f>
        <v>0</v>
      </c>
      <c r="K317" s="155" t="s">
        <v>167</v>
      </c>
      <c r="L317" s="38"/>
      <c r="M317" s="158" t="s">
        <v>5</v>
      </c>
      <c r="N317" s="159" t="s">
        <v>47</v>
      </c>
      <c r="O317" s="160">
        <v>0.025</v>
      </c>
      <c r="P317" s="160">
        <f>O317*H317</f>
        <v>52.63875000000001</v>
      </c>
      <c r="Q317" s="160">
        <v>0.00013</v>
      </c>
      <c r="R317" s="160">
        <f>Q317*H317</f>
        <v>0.2737215</v>
      </c>
      <c r="S317" s="160">
        <v>0</v>
      </c>
      <c r="T317" s="161">
        <f>S317*H317</f>
        <v>0</v>
      </c>
      <c r="AR317" s="23" t="s">
        <v>146</v>
      </c>
      <c r="AT317" s="23" t="s">
        <v>133</v>
      </c>
      <c r="AU317" s="23" t="s">
        <v>142</v>
      </c>
      <c r="AY317" s="23" t="s">
        <v>130</v>
      </c>
      <c r="BE317" s="162">
        <f>IF(N317="základní",J317,0)</f>
        <v>0</v>
      </c>
      <c r="BF317" s="162">
        <f>IF(N317="snížená",J317,0)</f>
        <v>0</v>
      </c>
      <c r="BG317" s="162">
        <f>IF(N317="zákl. přenesená",J317,0)</f>
        <v>0</v>
      </c>
      <c r="BH317" s="162">
        <f>IF(N317="sníž. přenesená",J317,0)</f>
        <v>0</v>
      </c>
      <c r="BI317" s="162">
        <f>IF(N317="nulová",J317,0)</f>
        <v>0</v>
      </c>
      <c r="BJ317" s="23" t="s">
        <v>84</v>
      </c>
      <c r="BK317" s="162">
        <f>ROUND(I317*H317,2)</f>
        <v>0</v>
      </c>
      <c r="BL317" s="23" t="s">
        <v>146</v>
      </c>
      <c r="BM317" s="23" t="s">
        <v>507</v>
      </c>
    </row>
    <row r="318" spans="2:65" s="1" customFormat="1" ht="51" customHeight="1">
      <c r="B318" s="152"/>
      <c r="C318" s="153" t="s">
        <v>508</v>
      </c>
      <c r="D318" s="153" t="s">
        <v>133</v>
      </c>
      <c r="E318" s="154" t="s">
        <v>509</v>
      </c>
      <c r="F318" s="155" t="s">
        <v>510</v>
      </c>
      <c r="G318" s="156" t="s">
        <v>249</v>
      </c>
      <c r="H318" s="157">
        <v>336.888</v>
      </c>
      <c r="I318" s="281">
        <v>0</v>
      </c>
      <c r="J318" s="283">
        <f>ROUND(I318*H318,2)</f>
        <v>0</v>
      </c>
      <c r="K318" s="155" t="s">
        <v>167</v>
      </c>
      <c r="L318" s="38"/>
      <c r="M318" s="158" t="s">
        <v>5</v>
      </c>
      <c r="N318" s="159" t="s">
        <v>47</v>
      </c>
      <c r="O318" s="160">
        <v>14.928</v>
      </c>
      <c r="P318" s="160">
        <f>O318*H318</f>
        <v>5029.064064</v>
      </c>
      <c r="Q318" s="160">
        <v>2.58337</v>
      </c>
      <c r="R318" s="160">
        <f>Q318*H318</f>
        <v>870.3063525599999</v>
      </c>
      <c r="S318" s="160">
        <v>0</v>
      </c>
      <c r="T318" s="161">
        <f>S318*H318</f>
        <v>0</v>
      </c>
      <c r="AR318" s="23" t="s">
        <v>146</v>
      </c>
      <c r="AT318" s="23" t="s">
        <v>133</v>
      </c>
      <c r="AU318" s="23" t="s">
        <v>142</v>
      </c>
      <c r="AY318" s="23" t="s">
        <v>130</v>
      </c>
      <c r="BE318" s="162">
        <f>IF(N318="základní",J318,0)</f>
        <v>0</v>
      </c>
      <c r="BF318" s="162">
        <f>IF(N318="snížená",J318,0)</f>
        <v>0</v>
      </c>
      <c r="BG318" s="162">
        <f>IF(N318="zákl. přenesená",J318,0)</f>
        <v>0</v>
      </c>
      <c r="BH318" s="162">
        <f>IF(N318="sníž. přenesená",J318,0)</f>
        <v>0</v>
      </c>
      <c r="BI318" s="162">
        <f>IF(N318="nulová",J318,0)</f>
        <v>0</v>
      </c>
      <c r="BJ318" s="23" t="s">
        <v>84</v>
      </c>
      <c r="BK318" s="162">
        <f>ROUND(I318*H318,2)</f>
        <v>0</v>
      </c>
      <c r="BL318" s="23" t="s">
        <v>146</v>
      </c>
      <c r="BM318" s="23" t="s">
        <v>511</v>
      </c>
    </row>
    <row r="319" spans="2:47" s="1" customFormat="1" ht="189">
      <c r="B319" s="38"/>
      <c r="D319" s="166" t="s">
        <v>237</v>
      </c>
      <c r="F319" s="167" t="s">
        <v>512</v>
      </c>
      <c r="J319" s="284"/>
      <c r="L319" s="38"/>
      <c r="M319" s="168"/>
      <c r="N319" s="39"/>
      <c r="O319" s="39"/>
      <c r="P319" s="39"/>
      <c r="Q319" s="39"/>
      <c r="R319" s="39"/>
      <c r="S319" s="39"/>
      <c r="T319" s="67"/>
      <c r="AT319" s="23" t="s">
        <v>237</v>
      </c>
      <c r="AU319" s="23" t="s">
        <v>142</v>
      </c>
    </row>
    <row r="320" spans="2:51" s="12" customFormat="1" ht="13.5">
      <c r="B320" s="176"/>
      <c r="D320" s="166" t="s">
        <v>239</v>
      </c>
      <c r="E320" s="177" t="s">
        <v>5</v>
      </c>
      <c r="F320" s="178" t="s">
        <v>513</v>
      </c>
      <c r="H320" s="177" t="s">
        <v>5</v>
      </c>
      <c r="J320" s="285"/>
      <c r="L320" s="176"/>
      <c r="M320" s="179"/>
      <c r="N320" s="180"/>
      <c r="O320" s="180"/>
      <c r="P320" s="180"/>
      <c r="Q320" s="180"/>
      <c r="R320" s="180"/>
      <c r="S320" s="180"/>
      <c r="T320" s="181"/>
      <c r="AT320" s="177" t="s">
        <v>239</v>
      </c>
      <c r="AU320" s="177" t="s">
        <v>142</v>
      </c>
      <c r="AV320" s="12" t="s">
        <v>84</v>
      </c>
      <c r="AW320" s="12" t="s">
        <v>39</v>
      </c>
      <c r="AX320" s="12" t="s">
        <v>76</v>
      </c>
      <c r="AY320" s="177" t="s">
        <v>130</v>
      </c>
    </row>
    <row r="321" spans="2:51" s="12" customFormat="1" ht="13.5">
      <c r="B321" s="176"/>
      <c r="D321" s="166" t="s">
        <v>239</v>
      </c>
      <c r="E321" s="177" t="s">
        <v>5</v>
      </c>
      <c r="F321" s="178" t="s">
        <v>514</v>
      </c>
      <c r="H321" s="177" t="s">
        <v>5</v>
      </c>
      <c r="J321" s="285"/>
      <c r="L321" s="176"/>
      <c r="M321" s="179"/>
      <c r="N321" s="180"/>
      <c r="O321" s="180"/>
      <c r="P321" s="180"/>
      <c r="Q321" s="180"/>
      <c r="R321" s="180"/>
      <c r="S321" s="180"/>
      <c r="T321" s="181"/>
      <c r="AT321" s="177" t="s">
        <v>239</v>
      </c>
      <c r="AU321" s="177" t="s">
        <v>142</v>
      </c>
      <c r="AV321" s="12" t="s">
        <v>84</v>
      </c>
      <c r="AW321" s="12" t="s">
        <v>39</v>
      </c>
      <c r="AX321" s="12" t="s">
        <v>76</v>
      </c>
      <c r="AY321" s="177" t="s">
        <v>130</v>
      </c>
    </row>
    <row r="322" spans="2:51" s="11" customFormat="1" ht="13.5">
      <c r="B322" s="169"/>
      <c r="D322" s="166" t="s">
        <v>239</v>
      </c>
      <c r="E322" s="170" t="s">
        <v>5</v>
      </c>
      <c r="F322" s="171" t="s">
        <v>515</v>
      </c>
      <c r="H322" s="172">
        <v>336.888</v>
      </c>
      <c r="J322" s="286"/>
      <c r="L322" s="169"/>
      <c r="M322" s="173"/>
      <c r="N322" s="174"/>
      <c r="O322" s="174"/>
      <c r="P322" s="174"/>
      <c r="Q322" s="174"/>
      <c r="R322" s="174"/>
      <c r="S322" s="174"/>
      <c r="T322" s="175"/>
      <c r="AT322" s="170" t="s">
        <v>239</v>
      </c>
      <c r="AU322" s="170" t="s">
        <v>142</v>
      </c>
      <c r="AV322" s="11" t="s">
        <v>86</v>
      </c>
      <c r="AW322" s="11" t="s">
        <v>39</v>
      </c>
      <c r="AX322" s="11" t="s">
        <v>84</v>
      </c>
      <c r="AY322" s="170" t="s">
        <v>130</v>
      </c>
    </row>
    <row r="323" spans="2:65" s="1" customFormat="1" ht="25.5" customHeight="1">
      <c r="B323" s="152"/>
      <c r="C323" s="153" t="s">
        <v>516</v>
      </c>
      <c r="D323" s="153" t="s">
        <v>133</v>
      </c>
      <c r="E323" s="154" t="s">
        <v>517</v>
      </c>
      <c r="F323" s="155" t="s">
        <v>518</v>
      </c>
      <c r="G323" s="156" t="s">
        <v>249</v>
      </c>
      <c r="H323" s="157">
        <v>336.888</v>
      </c>
      <c r="I323" s="281">
        <v>0</v>
      </c>
      <c r="J323" s="283">
        <f>ROUND(I323*H323,2)</f>
        <v>0</v>
      </c>
      <c r="K323" s="155" t="s">
        <v>5</v>
      </c>
      <c r="L323" s="38"/>
      <c r="M323" s="158" t="s">
        <v>5</v>
      </c>
      <c r="N323" s="159" t="s">
        <v>47</v>
      </c>
      <c r="O323" s="160">
        <v>0</v>
      </c>
      <c r="P323" s="160">
        <f>O323*H323</f>
        <v>0</v>
      </c>
      <c r="Q323" s="160">
        <v>0</v>
      </c>
      <c r="R323" s="160">
        <f>Q323*H323</f>
        <v>0</v>
      </c>
      <c r="S323" s="160">
        <v>0</v>
      </c>
      <c r="T323" s="161">
        <f>S323*H323</f>
        <v>0</v>
      </c>
      <c r="AR323" s="23" t="s">
        <v>146</v>
      </c>
      <c r="AT323" s="23" t="s">
        <v>133</v>
      </c>
      <c r="AU323" s="23" t="s">
        <v>142</v>
      </c>
      <c r="AY323" s="23" t="s">
        <v>130</v>
      </c>
      <c r="BE323" s="162">
        <f>IF(N323="základní",J323,0)</f>
        <v>0</v>
      </c>
      <c r="BF323" s="162">
        <f>IF(N323="snížená",J323,0)</f>
        <v>0</v>
      </c>
      <c r="BG323" s="162">
        <f>IF(N323="zákl. přenesená",J323,0)</f>
        <v>0</v>
      </c>
      <c r="BH323" s="162">
        <f>IF(N323="sníž. přenesená",J323,0)</f>
        <v>0</v>
      </c>
      <c r="BI323" s="162">
        <f>IF(N323="nulová",J323,0)</f>
        <v>0</v>
      </c>
      <c r="BJ323" s="23" t="s">
        <v>84</v>
      </c>
      <c r="BK323" s="162">
        <f>ROUND(I323*H323,2)</f>
        <v>0</v>
      </c>
      <c r="BL323" s="23" t="s">
        <v>146</v>
      </c>
      <c r="BM323" s="23" t="s">
        <v>519</v>
      </c>
    </row>
    <row r="324" spans="2:51" s="12" customFormat="1" ht="13.5">
      <c r="B324" s="176"/>
      <c r="D324" s="166" t="s">
        <v>239</v>
      </c>
      <c r="E324" s="177" t="s">
        <v>5</v>
      </c>
      <c r="F324" s="178" t="s">
        <v>513</v>
      </c>
      <c r="H324" s="177" t="s">
        <v>5</v>
      </c>
      <c r="J324" s="285"/>
      <c r="L324" s="176"/>
      <c r="M324" s="179"/>
      <c r="N324" s="180"/>
      <c r="O324" s="180"/>
      <c r="P324" s="180"/>
      <c r="Q324" s="180"/>
      <c r="R324" s="180"/>
      <c r="S324" s="180"/>
      <c r="T324" s="181"/>
      <c r="AT324" s="177" t="s">
        <v>239</v>
      </c>
      <c r="AU324" s="177" t="s">
        <v>142</v>
      </c>
      <c r="AV324" s="12" t="s">
        <v>84</v>
      </c>
      <c r="AW324" s="12" t="s">
        <v>39</v>
      </c>
      <c r="AX324" s="12" t="s">
        <v>76</v>
      </c>
      <c r="AY324" s="177" t="s">
        <v>130</v>
      </c>
    </row>
    <row r="325" spans="2:51" s="12" customFormat="1" ht="13.5">
      <c r="B325" s="176"/>
      <c r="D325" s="166" t="s">
        <v>239</v>
      </c>
      <c r="E325" s="177" t="s">
        <v>5</v>
      </c>
      <c r="F325" s="178" t="s">
        <v>514</v>
      </c>
      <c r="H325" s="177" t="s">
        <v>5</v>
      </c>
      <c r="J325" s="285"/>
      <c r="L325" s="176"/>
      <c r="M325" s="179"/>
      <c r="N325" s="180"/>
      <c r="O325" s="180"/>
      <c r="P325" s="180"/>
      <c r="Q325" s="180"/>
      <c r="R325" s="180"/>
      <c r="S325" s="180"/>
      <c r="T325" s="181"/>
      <c r="AT325" s="177" t="s">
        <v>239</v>
      </c>
      <c r="AU325" s="177" t="s">
        <v>142</v>
      </c>
      <c r="AV325" s="12" t="s">
        <v>84</v>
      </c>
      <c r="AW325" s="12" t="s">
        <v>39</v>
      </c>
      <c r="AX325" s="12" t="s">
        <v>76</v>
      </c>
      <c r="AY325" s="177" t="s">
        <v>130</v>
      </c>
    </row>
    <row r="326" spans="2:51" s="11" customFormat="1" ht="13.5">
      <c r="B326" s="169"/>
      <c r="D326" s="166" t="s">
        <v>239</v>
      </c>
      <c r="E326" s="170" t="s">
        <v>5</v>
      </c>
      <c r="F326" s="171" t="s">
        <v>515</v>
      </c>
      <c r="H326" s="172">
        <v>336.888</v>
      </c>
      <c r="J326" s="286"/>
      <c r="L326" s="169"/>
      <c r="M326" s="173"/>
      <c r="N326" s="174"/>
      <c r="O326" s="174"/>
      <c r="P326" s="174"/>
      <c r="Q326" s="174"/>
      <c r="R326" s="174"/>
      <c r="S326" s="174"/>
      <c r="T326" s="175"/>
      <c r="AT326" s="170" t="s">
        <v>239</v>
      </c>
      <c r="AU326" s="170" t="s">
        <v>142</v>
      </c>
      <c r="AV326" s="11" t="s">
        <v>86</v>
      </c>
      <c r="AW326" s="11" t="s">
        <v>39</v>
      </c>
      <c r="AX326" s="11" t="s">
        <v>84</v>
      </c>
      <c r="AY326" s="170" t="s">
        <v>130</v>
      </c>
    </row>
    <row r="327" spans="2:65" s="1" customFormat="1" ht="51" customHeight="1">
      <c r="B327" s="152"/>
      <c r="C327" s="153" t="s">
        <v>520</v>
      </c>
      <c r="D327" s="153" t="s">
        <v>133</v>
      </c>
      <c r="E327" s="154" t="s">
        <v>521</v>
      </c>
      <c r="F327" s="155" t="s">
        <v>522</v>
      </c>
      <c r="G327" s="156" t="s">
        <v>249</v>
      </c>
      <c r="H327" s="157">
        <v>336.888</v>
      </c>
      <c r="I327" s="281">
        <v>0</v>
      </c>
      <c r="J327" s="283">
        <f>ROUND(I327*H327,2)</f>
        <v>0</v>
      </c>
      <c r="K327" s="155" t="s">
        <v>5</v>
      </c>
      <c r="L327" s="38"/>
      <c r="M327" s="158" t="s">
        <v>5</v>
      </c>
      <c r="N327" s="159" t="s">
        <v>47</v>
      </c>
      <c r="O327" s="160">
        <v>0</v>
      </c>
      <c r="P327" s="160">
        <f>O327*H327</f>
        <v>0</v>
      </c>
      <c r="Q327" s="160">
        <v>0</v>
      </c>
      <c r="R327" s="160">
        <f>Q327*H327</f>
        <v>0</v>
      </c>
      <c r="S327" s="160">
        <v>0</v>
      </c>
      <c r="T327" s="161">
        <f>S327*H327</f>
        <v>0</v>
      </c>
      <c r="AR327" s="23" t="s">
        <v>146</v>
      </c>
      <c r="AT327" s="23" t="s">
        <v>133</v>
      </c>
      <c r="AU327" s="23" t="s">
        <v>142</v>
      </c>
      <c r="AY327" s="23" t="s">
        <v>130</v>
      </c>
      <c r="BE327" s="162">
        <f>IF(N327="základní",J327,0)</f>
        <v>0</v>
      </c>
      <c r="BF327" s="162">
        <f>IF(N327="snížená",J327,0)</f>
        <v>0</v>
      </c>
      <c r="BG327" s="162">
        <f>IF(N327="zákl. přenesená",J327,0)</f>
        <v>0</v>
      </c>
      <c r="BH327" s="162">
        <f>IF(N327="sníž. přenesená",J327,0)</f>
        <v>0</v>
      </c>
      <c r="BI327" s="162">
        <f>IF(N327="nulová",J327,0)</f>
        <v>0</v>
      </c>
      <c r="BJ327" s="23" t="s">
        <v>84</v>
      </c>
      <c r="BK327" s="162">
        <f>ROUND(I327*H327,2)</f>
        <v>0</v>
      </c>
      <c r="BL327" s="23" t="s">
        <v>146</v>
      </c>
      <c r="BM327" s="23" t="s">
        <v>523</v>
      </c>
    </row>
    <row r="328" spans="2:51" s="12" customFormat="1" ht="13.5">
      <c r="B328" s="176"/>
      <c r="D328" s="166" t="s">
        <v>239</v>
      </c>
      <c r="E328" s="177" t="s">
        <v>5</v>
      </c>
      <c r="F328" s="178" t="s">
        <v>513</v>
      </c>
      <c r="H328" s="177" t="s">
        <v>5</v>
      </c>
      <c r="J328" s="285"/>
      <c r="L328" s="176"/>
      <c r="M328" s="179"/>
      <c r="N328" s="180"/>
      <c r="O328" s="180"/>
      <c r="P328" s="180"/>
      <c r="Q328" s="180"/>
      <c r="R328" s="180"/>
      <c r="S328" s="180"/>
      <c r="T328" s="181"/>
      <c r="AT328" s="177" t="s">
        <v>239</v>
      </c>
      <c r="AU328" s="177" t="s">
        <v>142</v>
      </c>
      <c r="AV328" s="12" t="s">
        <v>84</v>
      </c>
      <c r="AW328" s="12" t="s">
        <v>39</v>
      </c>
      <c r="AX328" s="12" t="s">
        <v>76</v>
      </c>
      <c r="AY328" s="177" t="s">
        <v>130</v>
      </c>
    </row>
    <row r="329" spans="2:51" s="12" customFormat="1" ht="13.5">
      <c r="B329" s="176"/>
      <c r="D329" s="166" t="s">
        <v>239</v>
      </c>
      <c r="E329" s="177" t="s">
        <v>5</v>
      </c>
      <c r="F329" s="178" t="s">
        <v>514</v>
      </c>
      <c r="H329" s="177" t="s">
        <v>5</v>
      </c>
      <c r="J329" s="285"/>
      <c r="L329" s="176"/>
      <c r="M329" s="179"/>
      <c r="N329" s="180"/>
      <c r="O329" s="180"/>
      <c r="P329" s="180"/>
      <c r="Q329" s="180"/>
      <c r="R329" s="180"/>
      <c r="S329" s="180"/>
      <c r="T329" s="181"/>
      <c r="AT329" s="177" t="s">
        <v>239</v>
      </c>
      <c r="AU329" s="177" t="s">
        <v>142</v>
      </c>
      <c r="AV329" s="12" t="s">
        <v>84</v>
      </c>
      <c r="AW329" s="12" t="s">
        <v>39</v>
      </c>
      <c r="AX329" s="12" t="s">
        <v>76</v>
      </c>
      <c r="AY329" s="177" t="s">
        <v>130</v>
      </c>
    </row>
    <row r="330" spans="2:51" s="11" customFormat="1" ht="13.5">
      <c r="B330" s="169"/>
      <c r="D330" s="166" t="s">
        <v>239</v>
      </c>
      <c r="E330" s="170" t="s">
        <v>5</v>
      </c>
      <c r="F330" s="171" t="s">
        <v>515</v>
      </c>
      <c r="H330" s="172">
        <v>336.888</v>
      </c>
      <c r="J330" s="286"/>
      <c r="L330" s="169"/>
      <c r="M330" s="173"/>
      <c r="N330" s="174"/>
      <c r="O330" s="174"/>
      <c r="P330" s="174"/>
      <c r="Q330" s="174"/>
      <c r="R330" s="174"/>
      <c r="S330" s="174"/>
      <c r="T330" s="175"/>
      <c r="AT330" s="170" t="s">
        <v>239</v>
      </c>
      <c r="AU330" s="170" t="s">
        <v>142</v>
      </c>
      <c r="AV330" s="11" t="s">
        <v>86</v>
      </c>
      <c r="AW330" s="11" t="s">
        <v>39</v>
      </c>
      <c r="AX330" s="11" t="s">
        <v>84</v>
      </c>
      <c r="AY330" s="170" t="s">
        <v>130</v>
      </c>
    </row>
    <row r="331" spans="2:65" s="1" customFormat="1" ht="38.25" customHeight="1">
      <c r="B331" s="152"/>
      <c r="C331" s="153" t="s">
        <v>524</v>
      </c>
      <c r="D331" s="153" t="s">
        <v>133</v>
      </c>
      <c r="E331" s="154" t="s">
        <v>525</v>
      </c>
      <c r="F331" s="155" t="s">
        <v>526</v>
      </c>
      <c r="G331" s="156" t="s">
        <v>235</v>
      </c>
      <c r="H331" s="157">
        <v>107.72</v>
      </c>
      <c r="I331" s="281">
        <v>0</v>
      </c>
      <c r="J331" s="283">
        <f>ROUND(I331*H331,2)</f>
        <v>0</v>
      </c>
      <c r="K331" s="155" t="s">
        <v>5</v>
      </c>
      <c r="L331" s="38"/>
      <c r="M331" s="158" t="s">
        <v>5</v>
      </c>
      <c r="N331" s="159" t="s">
        <v>47</v>
      </c>
      <c r="O331" s="160">
        <v>0</v>
      </c>
      <c r="P331" s="160">
        <f>O331*H331</f>
        <v>0</v>
      </c>
      <c r="Q331" s="160">
        <v>0</v>
      </c>
      <c r="R331" s="160">
        <f>Q331*H331</f>
        <v>0</v>
      </c>
      <c r="S331" s="160">
        <v>0</v>
      </c>
      <c r="T331" s="161">
        <f>S331*H331</f>
        <v>0</v>
      </c>
      <c r="AR331" s="23" t="s">
        <v>146</v>
      </c>
      <c r="AT331" s="23" t="s">
        <v>133</v>
      </c>
      <c r="AU331" s="23" t="s">
        <v>142</v>
      </c>
      <c r="AY331" s="23" t="s">
        <v>130</v>
      </c>
      <c r="BE331" s="162">
        <f>IF(N331="základní",J331,0)</f>
        <v>0</v>
      </c>
      <c r="BF331" s="162">
        <f>IF(N331="snížená",J331,0)</f>
        <v>0</v>
      </c>
      <c r="BG331" s="162">
        <f>IF(N331="zákl. přenesená",J331,0)</f>
        <v>0</v>
      </c>
      <c r="BH331" s="162">
        <f>IF(N331="sníž. přenesená",J331,0)</f>
        <v>0</v>
      </c>
      <c r="BI331" s="162">
        <f>IF(N331="nulová",J331,0)</f>
        <v>0</v>
      </c>
      <c r="BJ331" s="23" t="s">
        <v>84</v>
      </c>
      <c r="BK331" s="162">
        <f>ROUND(I331*H331,2)</f>
        <v>0</v>
      </c>
      <c r="BL331" s="23" t="s">
        <v>146</v>
      </c>
      <c r="BM331" s="23" t="s">
        <v>527</v>
      </c>
    </row>
    <row r="332" spans="2:51" s="12" customFormat="1" ht="13.5">
      <c r="B332" s="176"/>
      <c r="D332" s="166" t="s">
        <v>239</v>
      </c>
      <c r="E332" s="177" t="s">
        <v>5</v>
      </c>
      <c r="F332" s="178" t="s">
        <v>349</v>
      </c>
      <c r="H332" s="177" t="s">
        <v>5</v>
      </c>
      <c r="J332" s="285"/>
      <c r="L332" s="176"/>
      <c r="M332" s="179"/>
      <c r="N332" s="180"/>
      <c r="O332" s="180"/>
      <c r="P332" s="180"/>
      <c r="Q332" s="180"/>
      <c r="R332" s="180"/>
      <c r="S332" s="180"/>
      <c r="T332" s="181"/>
      <c r="AT332" s="177" t="s">
        <v>239</v>
      </c>
      <c r="AU332" s="177" t="s">
        <v>142</v>
      </c>
      <c r="AV332" s="12" t="s">
        <v>84</v>
      </c>
      <c r="AW332" s="12" t="s">
        <v>39</v>
      </c>
      <c r="AX332" s="12" t="s">
        <v>76</v>
      </c>
      <c r="AY332" s="177" t="s">
        <v>130</v>
      </c>
    </row>
    <row r="333" spans="2:51" s="11" customFormat="1" ht="13.5">
      <c r="B333" s="169"/>
      <c r="D333" s="166" t="s">
        <v>239</v>
      </c>
      <c r="E333" s="170" t="s">
        <v>5</v>
      </c>
      <c r="F333" s="171" t="s">
        <v>528</v>
      </c>
      <c r="H333" s="172">
        <v>36</v>
      </c>
      <c r="J333" s="286"/>
      <c r="L333" s="169"/>
      <c r="M333" s="173"/>
      <c r="N333" s="174"/>
      <c r="O333" s="174"/>
      <c r="P333" s="174"/>
      <c r="Q333" s="174"/>
      <c r="R333" s="174"/>
      <c r="S333" s="174"/>
      <c r="T333" s="175"/>
      <c r="AT333" s="170" t="s">
        <v>239</v>
      </c>
      <c r="AU333" s="170" t="s">
        <v>142</v>
      </c>
      <c r="AV333" s="11" t="s">
        <v>86</v>
      </c>
      <c r="AW333" s="11" t="s">
        <v>39</v>
      </c>
      <c r="AX333" s="11" t="s">
        <v>76</v>
      </c>
      <c r="AY333" s="170" t="s">
        <v>130</v>
      </c>
    </row>
    <row r="334" spans="2:51" s="11" customFormat="1" ht="13.5">
      <c r="B334" s="169"/>
      <c r="D334" s="166" t="s">
        <v>239</v>
      </c>
      <c r="E334" s="170" t="s">
        <v>5</v>
      </c>
      <c r="F334" s="171" t="s">
        <v>529</v>
      </c>
      <c r="H334" s="172">
        <v>19.52</v>
      </c>
      <c r="J334" s="286"/>
      <c r="L334" s="169"/>
      <c r="M334" s="173"/>
      <c r="N334" s="174"/>
      <c r="O334" s="174"/>
      <c r="P334" s="174"/>
      <c r="Q334" s="174"/>
      <c r="R334" s="174"/>
      <c r="S334" s="174"/>
      <c r="T334" s="175"/>
      <c r="AT334" s="170" t="s">
        <v>239</v>
      </c>
      <c r="AU334" s="170" t="s">
        <v>142</v>
      </c>
      <c r="AV334" s="11" t="s">
        <v>86</v>
      </c>
      <c r="AW334" s="11" t="s">
        <v>39</v>
      </c>
      <c r="AX334" s="11" t="s">
        <v>76</v>
      </c>
      <c r="AY334" s="170" t="s">
        <v>130</v>
      </c>
    </row>
    <row r="335" spans="2:51" s="11" customFormat="1" ht="13.5">
      <c r="B335" s="169"/>
      <c r="D335" s="166" t="s">
        <v>239</v>
      </c>
      <c r="E335" s="170" t="s">
        <v>5</v>
      </c>
      <c r="F335" s="171" t="s">
        <v>530</v>
      </c>
      <c r="H335" s="172">
        <v>19.2</v>
      </c>
      <c r="J335" s="286"/>
      <c r="L335" s="169"/>
      <c r="M335" s="173"/>
      <c r="N335" s="174"/>
      <c r="O335" s="174"/>
      <c r="P335" s="174"/>
      <c r="Q335" s="174"/>
      <c r="R335" s="174"/>
      <c r="S335" s="174"/>
      <c r="T335" s="175"/>
      <c r="AT335" s="170" t="s">
        <v>239</v>
      </c>
      <c r="AU335" s="170" t="s">
        <v>142</v>
      </c>
      <c r="AV335" s="11" t="s">
        <v>86</v>
      </c>
      <c r="AW335" s="11" t="s">
        <v>39</v>
      </c>
      <c r="AX335" s="11" t="s">
        <v>76</v>
      </c>
      <c r="AY335" s="170" t="s">
        <v>130</v>
      </c>
    </row>
    <row r="336" spans="2:51" s="11" customFormat="1" ht="13.5">
      <c r="B336" s="169"/>
      <c r="D336" s="166" t="s">
        <v>239</v>
      </c>
      <c r="E336" s="170" t="s">
        <v>5</v>
      </c>
      <c r="F336" s="171" t="s">
        <v>531</v>
      </c>
      <c r="H336" s="172">
        <v>33</v>
      </c>
      <c r="J336" s="286"/>
      <c r="L336" s="169"/>
      <c r="M336" s="173"/>
      <c r="N336" s="174"/>
      <c r="O336" s="174"/>
      <c r="P336" s="174"/>
      <c r="Q336" s="174"/>
      <c r="R336" s="174"/>
      <c r="S336" s="174"/>
      <c r="T336" s="175"/>
      <c r="AT336" s="170" t="s">
        <v>239</v>
      </c>
      <c r="AU336" s="170" t="s">
        <v>142</v>
      </c>
      <c r="AV336" s="11" t="s">
        <v>86</v>
      </c>
      <c r="AW336" s="11" t="s">
        <v>39</v>
      </c>
      <c r="AX336" s="11" t="s">
        <v>76</v>
      </c>
      <c r="AY336" s="170" t="s">
        <v>130</v>
      </c>
    </row>
    <row r="337" spans="2:51" s="13" customFormat="1" ht="13.5">
      <c r="B337" s="182"/>
      <c r="D337" s="166" t="s">
        <v>239</v>
      </c>
      <c r="E337" s="183" t="s">
        <v>5</v>
      </c>
      <c r="F337" s="184" t="s">
        <v>265</v>
      </c>
      <c r="H337" s="185">
        <v>107.72</v>
      </c>
      <c r="J337" s="289"/>
      <c r="L337" s="182"/>
      <c r="M337" s="186"/>
      <c r="N337" s="187"/>
      <c r="O337" s="187"/>
      <c r="P337" s="187"/>
      <c r="Q337" s="187"/>
      <c r="R337" s="187"/>
      <c r="S337" s="187"/>
      <c r="T337" s="188"/>
      <c r="AT337" s="183" t="s">
        <v>239</v>
      </c>
      <c r="AU337" s="183" t="s">
        <v>142</v>
      </c>
      <c r="AV337" s="13" t="s">
        <v>146</v>
      </c>
      <c r="AW337" s="13" t="s">
        <v>39</v>
      </c>
      <c r="AX337" s="13" t="s">
        <v>84</v>
      </c>
      <c r="AY337" s="183" t="s">
        <v>130</v>
      </c>
    </row>
    <row r="338" spans="2:65" s="1" customFormat="1" ht="16.5" customHeight="1">
      <c r="B338" s="152"/>
      <c r="C338" s="153" t="s">
        <v>532</v>
      </c>
      <c r="D338" s="153" t="s">
        <v>133</v>
      </c>
      <c r="E338" s="154" t="s">
        <v>533</v>
      </c>
      <c r="F338" s="155" t="s">
        <v>534</v>
      </c>
      <c r="G338" s="156" t="s">
        <v>235</v>
      </c>
      <c r="H338" s="157">
        <v>107.72</v>
      </c>
      <c r="I338" s="281">
        <v>0</v>
      </c>
      <c r="J338" s="283">
        <f>ROUND(I338*H338,2)</f>
        <v>0</v>
      </c>
      <c r="K338" s="155" t="s">
        <v>5</v>
      </c>
      <c r="L338" s="38"/>
      <c r="M338" s="158" t="s">
        <v>5</v>
      </c>
      <c r="N338" s="159" t="s">
        <v>47</v>
      </c>
      <c r="O338" s="160">
        <v>0</v>
      </c>
      <c r="P338" s="160">
        <f>O338*H338</f>
        <v>0</v>
      </c>
      <c r="Q338" s="160">
        <v>0</v>
      </c>
      <c r="R338" s="160">
        <f>Q338*H338</f>
        <v>0</v>
      </c>
      <c r="S338" s="160">
        <v>0</v>
      </c>
      <c r="T338" s="161">
        <f>S338*H338</f>
        <v>0</v>
      </c>
      <c r="AR338" s="23" t="s">
        <v>146</v>
      </c>
      <c r="AT338" s="23" t="s">
        <v>133</v>
      </c>
      <c r="AU338" s="23" t="s">
        <v>142</v>
      </c>
      <c r="AY338" s="23" t="s">
        <v>130</v>
      </c>
      <c r="BE338" s="162">
        <f>IF(N338="základní",J338,0)</f>
        <v>0</v>
      </c>
      <c r="BF338" s="162">
        <f>IF(N338="snížená",J338,0)</f>
        <v>0</v>
      </c>
      <c r="BG338" s="162">
        <f>IF(N338="zákl. přenesená",J338,0)</f>
        <v>0</v>
      </c>
      <c r="BH338" s="162">
        <f>IF(N338="sníž. přenesená",J338,0)</f>
        <v>0</v>
      </c>
      <c r="BI338" s="162">
        <f>IF(N338="nulová",J338,0)</f>
        <v>0</v>
      </c>
      <c r="BJ338" s="23" t="s">
        <v>84</v>
      </c>
      <c r="BK338" s="162">
        <f>ROUND(I338*H338,2)</f>
        <v>0</v>
      </c>
      <c r="BL338" s="23" t="s">
        <v>146</v>
      </c>
      <c r="BM338" s="23" t="s">
        <v>535</v>
      </c>
    </row>
    <row r="339" spans="2:63" s="10" customFormat="1" ht="29.85" customHeight="1">
      <c r="B339" s="140"/>
      <c r="D339" s="141" t="s">
        <v>75</v>
      </c>
      <c r="E339" s="150" t="s">
        <v>163</v>
      </c>
      <c r="F339" s="150" t="s">
        <v>536</v>
      </c>
      <c r="J339" s="287">
        <f>J340+J343</f>
        <v>0</v>
      </c>
      <c r="L339" s="140"/>
      <c r="M339" s="144"/>
      <c r="N339" s="145"/>
      <c r="O339" s="145"/>
      <c r="P339" s="146">
        <f>P340+P343</f>
        <v>1.058</v>
      </c>
      <c r="Q339" s="145"/>
      <c r="R339" s="146">
        <f>R340+R343</f>
        <v>0.01369</v>
      </c>
      <c r="S339" s="145"/>
      <c r="T339" s="147">
        <f>T340+T343</f>
        <v>0</v>
      </c>
      <c r="AR339" s="141" t="s">
        <v>84</v>
      </c>
      <c r="AT339" s="148" t="s">
        <v>75</v>
      </c>
      <c r="AU339" s="148" t="s">
        <v>84</v>
      </c>
      <c r="AY339" s="141" t="s">
        <v>130</v>
      </c>
      <c r="BK339" s="149">
        <f>BK340+BK343</f>
        <v>0</v>
      </c>
    </row>
    <row r="340" spans="2:63" s="10" customFormat="1" ht="14.85" customHeight="1">
      <c r="B340" s="140"/>
      <c r="D340" s="141" t="s">
        <v>75</v>
      </c>
      <c r="E340" s="150" t="s">
        <v>537</v>
      </c>
      <c r="F340" s="150" t="s">
        <v>538</v>
      </c>
      <c r="J340" s="287">
        <f>J341</f>
        <v>0</v>
      </c>
      <c r="L340" s="140"/>
      <c r="M340" s="144"/>
      <c r="N340" s="145"/>
      <c r="O340" s="145"/>
      <c r="P340" s="146">
        <f>SUM(P341:P342)</f>
        <v>0.8960000000000001</v>
      </c>
      <c r="Q340" s="145"/>
      <c r="R340" s="146">
        <f>SUM(R341:R342)</f>
        <v>0.013120000000000001</v>
      </c>
      <c r="S340" s="145"/>
      <c r="T340" s="147">
        <f>SUM(T341:T342)</f>
        <v>0</v>
      </c>
      <c r="AR340" s="141" t="s">
        <v>84</v>
      </c>
      <c r="AT340" s="148" t="s">
        <v>75</v>
      </c>
      <c r="AU340" s="148" t="s">
        <v>86</v>
      </c>
      <c r="AY340" s="141" t="s">
        <v>130</v>
      </c>
      <c r="BK340" s="149">
        <f>SUM(BK341:BK342)</f>
        <v>0</v>
      </c>
    </row>
    <row r="341" spans="2:65" s="1" customFormat="1" ht="25.5" customHeight="1">
      <c r="B341" s="152"/>
      <c r="C341" s="153" t="s">
        <v>468</v>
      </c>
      <c r="D341" s="153" t="s">
        <v>133</v>
      </c>
      <c r="E341" s="154" t="s">
        <v>539</v>
      </c>
      <c r="F341" s="155" t="s">
        <v>540</v>
      </c>
      <c r="G341" s="156" t="s">
        <v>166</v>
      </c>
      <c r="H341" s="157">
        <v>3.2</v>
      </c>
      <c r="I341" s="281">
        <v>0</v>
      </c>
      <c r="J341" s="283">
        <f>ROUND(I341*H341,2)</f>
        <v>0</v>
      </c>
      <c r="K341" s="155" t="s">
        <v>167</v>
      </c>
      <c r="L341" s="38"/>
      <c r="M341" s="158" t="s">
        <v>5</v>
      </c>
      <c r="N341" s="159" t="s">
        <v>47</v>
      </c>
      <c r="O341" s="160">
        <v>0.28</v>
      </c>
      <c r="P341" s="160">
        <f>O341*H341</f>
        <v>0.8960000000000001</v>
      </c>
      <c r="Q341" s="160">
        <v>0.0041</v>
      </c>
      <c r="R341" s="160">
        <f>Q341*H341</f>
        <v>0.013120000000000001</v>
      </c>
      <c r="S341" s="160">
        <v>0</v>
      </c>
      <c r="T341" s="161">
        <f>S341*H341</f>
        <v>0</v>
      </c>
      <c r="AR341" s="23" t="s">
        <v>146</v>
      </c>
      <c r="AT341" s="23" t="s">
        <v>133</v>
      </c>
      <c r="AU341" s="23" t="s">
        <v>142</v>
      </c>
      <c r="AY341" s="23" t="s">
        <v>130</v>
      </c>
      <c r="BE341" s="162">
        <f>IF(N341="základní",J341,0)</f>
        <v>0</v>
      </c>
      <c r="BF341" s="162">
        <f>IF(N341="snížená",J341,0)</f>
        <v>0</v>
      </c>
      <c r="BG341" s="162">
        <f>IF(N341="zákl. přenesená",J341,0)</f>
        <v>0</v>
      </c>
      <c r="BH341" s="162">
        <f>IF(N341="sníž. přenesená",J341,0)</f>
        <v>0</v>
      </c>
      <c r="BI341" s="162">
        <f>IF(N341="nulová",J341,0)</f>
        <v>0</v>
      </c>
      <c r="BJ341" s="23" t="s">
        <v>84</v>
      </c>
      <c r="BK341" s="162">
        <f>ROUND(I341*H341,2)</f>
        <v>0</v>
      </c>
      <c r="BL341" s="23" t="s">
        <v>146</v>
      </c>
      <c r="BM341" s="23" t="s">
        <v>541</v>
      </c>
    </row>
    <row r="342" spans="2:47" s="1" customFormat="1" ht="162">
      <c r="B342" s="38"/>
      <c r="D342" s="166" t="s">
        <v>237</v>
      </c>
      <c r="F342" s="167" t="s">
        <v>542</v>
      </c>
      <c r="J342" s="284"/>
      <c r="L342" s="38"/>
      <c r="M342" s="168"/>
      <c r="N342" s="39"/>
      <c r="O342" s="39"/>
      <c r="P342" s="39"/>
      <c r="Q342" s="39"/>
      <c r="R342" s="39"/>
      <c r="S342" s="39"/>
      <c r="T342" s="67"/>
      <c r="AT342" s="23" t="s">
        <v>237</v>
      </c>
      <c r="AU342" s="23" t="s">
        <v>142</v>
      </c>
    </row>
    <row r="343" spans="2:63" s="10" customFormat="1" ht="22.35" customHeight="1">
      <c r="B343" s="140"/>
      <c r="D343" s="141" t="s">
        <v>75</v>
      </c>
      <c r="E343" s="150" t="s">
        <v>543</v>
      </c>
      <c r="F343" s="150" t="s">
        <v>544</v>
      </c>
      <c r="J343" s="287">
        <f>J344</f>
        <v>0</v>
      </c>
      <c r="L343" s="140"/>
      <c r="M343" s="144"/>
      <c r="N343" s="145"/>
      <c r="O343" s="145"/>
      <c r="P343" s="146">
        <f>P344</f>
        <v>0.162</v>
      </c>
      <c r="Q343" s="145"/>
      <c r="R343" s="146">
        <f>R344</f>
        <v>0.00057</v>
      </c>
      <c r="S343" s="145"/>
      <c r="T343" s="147">
        <f>T344</f>
        <v>0</v>
      </c>
      <c r="AR343" s="141" t="s">
        <v>84</v>
      </c>
      <c r="AT343" s="148" t="s">
        <v>75</v>
      </c>
      <c r="AU343" s="148" t="s">
        <v>86</v>
      </c>
      <c r="AY343" s="141" t="s">
        <v>130</v>
      </c>
      <c r="BK343" s="149">
        <f>BK344</f>
        <v>0</v>
      </c>
    </row>
    <row r="344" spans="2:65" s="1" customFormat="1" ht="16.5" customHeight="1">
      <c r="B344" s="152"/>
      <c r="C344" s="153" t="s">
        <v>545</v>
      </c>
      <c r="D344" s="153" t="s">
        <v>133</v>
      </c>
      <c r="E344" s="154" t="s">
        <v>546</v>
      </c>
      <c r="F344" s="155" t="s">
        <v>547</v>
      </c>
      <c r="G344" s="156" t="s">
        <v>166</v>
      </c>
      <c r="H344" s="157">
        <v>3</v>
      </c>
      <c r="I344" s="281">
        <v>0</v>
      </c>
      <c r="J344" s="283">
        <f>ROUND(I344*H344,2)</f>
        <v>0</v>
      </c>
      <c r="K344" s="155" t="s">
        <v>167</v>
      </c>
      <c r="L344" s="38"/>
      <c r="M344" s="158" t="s">
        <v>5</v>
      </c>
      <c r="N344" s="159" t="s">
        <v>47</v>
      </c>
      <c r="O344" s="160">
        <v>0.054</v>
      </c>
      <c r="P344" s="160">
        <f>O344*H344</f>
        <v>0.162</v>
      </c>
      <c r="Q344" s="160">
        <v>0.00019</v>
      </c>
      <c r="R344" s="160">
        <f>Q344*H344</f>
        <v>0.00057</v>
      </c>
      <c r="S344" s="160">
        <v>0</v>
      </c>
      <c r="T344" s="161">
        <f>S344*H344</f>
        <v>0</v>
      </c>
      <c r="AR344" s="23" t="s">
        <v>146</v>
      </c>
      <c r="AT344" s="23" t="s">
        <v>133</v>
      </c>
      <c r="AU344" s="23" t="s">
        <v>142</v>
      </c>
      <c r="AY344" s="23" t="s">
        <v>130</v>
      </c>
      <c r="BE344" s="162">
        <f>IF(N344="základní",J344,0)</f>
        <v>0</v>
      </c>
      <c r="BF344" s="162">
        <f>IF(N344="snížená",J344,0)</f>
        <v>0</v>
      </c>
      <c r="BG344" s="162">
        <f>IF(N344="zákl. přenesená",J344,0)</f>
        <v>0</v>
      </c>
      <c r="BH344" s="162">
        <f>IF(N344="sníž. přenesená",J344,0)</f>
        <v>0</v>
      </c>
      <c r="BI344" s="162">
        <f>IF(N344="nulová",J344,0)</f>
        <v>0</v>
      </c>
      <c r="BJ344" s="23" t="s">
        <v>84</v>
      </c>
      <c r="BK344" s="162">
        <f>ROUND(I344*H344,2)</f>
        <v>0</v>
      </c>
      <c r="BL344" s="23" t="s">
        <v>146</v>
      </c>
      <c r="BM344" s="23" t="s">
        <v>548</v>
      </c>
    </row>
    <row r="345" spans="2:63" s="10" customFormat="1" ht="29.85" customHeight="1">
      <c r="B345" s="140"/>
      <c r="D345" s="141" t="s">
        <v>75</v>
      </c>
      <c r="E345" s="150" t="s">
        <v>169</v>
      </c>
      <c r="F345" s="150" t="s">
        <v>549</v>
      </c>
      <c r="J345" s="287">
        <f>J346+J362</f>
        <v>0</v>
      </c>
      <c r="L345" s="140"/>
      <c r="M345" s="144"/>
      <c r="N345" s="145"/>
      <c r="O345" s="145"/>
      <c r="P345" s="146">
        <f>P346+P362</f>
        <v>207.15722</v>
      </c>
      <c r="Q345" s="145"/>
      <c r="R345" s="146">
        <f>R346+R362</f>
        <v>9.326882249999997</v>
      </c>
      <c r="S345" s="145"/>
      <c r="T345" s="147">
        <f>T346+T362</f>
        <v>0</v>
      </c>
      <c r="AR345" s="141" t="s">
        <v>84</v>
      </c>
      <c r="AT345" s="148" t="s">
        <v>75</v>
      </c>
      <c r="AU345" s="148" t="s">
        <v>84</v>
      </c>
      <c r="AY345" s="141" t="s">
        <v>130</v>
      </c>
      <c r="BK345" s="149">
        <f>BK346+BK362</f>
        <v>0</v>
      </c>
    </row>
    <row r="346" spans="2:63" s="10" customFormat="1" ht="14.85" customHeight="1">
      <c r="B346" s="140"/>
      <c r="D346" s="141" t="s">
        <v>75</v>
      </c>
      <c r="E346" s="150" t="s">
        <v>550</v>
      </c>
      <c r="F346" s="150" t="s">
        <v>551</v>
      </c>
      <c r="J346" s="287">
        <f>J347+J353+J359</f>
        <v>0</v>
      </c>
      <c r="L346" s="140"/>
      <c r="M346" s="144"/>
      <c r="N346" s="145"/>
      <c r="O346" s="145"/>
      <c r="P346" s="146">
        <f>SUM(P347:P361)</f>
        <v>196.63248</v>
      </c>
      <c r="Q346" s="145"/>
      <c r="R346" s="146">
        <f>SUM(R347:R361)</f>
        <v>0.12135484999999999</v>
      </c>
      <c r="S346" s="145"/>
      <c r="T346" s="147">
        <f>SUM(T347:T361)</f>
        <v>0</v>
      </c>
      <c r="AR346" s="141" t="s">
        <v>84</v>
      </c>
      <c r="AT346" s="148" t="s">
        <v>75</v>
      </c>
      <c r="AU346" s="148" t="s">
        <v>86</v>
      </c>
      <c r="AY346" s="141" t="s">
        <v>130</v>
      </c>
      <c r="BK346" s="149">
        <f>SUM(BK347:BK361)</f>
        <v>0</v>
      </c>
    </row>
    <row r="347" spans="2:65" s="1" customFormat="1" ht="25.5" customHeight="1">
      <c r="B347" s="152"/>
      <c r="C347" s="153" t="s">
        <v>552</v>
      </c>
      <c r="D347" s="153" t="s">
        <v>133</v>
      </c>
      <c r="E347" s="154" t="s">
        <v>553</v>
      </c>
      <c r="F347" s="155" t="s">
        <v>554</v>
      </c>
      <c r="G347" s="156" t="s">
        <v>166</v>
      </c>
      <c r="H347" s="157">
        <v>418.465</v>
      </c>
      <c r="I347" s="281">
        <v>0</v>
      </c>
      <c r="J347" s="283">
        <f>ROUND(I347*H347,2)</f>
        <v>0</v>
      </c>
      <c r="K347" s="155" t="s">
        <v>167</v>
      </c>
      <c r="L347" s="38"/>
      <c r="M347" s="158" t="s">
        <v>5</v>
      </c>
      <c r="N347" s="159" t="s">
        <v>47</v>
      </c>
      <c r="O347" s="160">
        <v>0.314</v>
      </c>
      <c r="P347" s="160">
        <f>O347*H347</f>
        <v>131.39801</v>
      </c>
      <c r="Q347" s="160">
        <v>1E-05</v>
      </c>
      <c r="R347" s="160">
        <f>Q347*H347</f>
        <v>0.00418465</v>
      </c>
      <c r="S347" s="160">
        <v>0</v>
      </c>
      <c r="T347" s="161">
        <f>S347*H347</f>
        <v>0</v>
      </c>
      <c r="AR347" s="23" t="s">
        <v>146</v>
      </c>
      <c r="AT347" s="23" t="s">
        <v>133</v>
      </c>
      <c r="AU347" s="23" t="s">
        <v>142</v>
      </c>
      <c r="AY347" s="23" t="s">
        <v>130</v>
      </c>
      <c r="BE347" s="162">
        <f>IF(N347="základní",J347,0)</f>
        <v>0</v>
      </c>
      <c r="BF347" s="162">
        <f>IF(N347="snížená",J347,0)</f>
        <v>0</v>
      </c>
      <c r="BG347" s="162">
        <f>IF(N347="zákl. přenesená",J347,0)</f>
        <v>0</v>
      </c>
      <c r="BH347" s="162">
        <f>IF(N347="sníž. přenesená",J347,0)</f>
        <v>0</v>
      </c>
      <c r="BI347" s="162">
        <f>IF(N347="nulová",J347,0)</f>
        <v>0</v>
      </c>
      <c r="BJ347" s="23" t="s">
        <v>84</v>
      </c>
      <c r="BK347" s="162">
        <f>ROUND(I347*H347,2)</f>
        <v>0</v>
      </c>
      <c r="BL347" s="23" t="s">
        <v>146</v>
      </c>
      <c r="BM347" s="23" t="s">
        <v>555</v>
      </c>
    </row>
    <row r="348" spans="2:47" s="1" customFormat="1" ht="40.5">
      <c r="B348" s="38"/>
      <c r="D348" s="166" t="s">
        <v>237</v>
      </c>
      <c r="F348" s="167" t="s">
        <v>556</v>
      </c>
      <c r="J348" s="284"/>
      <c r="L348" s="38"/>
      <c r="M348" s="168"/>
      <c r="N348" s="39"/>
      <c r="O348" s="39"/>
      <c r="P348" s="39"/>
      <c r="Q348" s="39"/>
      <c r="R348" s="39"/>
      <c r="S348" s="39"/>
      <c r="T348" s="67"/>
      <c r="AT348" s="23" t="s">
        <v>237</v>
      </c>
      <c r="AU348" s="23" t="s">
        <v>142</v>
      </c>
    </row>
    <row r="349" spans="2:51" s="11" customFormat="1" ht="13.5">
      <c r="B349" s="169"/>
      <c r="D349" s="166" t="s">
        <v>239</v>
      </c>
      <c r="E349" s="170" t="s">
        <v>5</v>
      </c>
      <c r="F349" s="171" t="s">
        <v>557</v>
      </c>
      <c r="H349" s="172">
        <v>27.095</v>
      </c>
      <c r="J349" s="286"/>
      <c r="L349" s="169"/>
      <c r="M349" s="173"/>
      <c r="N349" s="174"/>
      <c r="O349" s="174"/>
      <c r="P349" s="174"/>
      <c r="Q349" s="174"/>
      <c r="R349" s="174"/>
      <c r="S349" s="174"/>
      <c r="T349" s="175"/>
      <c r="AT349" s="170" t="s">
        <v>239</v>
      </c>
      <c r="AU349" s="170" t="s">
        <v>142</v>
      </c>
      <c r="AV349" s="11" t="s">
        <v>86</v>
      </c>
      <c r="AW349" s="11" t="s">
        <v>39</v>
      </c>
      <c r="AX349" s="11" t="s">
        <v>76</v>
      </c>
      <c r="AY349" s="170" t="s">
        <v>130</v>
      </c>
    </row>
    <row r="350" spans="2:51" s="11" customFormat="1" ht="13.5">
      <c r="B350" s="169"/>
      <c r="D350" s="166" t="s">
        <v>239</v>
      </c>
      <c r="E350" s="170" t="s">
        <v>5</v>
      </c>
      <c r="F350" s="171" t="s">
        <v>558</v>
      </c>
      <c r="H350" s="172">
        <v>166.37</v>
      </c>
      <c r="J350" s="286"/>
      <c r="L350" s="169"/>
      <c r="M350" s="173"/>
      <c r="N350" s="174"/>
      <c r="O350" s="174"/>
      <c r="P350" s="174"/>
      <c r="Q350" s="174"/>
      <c r="R350" s="174"/>
      <c r="S350" s="174"/>
      <c r="T350" s="175"/>
      <c r="AT350" s="170" t="s">
        <v>239</v>
      </c>
      <c r="AU350" s="170" t="s">
        <v>142</v>
      </c>
      <c r="AV350" s="11" t="s">
        <v>86</v>
      </c>
      <c r="AW350" s="11" t="s">
        <v>39</v>
      </c>
      <c r="AX350" s="11" t="s">
        <v>76</v>
      </c>
      <c r="AY350" s="170" t="s">
        <v>130</v>
      </c>
    </row>
    <row r="351" spans="2:51" s="11" customFormat="1" ht="13.5">
      <c r="B351" s="169"/>
      <c r="D351" s="166" t="s">
        <v>239</v>
      </c>
      <c r="E351" s="170" t="s">
        <v>5</v>
      </c>
      <c r="F351" s="171" t="s">
        <v>559</v>
      </c>
      <c r="H351" s="172">
        <v>225</v>
      </c>
      <c r="J351" s="286"/>
      <c r="L351" s="169"/>
      <c r="M351" s="173"/>
      <c r="N351" s="174"/>
      <c r="O351" s="174"/>
      <c r="P351" s="174"/>
      <c r="Q351" s="174"/>
      <c r="R351" s="174"/>
      <c r="S351" s="174"/>
      <c r="T351" s="175"/>
      <c r="AT351" s="170" t="s">
        <v>239</v>
      </c>
      <c r="AU351" s="170" t="s">
        <v>142</v>
      </c>
      <c r="AV351" s="11" t="s">
        <v>86</v>
      </c>
      <c r="AW351" s="11" t="s">
        <v>39</v>
      </c>
      <c r="AX351" s="11" t="s">
        <v>76</v>
      </c>
      <c r="AY351" s="170" t="s">
        <v>130</v>
      </c>
    </row>
    <row r="352" spans="2:51" s="13" customFormat="1" ht="13.5">
      <c r="B352" s="182"/>
      <c r="D352" s="166" t="s">
        <v>239</v>
      </c>
      <c r="E352" s="183" t="s">
        <v>5</v>
      </c>
      <c r="F352" s="184" t="s">
        <v>265</v>
      </c>
      <c r="H352" s="185">
        <v>418.465</v>
      </c>
      <c r="J352" s="289"/>
      <c r="L352" s="182"/>
      <c r="M352" s="186"/>
      <c r="N352" s="187"/>
      <c r="O352" s="187"/>
      <c r="P352" s="187"/>
      <c r="Q352" s="187"/>
      <c r="R352" s="187"/>
      <c r="S352" s="187"/>
      <c r="T352" s="188"/>
      <c r="AT352" s="183" t="s">
        <v>239</v>
      </c>
      <c r="AU352" s="183" t="s">
        <v>142</v>
      </c>
      <c r="AV352" s="13" t="s">
        <v>146</v>
      </c>
      <c r="AW352" s="13" t="s">
        <v>39</v>
      </c>
      <c r="AX352" s="13" t="s">
        <v>84</v>
      </c>
      <c r="AY352" s="183" t="s">
        <v>130</v>
      </c>
    </row>
    <row r="353" spans="2:65" s="1" customFormat="1" ht="38.25" customHeight="1">
      <c r="B353" s="152"/>
      <c r="C353" s="153" t="s">
        <v>560</v>
      </c>
      <c r="D353" s="153" t="s">
        <v>133</v>
      </c>
      <c r="E353" s="154" t="s">
        <v>561</v>
      </c>
      <c r="F353" s="155" t="s">
        <v>562</v>
      </c>
      <c r="G353" s="156" t="s">
        <v>166</v>
      </c>
      <c r="H353" s="157">
        <v>418.465</v>
      </c>
      <c r="I353" s="281">
        <v>0</v>
      </c>
      <c r="J353" s="283">
        <f>ROUND(I353*H353,2)</f>
        <v>0</v>
      </c>
      <c r="K353" s="155" t="s">
        <v>167</v>
      </c>
      <c r="L353" s="38"/>
      <c r="M353" s="158" t="s">
        <v>5</v>
      </c>
      <c r="N353" s="159" t="s">
        <v>47</v>
      </c>
      <c r="O353" s="160">
        <v>0.154</v>
      </c>
      <c r="P353" s="160">
        <f>O353*H353</f>
        <v>64.44360999999999</v>
      </c>
      <c r="Q353" s="160">
        <v>0.00028</v>
      </c>
      <c r="R353" s="160">
        <f>Q353*H353</f>
        <v>0.11717019999999999</v>
      </c>
      <c r="S353" s="160">
        <v>0</v>
      </c>
      <c r="T353" s="161">
        <f>S353*H353</f>
        <v>0</v>
      </c>
      <c r="AR353" s="23" t="s">
        <v>146</v>
      </c>
      <c r="AT353" s="23" t="s">
        <v>133</v>
      </c>
      <c r="AU353" s="23" t="s">
        <v>142</v>
      </c>
      <c r="AY353" s="23" t="s">
        <v>130</v>
      </c>
      <c r="BE353" s="162">
        <f>IF(N353="základní",J353,0)</f>
        <v>0</v>
      </c>
      <c r="BF353" s="162">
        <f>IF(N353="snížená",J353,0)</f>
        <v>0</v>
      </c>
      <c r="BG353" s="162">
        <f>IF(N353="zákl. přenesená",J353,0)</f>
        <v>0</v>
      </c>
      <c r="BH353" s="162">
        <f>IF(N353="sníž. přenesená",J353,0)</f>
        <v>0</v>
      </c>
      <c r="BI353" s="162">
        <f>IF(N353="nulová",J353,0)</f>
        <v>0</v>
      </c>
      <c r="BJ353" s="23" t="s">
        <v>84</v>
      </c>
      <c r="BK353" s="162">
        <f>ROUND(I353*H353,2)</f>
        <v>0</v>
      </c>
      <c r="BL353" s="23" t="s">
        <v>146</v>
      </c>
      <c r="BM353" s="23" t="s">
        <v>563</v>
      </c>
    </row>
    <row r="354" spans="2:47" s="1" customFormat="1" ht="54">
      <c r="B354" s="38"/>
      <c r="D354" s="166" t="s">
        <v>237</v>
      </c>
      <c r="F354" s="167" t="s">
        <v>564</v>
      </c>
      <c r="J354" s="284"/>
      <c r="L354" s="38"/>
      <c r="M354" s="168"/>
      <c r="N354" s="39"/>
      <c r="O354" s="39"/>
      <c r="P354" s="39"/>
      <c r="Q354" s="39"/>
      <c r="R354" s="39"/>
      <c r="S354" s="39"/>
      <c r="T354" s="67"/>
      <c r="AT354" s="23" t="s">
        <v>237</v>
      </c>
      <c r="AU354" s="23" t="s">
        <v>142</v>
      </c>
    </row>
    <row r="355" spans="2:51" s="11" customFormat="1" ht="13.5">
      <c r="B355" s="169"/>
      <c r="D355" s="166" t="s">
        <v>239</v>
      </c>
      <c r="E355" s="170" t="s">
        <v>5</v>
      </c>
      <c r="F355" s="171" t="s">
        <v>557</v>
      </c>
      <c r="H355" s="172">
        <v>27.095</v>
      </c>
      <c r="J355" s="286"/>
      <c r="L355" s="169"/>
      <c r="M355" s="173"/>
      <c r="N355" s="174"/>
      <c r="O355" s="174"/>
      <c r="P355" s="174"/>
      <c r="Q355" s="174"/>
      <c r="R355" s="174"/>
      <c r="S355" s="174"/>
      <c r="T355" s="175"/>
      <c r="AT355" s="170" t="s">
        <v>239</v>
      </c>
      <c r="AU355" s="170" t="s">
        <v>142</v>
      </c>
      <c r="AV355" s="11" t="s">
        <v>86</v>
      </c>
      <c r="AW355" s="11" t="s">
        <v>39</v>
      </c>
      <c r="AX355" s="11" t="s">
        <v>76</v>
      </c>
      <c r="AY355" s="170" t="s">
        <v>130</v>
      </c>
    </row>
    <row r="356" spans="2:51" s="11" customFormat="1" ht="13.5">
      <c r="B356" s="169"/>
      <c r="D356" s="166" t="s">
        <v>239</v>
      </c>
      <c r="E356" s="170" t="s">
        <v>5</v>
      </c>
      <c r="F356" s="171" t="s">
        <v>558</v>
      </c>
      <c r="H356" s="172">
        <v>166.37</v>
      </c>
      <c r="J356" s="286"/>
      <c r="L356" s="169"/>
      <c r="M356" s="173"/>
      <c r="N356" s="174"/>
      <c r="O356" s="174"/>
      <c r="P356" s="174"/>
      <c r="Q356" s="174"/>
      <c r="R356" s="174"/>
      <c r="S356" s="174"/>
      <c r="T356" s="175"/>
      <c r="AT356" s="170" t="s">
        <v>239</v>
      </c>
      <c r="AU356" s="170" t="s">
        <v>142</v>
      </c>
      <c r="AV356" s="11" t="s">
        <v>86</v>
      </c>
      <c r="AW356" s="11" t="s">
        <v>39</v>
      </c>
      <c r="AX356" s="11" t="s">
        <v>76</v>
      </c>
      <c r="AY356" s="170" t="s">
        <v>130</v>
      </c>
    </row>
    <row r="357" spans="2:51" s="11" customFormat="1" ht="13.5">
      <c r="B357" s="169"/>
      <c r="D357" s="166" t="s">
        <v>239</v>
      </c>
      <c r="E357" s="170" t="s">
        <v>5</v>
      </c>
      <c r="F357" s="171" t="s">
        <v>559</v>
      </c>
      <c r="H357" s="172">
        <v>225</v>
      </c>
      <c r="J357" s="286"/>
      <c r="L357" s="169"/>
      <c r="M357" s="173"/>
      <c r="N357" s="174"/>
      <c r="O357" s="174"/>
      <c r="P357" s="174"/>
      <c r="Q357" s="174"/>
      <c r="R357" s="174"/>
      <c r="S357" s="174"/>
      <c r="T357" s="175"/>
      <c r="AT357" s="170" t="s">
        <v>239</v>
      </c>
      <c r="AU357" s="170" t="s">
        <v>142</v>
      </c>
      <c r="AV357" s="11" t="s">
        <v>86</v>
      </c>
      <c r="AW357" s="11" t="s">
        <v>39</v>
      </c>
      <c r="AX357" s="11" t="s">
        <v>76</v>
      </c>
      <c r="AY357" s="170" t="s">
        <v>130</v>
      </c>
    </row>
    <row r="358" spans="2:51" s="13" customFormat="1" ht="13.5">
      <c r="B358" s="182"/>
      <c r="D358" s="166" t="s">
        <v>239</v>
      </c>
      <c r="E358" s="183" t="s">
        <v>5</v>
      </c>
      <c r="F358" s="184" t="s">
        <v>265</v>
      </c>
      <c r="H358" s="185">
        <v>418.465</v>
      </c>
      <c r="J358" s="289"/>
      <c r="L358" s="182"/>
      <c r="M358" s="186"/>
      <c r="N358" s="187"/>
      <c r="O358" s="187"/>
      <c r="P358" s="187"/>
      <c r="Q358" s="187"/>
      <c r="R358" s="187"/>
      <c r="S358" s="187"/>
      <c r="T358" s="188"/>
      <c r="AT358" s="183" t="s">
        <v>239</v>
      </c>
      <c r="AU358" s="183" t="s">
        <v>142</v>
      </c>
      <c r="AV358" s="13" t="s">
        <v>146</v>
      </c>
      <c r="AW358" s="13" t="s">
        <v>39</v>
      </c>
      <c r="AX358" s="13" t="s">
        <v>84</v>
      </c>
      <c r="AY358" s="183" t="s">
        <v>130</v>
      </c>
    </row>
    <row r="359" spans="2:65" s="1" customFormat="1" ht="25.5" customHeight="1">
      <c r="B359" s="152"/>
      <c r="C359" s="153" t="s">
        <v>565</v>
      </c>
      <c r="D359" s="153" t="s">
        <v>133</v>
      </c>
      <c r="E359" s="154" t="s">
        <v>566</v>
      </c>
      <c r="F359" s="155" t="s">
        <v>567</v>
      </c>
      <c r="G359" s="156" t="s">
        <v>166</v>
      </c>
      <c r="H359" s="157">
        <v>4.035</v>
      </c>
      <c r="I359" s="281">
        <v>0</v>
      </c>
      <c r="J359" s="283">
        <f>ROUND(I359*H359,2)</f>
        <v>0</v>
      </c>
      <c r="K359" s="155" t="s">
        <v>167</v>
      </c>
      <c r="L359" s="38"/>
      <c r="M359" s="158" t="s">
        <v>5</v>
      </c>
      <c r="N359" s="159" t="s">
        <v>47</v>
      </c>
      <c r="O359" s="160">
        <v>0.196</v>
      </c>
      <c r="P359" s="160">
        <f>O359*H359</f>
        <v>0.79086</v>
      </c>
      <c r="Q359" s="160">
        <v>0</v>
      </c>
      <c r="R359" s="160">
        <f>Q359*H359</f>
        <v>0</v>
      </c>
      <c r="S359" s="160">
        <v>0</v>
      </c>
      <c r="T359" s="161">
        <f>S359*H359</f>
        <v>0</v>
      </c>
      <c r="AR359" s="23" t="s">
        <v>146</v>
      </c>
      <c r="AT359" s="23" t="s">
        <v>133</v>
      </c>
      <c r="AU359" s="23" t="s">
        <v>142</v>
      </c>
      <c r="AY359" s="23" t="s">
        <v>130</v>
      </c>
      <c r="BE359" s="162">
        <f>IF(N359="základní",J359,0)</f>
        <v>0</v>
      </c>
      <c r="BF359" s="162">
        <f>IF(N359="snížená",J359,0)</f>
        <v>0</v>
      </c>
      <c r="BG359" s="162">
        <f>IF(N359="zákl. přenesená",J359,0)</f>
        <v>0</v>
      </c>
      <c r="BH359" s="162">
        <f>IF(N359="sníž. přenesená",J359,0)</f>
        <v>0</v>
      </c>
      <c r="BI359" s="162">
        <f>IF(N359="nulová",J359,0)</f>
        <v>0</v>
      </c>
      <c r="BJ359" s="23" t="s">
        <v>84</v>
      </c>
      <c r="BK359" s="162">
        <f>ROUND(I359*H359,2)</f>
        <v>0</v>
      </c>
      <c r="BL359" s="23" t="s">
        <v>146</v>
      </c>
      <c r="BM359" s="23" t="s">
        <v>568</v>
      </c>
    </row>
    <row r="360" spans="2:47" s="1" customFormat="1" ht="40.5">
      <c r="B360" s="38"/>
      <c r="D360" s="166" t="s">
        <v>237</v>
      </c>
      <c r="F360" s="167" t="s">
        <v>569</v>
      </c>
      <c r="J360" s="284"/>
      <c r="L360" s="38"/>
      <c r="M360" s="168"/>
      <c r="N360" s="39"/>
      <c r="O360" s="39"/>
      <c r="P360" s="39"/>
      <c r="Q360" s="39"/>
      <c r="R360" s="39"/>
      <c r="S360" s="39"/>
      <c r="T360" s="67"/>
      <c r="AT360" s="23" t="s">
        <v>237</v>
      </c>
      <c r="AU360" s="23" t="s">
        <v>142</v>
      </c>
    </row>
    <row r="361" spans="2:51" s="11" customFormat="1" ht="13.5">
      <c r="B361" s="169"/>
      <c r="D361" s="166" t="s">
        <v>239</v>
      </c>
      <c r="E361" s="170" t="s">
        <v>5</v>
      </c>
      <c r="F361" s="171" t="s">
        <v>570</v>
      </c>
      <c r="H361" s="172">
        <v>4.035</v>
      </c>
      <c r="J361" s="286"/>
      <c r="L361" s="169"/>
      <c r="M361" s="173"/>
      <c r="N361" s="174"/>
      <c r="O361" s="174"/>
      <c r="P361" s="174"/>
      <c r="Q361" s="174"/>
      <c r="R361" s="174"/>
      <c r="S361" s="174"/>
      <c r="T361" s="175"/>
      <c r="AT361" s="170" t="s">
        <v>239</v>
      </c>
      <c r="AU361" s="170" t="s">
        <v>142</v>
      </c>
      <c r="AV361" s="11" t="s">
        <v>86</v>
      </c>
      <c r="AW361" s="11" t="s">
        <v>39</v>
      </c>
      <c r="AX361" s="11" t="s">
        <v>84</v>
      </c>
      <c r="AY361" s="170" t="s">
        <v>130</v>
      </c>
    </row>
    <row r="362" spans="2:63" s="10" customFormat="1" ht="22.35" customHeight="1">
      <c r="B362" s="140"/>
      <c r="D362" s="141" t="s">
        <v>75</v>
      </c>
      <c r="E362" s="150" t="s">
        <v>571</v>
      </c>
      <c r="F362" s="150" t="s">
        <v>572</v>
      </c>
      <c r="J362" s="287">
        <f>J363+J367+J369+J371+J373</f>
        <v>0</v>
      </c>
      <c r="L362" s="140"/>
      <c r="M362" s="144"/>
      <c r="N362" s="145"/>
      <c r="O362" s="145"/>
      <c r="P362" s="146">
        <f>SUM(P363:P373)</f>
        <v>10.524740000000001</v>
      </c>
      <c r="Q362" s="145"/>
      <c r="R362" s="146">
        <f>SUM(R363:R373)</f>
        <v>9.205527399999998</v>
      </c>
      <c r="S362" s="145"/>
      <c r="T362" s="147">
        <f>SUM(T363:T373)</f>
        <v>0</v>
      </c>
      <c r="AR362" s="141" t="s">
        <v>84</v>
      </c>
      <c r="AT362" s="148" t="s">
        <v>75</v>
      </c>
      <c r="AU362" s="148" t="s">
        <v>86</v>
      </c>
      <c r="AY362" s="141" t="s">
        <v>130</v>
      </c>
      <c r="BK362" s="149">
        <f>SUM(BK363:BK373)</f>
        <v>0</v>
      </c>
    </row>
    <row r="363" spans="2:65" s="1" customFormat="1" ht="25.5" customHeight="1">
      <c r="B363" s="152"/>
      <c r="C363" s="153" t="s">
        <v>573</v>
      </c>
      <c r="D363" s="153" t="s">
        <v>133</v>
      </c>
      <c r="E363" s="154" t="s">
        <v>574</v>
      </c>
      <c r="F363" s="155" t="s">
        <v>575</v>
      </c>
      <c r="G363" s="156" t="s">
        <v>166</v>
      </c>
      <c r="H363" s="157">
        <v>29.46</v>
      </c>
      <c r="I363" s="281">
        <v>0</v>
      </c>
      <c r="J363" s="283">
        <f>ROUND(I363*H363,2)</f>
        <v>0</v>
      </c>
      <c r="K363" s="155" t="s">
        <v>167</v>
      </c>
      <c r="L363" s="38"/>
      <c r="M363" s="158" t="s">
        <v>5</v>
      </c>
      <c r="N363" s="159" t="s">
        <v>47</v>
      </c>
      <c r="O363" s="160">
        <v>0.269</v>
      </c>
      <c r="P363" s="160">
        <f>O363*H363</f>
        <v>7.924740000000001</v>
      </c>
      <c r="Q363" s="160">
        <v>0.29221</v>
      </c>
      <c r="R363" s="160">
        <f>Q363*H363</f>
        <v>8.6085066</v>
      </c>
      <c r="S363" s="160">
        <v>0</v>
      </c>
      <c r="T363" s="161">
        <f>S363*H363</f>
        <v>0</v>
      </c>
      <c r="AR363" s="23" t="s">
        <v>146</v>
      </c>
      <c r="AT363" s="23" t="s">
        <v>133</v>
      </c>
      <c r="AU363" s="23" t="s">
        <v>142</v>
      </c>
      <c r="AY363" s="23" t="s">
        <v>130</v>
      </c>
      <c r="BE363" s="162">
        <f>IF(N363="základní",J363,0)</f>
        <v>0</v>
      </c>
      <c r="BF363" s="162">
        <f>IF(N363="snížená",J363,0)</f>
        <v>0</v>
      </c>
      <c r="BG363" s="162">
        <f>IF(N363="zákl. přenesená",J363,0)</f>
        <v>0</v>
      </c>
      <c r="BH363" s="162">
        <f>IF(N363="sníž. přenesená",J363,0)</f>
        <v>0</v>
      </c>
      <c r="BI363" s="162">
        <f>IF(N363="nulová",J363,0)</f>
        <v>0</v>
      </c>
      <c r="BJ363" s="23" t="s">
        <v>84</v>
      </c>
      <c r="BK363" s="162">
        <f>ROUND(I363*H363,2)</f>
        <v>0</v>
      </c>
      <c r="BL363" s="23" t="s">
        <v>146</v>
      </c>
      <c r="BM363" s="23" t="s">
        <v>576</v>
      </c>
    </row>
    <row r="364" spans="2:47" s="1" customFormat="1" ht="67.5">
      <c r="B364" s="38"/>
      <c r="D364" s="166" t="s">
        <v>237</v>
      </c>
      <c r="F364" s="167" t="s">
        <v>577</v>
      </c>
      <c r="J364" s="284"/>
      <c r="L364" s="38"/>
      <c r="M364" s="168"/>
      <c r="N364" s="39"/>
      <c r="O364" s="39"/>
      <c r="P364" s="39"/>
      <c r="Q364" s="39"/>
      <c r="R364" s="39"/>
      <c r="S364" s="39"/>
      <c r="T364" s="67"/>
      <c r="AT364" s="23" t="s">
        <v>237</v>
      </c>
      <c r="AU364" s="23" t="s">
        <v>142</v>
      </c>
    </row>
    <row r="365" spans="2:51" s="12" customFormat="1" ht="13.5">
      <c r="B365" s="176"/>
      <c r="D365" s="166" t="s">
        <v>239</v>
      </c>
      <c r="E365" s="177" t="s">
        <v>5</v>
      </c>
      <c r="F365" s="178" t="s">
        <v>578</v>
      </c>
      <c r="H365" s="177" t="s">
        <v>5</v>
      </c>
      <c r="J365" s="285"/>
      <c r="L365" s="176"/>
      <c r="M365" s="179"/>
      <c r="N365" s="180"/>
      <c r="O365" s="180"/>
      <c r="P365" s="180"/>
      <c r="Q365" s="180"/>
      <c r="R365" s="180"/>
      <c r="S365" s="180"/>
      <c r="T365" s="181"/>
      <c r="AT365" s="177" t="s">
        <v>239</v>
      </c>
      <c r="AU365" s="177" t="s">
        <v>142</v>
      </c>
      <c r="AV365" s="12" t="s">
        <v>84</v>
      </c>
      <c r="AW365" s="12" t="s">
        <v>39</v>
      </c>
      <c r="AX365" s="12" t="s">
        <v>76</v>
      </c>
      <c r="AY365" s="177" t="s">
        <v>130</v>
      </c>
    </row>
    <row r="366" spans="2:51" s="11" customFormat="1" ht="13.5">
      <c r="B366" s="169"/>
      <c r="D366" s="166" t="s">
        <v>239</v>
      </c>
      <c r="E366" s="170" t="s">
        <v>5</v>
      </c>
      <c r="F366" s="171" t="s">
        <v>579</v>
      </c>
      <c r="H366" s="172">
        <v>29.46</v>
      </c>
      <c r="J366" s="286"/>
      <c r="L366" s="169"/>
      <c r="M366" s="173"/>
      <c r="N366" s="174"/>
      <c r="O366" s="174"/>
      <c r="P366" s="174"/>
      <c r="Q366" s="174"/>
      <c r="R366" s="174"/>
      <c r="S366" s="174"/>
      <c r="T366" s="175"/>
      <c r="AT366" s="170" t="s">
        <v>239</v>
      </c>
      <c r="AU366" s="170" t="s">
        <v>142</v>
      </c>
      <c r="AV366" s="11" t="s">
        <v>86</v>
      </c>
      <c r="AW366" s="11" t="s">
        <v>39</v>
      </c>
      <c r="AX366" s="11" t="s">
        <v>84</v>
      </c>
      <c r="AY366" s="170" t="s">
        <v>130</v>
      </c>
    </row>
    <row r="367" spans="2:65" s="1" customFormat="1" ht="25.5" customHeight="1">
      <c r="B367" s="152"/>
      <c r="C367" s="190" t="s">
        <v>580</v>
      </c>
      <c r="D367" s="190" t="s">
        <v>372</v>
      </c>
      <c r="E367" s="191" t="s">
        <v>581</v>
      </c>
      <c r="F367" s="192" t="s">
        <v>582</v>
      </c>
      <c r="G367" s="193" t="s">
        <v>166</v>
      </c>
      <c r="H367" s="194">
        <v>30.049</v>
      </c>
      <c r="I367" s="282">
        <v>0</v>
      </c>
      <c r="J367" s="290">
        <f>ROUND(I367*H367,2)</f>
        <v>0</v>
      </c>
      <c r="K367" s="192" t="s">
        <v>167</v>
      </c>
      <c r="L367" s="195"/>
      <c r="M367" s="196" t="s">
        <v>5</v>
      </c>
      <c r="N367" s="197" t="s">
        <v>47</v>
      </c>
      <c r="O367" s="160">
        <v>0</v>
      </c>
      <c r="P367" s="160">
        <f>O367*H367</f>
        <v>0</v>
      </c>
      <c r="Q367" s="160">
        <v>0.0156</v>
      </c>
      <c r="R367" s="160">
        <f>Q367*H367</f>
        <v>0.46876439999999997</v>
      </c>
      <c r="S367" s="160">
        <v>0</v>
      </c>
      <c r="T367" s="161">
        <f>S367*H367</f>
        <v>0</v>
      </c>
      <c r="AR367" s="23" t="s">
        <v>163</v>
      </c>
      <c r="AT367" s="23" t="s">
        <v>372</v>
      </c>
      <c r="AU367" s="23" t="s">
        <v>142</v>
      </c>
      <c r="AY367" s="23" t="s">
        <v>130</v>
      </c>
      <c r="BE367" s="162">
        <f>IF(N367="základní",J367,0)</f>
        <v>0</v>
      </c>
      <c r="BF367" s="162">
        <f>IF(N367="snížená",J367,0)</f>
        <v>0</v>
      </c>
      <c r="BG367" s="162">
        <f>IF(N367="zákl. přenesená",J367,0)</f>
        <v>0</v>
      </c>
      <c r="BH367" s="162">
        <f>IF(N367="sníž. přenesená",J367,0)</f>
        <v>0</v>
      </c>
      <c r="BI367" s="162">
        <f>IF(N367="nulová",J367,0)</f>
        <v>0</v>
      </c>
      <c r="BJ367" s="23" t="s">
        <v>84</v>
      </c>
      <c r="BK367" s="162">
        <f>ROUND(I367*H367,2)</f>
        <v>0</v>
      </c>
      <c r="BL367" s="23" t="s">
        <v>146</v>
      </c>
      <c r="BM367" s="23" t="s">
        <v>583</v>
      </c>
    </row>
    <row r="368" spans="2:51" s="11" customFormat="1" ht="13.5">
      <c r="B368" s="169"/>
      <c r="D368" s="166" t="s">
        <v>239</v>
      </c>
      <c r="F368" s="171" t="s">
        <v>584</v>
      </c>
      <c r="H368" s="172">
        <v>30.049</v>
      </c>
      <c r="J368" s="286"/>
      <c r="L368" s="169"/>
      <c r="M368" s="173"/>
      <c r="N368" s="174"/>
      <c r="O368" s="174"/>
      <c r="P368" s="174"/>
      <c r="Q368" s="174"/>
      <c r="R368" s="174"/>
      <c r="S368" s="174"/>
      <c r="T368" s="175"/>
      <c r="AT368" s="170" t="s">
        <v>239</v>
      </c>
      <c r="AU368" s="170" t="s">
        <v>142</v>
      </c>
      <c r="AV368" s="11" t="s">
        <v>86</v>
      </c>
      <c r="AW368" s="11" t="s">
        <v>6</v>
      </c>
      <c r="AX368" s="11" t="s">
        <v>84</v>
      </c>
      <c r="AY368" s="170" t="s">
        <v>130</v>
      </c>
    </row>
    <row r="369" spans="2:65" s="1" customFormat="1" ht="16.5" customHeight="1">
      <c r="B369" s="152"/>
      <c r="C369" s="190" t="s">
        <v>585</v>
      </c>
      <c r="D369" s="190" t="s">
        <v>372</v>
      </c>
      <c r="E369" s="191" t="s">
        <v>586</v>
      </c>
      <c r="F369" s="192" t="s">
        <v>587</v>
      </c>
      <c r="G369" s="193" t="s">
        <v>166</v>
      </c>
      <c r="H369" s="194">
        <v>30.049</v>
      </c>
      <c r="I369" s="282">
        <v>0</v>
      </c>
      <c r="J369" s="290">
        <f>ROUND(I369*H369,2)</f>
        <v>0</v>
      </c>
      <c r="K369" s="192" t="s">
        <v>167</v>
      </c>
      <c r="L369" s="195"/>
      <c r="M369" s="196" t="s">
        <v>5</v>
      </c>
      <c r="N369" s="197" t="s">
        <v>47</v>
      </c>
      <c r="O369" s="160">
        <v>0</v>
      </c>
      <c r="P369" s="160">
        <f>O369*H369</f>
        <v>0</v>
      </c>
      <c r="Q369" s="160">
        <v>0.0036</v>
      </c>
      <c r="R369" s="160">
        <f>Q369*H369</f>
        <v>0.10817639999999999</v>
      </c>
      <c r="S369" s="160">
        <v>0</v>
      </c>
      <c r="T369" s="161">
        <f>S369*H369</f>
        <v>0</v>
      </c>
      <c r="AR369" s="23" t="s">
        <v>163</v>
      </c>
      <c r="AT369" s="23" t="s">
        <v>372</v>
      </c>
      <c r="AU369" s="23" t="s">
        <v>142</v>
      </c>
      <c r="AY369" s="23" t="s">
        <v>130</v>
      </c>
      <c r="BE369" s="162">
        <f>IF(N369="základní",J369,0)</f>
        <v>0</v>
      </c>
      <c r="BF369" s="162">
        <f>IF(N369="snížená",J369,0)</f>
        <v>0</v>
      </c>
      <c r="BG369" s="162">
        <f>IF(N369="zákl. přenesená",J369,0)</f>
        <v>0</v>
      </c>
      <c r="BH369" s="162">
        <f>IF(N369="sníž. přenesená",J369,0)</f>
        <v>0</v>
      </c>
      <c r="BI369" s="162">
        <f>IF(N369="nulová",J369,0)</f>
        <v>0</v>
      </c>
      <c r="BJ369" s="23" t="s">
        <v>84</v>
      </c>
      <c r="BK369" s="162">
        <f>ROUND(I369*H369,2)</f>
        <v>0</v>
      </c>
      <c r="BL369" s="23" t="s">
        <v>146</v>
      </c>
      <c r="BM369" s="23" t="s">
        <v>588</v>
      </c>
    </row>
    <row r="370" spans="2:51" s="11" customFormat="1" ht="13.5">
      <c r="B370" s="169"/>
      <c r="D370" s="166" t="s">
        <v>239</v>
      </c>
      <c r="F370" s="171" t="s">
        <v>584</v>
      </c>
      <c r="H370" s="172">
        <v>30.049</v>
      </c>
      <c r="J370" s="286"/>
      <c r="L370" s="169"/>
      <c r="M370" s="173"/>
      <c r="N370" s="174"/>
      <c r="O370" s="174"/>
      <c r="P370" s="174"/>
      <c r="Q370" s="174"/>
      <c r="R370" s="174"/>
      <c r="S370" s="174"/>
      <c r="T370" s="175"/>
      <c r="AT370" s="170" t="s">
        <v>239</v>
      </c>
      <c r="AU370" s="170" t="s">
        <v>142</v>
      </c>
      <c r="AV370" s="11" t="s">
        <v>86</v>
      </c>
      <c r="AW370" s="11" t="s">
        <v>6</v>
      </c>
      <c r="AX370" s="11" t="s">
        <v>84</v>
      </c>
      <c r="AY370" s="170" t="s">
        <v>130</v>
      </c>
    </row>
    <row r="371" spans="2:65" s="1" customFormat="1" ht="16.5" customHeight="1">
      <c r="B371" s="152"/>
      <c r="C371" s="153" t="s">
        <v>589</v>
      </c>
      <c r="D371" s="153" t="s">
        <v>133</v>
      </c>
      <c r="E371" s="154" t="s">
        <v>590</v>
      </c>
      <c r="F371" s="155" t="s">
        <v>591</v>
      </c>
      <c r="G371" s="156" t="s">
        <v>592</v>
      </c>
      <c r="H371" s="157">
        <v>4</v>
      </c>
      <c r="I371" s="281">
        <v>0</v>
      </c>
      <c r="J371" s="283">
        <f>ROUND(I371*H371,2)</f>
        <v>0</v>
      </c>
      <c r="K371" s="155" t="s">
        <v>167</v>
      </c>
      <c r="L371" s="38"/>
      <c r="M371" s="158" t="s">
        <v>5</v>
      </c>
      <c r="N371" s="159" t="s">
        <v>47</v>
      </c>
      <c r="O371" s="160">
        <v>0.65</v>
      </c>
      <c r="P371" s="160">
        <f>O371*H371</f>
        <v>2.6</v>
      </c>
      <c r="Q371" s="160">
        <v>0.00112</v>
      </c>
      <c r="R371" s="160">
        <f>Q371*H371</f>
        <v>0.00448</v>
      </c>
      <c r="S371" s="160">
        <v>0</v>
      </c>
      <c r="T371" s="161">
        <f>S371*H371</f>
        <v>0</v>
      </c>
      <c r="AR371" s="23" t="s">
        <v>146</v>
      </c>
      <c r="AT371" s="23" t="s">
        <v>133</v>
      </c>
      <c r="AU371" s="23" t="s">
        <v>142</v>
      </c>
      <c r="AY371" s="23" t="s">
        <v>130</v>
      </c>
      <c r="BE371" s="162">
        <f>IF(N371="základní",J371,0)</f>
        <v>0</v>
      </c>
      <c r="BF371" s="162">
        <f>IF(N371="snížená",J371,0)</f>
        <v>0</v>
      </c>
      <c r="BG371" s="162">
        <f>IF(N371="zákl. přenesená",J371,0)</f>
        <v>0</v>
      </c>
      <c r="BH371" s="162">
        <f>IF(N371="sníž. přenesená",J371,0)</f>
        <v>0</v>
      </c>
      <c r="BI371" s="162">
        <f>IF(N371="nulová",J371,0)</f>
        <v>0</v>
      </c>
      <c r="BJ371" s="23" t="s">
        <v>84</v>
      </c>
      <c r="BK371" s="162">
        <f>ROUND(I371*H371,2)</f>
        <v>0</v>
      </c>
      <c r="BL371" s="23" t="s">
        <v>146</v>
      </c>
      <c r="BM371" s="23" t="s">
        <v>593</v>
      </c>
    </row>
    <row r="372" spans="2:47" s="1" customFormat="1" ht="81">
      <c r="B372" s="38"/>
      <c r="D372" s="166" t="s">
        <v>237</v>
      </c>
      <c r="F372" s="167" t="s">
        <v>594</v>
      </c>
      <c r="J372" s="284"/>
      <c r="L372" s="38"/>
      <c r="M372" s="168"/>
      <c r="N372" s="39"/>
      <c r="O372" s="39"/>
      <c r="P372" s="39"/>
      <c r="Q372" s="39"/>
      <c r="R372" s="39"/>
      <c r="S372" s="39"/>
      <c r="T372" s="67"/>
      <c r="AT372" s="23" t="s">
        <v>237</v>
      </c>
      <c r="AU372" s="23" t="s">
        <v>142</v>
      </c>
    </row>
    <row r="373" spans="2:65" s="1" customFormat="1" ht="25.5" customHeight="1">
      <c r="B373" s="152"/>
      <c r="C373" s="190" t="s">
        <v>595</v>
      </c>
      <c r="D373" s="190" t="s">
        <v>372</v>
      </c>
      <c r="E373" s="191" t="s">
        <v>596</v>
      </c>
      <c r="F373" s="192" t="s">
        <v>597</v>
      </c>
      <c r="G373" s="193" t="s">
        <v>592</v>
      </c>
      <c r="H373" s="194">
        <v>4</v>
      </c>
      <c r="I373" s="282">
        <v>0</v>
      </c>
      <c r="J373" s="290">
        <f>ROUND(I373*H373,2)</f>
        <v>0</v>
      </c>
      <c r="K373" s="192" t="s">
        <v>167</v>
      </c>
      <c r="L373" s="195"/>
      <c r="M373" s="196" t="s">
        <v>5</v>
      </c>
      <c r="N373" s="197" t="s">
        <v>47</v>
      </c>
      <c r="O373" s="160">
        <v>0</v>
      </c>
      <c r="P373" s="160">
        <f>O373*H373</f>
        <v>0</v>
      </c>
      <c r="Q373" s="160">
        <v>0.0039</v>
      </c>
      <c r="R373" s="160">
        <f>Q373*H373</f>
        <v>0.0156</v>
      </c>
      <c r="S373" s="160">
        <v>0</v>
      </c>
      <c r="T373" s="161">
        <f>S373*H373</f>
        <v>0</v>
      </c>
      <c r="AR373" s="23" t="s">
        <v>163</v>
      </c>
      <c r="AT373" s="23" t="s">
        <v>372</v>
      </c>
      <c r="AU373" s="23" t="s">
        <v>142</v>
      </c>
      <c r="AY373" s="23" t="s">
        <v>130</v>
      </c>
      <c r="BE373" s="162">
        <f>IF(N373="základní",J373,0)</f>
        <v>0</v>
      </c>
      <c r="BF373" s="162">
        <f>IF(N373="snížená",J373,0)</f>
        <v>0</v>
      </c>
      <c r="BG373" s="162">
        <f>IF(N373="zákl. přenesená",J373,0)</f>
        <v>0</v>
      </c>
      <c r="BH373" s="162">
        <f>IF(N373="sníž. přenesená",J373,0)</f>
        <v>0</v>
      </c>
      <c r="BI373" s="162">
        <f>IF(N373="nulová",J373,0)</f>
        <v>0</v>
      </c>
      <c r="BJ373" s="23" t="s">
        <v>84</v>
      </c>
      <c r="BK373" s="162">
        <f>ROUND(I373*H373,2)</f>
        <v>0</v>
      </c>
      <c r="BL373" s="23" t="s">
        <v>146</v>
      </c>
      <c r="BM373" s="23" t="s">
        <v>598</v>
      </c>
    </row>
    <row r="374" spans="2:63" s="10" customFormat="1" ht="29.85" customHeight="1">
      <c r="B374" s="140"/>
      <c r="D374" s="141" t="s">
        <v>75</v>
      </c>
      <c r="E374" s="150" t="s">
        <v>599</v>
      </c>
      <c r="F374" s="150" t="s">
        <v>600</v>
      </c>
      <c r="J374" s="287">
        <f>J375+J377+J380+J382+J384</f>
        <v>0</v>
      </c>
      <c r="L374" s="140"/>
      <c r="M374" s="144"/>
      <c r="N374" s="145"/>
      <c r="O374" s="145"/>
      <c r="P374" s="146">
        <f>SUM(P375:P385)</f>
        <v>34.770120000000006</v>
      </c>
      <c r="Q374" s="145"/>
      <c r="R374" s="146">
        <f>SUM(R375:R385)</f>
        <v>0</v>
      </c>
      <c r="S374" s="145"/>
      <c r="T374" s="147">
        <f>SUM(T375:T385)</f>
        <v>0</v>
      </c>
      <c r="AR374" s="141" t="s">
        <v>84</v>
      </c>
      <c r="AT374" s="148" t="s">
        <v>75</v>
      </c>
      <c r="AU374" s="148" t="s">
        <v>84</v>
      </c>
      <c r="AY374" s="141" t="s">
        <v>130</v>
      </c>
      <c r="BK374" s="149">
        <f>SUM(BK375:BK385)</f>
        <v>0</v>
      </c>
    </row>
    <row r="375" spans="2:65" s="1" customFormat="1" ht="25.5" customHeight="1">
      <c r="B375" s="152"/>
      <c r="C375" s="153" t="s">
        <v>601</v>
      </c>
      <c r="D375" s="153" t="s">
        <v>133</v>
      </c>
      <c r="E375" s="154" t="s">
        <v>602</v>
      </c>
      <c r="F375" s="155" t="s">
        <v>603</v>
      </c>
      <c r="G375" s="156" t="s">
        <v>337</v>
      </c>
      <c r="H375" s="157">
        <v>81.62</v>
      </c>
      <c r="I375" s="281">
        <v>0</v>
      </c>
      <c r="J375" s="283">
        <f>ROUND(I375*H375,2)</f>
        <v>0</v>
      </c>
      <c r="K375" s="155" t="s">
        <v>167</v>
      </c>
      <c r="L375" s="38"/>
      <c r="M375" s="158" t="s">
        <v>5</v>
      </c>
      <c r="N375" s="159" t="s">
        <v>47</v>
      </c>
      <c r="O375" s="160">
        <v>0.08</v>
      </c>
      <c r="P375" s="160">
        <f>O375*H375</f>
        <v>6.5296</v>
      </c>
      <c r="Q375" s="160">
        <v>0</v>
      </c>
      <c r="R375" s="160">
        <f>Q375*H375</f>
        <v>0</v>
      </c>
      <c r="S375" s="160">
        <v>0</v>
      </c>
      <c r="T375" s="161">
        <f>S375*H375</f>
        <v>0</v>
      </c>
      <c r="AR375" s="23" t="s">
        <v>146</v>
      </c>
      <c r="AT375" s="23" t="s">
        <v>133</v>
      </c>
      <c r="AU375" s="23" t="s">
        <v>86</v>
      </c>
      <c r="AY375" s="23" t="s">
        <v>130</v>
      </c>
      <c r="BE375" s="162">
        <f>IF(N375="základní",J375,0)</f>
        <v>0</v>
      </c>
      <c r="BF375" s="162">
        <f>IF(N375="snížená",J375,0)</f>
        <v>0</v>
      </c>
      <c r="BG375" s="162">
        <f>IF(N375="zákl. přenesená",J375,0)</f>
        <v>0</v>
      </c>
      <c r="BH375" s="162">
        <f>IF(N375="sníž. přenesená",J375,0)</f>
        <v>0</v>
      </c>
      <c r="BI375" s="162">
        <f>IF(N375="nulová",J375,0)</f>
        <v>0</v>
      </c>
      <c r="BJ375" s="23" t="s">
        <v>84</v>
      </c>
      <c r="BK375" s="162">
        <f>ROUND(I375*H375,2)</f>
        <v>0</v>
      </c>
      <c r="BL375" s="23" t="s">
        <v>146</v>
      </c>
      <c r="BM375" s="23" t="s">
        <v>604</v>
      </c>
    </row>
    <row r="376" spans="2:47" s="1" customFormat="1" ht="108">
      <c r="B376" s="38"/>
      <c r="D376" s="166" t="s">
        <v>237</v>
      </c>
      <c r="F376" s="167" t="s">
        <v>605</v>
      </c>
      <c r="J376" s="284"/>
      <c r="L376" s="38"/>
      <c r="M376" s="168"/>
      <c r="N376" s="39"/>
      <c r="O376" s="39"/>
      <c r="P376" s="39"/>
      <c r="Q376" s="39"/>
      <c r="R376" s="39"/>
      <c r="S376" s="39"/>
      <c r="T376" s="67"/>
      <c r="AT376" s="23" t="s">
        <v>237</v>
      </c>
      <c r="AU376" s="23" t="s">
        <v>86</v>
      </c>
    </row>
    <row r="377" spans="2:65" s="1" customFormat="1" ht="38.25" customHeight="1">
      <c r="B377" s="152"/>
      <c r="C377" s="153" t="s">
        <v>477</v>
      </c>
      <c r="D377" s="153" t="s">
        <v>133</v>
      </c>
      <c r="E377" s="154" t="s">
        <v>606</v>
      </c>
      <c r="F377" s="155" t="s">
        <v>607</v>
      </c>
      <c r="G377" s="156" t="s">
        <v>337</v>
      </c>
      <c r="H377" s="157">
        <v>1224.3</v>
      </c>
      <c r="I377" s="281">
        <v>0</v>
      </c>
      <c r="J377" s="283">
        <f>ROUND(I377*H377,2)</f>
        <v>0</v>
      </c>
      <c r="K377" s="155" t="s">
        <v>167</v>
      </c>
      <c r="L377" s="38"/>
      <c r="M377" s="158" t="s">
        <v>5</v>
      </c>
      <c r="N377" s="159" t="s">
        <v>47</v>
      </c>
      <c r="O377" s="160">
        <v>0.014</v>
      </c>
      <c r="P377" s="160">
        <f>O377*H377</f>
        <v>17.1402</v>
      </c>
      <c r="Q377" s="160">
        <v>0</v>
      </c>
      <c r="R377" s="160">
        <f>Q377*H377</f>
        <v>0</v>
      </c>
      <c r="S377" s="160">
        <v>0</v>
      </c>
      <c r="T377" s="161">
        <f>S377*H377</f>
        <v>0</v>
      </c>
      <c r="AR377" s="23" t="s">
        <v>146</v>
      </c>
      <c r="AT377" s="23" t="s">
        <v>133</v>
      </c>
      <c r="AU377" s="23" t="s">
        <v>86</v>
      </c>
      <c r="AY377" s="23" t="s">
        <v>130</v>
      </c>
      <c r="BE377" s="162">
        <f>IF(N377="základní",J377,0)</f>
        <v>0</v>
      </c>
      <c r="BF377" s="162">
        <f>IF(N377="snížená",J377,0)</f>
        <v>0</v>
      </c>
      <c r="BG377" s="162">
        <f>IF(N377="zákl. přenesená",J377,0)</f>
        <v>0</v>
      </c>
      <c r="BH377" s="162">
        <f>IF(N377="sníž. přenesená",J377,0)</f>
        <v>0</v>
      </c>
      <c r="BI377" s="162">
        <f>IF(N377="nulová",J377,0)</f>
        <v>0</v>
      </c>
      <c r="BJ377" s="23" t="s">
        <v>84</v>
      </c>
      <c r="BK377" s="162">
        <f>ROUND(I377*H377,2)</f>
        <v>0</v>
      </c>
      <c r="BL377" s="23" t="s">
        <v>146</v>
      </c>
      <c r="BM377" s="23" t="s">
        <v>608</v>
      </c>
    </row>
    <row r="378" spans="2:47" s="1" customFormat="1" ht="108">
      <c r="B378" s="38"/>
      <c r="D378" s="166" t="s">
        <v>237</v>
      </c>
      <c r="F378" s="167" t="s">
        <v>605</v>
      </c>
      <c r="J378" s="284"/>
      <c r="L378" s="38"/>
      <c r="M378" s="168"/>
      <c r="N378" s="39"/>
      <c r="O378" s="39"/>
      <c r="P378" s="39"/>
      <c r="Q378" s="39"/>
      <c r="R378" s="39"/>
      <c r="S378" s="39"/>
      <c r="T378" s="67"/>
      <c r="AT378" s="23" t="s">
        <v>237</v>
      </c>
      <c r="AU378" s="23" t="s">
        <v>86</v>
      </c>
    </row>
    <row r="379" spans="2:51" s="11" customFormat="1" ht="13.5">
      <c r="B379" s="169"/>
      <c r="D379" s="166" t="s">
        <v>239</v>
      </c>
      <c r="F379" s="171" t="s">
        <v>609</v>
      </c>
      <c r="H379" s="172">
        <v>1224.3</v>
      </c>
      <c r="J379" s="286"/>
      <c r="L379" s="169"/>
      <c r="M379" s="173"/>
      <c r="N379" s="174"/>
      <c r="O379" s="174"/>
      <c r="P379" s="174"/>
      <c r="Q379" s="174"/>
      <c r="R379" s="174"/>
      <c r="S379" s="174"/>
      <c r="T379" s="175"/>
      <c r="AT379" s="170" t="s">
        <v>239</v>
      </c>
      <c r="AU379" s="170" t="s">
        <v>86</v>
      </c>
      <c r="AV379" s="11" t="s">
        <v>86</v>
      </c>
      <c r="AW379" s="11" t="s">
        <v>6</v>
      </c>
      <c r="AX379" s="11" t="s">
        <v>84</v>
      </c>
      <c r="AY379" s="170" t="s">
        <v>130</v>
      </c>
    </row>
    <row r="380" spans="2:65" s="1" customFormat="1" ht="25.5" customHeight="1">
      <c r="B380" s="152"/>
      <c r="C380" s="153" t="s">
        <v>484</v>
      </c>
      <c r="D380" s="153" t="s">
        <v>133</v>
      </c>
      <c r="E380" s="154" t="s">
        <v>610</v>
      </c>
      <c r="F380" s="155" t="s">
        <v>611</v>
      </c>
      <c r="G380" s="156" t="s">
        <v>337</v>
      </c>
      <c r="H380" s="157">
        <v>81.62</v>
      </c>
      <c r="I380" s="281">
        <v>0</v>
      </c>
      <c r="J380" s="283">
        <f>ROUND(I380*H380,2)</f>
        <v>0</v>
      </c>
      <c r="K380" s="155" t="s">
        <v>167</v>
      </c>
      <c r="L380" s="38"/>
      <c r="M380" s="158" t="s">
        <v>5</v>
      </c>
      <c r="N380" s="159" t="s">
        <v>47</v>
      </c>
      <c r="O380" s="160">
        <v>0.136</v>
      </c>
      <c r="P380" s="160">
        <f>O380*H380</f>
        <v>11.100320000000002</v>
      </c>
      <c r="Q380" s="160">
        <v>0</v>
      </c>
      <c r="R380" s="160">
        <f>Q380*H380</f>
        <v>0</v>
      </c>
      <c r="S380" s="160">
        <v>0</v>
      </c>
      <c r="T380" s="161">
        <f>S380*H380</f>
        <v>0</v>
      </c>
      <c r="AR380" s="23" t="s">
        <v>146</v>
      </c>
      <c r="AT380" s="23" t="s">
        <v>133</v>
      </c>
      <c r="AU380" s="23" t="s">
        <v>86</v>
      </c>
      <c r="AY380" s="23" t="s">
        <v>130</v>
      </c>
      <c r="BE380" s="162">
        <f>IF(N380="základní",J380,0)</f>
        <v>0</v>
      </c>
      <c r="BF380" s="162">
        <f>IF(N380="snížená",J380,0)</f>
        <v>0</v>
      </c>
      <c r="BG380" s="162">
        <f>IF(N380="zákl. přenesená",J380,0)</f>
        <v>0</v>
      </c>
      <c r="BH380" s="162">
        <f>IF(N380="sníž. přenesená",J380,0)</f>
        <v>0</v>
      </c>
      <c r="BI380" s="162">
        <f>IF(N380="nulová",J380,0)</f>
        <v>0</v>
      </c>
      <c r="BJ380" s="23" t="s">
        <v>84</v>
      </c>
      <c r="BK380" s="162">
        <f>ROUND(I380*H380,2)</f>
        <v>0</v>
      </c>
      <c r="BL380" s="23" t="s">
        <v>146</v>
      </c>
      <c r="BM380" s="23" t="s">
        <v>612</v>
      </c>
    </row>
    <row r="381" spans="2:47" s="1" customFormat="1" ht="54">
      <c r="B381" s="38"/>
      <c r="D381" s="166" t="s">
        <v>237</v>
      </c>
      <c r="F381" s="167" t="s">
        <v>613</v>
      </c>
      <c r="J381" s="284"/>
      <c r="L381" s="38"/>
      <c r="M381" s="168"/>
      <c r="N381" s="39"/>
      <c r="O381" s="39"/>
      <c r="P381" s="39"/>
      <c r="Q381" s="39"/>
      <c r="R381" s="39"/>
      <c r="S381" s="39"/>
      <c r="T381" s="67"/>
      <c r="AT381" s="23" t="s">
        <v>237</v>
      </c>
      <c r="AU381" s="23" t="s">
        <v>86</v>
      </c>
    </row>
    <row r="382" spans="2:65" s="1" customFormat="1" ht="25.5" customHeight="1">
      <c r="B382" s="152"/>
      <c r="C382" s="153" t="s">
        <v>494</v>
      </c>
      <c r="D382" s="153" t="s">
        <v>133</v>
      </c>
      <c r="E382" s="154" t="s">
        <v>614</v>
      </c>
      <c r="F382" s="155" t="s">
        <v>615</v>
      </c>
      <c r="G382" s="156" t="s">
        <v>337</v>
      </c>
      <c r="H382" s="157">
        <v>43.2</v>
      </c>
      <c r="I382" s="281">
        <v>0</v>
      </c>
      <c r="J382" s="283">
        <f>ROUND(I382*H382,2)</f>
        <v>0</v>
      </c>
      <c r="K382" s="155" t="s">
        <v>167</v>
      </c>
      <c r="L382" s="38"/>
      <c r="M382" s="158" t="s">
        <v>5</v>
      </c>
      <c r="N382" s="159" t="s">
        <v>47</v>
      </c>
      <c r="O382" s="160">
        <v>0</v>
      </c>
      <c r="P382" s="160">
        <f>O382*H382</f>
        <v>0</v>
      </c>
      <c r="Q382" s="160">
        <v>0</v>
      </c>
      <c r="R382" s="160">
        <f>Q382*H382</f>
        <v>0</v>
      </c>
      <c r="S382" s="160">
        <v>0</v>
      </c>
      <c r="T382" s="161">
        <f>S382*H382</f>
        <v>0</v>
      </c>
      <c r="AR382" s="23" t="s">
        <v>146</v>
      </c>
      <c r="AT382" s="23" t="s">
        <v>133</v>
      </c>
      <c r="AU382" s="23" t="s">
        <v>86</v>
      </c>
      <c r="AY382" s="23" t="s">
        <v>130</v>
      </c>
      <c r="BE382" s="162">
        <f>IF(N382="základní",J382,0)</f>
        <v>0</v>
      </c>
      <c r="BF382" s="162">
        <f>IF(N382="snížená",J382,0)</f>
        <v>0</v>
      </c>
      <c r="BG382" s="162">
        <f>IF(N382="zákl. přenesená",J382,0)</f>
        <v>0</v>
      </c>
      <c r="BH382" s="162">
        <f>IF(N382="sníž. přenesená",J382,0)</f>
        <v>0</v>
      </c>
      <c r="BI382" s="162">
        <f>IF(N382="nulová",J382,0)</f>
        <v>0</v>
      </c>
      <c r="BJ382" s="23" t="s">
        <v>84</v>
      </c>
      <c r="BK382" s="162">
        <f>ROUND(I382*H382,2)</f>
        <v>0</v>
      </c>
      <c r="BL382" s="23" t="s">
        <v>146</v>
      </c>
      <c r="BM382" s="23" t="s">
        <v>616</v>
      </c>
    </row>
    <row r="383" spans="2:47" s="1" customFormat="1" ht="108">
      <c r="B383" s="38"/>
      <c r="D383" s="166" t="s">
        <v>237</v>
      </c>
      <c r="F383" s="167" t="s">
        <v>617</v>
      </c>
      <c r="J383" s="284"/>
      <c r="L383" s="38"/>
      <c r="M383" s="168"/>
      <c r="N383" s="39"/>
      <c r="O383" s="39"/>
      <c r="P383" s="39"/>
      <c r="Q383" s="39"/>
      <c r="R383" s="39"/>
      <c r="S383" s="39"/>
      <c r="T383" s="67"/>
      <c r="AT383" s="23" t="s">
        <v>237</v>
      </c>
      <c r="AU383" s="23" t="s">
        <v>86</v>
      </c>
    </row>
    <row r="384" spans="2:65" s="1" customFormat="1" ht="25.5" customHeight="1">
      <c r="B384" s="152"/>
      <c r="C384" s="153" t="s">
        <v>618</v>
      </c>
      <c r="D384" s="153" t="s">
        <v>133</v>
      </c>
      <c r="E384" s="154" t="s">
        <v>619</v>
      </c>
      <c r="F384" s="155" t="s">
        <v>620</v>
      </c>
      <c r="G384" s="156" t="s">
        <v>337</v>
      </c>
      <c r="H384" s="157">
        <v>38.42</v>
      </c>
      <c r="I384" s="281">
        <v>0</v>
      </c>
      <c r="J384" s="283">
        <f>ROUND(I384*H384,2)</f>
        <v>0</v>
      </c>
      <c r="K384" s="155" t="s">
        <v>167</v>
      </c>
      <c r="L384" s="38"/>
      <c r="M384" s="158" t="s">
        <v>5</v>
      </c>
      <c r="N384" s="159" t="s">
        <v>47</v>
      </c>
      <c r="O384" s="160">
        <v>0</v>
      </c>
      <c r="P384" s="160">
        <f>O384*H384</f>
        <v>0</v>
      </c>
      <c r="Q384" s="160">
        <v>0</v>
      </c>
      <c r="R384" s="160">
        <f>Q384*H384</f>
        <v>0</v>
      </c>
      <c r="S384" s="160">
        <v>0</v>
      </c>
      <c r="T384" s="161">
        <f>S384*H384</f>
        <v>0</v>
      </c>
      <c r="AR384" s="23" t="s">
        <v>146</v>
      </c>
      <c r="AT384" s="23" t="s">
        <v>133</v>
      </c>
      <c r="AU384" s="23" t="s">
        <v>86</v>
      </c>
      <c r="AY384" s="23" t="s">
        <v>130</v>
      </c>
      <c r="BE384" s="162">
        <f>IF(N384="základní",J384,0)</f>
        <v>0</v>
      </c>
      <c r="BF384" s="162">
        <f>IF(N384="snížená",J384,0)</f>
        <v>0</v>
      </c>
      <c r="BG384" s="162">
        <f>IF(N384="zákl. přenesená",J384,0)</f>
        <v>0</v>
      </c>
      <c r="BH384" s="162">
        <f>IF(N384="sníž. přenesená",J384,0)</f>
        <v>0</v>
      </c>
      <c r="BI384" s="162">
        <f>IF(N384="nulová",J384,0)</f>
        <v>0</v>
      </c>
      <c r="BJ384" s="23" t="s">
        <v>84</v>
      </c>
      <c r="BK384" s="162">
        <f>ROUND(I384*H384,2)</f>
        <v>0</v>
      </c>
      <c r="BL384" s="23" t="s">
        <v>146</v>
      </c>
      <c r="BM384" s="23" t="s">
        <v>621</v>
      </c>
    </row>
    <row r="385" spans="2:47" s="1" customFormat="1" ht="108">
      <c r="B385" s="38"/>
      <c r="D385" s="166" t="s">
        <v>237</v>
      </c>
      <c r="F385" s="167" t="s">
        <v>622</v>
      </c>
      <c r="J385" s="284"/>
      <c r="L385" s="38"/>
      <c r="M385" s="168"/>
      <c r="N385" s="39"/>
      <c r="O385" s="39"/>
      <c r="P385" s="39"/>
      <c r="Q385" s="39"/>
      <c r="R385" s="39"/>
      <c r="S385" s="39"/>
      <c r="T385" s="67"/>
      <c r="AT385" s="23" t="s">
        <v>237</v>
      </c>
      <c r="AU385" s="23" t="s">
        <v>86</v>
      </c>
    </row>
    <row r="386" spans="2:63" s="10" customFormat="1" ht="29.85" customHeight="1">
      <c r="B386" s="140"/>
      <c r="D386" s="141" t="s">
        <v>75</v>
      </c>
      <c r="E386" s="150" t="s">
        <v>623</v>
      </c>
      <c r="F386" s="150" t="s">
        <v>624</v>
      </c>
      <c r="J386" s="287">
        <f>J387</f>
        <v>0</v>
      </c>
      <c r="L386" s="140"/>
      <c r="M386" s="144"/>
      <c r="N386" s="145"/>
      <c r="O386" s="145"/>
      <c r="P386" s="146">
        <f>SUM(P387:P388)</f>
        <v>895.0335680000001</v>
      </c>
      <c r="Q386" s="145"/>
      <c r="R386" s="146">
        <f>SUM(R387:R388)</f>
        <v>0</v>
      </c>
      <c r="S386" s="145"/>
      <c r="T386" s="147">
        <f>SUM(T387:T388)</f>
        <v>0</v>
      </c>
      <c r="AR386" s="141" t="s">
        <v>84</v>
      </c>
      <c r="AT386" s="148" t="s">
        <v>75</v>
      </c>
      <c r="AU386" s="148" t="s">
        <v>84</v>
      </c>
      <c r="AY386" s="141" t="s">
        <v>130</v>
      </c>
      <c r="BK386" s="149">
        <f>SUM(BK387:BK388)</f>
        <v>0</v>
      </c>
    </row>
    <row r="387" spans="2:65" s="1" customFormat="1" ht="38.25" customHeight="1">
      <c r="B387" s="152"/>
      <c r="C387" s="153" t="s">
        <v>625</v>
      </c>
      <c r="D387" s="153" t="s">
        <v>133</v>
      </c>
      <c r="E387" s="154" t="s">
        <v>626</v>
      </c>
      <c r="F387" s="155" t="s">
        <v>627</v>
      </c>
      <c r="G387" s="156" t="s">
        <v>337</v>
      </c>
      <c r="H387" s="157">
        <v>2151.523</v>
      </c>
      <c r="I387" s="281">
        <v>0</v>
      </c>
      <c r="J387" s="283">
        <f>ROUND(I387*H387,2)</f>
        <v>0</v>
      </c>
      <c r="K387" s="155" t="s">
        <v>167</v>
      </c>
      <c r="L387" s="38"/>
      <c r="M387" s="158" t="s">
        <v>5</v>
      </c>
      <c r="N387" s="159" t="s">
        <v>47</v>
      </c>
      <c r="O387" s="160">
        <v>0.416</v>
      </c>
      <c r="P387" s="160">
        <f>O387*H387</f>
        <v>895.0335680000001</v>
      </c>
      <c r="Q387" s="160">
        <v>0</v>
      </c>
      <c r="R387" s="160">
        <f>Q387*H387</f>
        <v>0</v>
      </c>
      <c r="S387" s="160">
        <v>0</v>
      </c>
      <c r="T387" s="161">
        <f>S387*H387</f>
        <v>0</v>
      </c>
      <c r="AR387" s="23" t="s">
        <v>146</v>
      </c>
      <c r="AT387" s="23" t="s">
        <v>133</v>
      </c>
      <c r="AU387" s="23" t="s">
        <v>86</v>
      </c>
      <c r="AY387" s="23" t="s">
        <v>130</v>
      </c>
      <c r="BE387" s="162">
        <f>IF(N387="základní",J387,0)</f>
        <v>0</v>
      </c>
      <c r="BF387" s="162">
        <f>IF(N387="snížená",J387,0)</f>
        <v>0</v>
      </c>
      <c r="BG387" s="162">
        <f>IF(N387="zákl. přenesená",J387,0)</f>
        <v>0</v>
      </c>
      <c r="BH387" s="162">
        <f>IF(N387="sníž. přenesená",J387,0)</f>
        <v>0</v>
      </c>
      <c r="BI387" s="162">
        <f>IF(N387="nulová",J387,0)</f>
        <v>0</v>
      </c>
      <c r="BJ387" s="23" t="s">
        <v>84</v>
      </c>
      <c r="BK387" s="162">
        <f>ROUND(I387*H387,2)</f>
        <v>0</v>
      </c>
      <c r="BL387" s="23" t="s">
        <v>146</v>
      </c>
      <c r="BM387" s="23" t="s">
        <v>628</v>
      </c>
    </row>
    <row r="388" spans="2:47" s="1" customFormat="1" ht="54">
      <c r="B388" s="38"/>
      <c r="D388" s="166" t="s">
        <v>237</v>
      </c>
      <c r="F388" s="167" t="s">
        <v>629</v>
      </c>
      <c r="J388" s="284"/>
      <c r="L388" s="38"/>
      <c r="M388" s="168"/>
      <c r="N388" s="39"/>
      <c r="O388" s="39"/>
      <c r="P388" s="39"/>
      <c r="Q388" s="39"/>
      <c r="R388" s="39"/>
      <c r="S388" s="39"/>
      <c r="T388" s="67"/>
      <c r="AT388" s="23" t="s">
        <v>237</v>
      </c>
      <c r="AU388" s="23" t="s">
        <v>86</v>
      </c>
    </row>
    <row r="389" spans="2:63" s="10" customFormat="1" ht="37.35" customHeight="1">
      <c r="B389" s="140"/>
      <c r="D389" s="141" t="s">
        <v>75</v>
      </c>
      <c r="E389" s="142" t="s">
        <v>630</v>
      </c>
      <c r="F389" s="142" t="s">
        <v>631</v>
      </c>
      <c r="J389" s="288">
        <f>J390</f>
        <v>0</v>
      </c>
      <c r="L389" s="140"/>
      <c r="M389" s="144"/>
      <c r="N389" s="145"/>
      <c r="O389" s="145"/>
      <c r="P389" s="146">
        <f>P390</f>
        <v>369.95045000000005</v>
      </c>
      <c r="Q389" s="145"/>
      <c r="R389" s="146">
        <f>R390</f>
        <v>1.64974498</v>
      </c>
      <c r="S389" s="145"/>
      <c r="T389" s="147">
        <f>T390</f>
        <v>0</v>
      </c>
      <c r="AR389" s="141" t="s">
        <v>86</v>
      </c>
      <c r="AT389" s="148" t="s">
        <v>75</v>
      </c>
      <c r="AU389" s="148" t="s">
        <v>76</v>
      </c>
      <c r="AY389" s="141" t="s">
        <v>130</v>
      </c>
      <c r="BK389" s="149">
        <f>BK390</f>
        <v>0</v>
      </c>
    </row>
    <row r="390" spans="2:63" s="10" customFormat="1" ht="19.9" customHeight="1">
      <c r="B390" s="140"/>
      <c r="D390" s="141" t="s">
        <v>75</v>
      </c>
      <c r="E390" s="150" t="s">
        <v>632</v>
      </c>
      <c r="F390" s="150" t="s">
        <v>633</v>
      </c>
      <c r="J390" s="287">
        <f>SUM(J391:J437)</f>
        <v>0</v>
      </c>
      <c r="L390" s="140"/>
      <c r="M390" s="144"/>
      <c r="N390" s="145"/>
      <c r="O390" s="145"/>
      <c r="P390" s="146">
        <f>SUM(P391:P438)</f>
        <v>369.95045000000005</v>
      </c>
      <c r="Q390" s="145"/>
      <c r="R390" s="146">
        <f>SUM(R391:R438)</f>
        <v>1.64974498</v>
      </c>
      <c r="S390" s="145"/>
      <c r="T390" s="147">
        <f>SUM(T391:T438)</f>
        <v>0</v>
      </c>
      <c r="AR390" s="141" t="s">
        <v>86</v>
      </c>
      <c r="AT390" s="148" t="s">
        <v>75</v>
      </c>
      <c r="AU390" s="148" t="s">
        <v>84</v>
      </c>
      <c r="AY390" s="141" t="s">
        <v>130</v>
      </c>
      <c r="BK390" s="149">
        <f>SUM(BK391:BK438)</f>
        <v>0</v>
      </c>
    </row>
    <row r="391" spans="2:65" s="1" customFormat="1" ht="25.5" customHeight="1">
      <c r="B391" s="152"/>
      <c r="C391" s="153" t="s">
        <v>634</v>
      </c>
      <c r="D391" s="153" t="s">
        <v>133</v>
      </c>
      <c r="E391" s="154" t="s">
        <v>635</v>
      </c>
      <c r="F391" s="155" t="s">
        <v>636</v>
      </c>
      <c r="G391" s="156" t="s">
        <v>166</v>
      </c>
      <c r="H391" s="157">
        <v>318.37</v>
      </c>
      <c r="I391" s="281">
        <v>0</v>
      </c>
      <c r="J391" s="283">
        <f>ROUND(I391*H391,2)</f>
        <v>0</v>
      </c>
      <c r="K391" s="155" t="s">
        <v>167</v>
      </c>
      <c r="L391" s="38"/>
      <c r="M391" s="158" t="s">
        <v>5</v>
      </c>
      <c r="N391" s="159" t="s">
        <v>47</v>
      </c>
      <c r="O391" s="160">
        <v>0.655</v>
      </c>
      <c r="P391" s="160">
        <f>O391*H391</f>
        <v>208.53235</v>
      </c>
      <c r="Q391" s="160">
        <v>0</v>
      </c>
      <c r="R391" s="160">
        <f>Q391*H391</f>
        <v>0</v>
      </c>
      <c r="S391" s="160">
        <v>0</v>
      </c>
      <c r="T391" s="161">
        <f>S391*H391</f>
        <v>0</v>
      </c>
      <c r="AR391" s="23" t="s">
        <v>309</v>
      </c>
      <c r="AT391" s="23" t="s">
        <v>133</v>
      </c>
      <c r="AU391" s="23" t="s">
        <v>86</v>
      </c>
      <c r="AY391" s="23" t="s">
        <v>130</v>
      </c>
      <c r="BE391" s="162">
        <f>IF(N391="základní",J391,0)</f>
        <v>0</v>
      </c>
      <c r="BF391" s="162">
        <f>IF(N391="snížená",J391,0)</f>
        <v>0</v>
      </c>
      <c r="BG391" s="162">
        <f>IF(N391="zákl. přenesená",J391,0)</f>
        <v>0</v>
      </c>
      <c r="BH391" s="162">
        <f>IF(N391="sníž. přenesená",J391,0)</f>
        <v>0</v>
      </c>
      <c r="BI391" s="162">
        <f>IF(N391="nulová",J391,0)</f>
        <v>0</v>
      </c>
      <c r="BJ391" s="23" t="s">
        <v>84</v>
      </c>
      <c r="BK391" s="162">
        <f>ROUND(I391*H391,2)</f>
        <v>0</v>
      </c>
      <c r="BL391" s="23" t="s">
        <v>309</v>
      </c>
      <c r="BM391" s="23" t="s">
        <v>637</v>
      </c>
    </row>
    <row r="392" spans="2:47" s="1" customFormat="1" ht="175.5">
      <c r="B392" s="38"/>
      <c r="D392" s="166" t="s">
        <v>237</v>
      </c>
      <c r="F392" s="167" t="s">
        <v>638</v>
      </c>
      <c r="J392" s="284"/>
      <c r="L392" s="38"/>
      <c r="M392" s="168"/>
      <c r="N392" s="39"/>
      <c r="O392" s="39"/>
      <c r="P392" s="39"/>
      <c r="Q392" s="39"/>
      <c r="R392" s="39"/>
      <c r="S392" s="39"/>
      <c r="T392" s="67"/>
      <c r="AT392" s="23" t="s">
        <v>237</v>
      </c>
      <c r="AU392" s="23" t="s">
        <v>86</v>
      </c>
    </row>
    <row r="393" spans="2:51" s="12" customFormat="1" ht="13.5">
      <c r="B393" s="176"/>
      <c r="D393" s="166" t="s">
        <v>239</v>
      </c>
      <c r="E393" s="177" t="s">
        <v>5</v>
      </c>
      <c r="F393" s="178" t="s">
        <v>639</v>
      </c>
      <c r="H393" s="177" t="s">
        <v>5</v>
      </c>
      <c r="J393" s="285"/>
      <c r="L393" s="176"/>
      <c r="M393" s="179"/>
      <c r="N393" s="180"/>
      <c r="O393" s="180"/>
      <c r="P393" s="180"/>
      <c r="Q393" s="180"/>
      <c r="R393" s="180"/>
      <c r="S393" s="180"/>
      <c r="T393" s="181"/>
      <c r="AT393" s="177" t="s">
        <v>239</v>
      </c>
      <c r="AU393" s="177" t="s">
        <v>86</v>
      </c>
      <c r="AV393" s="12" t="s">
        <v>84</v>
      </c>
      <c r="AW393" s="12" t="s">
        <v>39</v>
      </c>
      <c r="AX393" s="12" t="s">
        <v>76</v>
      </c>
      <c r="AY393" s="177" t="s">
        <v>130</v>
      </c>
    </row>
    <row r="394" spans="2:51" s="11" customFormat="1" ht="13.5">
      <c r="B394" s="169"/>
      <c r="D394" s="166" t="s">
        <v>239</v>
      </c>
      <c r="E394" s="170" t="s">
        <v>5</v>
      </c>
      <c r="F394" s="171" t="s">
        <v>640</v>
      </c>
      <c r="H394" s="172">
        <v>15.695</v>
      </c>
      <c r="J394" s="286"/>
      <c r="L394" s="169"/>
      <c r="M394" s="173"/>
      <c r="N394" s="174"/>
      <c r="O394" s="174"/>
      <c r="P394" s="174"/>
      <c r="Q394" s="174"/>
      <c r="R394" s="174"/>
      <c r="S394" s="174"/>
      <c r="T394" s="175"/>
      <c r="AT394" s="170" t="s">
        <v>239</v>
      </c>
      <c r="AU394" s="170" t="s">
        <v>86</v>
      </c>
      <c r="AV394" s="11" t="s">
        <v>86</v>
      </c>
      <c r="AW394" s="11" t="s">
        <v>39</v>
      </c>
      <c r="AX394" s="11" t="s">
        <v>76</v>
      </c>
      <c r="AY394" s="170" t="s">
        <v>130</v>
      </c>
    </row>
    <row r="395" spans="2:51" s="11" customFormat="1" ht="13.5">
      <c r="B395" s="169"/>
      <c r="D395" s="166" t="s">
        <v>239</v>
      </c>
      <c r="E395" s="170" t="s">
        <v>5</v>
      </c>
      <c r="F395" s="171" t="s">
        <v>641</v>
      </c>
      <c r="H395" s="172">
        <v>7.38</v>
      </c>
      <c r="J395" s="286"/>
      <c r="L395" s="169"/>
      <c r="M395" s="173"/>
      <c r="N395" s="174"/>
      <c r="O395" s="174"/>
      <c r="P395" s="174"/>
      <c r="Q395" s="174"/>
      <c r="R395" s="174"/>
      <c r="S395" s="174"/>
      <c r="T395" s="175"/>
      <c r="AT395" s="170" t="s">
        <v>239</v>
      </c>
      <c r="AU395" s="170" t="s">
        <v>86</v>
      </c>
      <c r="AV395" s="11" t="s">
        <v>86</v>
      </c>
      <c r="AW395" s="11" t="s">
        <v>39</v>
      </c>
      <c r="AX395" s="11" t="s">
        <v>76</v>
      </c>
      <c r="AY395" s="170" t="s">
        <v>130</v>
      </c>
    </row>
    <row r="396" spans="2:51" s="11" customFormat="1" ht="13.5">
      <c r="B396" s="169"/>
      <c r="D396" s="166" t="s">
        <v>239</v>
      </c>
      <c r="E396" s="170" t="s">
        <v>5</v>
      </c>
      <c r="F396" s="171" t="s">
        <v>642</v>
      </c>
      <c r="H396" s="172">
        <v>9.265</v>
      </c>
      <c r="J396" s="286"/>
      <c r="L396" s="169"/>
      <c r="M396" s="173"/>
      <c r="N396" s="174"/>
      <c r="O396" s="174"/>
      <c r="P396" s="174"/>
      <c r="Q396" s="174"/>
      <c r="R396" s="174"/>
      <c r="S396" s="174"/>
      <c r="T396" s="175"/>
      <c r="AT396" s="170" t="s">
        <v>239</v>
      </c>
      <c r="AU396" s="170" t="s">
        <v>86</v>
      </c>
      <c r="AV396" s="11" t="s">
        <v>86</v>
      </c>
      <c r="AW396" s="11" t="s">
        <v>39</v>
      </c>
      <c r="AX396" s="11" t="s">
        <v>76</v>
      </c>
      <c r="AY396" s="170" t="s">
        <v>130</v>
      </c>
    </row>
    <row r="397" spans="2:51" s="12" customFormat="1" ht="13.5">
      <c r="B397" s="176"/>
      <c r="D397" s="166" t="s">
        <v>239</v>
      </c>
      <c r="E397" s="177" t="s">
        <v>5</v>
      </c>
      <c r="F397" s="178" t="s">
        <v>643</v>
      </c>
      <c r="H397" s="177" t="s">
        <v>5</v>
      </c>
      <c r="J397" s="285"/>
      <c r="L397" s="176"/>
      <c r="M397" s="179"/>
      <c r="N397" s="180"/>
      <c r="O397" s="180"/>
      <c r="P397" s="180"/>
      <c r="Q397" s="180"/>
      <c r="R397" s="180"/>
      <c r="S397" s="180"/>
      <c r="T397" s="181"/>
      <c r="AT397" s="177" t="s">
        <v>239</v>
      </c>
      <c r="AU397" s="177" t="s">
        <v>86</v>
      </c>
      <c r="AV397" s="12" t="s">
        <v>84</v>
      </c>
      <c r="AW397" s="12" t="s">
        <v>39</v>
      </c>
      <c r="AX397" s="12" t="s">
        <v>76</v>
      </c>
      <c r="AY397" s="177" t="s">
        <v>130</v>
      </c>
    </row>
    <row r="398" spans="2:51" s="11" customFormat="1" ht="13.5">
      <c r="B398" s="169"/>
      <c r="D398" s="166" t="s">
        <v>239</v>
      </c>
      <c r="E398" s="170" t="s">
        <v>5</v>
      </c>
      <c r="F398" s="171" t="s">
        <v>644</v>
      </c>
      <c r="H398" s="172">
        <v>66.98</v>
      </c>
      <c r="J398" s="286"/>
      <c r="L398" s="169"/>
      <c r="M398" s="173"/>
      <c r="N398" s="174"/>
      <c r="O398" s="174"/>
      <c r="P398" s="174"/>
      <c r="Q398" s="174"/>
      <c r="R398" s="174"/>
      <c r="S398" s="174"/>
      <c r="T398" s="175"/>
      <c r="AT398" s="170" t="s">
        <v>239</v>
      </c>
      <c r="AU398" s="170" t="s">
        <v>86</v>
      </c>
      <c r="AV398" s="11" t="s">
        <v>86</v>
      </c>
      <c r="AW398" s="11" t="s">
        <v>39</v>
      </c>
      <c r="AX398" s="11" t="s">
        <v>76</v>
      </c>
      <c r="AY398" s="170" t="s">
        <v>130</v>
      </c>
    </row>
    <row r="399" spans="2:51" s="12" customFormat="1" ht="13.5">
      <c r="B399" s="176"/>
      <c r="D399" s="166" t="s">
        <v>239</v>
      </c>
      <c r="E399" s="177" t="s">
        <v>5</v>
      </c>
      <c r="F399" s="178" t="s">
        <v>645</v>
      </c>
      <c r="H399" s="177" t="s">
        <v>5</v>
      </c>
      <c r="J399" s="285"/>
      <c r="L399" s="176"/>
      <c r="M399" s="179"/>
      <c r="N399" s="180"/>
      <c r="O399" s="180"/>
      <c r="P399" s="180"/>
      <c r="Q399" s="180"/>
      <c r="R399" s="180"/>
      <c r="S399" s="180"/>
      <c r="T399" s="181"/>
      <c r="AT399" s="177" t="s">
        <v>239</v>
      </c>
      <c r="AU399" s="177" t="s">
        <v>86</v>
      </c>
      <c r="AV399" s="12" t="s">
        <v>84</v>
      </c>
      <c r="AW399" s="12" t="s">
        <v>39</v>
      </c>
      <c r="AX399" s="12" t="s">
        <v>76</v>
      </c>
      <c r="AY399" s="177" t="s">
        <v>130</v>
      </c>
    </row>
    <row r="400" spans="2:51" s="11" customFormat="1" ht="13.5">
      <c r="B400" s="169"/>
      <c r="D400" s="166" t="s">
        <v>239</v>
      </c>
      <c r="E400" s="170" t="s">
        <v>5</v>
      </c>
      <c r="F400" s="171" t="s">
        <v>646</v>
      </c>
      <c r="H400" s="172">
        <v>62.6</v>
      </c>
      <c r="J400" s="286"/>
      <c r="L400" s="169"/>
      <c r="M400" s="173"/>
      <c r="N400" s="174"/>
      <c r="O400" s="174"/>
      <c r="P400" s="174"/>
      <c r="Q400" s="174"/>
      <c r="R400" s="174"/>
      <c r="S400" s="174"/>
      <c r="T400" s="175"/>
      <c r="AT400" s="170" t="s">
        <v>239</v>
      </c>
      <c r="AU400" s="170" t="s">
        <v>86</v>
      </c>
      <c r="AV400" s="11" t="s">
        <v>86</v>
      </c>
      <c r="AW400" s="11" t="s">
        <v>39</v>
      </c>
      <c r="AX400" s="11" t="s">
        <v>76</v>
      </c>
      <c r="AY400" s="170" t="s">
        <v>130</v>
      </c>
    </row>
    <row r="401" spans="2:51" s="12" customFormat="1" ht="13.5">
      <c r="B401" s="176"/>
      <c r="D401" s="166" t="s">
        <v>239</v>
      </c>
      <c r="E401" s="177" t="s">
        <v>5</v>
      </c>
      <c r="F401" s="178" t="s">
        <v>647</v>
      </c>
      <c r="H401" s="177" t="s">
        <v>5</v>
      </c>
      <c r="J401" s="285"/>
      <c r="L401" s="176"/>
      <c r="M401" s="179"/>
      <c r="N401" s="180"/>
      <c r="O401" s="180"/>
      <c r="P401" s="180"/>
      <c r="Q401" s="180"/>
      <c r="R401" s="180"/>
      <c r="S401" s="180"/>
      <c r="T401" s="181"/>
      <c r="AT401" s="177" t="s">
        <v>239</v>
      </c>
      <c r="AU401" s="177" t="s">
        <v>86</v>
      </c>
      <c r="AV401" s="12" t="s">
        <v>84</v>
      </c>
      <c r="AW401" s="12" t="s">
        <v>39</v>
      </c>
      <c r="AX401" s="12" t="s">
        <v>76</v>
      </c>
      <c r="AY401" s="177" t="s">
        <v>130</v>
      </c>
    </row>
    <row r="402" spans="2:51" s="11" customFormat="1" ht="13.5">
      <c r="B402" s="169"/>
      <c r="D402" s="166" t="s">
        <v>239</v>
      </c>
      <c r="E402" s="170" t="s">
        <v>5</v>
      </c>
      <c r="F402" s="171" t="s">
        <v>648</v>
      </c>
      <c r="H402" s="172">
        <v>43.41</v>
      </c>
      <c r="J402" s="286"/>
      <c r="L402" s="169"/>
      <c r="M402" s="173"/>
      <c r="N402" s="174"/>
      <c r="O402" s="174"/>
      <c r="P402" s="174"/>
      <c r="Q402" s="174"/>
      <c r="R402" s="174"/>
      <c r="S402" s="174"/>
      <c r="T402" s="175"/>
      <c r="AT402" s="170" t="s">
        <v>239</v>
      </c>
      <c r="AU402" s="170" t="s">
        <v>86</v>
      </c>
      <c r="AV402" s="11" t="s">
        <v>86</v>
      </c>
      <c r="AW402" s="11" t="s">
        <v>39</v>
      </c>
      <c r="AX402" s="11" t="s">
        <v>76</v>
      </c>
      <c r="AY402" s="170" t="s">
        <v>130</v>
      </c>
    </row>
    <row r="403" spans="2:51" s="12" customFormat="1" ht="13.5">
      <c r="B403" s="176"/>
      <c r="D403" s="166" t="s">
        <v>239</v>
      </c>
      <c r="E403" s="177" t="s">
        <v>5</v>
      </c>
      <c r="F403" s="178" t="s">
        <v>649</v>
      </c>
      <c r="H403" s="177" t="s">
        <v>5</v>
      </c>
      <c r="J403" s="285"/>
      <c r="L403" s="176"/>
      <c r="M403" s="179"/>
      <c r="N403" s="180"/>
      <c r="O403" s="180"/>
      <c r="P403" s="180"/>
      <c r="Q403" s="180"/>
      <c r="R403" s="180"/>
      <c r="S403" s="180"/>
      <c r="T403" s="181"/>
      <c r="AT403" s="177" t="s">
        <v>239</v>
      </c>
      <c r="AU403" s="177" t="s">
        <v>86</v>
      </c>
      <c r="AV403" s="12" t="s">
        <v>84</v>
      </c>
      <c r="AW403" s="12" t="s">
        <v>39</v>
      </c>
      <c r="AX403" s="12" t="s">
        <v>76</v>
      </c>
      <c r="AY403" s="177" t="s">
        <v>130</v>
      </c>
    </row>
    <row r="404" spans="2:51" s="11" customFormat="1" ht="13.5">
      <c r="B404" s="169"/>
      <c r="D404" s="166" t="s">
        <v>239</v>
      </c>
      <c r="E404" s="170" t="s">
        <v>5</v>
      </c>
      <c r="F404" s="171" t="s">
        <v>650</v>
      </c>
      <c r="H404" s="172">
        <v>113.04</v>
      </c>
      <c r="J404" s="286"/>
      <c r="L404" s="169"/>
      <c r="M404" s="173"/>
      <c r="N404" s="174"/>
      <c r="O404" s="174"/>
      <c r="P404" s="174"/>
      <c r="Q404" s="174"/>
      <c r="R404" s="174"/>
      <c r="S404" s="174"/>
      <c r="T404" s="175"/>
      <c r="AT404" s="170" t="s">
        <v>239</v>
      </c>
      <c r="AU404" s="170" t="s">
        <v>86</v>
      </c>
      <c r="AV404" s="11" t="s">
        <v>86</v>
      </c>
      <c r="AW404" s="11" t="s">
        <v>39</v>
      </c>
      <c r="AX404" s="11" t="s">
        <v>76</v>
      </c>
      <c r="AY404" s="170" t="s">
        <v>130</v>
      </c>
    </row>
    <row r="405" spans="2:51" s="13" customFormat="1" ht="13.5">
      <c r="B405" s="182"/>
      <c r="D405" s="166" t="s">
        <v>239</v>
      </c>
      <c r="E405" s="183" t="s">
        <v>5</v>
      </c>
      <c r="F405" s="184" t="s">
        <v>265</v>
      </c>
      <c r="H405" s="185">
        <v>318.37</v>
      </c>
      <c r="J405" s="289"/>
      <c r="L405" s="182"/>
      <c r="M405" s="186"/>
      <c r="N405" s="187"/>
      <c r="O405" s="187"/>
      <c r="P405" s="187"/>
      <c r="Q405" s="187"/>
      <c r="R405" s="187"/>
      <c r="S405" s="187"/>
      <c r="T405" s="188"/>
      <c r="AT405" s="183" t="s">
        <v>239</v>
      </c>
      <c r="AU405" s="183" t="s">
        <v>86</v>
      </c>
      <c r="AV405" s="13" t="s">
        <v>146</v>
      </c>
      <c r="AW405" s="13" t="s">
        <v>39</v>
      </c>
      <c r="AX405" s="13" t="s">
        <v>84</v>
      </c>
      <c r="AY405" s="183" t="s">
        <v>130</v>
      </c>
    </row>
    <row r="406" spans="2:65" s="1" customFormat="1" ht="16.5" customHeight="1">
      <c r="B406" s="152"/>
      <c r="C406" s="190" t="s">
        <v>651</v>
      </c>
      <c r="D406" s="190" t="s">
        <v>372</v>
      </c>
      <c r="E406" s="191" t="s">
        <v>652</v>
      </c>
      <c r="F406" s="192" t="s">
        <v>653</v>
      </c>
      <c r="G406" s="193" t="s">
        <v>400</v>
      </c>
      <c r="H406" s="194">
        <v>517.44</v>
      </c>
      <c r="I406" s="282">
        <v>0</v>
      </c>
      <c r="J406" s="290">
        <f>ROUND(I406*H406,2)</f>
        <v>0</v>
      </c>
      <c r="K406" s="192" t="s">
        <v>5</v>
      </c>
      <c r="L406" s="195"/>
      <c r="M406" s="196" t="s">
        <v>5</v>
      </c>
      <c r="N406" s="197" t="s">
        <v>47</v>
      </c>
      <c r="O406" s="160">
        <v>0</v>
      </c>
      <c r="P406" s="160">
        <f>O406*H406</f>
        <v>0</v>
      </c>
      <c r="Q406" s="160">
        <v>0.001</v>
      </c>
      <c r="R406" s="160">
        <f>Q406*H406</f>
        <v>0.51744</v>
      </c>
      <c r="S406" s="160">
        <v>0</v>
      </c>
      <c r="T406" s="161">
        <f>S406*H406</f>
        <v>0</v>
      </c>
      <c r="AR406" s="23" t="s">
        <v>452</v>
      </c>
      <c r="AT406" s="23" t="s">
        <v>372</v>
      </c>
      <c r="AU406" s="23" t="s">
        <v>86</v>
      </c>
      <c r="AY406" s="23" t="s">
        <v>130</v>
      </c>
      <c r="BE406" s="162">
        <f>IF(N406="základní",J406,0)</f>
        <v>0</v>
      </c>
      <c r="BF406" s="162">
        <f>IF(N406="snížená",J406,0)</f>
        <v>0</v>
      </c>
      <c r="BG406" s="162">
        <f>IF(N406="zákl. přenesená",J406,0)</f>
        <v>0</v>
      </c>
      <c r="BH406" s="162">
        <f>IF(N406="sníž. přenesená",J406,0)</f>
        <v>0</v>
      </c>
      <c r="BI406" s="162">
        <f>IF(N406="nulová",J406,0)</f>
        <v>0</v>
      </c>
      <c r="BJ406" s="23" t="s">
        <v>84</v>
      </c>
      <c r="BK406" s="162">
        <f>ROUND(I406*H406,2)</f>
        <v>0</v>
      </c>
      <c r="BL406" s="23" t="s">
        <v>309</v>
      </c>
      <c r="BM406" s="23" t="s">
        <v>654</v>
      </c>
    </row>
    <row r="407" spans="2:51" s="11" customFormat="1" ht="13.5">
      <c r="B407" s="169"/>
      <c r="D407" s="166" t="s">
        <v>239</v>
      </c>
      <c r="F407" s="171" t="s">
        <v>655</v>
      </c>
      <c r="H407" s="172">
        <v>517.44</v>
      </c>
      <c r="J407" s="286"/>
      <c r="L407" s="169"/>
      <c r="M407" s="173"/>
      <c r="N407" s="174"/>
      <c r="O407" s="174"/>
      <c r="P407" s="174"/>
      <c r="Q407" s="174"/>
      <c r="R407" s="174"/>
      <c r="S407" s="174"/>
      <c r="T407" s="175"/>
      <c r="AT407" s="170" t="s">
        <v>239</v>
      </c>
      <c r="AU407" s="170" t="s">
        <v>86</v>
      </c>
      <c r="AV407" s="11" t="s">
        <v>86</v>
      </c>
      <c r="AW407" s="11" t="s">
        <v>6</v>
      </c>
      <c r="AX407" s="11" t="s">
        <v>84</v>
      </c>
      <c r="AY407" s="170" t="s">
        <v>130</v>
      </c>
    </row>
    <row r="408" spans="2:65" s="1" customFormat="1" ht="16.5" customHeight="1">
      <c r="B408" s="152"/>
      <c r="C408" s="190" t="s">
        <v>502</v>
      </c>
      <c r="D408" s="190" t="s">
        <v>372</v>
      </c>
      <c r="E408" s="191" t="s">
        <v>656</v>
      </c>
      <c r="F408" s="192" t="s">
        <v>657</v>
      </c>
      <c r="G408" s="193" t="s">
        <v>400</v>
      </c>
      <c r="H408" s="194">
        <v>66.98</v>
      </c>
      <c r="I408" s="282">
        <v>0</v>
      </c>
      <c r="J408" s="290">
        <f>ROUND(I408*H408,2)</f>
        <v>0</v>
      </c>
      <c r="K408" s="192" t="s">
        <v>5</v>
      </c>
      <c r="L408" s="195"/>
      <c r="M408" s="196" t="s">
        <v>5</v>
      </c>
      <c r="N408" s="197" t="s">
        <v>47</v>
      </c>
      <c r="O408" s="160">
        <v>0</v>
      </c>
      <c r="P408" s="160">
        <f>O408*H408</f>
        <v>0</v>
      </c>
      <c r="Q408" s="160">
        <v>0.001</v>
      </c>
      <c r="R408" s="160">
        <f>Q408*H408</f>
        <v>0.06698000000000001</v>
      </c>
      <c r="S408" s="160">
        <v>0</v>
      </c>
      <c r="T408" s="161">
        <f>S408*H408</f>
        <v>0</v>
      </c>
      <c r="AR408" s="23" t="s">
        <v>452</v>
      </c>
      <c r="AT408" s="23" t="s">
        <v>372</v>
      </c>
      <c r="AU408" s="23" t="s">
        <v>86</v>
      </c>
      <c r="AY408" s="23" t="s">
        <v>130</v>
      </c>
      <c r="BE408" s="162">
        <f>IF(N408="základní",J408,0)</f>
        <v>0</v>
      </c>
      <c r="BF408" s="162">
        <f>IF(N408="snížená",J408,0)</f>
        <v>0</v>
      </c>
      <c r="BG408" s="162">
        <f>IF(N408="zákl. přenesená",J408,0)</f>
        <v>0</v>
      </c>
      <c r="BH408" s="162">
        <f>IF(N408="sníž. přenesená",J408,0)</f>
        <v>0</v>
      </c>
      <c r="BI408" s="162">
        <f>IF(N408="nulová",J408,0)</f>
        <v>0</v>
      </c>
      <c r="BJ408" s="23" t="s">
        <v>84</v>
      </c>
      <c r="BK408" s="162">
        <f>ROUND(I408*H408,2)</f>
        <v>0</v>
      </c>
      <c r="BL408" s="23" t="s">
        <v>309</v>
      </c>
      <c r="BM408" s="23" t="s">
        <v>658</v>
      </c>
    </row>
    <row r="409" spans="2:65" s="1" customFormat="1" ht="16.5" customHeight="1">
      <c r="B409" s="152"/>
      <c r="C409" s="190" t="s">
        <v>659</v>
      </c>
      <c r="D409" s="190" t="s">
        <v>372</v>
      </c>
      <c r="E409" s="191" t="s">
        <v>660</v>
      </c>
      <c r="F409" s="192" t="s">
        <v>661</v>
      </c>
      <c r="G409" s="193" t="s">
        <v>400</v>
      </c>
      <c r="H409" s="194">
        <v>62.6</v>
      </c>
      <c r="I409" s="282">
        <v>0</v>
      </c>
      <c r="J409" s="290">
        <f>ROUND(I409*H409,2)</f>
        <v>0</v>
      </c>
      <c r="K409" s="192" t="s">
        <v>5</v>
      </c>
      <c r="L409" s="195"/>
      <c r="M409" s="196" t="s">
        <v>5</v>
      </c>
      <c r="N409" s="197" t="s">
        <v>47</v>
      </c>
      <c r="O409" s="160">
        <v>0</v>
      </c>
      <c r="P409" s="160">
        <f>O409*H409</f>
        <v>0</v>
      </c>
      <c r="Q409" s="160">
        <v>0.001</v>
      </c>
      <c r="R409" s="160">
        <f>Q409*H409</f>
        <v>0.0626</v>
      </c>
      <c r="S409" s="160">
        <v>0</v>
      </c>
      <c r="T409" s="161">
        <f>S409*H409</f>
        <v>0</v>
      </c>
      <c r="AR409" s="23" t="s">
        <v>452</v>
      </c>
      <c r="AT409" s="23" t="s">
        <v>372</v>
      </c>
      <c r="AU409" s="23" t="s">
        <v>86</v>
      </c>
      <c r="AY409" s="23" t="s">
        <v>130</v>
      </c>
      <c r="BE409" s="162">
        <f>IF(N409="základní",J409,0)</f>
        <v>0</v>
      </c>
      <c r="BF409" s="162">
        <f>IF(N409="snížená",J409,0)</f>
        <v>0</v>
      </c>
      <c r="BG409" s="162">
        <f>IF(N409="zákl. přenesená",J409,0)</f>
        <v>0</v>
      </c>
      <c r="BH409" s="162">
        <f>IF(N409="sníž. přenesená",J409,0)</f>
        <v>0</v>
      </c>
      <c r="BI409" s="162">
        <f>IF(N409="nulová",J409,0)</f>
        <v>0</v>
      </c>
      <c r="BJ409" s="23" t="s">
        <v>84</v>
      </c>
      <c r="BK409" s="162">
        <f>ROUND(I409*H409,2)</f>
        <v>0</v>
      </c>
      <c r="BL409" s="23" t="s">
        <v>309</v>
      </c>
      <c r="BM409" s="23" t="s">
        <v>662</v>
      </c>
    </row>
    <row r="410" spans="2:65" s="1" customFormat="1" ht="16.5" customHeight="1">
      <c r="B410" s="152"/>
      <c r="C410" s="190" t="s">
        <v>663</v>
      </c>
      <c r="D410" s="190" t="s">
        <v>372</v>
      </c>
      <c r="E410" s="191" t="s">
        <v>664</v>
      </c>
      <c r="F410" s="192" t="s">
        <v>665</v>
      </c>
      <c r="G410" s="193" t="s">
        <v>400</v>
      </c>
      <c r="H410" s="194">
        <v>156.45</v>
      </c>
      <c r="I410" s="282">
        <v>0</v>
      </c>
      <c r="J410" s="290">
        <f>ROUND(I410*H410,2)</f>
        <v>0</v>
      </c>
      <c r="K410" s="192" t="s">
        <v>5</v>
      </c>
      <c r="L410" s="195"/>
      <c r="M410" s="196" t="s">
        <v>5</v>
      </c>
      <c r="N410" s="197" t="s">
        <v>47</v>
      </c>
      <c r="O410" s="160">
        <v>0</v>
      </c>
      <c r="P410" s="160">
        <f>O410*H410</f>
        <v>0</v>
      </c>
      <c r="Q410" s="160">
        <v>0.001</v>
      </c>
      <c r="R410" s="160">
        <f>Q410*H410</f>
        <v>0.15645</v>
      </c>
      <c r="S410" s="160">
        <v>0</v>
      </c>
      <c r="T410" s="161">
        <f>S410*H410</f>
        <v>0</v>
      </c>
      <c r="AR410" s="23" t="s">
        <v>452</v>
      </c>
      <c r="AT410" s="23" t="s">
        <v>372</v>
      </c>
      <c r="AU410" s="23" t="s">
        <v>86</v>
      </c>
      <c r="AY410" s="23" t="s">
        <v>130</v>
      </c>
      <c r="BE410" s="162">
        <f>IF(N410="základní",J410,0)</f>
        <v>0</v>
      </c>
      <c r="BF410" s="162">
        <f>IF(N410="snížená",J410,0)</f>
        <v>0</v>
      </c>
      <c r="BG410" s="162">
        <f>IF(N410="zákl. přenesená",J410,0)</f>
        <v>0</v>
      </c>
      <c r="BH410" s="162">
        <f>IF(N410="sníž. přenesená",J410,0)</f>
        <v>0</v>
      </c>
      <c r="BI410" s="162">
        <f>IF(N410="nulová",J410,0)</f>
        <v>0</v>
      </c>
      <c r="BJ410" s="23" t="s">
        <v>84</v>
      </c>
      <c r="BK410" s="162">
        <f>ROUND(I410*H410,2)</f>
        <v>0</v>
      </c>
      <c r="BL410" s="23" t="s">
        <v>309</v>
      </c>
      <c r="BM410" s="23" t="s">
        <v>666</v>
      </c>
    </row>
    <row r="411" spans="2:65" s="1" customFormat="1" ht="76.5" customHeight="1">
      <c r="B411" s="152"/>
      <c r="C411" s="153" t="s">
        <v>667</v>
      </c>
      <c r="D411" s="153" t="s">
        <v>133</v>
      </c>
      <c r="E411" s="154" t="s">
        <v>668</v>
      </c>
      <c r="F411" s="155" t="s">
        <v>669</v>
      </c>
      <c r="G411" s="156" t="s">
        <v>670</v>
      </c>
      <c r="H411" s="157">
        <v>1</v>
      </c>
      <c r="I411" s="281">
        <v>0</v>
      </c>
      <c r="J411" s="283">
        <f>ROUND(I411*H411,2)</f>
        <v>0</v>
      </c>
      <c r="K411" s="155" t="s">
        <v>5</v>
      </c>
      <c r="L411" s="38"/>
      <c r="M411" s="158" t="s">
        <v>5</v>
      </c>
      <c r="N411" s="159" t="s">
        <v>47</v>
      </c>
      <c r="O411" s="160">
        <v>0</v>
      </c>
      <c r="P411" s="160">
        <f>O411*H411</f>
        <v>0</v>
      </c>
      <c r="Q411" s="160">
        <v>0</v>
      </c>
      <c r="R411" s="160">
        <f>Q411*H411</f>
        <v>0</v>
      </c>
      <c r="S411" s="160">
        <v>0</v>
      </c>
      <c r="T411" s="161">
        <f>S411*H411</f>
        <v>0</v>
      </c>
      <c r="AR411" s="23" t="s">
        <v>309</v>
      </c>
      <c r="AT411" s="23" t="s">
        <v>133</v>
      </c>
      <c r="AU411" s="23" t="s">
        <v>86</v>
      </c>
      <c r="AY411" s="23" t="s">
        <v>130</v>
      </c>
      <c r="BE411" s="162">
        <f>IF(N411="základní",J411,0)</f>
        <v>0</v>
      </c>
      <c r="BF411" s="162">
        <f>IF(N411="snížená",J411,0)</f>
        <v>0</v>
      </c>
      <c r="BG411" s="162">
        <f>IF(N411="zákl. přenesená",J411,0)</f>
        <v>0</v>
      </c>
      <c r="BH411" s="162">
        <f>IF(N411="sníž. přenesená",J411,0)</f>
        <v>0</v>
      </c>
      <c r="BI411" s="162">
        <f>IF(N411="nulová",J411,0)</f>
        <v>0</v>
      </c>
      <c r="BJ411" s="23" t="s">
        <v>84</v>
      </c>
      <c r="BK411" s="162">
        <f>ROUND(I411*H411,2)</f>
        <v>0</v>
      </c>
      <c r="BL411" s="23" t="s">
        <v>309</v>
      </c>
      <c r="BM411" s="23" t="s">
        <v>671</v>
      </c>
    </row>
    <row r="412" spans="2:47" s="1" customFormat="1" ht="243">
      <c r="B412" s="38"/>
      <c r="D412" s="166" t="s">
        <v>672</v>
      </c>
      <c r="F412" s="167" t="s">
        <v>673</v>
      </c>
      <c r="J412" s="284"/>
      <c r="L412" s="38"/>
      <c r="M412" s="168"/>
      <c r="N412" s="39"/>
      <c r="O412" s="39"/>
      <c r="P412" s="39"/>
      <c r="Q412" s="39"/>
      <c r="R412" s="39"/>
      <c r="S412" s="39"/>
      <c r="T412" s="67"/>
      <c r="AT412" s="23" t="s">
        <v>672</v>
      </c>
      <c r="AU412" s="23" t="s">
        <v>86</v>
      </c>
    </row>
    <row r="413" spans="2:65" s="1" customFormat="1" ht="16.5" customHeight="1">
      <c r="B413" s="152"/>
      <c r="C413" s="153" t="s">
        <v>674</v>
      </c>
      <c r="D413" s="153" t="s">
        <v>133</v>
      </c>
      <c r="E413" s="154" t="s">
        <v>675</v>
      </c>
      <c r="F413" s="155" t="s">
        <v>676</v>
      </c>
      <c r="G413" s="156" t="s">
        <v>670</v>
      </c>
      <c r="H413" s="157">
        <v>1</v>
      </c>
      <c r="I413" s="281">
        <v>0</v>
      </c>
      <c r="J413" s="283">
        <f>ROUND(I413*H413,2)</f>
        <v>0</v>
      </c>
      <c r="K413" s="155" t="s">
        <v>5</v>
      </c>
      <c r="L413" s="38"/>
      <c r="M413" s="158" t="s">
        <v>5</v>
      </c>
      <c r="N413" s="159" t="s">
        <v>47</v>
      </c>
      <c r="O413" s="160">
        <v>0</v>
      </c>
      <c r="P413" s="160">
        <f>O413*H413</f>
        <v>0</v>
      </c>
      <c r="Q413" s="160">
        <v>0</v>
      </c>
      <c r="R413" s="160">
        <f>Q413*H413</f>
        <v>0</v>
      </c>
      <c r="S413" s="160">
        <v>0</v>
      </c>
      <c r="T413" s="161">
        <f>S413*H413</f>
        <v>0</v>
      </c>
      <c r="AR413" s="23" t="s">
        <v>309</v>
      </c>
      <c r="AT413" s="23" t="s">
        <v>133</v>
      </c>
      <c r="AU413" s="23" t="s">
        <v>86</v>
      </c>
      <c r="AY413" s="23" t="s">
        <v>130</v>
      </c>
      <c r="BE413" s="162">
        <f>IF(N413="základní",J413,0)</f>
        <v>0</v>
      </c>
      <c r="BF413" s="162">
        <f>IF(N413="snížená",J413,0)</f>
        <v>0</v>
      </c>
      <c r="BG413" s="162">
        <f>IF(N413="zákl. přenesená",J413,0)</f>
        <v>0</v>
      </c>
      <c r="BH413" s="162">
        <f>IF(N413="sníž. přenesená",J413,0)</f>
        <v>0</v>
      </c>
      <c r="BI413" s="162">
        <f>IF(N413="nulová",J413,0)</f>
        <v>0</v>
      </c>
      <c r="BJ413" s="23" t="s">
        <v>84</v>
      </c>
      <c r="BK413" s="162">
        <f>ROUND(I413*H413,2)</f>
        <v>0</v>
      </c>
      <c r="BL413" s="23" t="s">
        <v>309</v>
      </c>
      <c r="BM413" s="23" t="s">
        <v>677</v>
      </c>
    </row>
    <row r="414" spans="2:65" s="1" customFormat="1" ht="16.5" customHeight="1">
      <c r="B414" s="152"/>
      <c r="C414" s="153" t="s">
        <v>678</v>
      </c>
      <c r="D414" s="153" t="s">
        <v>133</v>
      </c>
      <c r="E414" s="154" t="s">
        <v>679</v>
      </c>
      <c r="F414" s="155" t="s">
        <v>680</v>
      </c>
      <c r="G414" s="156" t="s">
        <v>670</v>
      </c>
      <c r="H414" s="157">
        <v>2</v>
      </c>
      <c r="I414" s="281">
        <v>0</v>
      </c>
      <c r="J414" s="283">
        <f>ROUND(I414*H414,2)</f>
        <v>0</v>
      </c>
      <c r="K414" s="155" t="s">
        <v>5</v>
      </c>
      <c r="L414" s="38"/>
      <c r="M414" s="158" t="s">
        <v>5</v>
      </c>
      <c r="N414" s="159" t="s">
        <v>47</v>
      </c>
      <c r="O414" s="160">
        <v>0</v>
      </c>
      <c r="P414" s="160">
        <f>O414*H414</f>
        <v>0</v>
      </c>
      <c r="Q414" s="160">
        <v>0</v>
      </c>
      <c r="R414" s="160">
        <f>Q414*H414</f>
        <v>0</v>
      </c>
      <c r="S414" s="160">
        <v>0</v>
      </c>
      <c r="T414" s="161">
        <f>S414*H414</f>
        <v>0</v>
      </c>
      <c r="AR414" s="23" t="s">
        <v>309</v>
      </c>
      <c r="AT414" s="23" t="s">
        <v>133</v>
      </c>
      <c r="AU414" s="23" t="s">
        <v>86</v>
      </c>
      <c r="AY414" s="23" t="s">
        <v>130</v>
      </c>
      <c r="BE414" s="162">
        <f>IF(N414="základní",J414,0)</f>
        <v>0</v>
      </c>
      <c r="BF414" s="162">
        <f>IF(N414="snížená",J414,0)</f>
        <v>0</v>
      </c>
      <c r="BG414" s="162">
        <f>IF(N414="zákl. přenesená",J414,0)</f>
        <v>0</v>
      </c>
      <c r="BH414" s="162">
        <f>IF(N414="sníž. přenesená",J414,0)</f>
        <v>0</v>
      </c>
      <c r="BI414" s="162">
        <f>IF(N414="nulová",J414,0)</f>
        <v>0</v>
      </c>
      <c r="BJ414" s="23" t="s">
        <v>84</v>
      </c>
      <c r="BK414" s="162">
        <f>ROUND(I414*H414,2)</f>
        <v>0</v>
      </c>
      <c r="BL414" s="23" t="s">
        <v>309</v>
      </c>
      <c r="BM414" s="23" t="s">
        <v>681</v>
      </c>
    </row>
    <row r="415" spans="2:65" s="1" customFormat="1" ht="16.5" customHeight="1">
      <c r="B415" s="152"/>
      <c r="C415" s="153" t="s">
        <v>682</v>
      </c>
      <c r="D415" s="153" t="s">
        <v>133</v>
      </c>
      <c r="E415" s="154" t="s">
        <v>683</v>
      </c>
      <c r="F415" s="155" t="s">
        <v>684</v>
      </c>
      <c r="G415" s="156" t="s">
        <v>670</v>
      </c>
      <c r="H415" s="157">
        <v>2</v>
      </c>
      <c r="I415" s="281">
        <v>0</v>
      </c>
      <c r="J415" s="283">
        <f>ROUND(I415*H415,2)</f>
        <v>0</v>
      </c>
      <c r="K415" s="155" t="s">
        <v>5</v>
      </c>
      <c r="L415" s="38"/>
      <c r="M415" s="158" t="s">
        <v>5</v>
      </c>
      <c r="N415" s="159" t="s">
        <v>47</v>
      </c>
      <c r="O415" s="160">
        <v>0</v>
      </c>
      <c r="P415" s="160">
        <f>O415*H415</f>
        <v>0</v>
      </c>
      <c r="Q415" s="160">
        <v>0</v>
      </c>
      <c r="R415" s="160">
        <f>Q415*H415</f>
        <v>0</v>
      </c>
      <c r="S415" s="160">
        <v>0</v>
      </c>
      <c r="T415" s="161">
        <f>S415*H415</f>
        <v>0</v>
      </c>
      <c r="AR415" s="23" t="s">
        <v>309</v>
      </c>
      <c r="AT415" s="23" t="s">
        <v>133</v>
      </c>
      <c r="AU415" s="23" t="s">
        <v>86</v>
      </c>
      <c r="AY415" s="23" t="s">
        <v>130</v>
      </c>
      <c r="BE415" s="162">
        <f>IF(N415="základní",J415,0)</f>
        <v>0</v>
      </c>
      <c r="BF415" s="162">
        <f>IF(N415="snížená",J415,0)</f>
        <v>0</v>
      </c>
      <c r="BG415" s="162">
        <f>IF(N415="zákl. přenesená",J415,0)</f>
        <v>0</v>
      </c>
      <c r="BH415" s="162">
        <f>IF(N415="sníž. přenesená",J415,0)</f>
        <v>0</v>
      </c>
      <c r="BI415" s="162">
        <f>IF(N415="nulová",J415,0)</f>
        <v>0</v>
      </c>
      <c r="BJ415" s="23" t="s">
        <v>84</v>
      </c>
      <c r="BK415" s="162">
        <f>ROUND(I415*H415,2)</f>
        <v>0</v>
      </c>
      <c r="BL415" s="23" t="s">
        <v>309</v>
      </c>
      <c r="BM415" s="23" t="s">
        <v>685</v>
      </c>
    </row>
    <row r="416" spans="2:65" s="1" customFormat="1" ht="25.5" customHeight="1">
      <c r="B416" s="152"/>
      <c r="C416" s="153" t="s">
        <v>686</v>
      </c>
      <c r="D416" s="153" t="s">
        <v>133</v>
      </c>
      <c r="E416" s="154" t="s">
        <v>687</v>
      </c>
      <c r="F416" s="155" t="s">
        <v>688</v>
      </c>
      <c r="G416" s="156" t="s">
        <v>400</v>
      </c>
      <c r="H416" s="157">
        <v>795.623</v>
      </c>
      <c r="I416" s="281">
        <v>0</v>
      </c>
      <c r="J416" s="283">
        <f>ROUND(I416*H416,2)</f>
        <v>0</v>
      </c>
      <c r="K416" s="155" t="s">
        <v>167</v>
      </c>
      <c r="L416" s="38"/>
      <c r="M416" s="158" t="s">
        <v>5</v>
      </c>
      <c r="N416" s="159" t="s">
        <v>47</v>
      </c>
      <c r="O416" s="160">
        <v>0.2</v>
      </c>
      <c r="P416" s="160">
        <f>O416*H416</f>
        <v>159.12460000000002</v>
      </c>
      <c r="Q416" s="160">
        <v>6E-05</v>
      </c>
      <c r="R416" s="160">
        <f>Q416*H416</f>
        <v>0.04773738</v>
      </c>
      <c r="S416" s="160">
        <v>0</v>
      </c>
      <c r="T416" s="161">
        <f>S416*H416</f>
        <v>0</v>
      </c>
      <c r="AR416" s="23" t="s">
        <v>309</v>
      </c>
      <c r="AT416" s="23" t="s">
        <v>133</v>
      </c>
      <c r="AU416" s="23" t="s">
        <v>86</v>
      </c>
      <c r="AY416" s="23" t="s">
        <v>130</v>
      </c>
      <c r="BE416" s="162">
        <f>IF(N416="základní",J416,0)</f>
        <v>0</v>
      </c>
      <c r="BF416" s="162">
        <f>IF(N416="snížená",J416,0)</f>
        <v>0</v>
      </c>
      <c r="BG416" s="162">
        <f>IF(N416="zákl. přenesená",J416,0)</f>
        <v>0</v>
      </c>
      <c r="BH416" s="162">
        <f>IF(N416="sníž. přenesená",J416,0)</f>
        <v>0</v>
      </c>
      <c r="BI416" s="162">
        <f>IF(N416="nulová",J416,0)</f>
        <v>0</v>
      </c>
      <c r="BJ416" s="23" t="s">
        <v>84</v>
      </c>
      <c r="BK416" s="162">
        <f>ROUND(I416*H416,2)</f>
        <v>0</v>
      </c>
      <c r="BL416" s="23" t="s">
        <v>309</v>
      </c>
      <c r="BM416" s="23" t="s">
        <v>689</v>
      </c>
    </row>
    <row r="417" spans="2:47" s="1" customFormat="1" ht="40.5">
      <c r="B417" s="38"/>
      <c r="D417" s="166" t="s">
        <v>237</v>
      </c>
      <c r="F417" s="167" t="s">
        <v>690</v>
      </c>
      <c r="J417" s="284"/>
      <c r="L417" s="38"/>
      <c r="M417" s="168"/>
      <c r="N417" s="39"/>
      <c r="O417" s="39"/>
      <c r="P417" s="39"/>
      <c r="Q417" s="39"/>
      <c r="R417" s="39"/>
      <c r="S417" s="39"/>
      <c r="T417" s="67"/>
      <c r="AT417" s="23" t="s">
        <v>237</v>
      </c>
      <c r="AU417" s="23" t="s">
        <v>86</v>
      </c>
    </row>
    <row r="418" spans="2:51" s="11" customFormat="1" ht="13.5">
      <c r="B418" s="169"/>
      <c r="D418" s="166" t="s">
        <v>239</v>
      </c>
      <c r="E418" s="170" t="s">
        <v>5</v>
      </c>
      <c r="F418" s="171" t="s">
        <v>691</v>
      </c>
      <c r="H418" s="172">
        <v>524.16</v>
      </c>
      <c r="J418" s="286"/>
      <c r="L418" s="169"/>
      <c r="M418" s="173"/>
      <c r="N418" s="174"/>
      <c r="O418" s="174"/>
      <c r="P418" s="174"/>
      <c r="Q418" s="174"/>
      <c r="R418" s="174"/>
      <c r="S418" s="174"/>
      <c r="T418" s="175"/>
      <c r="AT418" s="170" t="s">
        <v>239</v>
      </c>
      <c r="AU418" s="170" t="s">
        <v>86</v>
      </c>
      <c r="AV418" s="11" t="s">
        <v>86</v>
      </c>
      <c r="AW418" s="11" t="s">
        <v>39</v>
      </c>
      <c r="AX418" s="11" t="s">
        <v>76</v>
      </c>
      <c r="AY418" s="170" t="s">
        <v>130</v>
      </c>
    </row>
    <row r="419" spans="2:51" s="11" customFormat="1" ht="13.5">
      <c r="B419" s="169"/>
      <c r="D419" s="166" t="s">
        <v>239</v>
      </c>
      <c r="E419" s="170" t="s">
        <v>5</v>
      </c>
      <c r="F419" s="171" t="s">
        <v>692</v>
      </c>
      <c r="H419" s="172">
        <v>225.9</v>
      </c>
      <c r="J419" s="286"/>
      <c r="L419" s="169"/>
      <c r="M419" s="173"/>
      <c r="N419" s="174"/>
      <c r="O419" s="174"/>
      <c r="P419" s="174"/>
      <c r="Q419" s="174"/>
      <c r="R419" s="174"/>
      <c r="S419" s="174"/>
      <c r="T419" s="175"/>
      <c r="AT419" s="170" t="s">
        <v>239</v>
      </c>
      <c r="AU419" s="170" t="s">
        <v>86</v>
      </c>
      <c r="AV419" s="11" t="s">
        <v>86</v>
      </c>
      <c r="AW419" s="11" t="s">
        <v>39</v>
      </c>
      <c r="AX419" s="11" t="s">
        <v>76</v>
      </c>
      <c r="AY419" s="170" t="s">
        <v>130</v>
      </c>
    </row>
    <row r="420" spans="2:51" s="11" customFormat="1" ht="13.5">
      <c r="B420" s="169"/>
      <c r="D420" s="166" t="s">
        <v>239</v>
      </c>
      <c r="E420" s="170" t="s">
        <v>5</v>
      </c>
      <c r="F420" s="171" t="s">
        <v>693</v>
      </c>
      <c r="H420" s="172">
        <v>24.648</v>
      </c>
      <c r="J420" s="286"/>
      <c r="L420" s="169"/>
      <c r="M420" s="173"/>
      <c r="N420" s="174"/>
      <c r="O420" s="174"/>
      <c r="P420" s="174"/>
      <c r="Q420" s="174"/>
      <c r="R420" s="174"/>
      <c r="S420" s="174"/>
      <c r="T420" s="175"/>
      <c r="AT420" s="170" t="s">
        <v>239</v>
      </c>
      <c r="AU420" s="170" t="s">
        <v>86</v>
      </c>
      <c r="AV420" s="11" t="s">
        <v>86</v>
      </c>
      <c r="AW420" s="11" t="s">
        <v>39</v>
      </c>
      <c r="AX420" s="11" t="s">
        <v>76</v>
      </c>
      <c r="AY420" s="170" t="s">
        <v>130</v>
      </c>
    </row>
    <row r="421" spans="2:51" s="11" customFormat="1" ht="13.5">
      <c r="B421" s="169"/>
      <c r="D421" s="166" t="s">
        <v>239</v>
      </c>
      <c r="E421" s="170" t="s">
        <v>5</v>
      </c>
      <c r="F421" s="171" t="s">
        <v>694</v>
      </c>
      <c r="H421" s="172">
        <v>20.915</v>
      </c>
      <c r="J421" s="286"/>
      <c r="L421" s="169"/>
      <c r="M421" s="173"/>
      <c r="N421" s="174"/>
      <c r="O421" s="174"/>
      <c r="P421" s="174"/>
      <c r="Q421" s="174"/>
      <c r="R421" s="174"/>
      <c r="S421" s="174"/>
      <c r="T421" s="175"/>
      <c r="AT421" s="170" t="s">
        <v>239</v>
      </c>
      <c r="AU421" s="170" t="s">
        <v>86</v>
      </c>
      <c r="AV421" s="11" t="s">
        <v>86</v>
      </c>
      <c r="AW421" s="11" t="s">
        <v>39</v>
      </c>
      <c r="AX421" s="11" t="s">
        <v>76</v>
      </c>
      <c r="AY421" s="170" t="s">
        <v>130</v>
      </c>
    </row>
    <row r="422" spans="2:51" s="13" customFormat="1" ht="13.5">
      <c r="B422" s="182"/>
      <c r="D422" s="166" t="s">
        <v>239</v>
      </c>
      <c r="E422" s="183" t="s">
        <v>5</v>
      </c>
      <c r="F422" s="184" t="s">
        <v>265</v>
      </c>
      <c r="H422" s="185">
        <v>795.623</v>
      </c>
      <c r="J422" s="289"/>
      <c r="L422" s="182"/>
      <c r="M422" s="186"/>
      <c r="N422" s="187"/>
      <c r="O422" s="187"/>
      <c r="P422" s="187"/>
      <c r="Q422" s="187"/>
      <c r="R422" s="187"/>
      <c r="S422" s="187"/>
      <c r="T422" s="188"/>
      <c r="AT422" s="183" t="s">
        <v>239</v>
      </c>
      <c r="AU422" s="183" t="s">
        <v>86</v>
      </c>
      <c r="AV422" s="13" t="s">
        <v>146</v>
      </c>
      <c r="AW422" s="13" t="s">
        <v>39</v>
      </c>
      <c r="AX422" s="13" t="s">
        <v>84</v>
      </c>
      <c r="AY422" s="183" t="s">
        <v>130</v>
      </c>
    </row>
    <row r="423" spans="2:65" s="1" customFormat="1" ht="16.5" customHeight="1">
      <c r="B423" s="152"/>
      <c r="C423" s="190" t="s">
        <v>695</v>
      </c>
      <c r="D423" s="190" t="s">
        <v>372</v>
      </c>
      <c r="E423" s="191" t="s">
        <v>696</v>
      </c>
      <c r="F423" s="192" t="s">
        <v>697</v>
      </c>
      <c r="G423" s="193" t="s">
        <v>337</v>
      </c>
      <c r="H423" s="194">
        <v>0.06</v>
      </c>
      <c r="I423" s="282">
        <v>0</v>
      </c>
      <c r="J423" s="290">
        <f>ROUND(I423*H423,2)</f>
        <v>0</v>
      </c>
      <c r="K423" s="192" t="s">
        <v>167</v>
      </c>
      <c r="L423" s="195"/>
      <c r="M423" s="196" t="s">
        <v>5</v>
      </c>
      <c r="N423" s="197" t="s">
        <v>47</v>
      </c>
      <c r="O423" s="160">
        <v>0</v>
      </c>
      <c r="P423" s="160">
        <f>O423*H423</f>
        <v>0</v>
      </c>
      <c r="Q423" s="160">
        <v>1</v>
      </c>
      <c r="R423" s="160">
        <f>Q423*H423</f>
        <v>0.06</v>
      </c>
      <c r="S423" s="160">
        <v>0</v>
      </c>
      <c r="T423" s="161">
        <f>S423*H423</f>
        <v>0</v>
      </c>
      <c r="AR423" s="23" t="s">
        <v>452</v>
      </c>
      <c r="AT423" s="23" t="s">
        <v>372</v>
      </c>
      <c r="AU423" s="23" t="s">
        <v>86</v>
      </c>
      <c r="AY423" s="23" t="s">
        <v>130</v>
      </c>
      <c r="BE423" s="162">
        <f>IF(N423="základní",J423,0)</f>
        <v>0</v>
      </c>
      <c r="BF423" s="162">
        <f>IF(N423="snížená",J423,0)</f>
        <v>0</v>
      </c>
      <c r="BG423" s="162">
        <f>IF(N423="zákl. přenesená",J423,0)</f>
        <v>0</v>
      </c>
      <c r="BH423" s="162">
        <f>IF(N423="sníž. přenesená",J423,0)</f>
        <v>0</v>
      </c>
      <c r="BI423" s="162">
        <f>IF(N423="nulová",J423,0)</f>
        <v>0</v>
      </c>
      <c r="BJ423" s="23" t="s">
        <v>84</v>
      </c>
      <c r="BK423" s="162">
        <f>ROUND(I423*H423,2)</f>
        <v>0</v>
      </c>
      <c r="BL423" s="23" t="s">
        <v>309</v>
      </c>
      <c r="BM423" s="23" t="s">
        <v>698</v>
      </c>
    </row>
    <row r="424" spans="2:51" s="11" customFormat="1" ht="13.5">
      <c r="B424" s="169"/>
      <c r="D424" s="166" t="s">
        <v>239</v>
      </c>
      <c r="E424" s="170" t="s">
        <v>5</v>
      </c>
      <c r="F424" s="171" t="s">
        <v>699</v>
      </c>
      <c r="H424" s="172">
        <v>0.025</v>
      </c>
      <c r="J424" s="286"/>
      <c r="L424" s="169"/>
      <c r="M424" s="173"/>
      <c r="N424" s="174"/>
      <c r="O424" s="174"/>
      <c r="P424" s="174"/>
      <c r="Q424" s="174"/>
      <c r="R424" s="174"/>
      <c r="S424" s="174"/>
      <c r="T424" s="175"/>
      <c r="AT424" s="170" t="s">
        <v>239</v>
      </c>
      <c r="AU424" s="170" t="s">
        <v>86</v>
      </c>
      <c r="AV424" s="11" t="s">
        <v>86</v>
      </c>
      <c r="AW424" s="11" t="s">
        <v>39</v>
      </c>
      <c r="AX424" s="11" t="s">
        <v>76</v>
      </c>
      <c r="AY424" s="170" t="s">
        <v>130</v>
      </c>
    </row>
    <row r="425" spans="2:51" s="11" customFormat="1" ht="13.5">
      <c r="B425" s="169"/>
      <c r="D425" s="166" t="s">
        <v>239</v>
      </c>
      <c r="E425" s="170" t="s">
        <v>5</v>
      </c>
      <c r="F425" s="171" t="s">
        <v>700</v>
      </c>
      <c r="H425" s="172">
        <v>0.021</v>
      </c>
      <c r="J425" s="286"/>
      <c r="L425" s="169"/>
      <c r="M425" s="173"/>
      <c r="N425" s="174"/>
      <c r="O425" s="174"/>
      <c r="P425" s="174"/>
      <c r="Q425" s="174"/>
      <c r="R425" s="174"/>
      <c r="S425" s="174"/>
      <c r="T425" s="175"/>
      <c r="AT425" s="170" t="s">
        <v>239</v>
      </c>
      <c r="AU425" s="170" t="s">
        <v>86</v>
      </c>
      <c r="AV425" s="11" t="s">
        <v>86</v>
      </c>
      <c r="AW425" s="11" t="s">
        <v>39</v>
      </c>
      <c r="AX425" s="11" t="s">
        <v>76</v>
      </c>
      <c r="AY425" s="170" t="s">
        <v>130</v>
      </c>
    </row>
    <row r="426" spans="2:51" s="13" customFormat="1" ht="13.5">
      <c r="B426" s="182"/>
      <c r="D426" s="166" t="s">
        <v>239</v>
      </c>
      <c r="E426" s="183" t="s">
        <v>5</v>
      </c>
      <c r="F426" s="184" t="s">
        <v>265</v>
      </c>
      <c r="H426" s="185">
        <v>0.046</v>
      </c>
      <c r="J426" s="289"/>
      <c r="L426" s="182"/>
      <c r="M426" s="186"/>
      <c r="N426" s="187"/>
      <c r="O426" s="187"/>
      <c r="P426" s="187"/>
      <c r="Q426" s="187"/>
      <c r="R426" s="187"/>
      <c r="S426" s="187"/>
      <c r="T426" s="188"/>
      <c r="AT426" s="183" t="s">
        <v>239</v>
      </c>
      <c r="AU426" s="183" t="s">
        <v>86</v>
      </c>
      <c r="AV426" s="13" t="s">
        <v>146</v>
      </c>
      <c r="AW426" s="13" t="s">
        <v>39</v>
      </c>
      <c r="AX426" s="13" t="s">
        <v>84</v>
      </c>
      <c r="AY426" s="183" t="s">
        <v>130</v>
      </c>
    </row>
    <row r="427" spans="2:51" s="11" customFormat="1" ht="13.5">
      <c r="B427" s="169"/>
      <c r="D427" s="166" t="s">
        <v>239</v>
      </c>
      <c r="F427" s="171" t="s">
        <v>701</v>
      </c>
      <c r="H427" s="172">
        <v>0.06</v>
      </c>
      <c r="J427" s="286"/>
      <c r="L427" s="169"/>
      <c r="M427" s="173"/>
      <c r="N427" s="174"/>
      <c r="O427" s="174"/>
      <c r="P427" s="174"/>
      <c r="Q427" s="174"/>
      <c r="R427" s="174"/>
      <c r="S427" s="174"/>
      <c r="T427" s="175"/>
      <c r="AT427" s="170" t="s">
        <v>239</v>
      </c>
      <c r="AU427" s="170" t="s">
        <v>86</v>
      </c>
      <c r="AV427" s="11" t="s">
        <v>86</v>
      </c>
      <c r="AW427" s="11" t="s">
        <v>6</v>
      </c>
      <c r="AX427" s="11" t="s">
        <v>84</v>
      </c>
      <c r="AY427" s="170" t="s">
        <v>130</v>
      </c>
    </row>
    <row r="428" spans="2:65" s="1" customFormat="1" ht="16.5" customHeight="1">
      <c r="B428" s="152"/>
      <c r="C428" s="190" t="s">
        <v>702</v>
      </c>
      <c r="D428" s="190" t="s">
        <v>372</v>
      </c>
      <c r="E428" s="191" t="s">
        <v>703</v>
      </c>
      <c r="F428" s="192" t="s">
        <v>704</v>
      </c>
      <c r="G428" s="193" t="s">
        <v>166</v>
      </c>
      <c r="H428" s="194">
        <v>108.16</v>
      </c>
      <c r="I428" s="282">
        <v>0</v>
      </c>
      <c r="J428" s="290">
        <f>ROUND(I428*H428,2)</f>
        <v>0</v>
      </c>
      <c r="K428" s="192" t="s">
        <v>167</v>
      </c>
      <c r="L428" s="195"/>
      <c r="M428" s="196" t="s">
        <v>5</v>
      </c>
      <c r="N428" s="197" t="s">
        <v>47</v>
      </c>
      <c r="O428" s="160">
        <v>0</v>
      </c>
      <c r="P428" s="160">
        <f>O428*H428</f>
        <v>0</v>
      </c>
      <c r="Q428" s="160">
        <v>0.00411</v>
      </c>
      <c r="R428" s="160">
        <f>Q428*H428</f>
        <v>0.4445376</v>
      </c>
      <c r="S428" s="160">
        <v>0</v>
      </c>
      <c r="T428" s="161">
        <f>S428*H428</f>
        <v>0</v>
      </c>
      <c r="AR428" s="23" t="s">
        <v>452</v>
      </c>
      <c r="AT428" s="23" t="s">
        <v>372</v>
      </c>
      <c r="AU428" s="23" t="s">
        <v>86</v>
      </c>
      <c r="AY428" s="23" t="s">
        <v>130</v>
      </c>
      <c r="BE428" s="162">
        <f>IF(N428="základní",J428,0)</f>
        <v>0</v>
      </c>
      <c r="BF428" s="162">
        <f>IF(N428="snížená",J428,0)</f>
        <v>0</v>
      </c>
      <c r="BG428" s="162">
        <f>IF(N428="zákl. přenesená",J428,0)</f>
        <v>0</v>
      </c>
      <c r="BH428" s="162">
        <f>IF(N428="sníž. přenesená",J428,0)</f>
        <v>0</v>
      </c>
      <c r="BI428" s="162">
        <f>IF(N428="nulová",J428,0)</f>
        <v>0</v>
      </c>
      <c r="BJ428" s="23" t="s">
        <v>84</v>
      </c>
      <c r="BK428" s="162">
        <f>ROUND(I428*H428,2)</f>
        <v>0</v>
      </c>
      <c r="BL428" s="23" t="s">
        <v>309</v>
      </c>
      <c r="BM428" s="23" t="s">
        <v>705</v>
      </c>
    </row>
    <row r="429" spans="2:51" s="11" customFormat="1" ht="13.5">
      <c r="B429" s="169"/>
      <c r="D429" s="166" t="s">
        <v>239</v>
      </c>
      <c r="F429" s="171" t="s">
        <v>706</v>
      </c>
      <c r="H429" s="172">
        <v>108.16</v>
      </c>
      <c r="J429" s="286"/>
      <c r="L429" s="169"/>
      <c r="M429" s="173"/>
      <c r="N429" s="174"/>
      <c r="O429" s="174"/>
      <c r="P429" s="174"/>
      <c r="Q429" s="174"/>
      <c r="R429" s="174"/>
      <c r="S429" s="174"/>
      <c r="T429" s="175"/>
      <c r="AT429" s="170" t="s">
        <v>239</v>
      </c>
      <c r="AU429" s="170" t="s">
        <v>86</v>
      </c>
      <c r="AV429" s="11" t="s">
        <v>86</v>
      </c>
      <c r="AW429" s="11" t="s">
        <v>6</v>
      </c>
      <c r="AX429" s="11" t="s">
        <v>84</v>
      </c>
      <c r="AY429" s="170" t="s">
        <v>130</v>
      </c>
    </row>
    <row r="430" spans="2:65" s="1" customFormat="1" ht="16.5" customHeight="1">
      <c r="B430" s="152"/>
      <c r="C430" s="190" t="s">
        <v>707</v>
      </c>
      <c r="D430" s="190" t="s">
        <v>372</v>
      </c>
      <c r="E430" s="191" t="s">
        <v>708</v>
      </c>
      <c r="F430" s="192" t="s">
        <v>709</v>
      </c>
      <c r="G430" s="193" t="s">
        <v>337</v>
      </c>
      <c r="H430" s="194">
        <v>0.294</v>
      </c>
      <c r="I430" s="282">
        <v>0</v>
      </c>
      <c r="J430" s="290">
        <f>ROUND(I430*H430,2)</f>
        <v>0</v>
      </c>
      <c r="K430" s="192" t="s">
        <v>167</v>
      </c>
      <c r="L430" s="195"/>
      <c r="M430" s="196" t="s">
        <v>5</v>
      </c>
      <c r="N430" s="197" t="s">
        <v>47</v>
      </c>
      <c r="O430" s="160">
        <v>0</v>
      </c>
      <c r="P430" s="160">
        <f>O430*H430</f>
        <v>0</v>
      </c>
      <c r="Q430" s="160">
        <v>1</v>
      </c>
      <c r="R430" s="160">
        <f>Q430*H430</f>
        <v>0.294</v>
      </c>
      <c r="S430" s="160">
        <v>0</v>
      </c>
      <c r="T430" s="161">
        <f>S430*H430</f>
        <v>0</v>
      </c>
      <c r="AR430" s="23" t="s">
        <v>452</v>
      </c>
      <c r="AT430" s="23" t="s">
        <v>372</v>
      </c>
      <c r="AU430" s="23" t="s">
        <v>86</v>
      </c>
      <c r="AY430" s="23" t="s">
        <v>130</v>
      </c>
      <c r="BE430" s="162">
        <f>IF(N430="základní",J430,0)</f>
        <v>0</v>
      </c>
      <c r="BF430" s="162">
        <f>IF(N430="snížená",J430,0)</f>
        <v>0</v>
      </c>
      <c r="BG430" s="162">
        <f>IF(N430="zákl. přenesená",J430,0)</f>
        <v>0</v>
      </c>
      <c r="BH430" s="162">
        <f>IF(N430="sníž. přenesená",J430,0)</f>
        <v>0</v>
      </c>
      <c r="BI430" s="162">
        <f>IF(N430="nulová",J430,0)</f>
        <v>0</v>
      </c>
      <c r="BJ430" s="23" t="s">
        <v>84</v>
      </c>
      <c r="BK430" s="162">
        <f>ROUND(I430*H430,2)</f>
        <v>0</v>
      </c>
      <c r="BL430" s="23" t="s">
        <v>309</v>
      </c>
      <c r="BM430" s="23" t="s">
        <v>710</v>
      </c>
    </row>
    <row r="431" spans="2:51" s="11" customFormat="1" ht="13.5">
      <c r="B431" s="169"/>
      <c r="D431" s="166" t="s">
        <v>239</v>
      </c>
      <c r="F431" s="171" t="s">
        <v>711</v>
      </c>
      <c r="H431" s="172">
        <v>0.294</v>
      </c>
      <c r="J431" s="286"/>
      <c r="L431" s="169"/>
      <c r="M431" s="173"/>
      <c r="N431" s="174"/>
      <c r="O431" s="174"/>
      <c r="P431" s="174"/>
      <c r="Q431" s="174"/>
      <c r="R431" s="174"/>
      <c r="S431" s="174"/>
      <c r="T431" s="175"/>
      <c r="AT431" s="170" t="s">
        <v>239</v>
      </c>
      <c r="AU431" s="170" t="s">
        <v>86</v>
      </c>
      <c r="AV431" s="11" t="s">
        <v>86</v>
      </c>
      <c r="AW431" s="11" t="s">
        <v>6</v>
      </c>
      <c r="AX431" s="11" t="s">
        <v>84</v>
      </c>
      <c r="AY431" s="170" t="s">
        <v>130</v>
      </c>
    </row>
    <row r="432" spans="2:65" s="1" customFormat="1" ht="38.25" customHeight="1">
      <c r="B432" s="152"/>
      <c r="C432" s="153" t="s">
        <v>712</v>
      </c>
      <c r="D432" s="153" t="s">
        <v>133</v>
      </c>
      <c r="E432" s="154" t="s">
        <v>713</v>
      </c>
      <c r="F432" s="155" t="s">
        <v>714</v>
      </c>
      <c r="G432" s="156" t="s">
        <v>400</v>
      </c>
      <c r="H432" s="157">
        <v>795.623</v>
      </c>
      <c r="I432" s="281">
        <v>0</v>
      </c>
      <c r="J432" s="283">
        <f>ROUND(I432*H432,2)</f>
        <v>0</v>
      </c>
      <c r="K432" s="155" t="s">
        <v>5</v>
      </c>
      <c r="L432" s="38"/>
      <c r="M432" s="158" t="s">
        <v>5</v>
      </c>
      <c r="N432" s="159" t="s">
        <v>47</v>
      </c>
      <c r="O432" s="160">
        <v>0</v>
      </c>
      <c r="P432" s="160">
        <f>O432*H432</f>
        <v>0</v>
      </c>
      <c r="Q432" s="160">
        <v>0</v>
      </c>
      <c r="R432" s="160">
        <f>Q432*H432</f>
        <v>0</v>
      </c>
      <c r="S432" s="160">
        <v>0</v>
      </c>
      <c r="T432" s="161">
        <f>S432*H432</f>
        <v>0</v>
      </c>
      <c r="AR432" s="23" t="s">
        <v>309</v>
      </c>
      <c r="AT432" s="23" t="s">
        <v>133</v>
      </c>
      <c r="AU432" s="23" t="s">
        <v>86</v>
      </c>
      <c r="AY432" s="23" t="s">
        <v>130</v>
      </c>
      <c r="BE432" s="162">
        <f>IF(N432="základní",J432,0)</f>
        <v>0</v>
      </c>
      <c r="BF432" s="162">
        <f>IF(N432="snížená",J432,0)</f>
        <v>0</v>
      </c>
      <c r="BG432" s="162">
        <f>IF(N432="zákl. přenesená",J432,0)</f>
        <v>0</v>
      </c>
      <c r="BH432" s="162">
        <f>IF(N432="sníž. přenesená",J432,0)</f>
        <v>0</v>
      </c>
      <c r="BI432" s="162">
        <f>IF(N432="nulová",J432,0)</f>
        <v>0</v>
      </c>
      <c r="BJ432" s="23" t="s">
        <v>84</v>
      </c>
      <c r="BK432" s="162">
        <f>ROUND(I432*H432,2)</f>
        <v>0</v>
      </c>
      <c r="BL432" s="23" t="s">
        <v>309</v>
      </c>
      <c r="BM432" s="23" t="s">
        <v>715</v>
      </c>
    </row>
    <row r="433" spans="2:65" s="1" customFormat="1" ht="16.5" customHeight="1">
      <c r="B433" s="152"/>
      <c r="C433" s="153" t="s">
        <v>716</v>
      </c>
      <c r="D433" s="153" t="s">
        <v>133</v>
      </c>
      <c r="E433" s="154" t="s">
        <v>717</v>
      </c>
      <c r="F433" s="155" t="s">
        <v>718</v>
      </c>
      <c r="G433" s="156" t="s">
        <v>400</v>
      </c>
      <c r="H433" s="157">
        <v>1599.093</v>
      </c>
      <c r="I433" s="281">
        <v>0</v>
      </c>
      <c r="J433" s="283">
        <f>ROUND(I433*H433,2)</f>
        <v>0</v>
      </c>
      <c r="K433" s="155" t="s">
        <v>5</v>
      </c>
      <c r="L433" s="38"/>
      <c r="M433" s="158" t="s">
        <v>5</v>
      </c>
      <c r="N433" s="159" t="s">
        <v>47</v>
      </c>
      <c r="O433" s="160">
        <v>0</v>
      </c>
      <c r="P433" s="160">
        <f>O433*H433</f>
        <v>0</v>
      </c>
      <c r="Q433" s="160">
        <v>0</v>
      </c>
      <c r="R433" s="160">
        <f>Q433*H433</f>
        <v>0</v>
      </c>
      <c r="S433" s="160">
        <v>0</v>
      </c>
      <c r="T433" s="161">
        <f>S433*H433</f>
        <v>0</v>
      </c>
      <c r="AR433" s="23" t="s">
        <v>309</v>
      </c>
      <c r="AT433" s="23" t="s">
        <v>133</v>
      </c>
      <c r="AU433" s="23" t="s">
        <v>86</v>
      </c>
      <c r="AY433" s="23" t="s">
        <v>130</v>
      </c>
      <c r="BE433" s="162">
        <f>IF(N433="základní",J433,0)</f>
        <v>0</v>
      </c>
      <c r="BF433" s="162">
        <f>IF(N433="snížená",J433,0)</f>
        <v>0</v>
      </c>
      <c r="BG433" s="162">
        <f>IF(N433="zákl. přenesená",J433,0)</f>
        <v>0</v>
      </c>
      <c r="BH433" s="162">
        <f>IF(N433="sníž. přenesená",J433,0)</f>
        <v>0</v>
      </c>
      <c r="BI433" s="162">
        <f>IF(N433="nulová",J433,0)</f>
        <v>0</v>
      </c>
      <c r="BJ433" s="23" t="s">
        <v>84</v>
      </c>
      <c r="BK433" s="162">
        <f>ROUND(I433*H433,2)</f>
        <v>0</v>
      </c>
      <c r="BL433" s="23" t="s">
        <v>309</v>
      </c>
      <c r="BM433" s="23" t="s">
        <v>719</v>
      </c>
    </row>
    <row r="434" spans="2:51" s="11" customFormat="1" ht="13.5">
      <c r="B434" s="169"/>
      <c r="D434" s="166" t="s">
        <v>239</v>
      </c>
      <c r="E434" s="170" t="s">
        <v>5</v>
      </c>
      <c r="F434" s="171" t="s">
        <v>720</v>
      </c>
      <c r="H434" s="172">
        <v>795.623</v>
      </c>
      <c r="J434" s="286"/>
      <c r="L434" s="169"/>
      <c r="M434" s="173"/>
      <c r="N434" s="174"/>
      <c r="O434" s="174"/>
      <c r="P434" s="174"/>
      <c r="Q434" s="174"/>
      <c r="R434" s="174"/>
      <c r="S434" s="174"/>
      <c r="T434" s="175"/>
      <c r="AT434" s="170" t="s">
        <v>239</v>
      </c>
      <c r="AU434" s="170" t="s">
        <v>86</v>
      </c>
      <c r="AV434" s="11" t="s">
        <v>86</v>
      </c>
      <c r="AW434" s="11" t="s">
        <v>39</v>
      </c>
      <c r="AX434" s="11" t="s">
        <v>76</v>
      </c>
      <c r="AY434" s="170" t="s">
        <v>130</v>
      </c>
    </row>
    <row r="435" spans="2:51" s="11" customFormat="1" ht="13.5">
      <c r="B435" s="169"/>
      <c r="D435" s="166" t="s">
        <v>239</v>
      </c>
      <c r="E435" s="170" t="s">
        <v>5</v>
      </c>
      <c r="F435" s="171" t="s">
        <v>721</v>
      </c>
      <c r="H435" s="172">
        <v>803.47</v>
      </c>
      <c r="J435" s="286"/>
      <c r="L435" s="169"/>
      <c r="M435" s="173"/>
      <c r="N435" s="174"/>
      <c r="O435" s="174"/>
      <c r="P435" s="174"/>
      <c r="Q435" s="174"/>
      <c r="R435" s="174"/>
      <c r="S435" s="174"/>
      <c r="T435" s="175"/>
      <c r="AT435" s="170" t="s">
        <v>239</v>
      </c>
      <c r="AU435" s="170" t="s">
        <v>86</v>
      </c>
      <c r="AV435" s="11" t="s">
        <v>86</v>
      </c>
      <c r="AW435" s="11" t="s">
        <v>39</v>
      </c>
      <c r="AX435" s="11" t="s">
        <v>76</v>
      </c>
      <c r="AY435" s="170" t="s">
        <v>130</v>
      </c>
    </row>
    <row r="436" spans="2:51" s="13" customFormat="1" ht="13.5">
      <c r="B436" s="182"/>
      <c r="D436" s="166" t="s">
        <v>239</v>
      </c>
      <c r="E436" s="183" t="s">
        <v>5</v>
      </c>
      <c r="F436" s="184" t="s">
        <v>265</v>
      </c>
      <c r="H436" s="185">
        <v>1599.093</v>
      </c>
      <c r="J436" s="289"/>
      <c r="L436" s="182"/>
      <c r="M436" s="186"/>
      <c r="N436" s="187"/>
      <c r="O436" s="187"/>
      <c r="P436" s="187"/>
      <c r="Q436" s="187"/>
      <c r="R436" s="187"/>
      <c r="S436" s="187"/>
      <c r="T436" s="188"/>
      <c r="AT436" s="183" t="s">
        <v>239</v>
      </c>
      <c r="AU436" s="183" t="s">
        <v>86</v>
      </c>
      <c r="AV436" s="13" t="s">
        <v>146</v>
      </c>
      <c r="AW436" s="13" t="s">
        <v>39</v>
      </c>
      <c r="AX436" s="13" t="s">
        <v>84</v>
      </c>
      <c r="AY436" s="183" t="s">
        <v>130</v>
      </c>
    </row>
    <row r="437" spans="2:65" s="1" customFormat="1" ht="38.25" customHeight="1">
      <c r="B437" s="152"/>
      <c r="C437" s="153" t="s">
        <v>722</v>
      </c>
      <c r="D437" s="153" t="s">
        <v>133</v>
      </c>
      <c r="E437" s="154" t="s">
        <v>723</v>
      </c>
      <c r="F437" s="155" t="s">
        <v>724</v>
      </c>
      <c r="G437" s="156" t="s">
        <v>337</v>
      </c>
      <c r="H437" s="157">
        <v>1.65</v>
      </c>
      <c r="I437" s="281">
        <v>0</v>
      </c>
      <c r="J437" s="283">
        <f>ROUND(I437*H437,2)</f>
        <v>0</v>
      </c>
      <c r="K437" s="155" t="s">
        <v>167</v>
      </c>
      <c r="L437" s="38"/>
      <c r="M437" s="158" t="s">
        <v>5</v>
      </c>
      <c r="N437" s="159" t="s">
        <v>47</v>
      </c>
      <c r="O437" s="160">
        <v>1.39</v>
      </c>
      <c r="P437" s="160">
        <f>O437*H437</f>
        <v>2.2935</v>
      </c>
      <c r="Q437" s="160">
        <v>0</v>
      </c>
      <c r="R437" s="160">
        <f>Q437*H437</f>
        <v>0</v>
      </c>
      <c r="S437" s="160">
        <v>0</v>
      </c>
      <c r="T437" s="161">
        <f>S437*H437</f>
        <v>0</v>
      </c>
      <c r="AR437" s="23" t="s">
        <v>309</v>
      </c>
      <c r="AT437" s="23" t="s">
        <v>133</v>
      </c>
      <c r="AU437" s="23" t="s">
        <v>86</v>
      </c>
      <c r="AY437" s="23" t="s">
        <v>130</v>
      </c>
      <c r="BE437" s="162">
        <f>IF(N437="základní",J437,0)</f>
        <v>0</v>
      </c>
      <c r="BF437" s="162">
        <f>IF(N437="snížená",J437,0)</f>
        <v>0</v>
      </c>
      <c r="BG437" s="162">
        <f>IF(N437="zákl. přenesená",J437,0)</f>
        <v>0</v>
      </c>
      <c r="BH437" s="162">
        <f>IF(N437="sníž. přenesená",J437,0)</f>
        <v>0</v>
      </c>
      <c r="BI437" s="162">
        <f>IF(N437="nulová",J437,0)</f>
        <v>0</v>
      </c>
      <c r="BJ437" s="23" t="s">
        <v>84</v>
      </c>
      <c r="BK437" s="162">
        <f>ROUND(I437*H437,2)</f>
        <v>0</v>
      </c>
      <c r="BL437" s="23" t="s">
        <v>309</v>
      </c>
      <c r="BM437" s="23" t="s">
        <v>725</v>
      </c>
    </row>
    <row r="438" spans="2:47" s="1" customFormat="1" ht="148.5">
      <c r="B438" s="38"/>
      <c r="D438" s="166" t="s">
        <v>237</v>
      </c>
      <c r="F438" s="167" t="s">
        <v>726</v>
      </c>
      <c r="L438" s="38"/>
      <c r="M438" s="198"/>
      <c r="N438" s="199"/>
      <c r="O438" s="199"/>
      <c r="P438" s="199"/>
      <c r="Q438" s="199"/>
      <c r="R438" s="199"/>
      <c r="S438" s="199"/>
      <c r="T438" s="200"/>
      <c r="AT438" s="23" t="s">
        <v>237</v>
      </c>
      <c r="AU438" s="23" t="s">
        <v>86</v>
      </c>
    </row>
    <row r="439" spans="2:12" s="1" customFormat="1" ht="6.95" customHeight="1">
      <c r="B439" s="53"/>
      <c r="C439" s="54"/>
      <c r="D439" s="54"/>
      <c r="E439" s="54"/>
      <c r="F439" s="54"/>
      <c r="G439" s="54"/>
      <c r="H439" s="54"/>
      <c r="I439" s="54"/>
      <c r="J439" s="54"/>
      <c r="K439" s="54"/>
      <c r="L439" s="38"/>
    </row>
  </sheetData>
  <autoFilter ref="C106:K438"/>
  <mergeCells count="10">
    <mergeCell ref="J51:J52"/>
    <mergeCell ref="E97:H97"/>
    <mergeCell ref="E99:H9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10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8"/>
  <sheetViews>
    <sheetView showGridLines="0" zoomScale="70" zoomScaleNormal="70" workbookViewId="0" topLeftCell="A1">
      <pane ySplit="1" topLeftCell="A155" activePane="bottomLeft" state="frozen"/>
      <selection pane="bottomLeft" activeCell="K168" sqref="K168"/>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96"/>
      <c r="B1" s="16"/>
      <c r="C1" s="16"/>
      <c r="D1" s="17" t="s">
        <v>1</v>
      </c>
      <c r="E1" s="16"/>
      <c r="F1" s="97" t="s">
        <v>96</v>
      </c>
      <c r="G1" s="328" t="s">
        <v>97</v>
      </c>
      <c r="H1" s="328"/>
      <c r="I1" s="16"/>
      <c r="J1" s="97" t="s">
        <v>98</v>
      </c>
      <c r="K1" s="17" t="s">
        <v>99</v>
      </c>
      <c r="L1" s="97" t="s">
        <v>100</v>
      </c>
      <c r="M1" s="97"/>
      <c r="N1" s="97"/>
      <c r="O1" s="97"/>
      <c r="P1" s="97"/>
      <c r="Q1" s="97"/>
      <c r="R1" s="97"/>
      <c r="S1" s="97"/>
      <c r="T1" s="97"/>
      <c r="U1" s="98"/>
      <c r="V1" s="98"/>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97" t="s">
        <v>8</v>
      </c>
      <c r="M2" s="298"/>
      <c r="N2" s="298"/>
      <c r="O2" s="298"/>
      <c r="P2" s="298"/>
      <c r="Q2" s="298"/>
      <c r="R2" s="298"/>
      <c r="S2" s="298"/>
      <c r="T2" s="298"/>
      <c r="U2" s="298"/>
      <c r="V2" s="298"/>
      <c r="AT2" s="23" t="s">
        <v>92</v>
      </c>
    </row>
    <row r="3" spans="2:46" ht="6.95" customHeight="1">
      <c r="B3" s="24"/>
      <c r="C3" s="25"/>
      <c r="D3" s="25"/>
      <c r="E3" s="25"/>
      <c r="F3" s="25"/>
      <c r="G3" s="25"/>
      <c r="H3" s="25"/>
      <c r="I3" s="25"/>
      <c r="J3" s="25"/>
      <c r="K3" s="26"/>
      <c r="AT3" s="23" t="s">
        <v>86</v>
      </c>
    </row>
    <row r="4" spans="2:46" ht="36.95" customHeight="1">
      <c r="B4" s="27"/>
      <c r="C4" s="28"/>
      <c r="D4" s="29" t="s">
        <v>101</v>
      </c>
      <c r="E4" s="28"/>
      <c r="F4" s="28"/>
      <c r="G4" s="28"/>
      <c r="H4" s="28"/>
      <c r="I4" s="28"/>
      <c r="J4" s="28"/>
      <c r="K4" s="30"/>
      <c r="M4" s="31" t="s">
        <v>13</v>
      </c>
      <c r="AT4" s="23" t="s">
        <v>6</v>
      </c>
    </row>
    <row r="5" spans="2:11" ht="6.95" customHeight="1">
      <c r="B5" s="27"/>
      <c r="C5" s="28"/>
      <c r="D5" s="28"/>
      <c r="E5" s="28"/>
      <c r="F5" s="28"/>
      <c r="G5" s="28"/>
      <c r="H5" s="28"/>
      <c r="I5" s="28"/>
      <c r="J5" s="28"/>
      <c r="K5" s="30"/>
    </row>
    <row r="6" spans="2:11" ht="15">
      <c r="B6" s="27"/>
      <c r="C6" s="28"/>
      <c r="D6" s="35" t="s">
        <v>17</v>
      </c>
      <c r="E6" s="28"/>
      <c r="F6" s="28"/>
      <c r="G6" s="28"/>
      <c r="H6" s="28"/>
      <c r="I6" s="28"/>
      <c r="J6" s="28"/>
      <c r="K6" s="30"/>
    </row>
    <row r="7" spans="2:11" ht="16.5" customHeight="1">
      <c r="B7" s="27"/>
      <c r="C7" s="28"/>
      <c r="D7" s="28"/>
      <c r="E7" s="329" t="str">
        <f>'Rekapitulace stavby'!K6</f>
        <v>Skatepark ve Frýdku - Místku</v>
      </c>
      <c r="F7" s="330"/>
      <c r="G7" s="330"/>
      <c r="H7" s="330"/>
      <c r="I7" s="28"/>
      <c r="J7" s="28"/>
      <c r="K7" s="30"/>
    </row>
    <row r="8" spans="2:11" s="1" customFormat="1" ht="15">
      <c r="B8" s="38"/>
      <c r="C8" s="39"/>
      <c r="D8" s="35" t="s">
        <v>102</v>
      </c>
      <c r="E8" s="39"/>
      <c r="F8" s="39"/>
      <c r="G8" s="39"/>
      <c r="H8" s="39"/>
      <c r="I8" s="39"/>
      <c r="J8" s="39"/>
      <c r="K8" s="42"/>
    </row>
    <row r="9" spans="2:11" s="1" customFormat="1" ht="36.95" customHeight="1">
      <c r="B9" s="38"/>
      <c r="C9" s="39"/>
      <c r="D9" s="39"/>
      <c r="E9" s="331" t="s">
        <v>727</v>
      </c>
      <c r="F9" s="332"/>
      <c r="G9" s="332"/>
      <c r="H9" s="332"/>
      <c r="I9" s="39"/>
      <c r="J9" s="39"/>
      <c r="K9" s="42"/>
    </row>
    <row r="10" spans="2:11" s="1" customFormat="1" ht="13.5">
      <c r="B10" s="38"/>
      <c r="C10" s="39"/>
      <c r="D10" s="39"/>
      <c r="E10" s="39"/>
      <c r="F10" s="39"/>
      <c r="G10" s="39"/>
      <c r="H10" s="39"/>
      <c r="I10" s="39"/>
      <c r="J10" s="39"/>
      <c r="K10" s="42"/>
    </row>
    <row r="11" spans="2:11" s="1" customFormat="1" ht="14.45" customHeight="1">
      <c r="B11" s="38"/>
      <c r="C11" s="39"/>
      <c r="D11" s="35" t="s">
        <v>19</v>
      </c>
      <c r="E11" s="39"/>
      <c r="F11" s="33" t="s">
        <v>20</v>
      </c>
      <c r="G11" s="39"/>
      <c r="H11" s="39"/>
      <c r="I11" s="35" t="s">
        <v>21</v>
      </c>
      <c r="J11" s="33" t="s">
        <v>5</v>
      </c>
      <c r="K11" s="42"/>
    </row>
    <row r="12" spans="2:11" s="1" customFormat="1" ht="14.45" customHeight="1">
      <c r="B12" s="38"/>
      <c r="C12" s="39"/>
      <c r="D12" s="35" t="s">
        <v>23</v>
      </c>
      <c r="E12" s="39"/>
      <c r="F12" s="33" t="s">
        <v>24</v>
      </c>
      <c r="G12" s="39"/>
      <c r="H12" s="39"/>
      <c r="I12" s="35" t="s">
        <v>25</v>
      </c>
      <c r="J12" s="99" t="str">
        <f>'Rekapitulace stavby'!AN8</f>
        <v>13. 7. 2018</v>
      </c>
      <c r="K12" s="42"/>
    </row>
    <row r="13" spans="2:11" s="1" customFormat="1" ht="10.9" customHeight="1">
      <c r="B13" s="38"/>
      <c r="C13" s="39"/>
      <c r="D13" s="39"/>
      <c r="E13" s="39"/>
      <c r="F13" s="39"/>
      <c r="G13" s="39"/>
      <c r="H13" s="39"/>
      <c r="I13" s="39"/>
      <c r="J13" s="39"/>
      <c r="K13" s="42"/>
    </row>
    <row r="14" spans="2:11" s="1" customFormat="1" ht="14.45" customHeight="1">
      <c r="B14" s="38"/>
      <c r="C14" s="39"/>
      <c r="D14" s="35" t="s">
        <v>31</v>
      </c>
      <c r="E14" s="39"/>
      <c r="F14" s="39"/>
      <c r="G14" s="39"/>
      <c r="H14" s="39"/>
      <c r="I14" s="35" t="s">
        <v>32</v>
      </c>
      <c r="J14" s="33" t="s">
        <v>5</v>
      </c>
      <c r="K14" s="42"/>
    </row>
    <row r="15" spans="2:11" s="1" customFormat="1" ht="18" customHeight="1">
      <c r="B15" s="38"/>
      <c r="C15" s="39"/>
      <c r="D15" s="39"/>
      <c r="E15" s="33" t="s">
        <v>33</v>
      </c>
      <c r="F15" s="39"/>
      <c r="G15" s="39"/>
      <c r="H15" s="39"/>
      <c r="I15" s="35" t="s">
        <v>34</v>
      </c>
      <c r="J15" s="33" t="s">
        <v>5</v>
      </c>
      <c r="K15" s="42"/>
    </row>
    <row r="16" spans="2:11" s="1" customFormat="1" ht="6.95" customHeight="1">
      <c r="B16" s="38"/>
      <c r="C16" s="39"/>
      <c r="D16" s="39"/>
      <c r="E16" s="39"/>
      <c r="F16" s="39"/>
      <c r="G16" s="39"/>
      <c r="H16" s="39"/>
      <c r="I16" s="39"/>
      <c r="J16" s="39"/>
      <c r="K16" s="42"/>
    </row>
    <row r="17" spans="2:11" s="1" customFormat="1" ht="14.45" customHeight="1">
      <c r="B17" s="38"/>
      <c r="C17" s="39"/>
      <c r="D17" s="35" t="s">
        <v>35</v>
      </c>
      <c r="E17" s="39"/>
      <c r="F17" s="39"/>
      <c r="G17" s="39"/>
      <c r="H17" s="39"/>
      <c r="I17" s="35" t="s">
        <v>32</v>
      </c>
      <c r="J17" s="33" t="str">
        <f>IF('Rekapitulace stavby'!AN13="Vyplň údaj","",IF('Rekapitulace stavby'!AN13="","",'Rekapitulace stavby'!AN13))</f>
        <v/>
      </c>
      <c r="K17" s="42"/>
    </row>
    <row r="18" spans="2:11" s="1" customFormat="1" ht="18" customHeight="1">
      <c r="B18" s="38"/>
      <c r="C18" s="39"/>
      <c r="D18" s="39"/>
      <c r="E18" s="33" t="str">
        <f>IF('Rekapitulace stavby'!E14="Vyplň údaj","",IF('Rekapitulace stavby'!E14="","",'Rekapitulace stavby'!E14))</f>
        <v xml:space="preserve"> </v>
      </c>
      <c r="F18" s="39"/>
      <c r="G18" s="39"/>
      <c r="H18" s="39"/>
      <c r="I18" s="35" t="s">
        <v>34</v>
      </c>
      <c r="J18" s="33" t="str">
        <f>IF('Rekapitulace stavby'!AN14="Vyplň údaj","",IF('Rekapitulace stavby'!AN14="","",'Rekapitulace stavby'!AN14))</f>
        <v/>
      </c>
      <c r="K18" s="42"/>
    </row>
    <row r="19" spans="2:11" s="1" customFormat="1" ht="6.95" customHeight="1">
      <c r="B19" s="38"/>
      <c r="C19" s="39"/>
      <c r="D19" s="39"/>
      <c r="E19" s="39"/>
      <c r="F19" s="39"/>
      <c r="G19" s="39"/>
      <c r="H19" s="39"/>
      <c r="I19" s="39"/>
      <c r="J19" s="39"/>
      <c r="K19" s="42"/>
    </row>
    <row r="20" spans="2:11" s="1" customFormat="1" ht="14.45" customHeight="1">
      <c r="B20" s="38"/>
      <c r="C20" s="39"/>
      <c r="D20" s="35" t="s">
        <v>37</v>
      </c>
      <c r="E20" s="39"/>
      <c r="F20" s="39"/>
      <c r="G20" s="39"/>
      <c r="H20" s="39"/>
      <c r="I20" s="35" t="s">
        <v>32</v>
      </c>
      <c r="J20" s="33" t="s">
        <v>5</v>
      </c>
      <c r="K20" s="42"/>
    </row>
    <row r="21" spans="2:11" s="1" customFormat="1" ht="18" customHeight="1">
      <c r="B21" s="38"/>
      <c r="C21" s="39"/>
      <c r="D21" s="39"/>
      <c r="E21" s="33" t="s">
        <v>38</v>
      </c>
      <c r="F21" s="39"/>
      <c r="G21" s="39"/>
      <c r="H21" s="39"/>
      <c r="I21" s="35" t="s">
        <v>34</v>
      </c>
      <c r="J21" s="33" t="s">
        <v>5</v>
      </c>
      <c r="K21" s="42"/>
    </row>
    <row r="22" spans="2:11" s="1" customFormat="1" ht="6.95" customHeight="1">
      <c r="B22" s="38"/>
      <c r="C22" s="39"/>
      <c r="D22" s="39"/>
      <c r="E22" s="39"/>
      <c r="F22" s="39"/>
      <c r="G22" s="39"/>
      <c r="H22" s="39"/>
      <c r="I22" s="39"/>
      <c r="J22" s="39"/>
      <c r="K22" s="42"/>
    </row>
    <row r="23" spans="2:11" s="1" customFormat="1" ht="14.45" customHeight="1">
      <c r="B23" s="38"/>
      <c r="C23" s="39"/>
      <c r="D23" s="35" t="s">
        <v>40</v>
      </c>
      <c r="E23" s="39"/>
      <c r="F23" s="39"/>
      <c r="G23" s="39"/>
      <c r="H23" s="39"/>
      <c r="I23" s="39"/>
      <c r="J23" s="39"/>
      <c r="K23" s="42"/>
    </row>
    <row r="24" spans="2:11" s="6" customFormat="1" ht="71.25" customHeight="1">
      <c r="B24" s="100"/>
      <c r="C24" s="101"/>
      <c r="D24" s="101"/>
      <c r="E24" s="303" t="s">
        <v>41</v>
      </c>
      <c r="F24" s="303"/>
      <c r="G24" s="303"/>
      <c r="H24" s="303"/>
      <c r="I24" s="101"/>
      <c r="J24" s="101"/>
      <c r="K24" s="102"/>
    </row>
    <row r="25" spans="2:11" s="1" customFormat="1" ht="6.95" customHeight="1">
      <c r="B25" s="38"/>
      <c r="C25" s="39"/>
      <c r="D25" s="39"/>
      <c r="E25" s="39"/>
      <c r="F25" s="39"/>
      <c r="G25" s="39"/>
      <c r="H25" s="39"/>
      <c r="I25" s="39"/>
      <c r="J25" s="39"/>
      <c r="K25" s="42"/>
    </row>
    <row r="26" spans="2:11" s="1" customFormat="1" ht="6.95" customHeight="1">
      <c r="B26" s="38"/>
      <c r="C26" s="39"/>
      <c r="D26" s="65"/>
      <c r="E26" s="65"/>
      <c r="F26" s="65"/>
      <c r="G26" s="65"/>
      <c r="H26" s="65"/>
      <c r="I26" s="65"/>
      <c r="J26" s="65"/>
      <c r="K26" s="103"/>
    </row>
    <row r="27" spans="2:11" s="1" customFormat="1" ht="25.35" customHeight="1">
      <c r="B27" s="38"/>
      <c r="C27" s="39"/>
      <c r="D27" s="104" t="s">
        <v>42</v>
      </c>
      <c r="E27" s="39"/>
      <c r="F27" s="39"/>
      <c r="G27" s="39"/>
      <c r="H27" s="39"/>
      <c r="I27" s="39"/>
      <c r="J27" s="105">
        <f>ROUND(J88,2)</f>
        <v>0</v>
      </c>
      <c r="K27" s="42"/>
    </row>
    <row r="28" spans="2:11" s="1" customFormat="1" ht="6.95" customHeight="1">
      <c r="B28" s="38"/>
      <c r="C28" s="39"/>
      <c r="D28" s="65"/>
      <c r="E28" s="65"/>
      <c r="F28" s="65"/>
      <c r="G28" s="65"/>
      <c r="H28" s="65"/>
      <c r="I28" s="65"/>
      <c r="J28" s="65"/>
      <c r="K28" s="103"/>
    </row>
    <row r="29" spans="2:11" s="1" customFormat="1" ht="14.45" customHeight="1">
      <c r="B29" s="38"/>
      <c r="C29" s="39"/>
      <c r="D29" s="39"/>
      <c r="E29" s="39"/>
      <c r="F29" s="43" t="s">
        <v>44</v>
      </c>
      <c r="G29" s="39"/>
      <c r="H29" s="39"/>
      <c r="I29" s="43" t="s">
        <v>43</v>
      </c>
      <c r="J29" s="43" t="s">
        <v>45</v>
      </c>
      <c r="K29" s="42"/>
    </row>
    <row r="30" spans="2:11" s="1" customFormat="1" ht="14.45" customHeight="1">
      <c r="B30" s="38"/>
      <c r="C30" s="39"/>
      <c r="D30" s="46" t="s">
        <v>46</v>
      </c>
      <c r="E30" s="46" t="s">
        <v>47</v>
      </c>
      <c r="F30" s="106">
        <f>ROUND(SUM(BE88:BE177),2)</f>
        <v>0</v>
      </c>
      <c r="G30" s="39"/>
      <c r="H30" s="39"/>
      <c r="I30" s="107">
        <v>0.21</v>
      </c>
      <c r="J30" s="106">
        <f>ROUND(ROUND((SUM(BE88:BE177)),2)*I30,2)</f>
        <v>0</v>
      </c>
      <c r="K30" s="42"/>
    </row>
    <row r="31" spans="2:11" s="1" customFormat="1" ht="14.45" customHeight="1">
      <c r="B31" s="38"/>
      <c r="C31" s="39"/>
      <c r="D31" s="39"/>
      <c r="E31" s="46" t="s">
        <v>48</v>
      </c>
      <c r="F31" s="106">
        <f>ROUND(SUM(BF88:BF177),2)</f>
        <v>0</v>
      </c>
      <c r="G31" s="39"/>
      <c r="H31" s="39"/>
      <c r="I31" s="107">
        <v>0.15</v>
      </c>
      <c r="J31" s="106">
        <f>ROUND(ROUND((SUM(BF88:BF177)),2)*I31,2)</f>
        <v>0</v>
      </c>
      <c r="K31" s="42"/>
    </row>
    <row r="32" spans="2:11" s="1" customFormat="1" ht="14.45" customHeight="1" hidden="1">
      <c r="B32" s="38"/>
      <c r="C32" s="39"/>
      <c r="D32" s="39"/>
      <c r="E32" s="46" t="s">
        <v>49</v>
      </c>
      <c r="F32" s="106">
        <f>ROUND(SUM(BG88:BG177),2)</f>
        <v>0</v>
      </c>
      <c r="G32" s="39"/>
      <c r="H32" s="39"/>
      <c r="I32" s="107">
        <v>0.21</v>
      </c>
      <c r="J32" s="106">
        <v>0</v>
      </c>
      <c r="K32" s="42"/>
    </row>
    <row r="33" spans="2:11" s="1" customFormat="1" ht="14.45" customHeight="1" hidden="1">
      <c r="B33" s="38"/>
      <c r="C33" s="39"/>
      <c r="D33" s="39"/>
      <c r="E33" s="46" t="s">
        <v>50</v>
      </c>
      <c r="F33" s="106">
        <f>ROUND(SUM(BH88:BH177),2)</f>
        <v>0</v>
      </c>
      <c r="G33" s="39"/>
      <c r="H33" s="39"/>
      <c r="I33" s="107">
        <v>0.15</v>
      </c>
      <c r="J33" s="106">
        <v>0</v>
      </c>
      <c r="K33" s="42"/>
    </row>
    <row r="34" spans="2:11" s="1" customFormat="1" ht="14.45" customHeight="1" hidden="1">
      <c r="B34" s="38"/>
      <c r="C34" s="39"/>
      <c r="D34" s="39"/>
      <c r="E34" s="46" t="s">
        <v>51</v>
      </c>
      <c r="F34" s="106">
        <f>ROUND(SUM(BI88:BI177),2)</f>
        <v>0</v>
      </c>
      <c r="G34" s="39"/>
      <c r="H34" s="39"/>
      <c r="I34" s="107">
        <v>0</v>
      </c>
      <c r="J34" s="106">
        <v>0</v>
      </c>
      <c r="K34" s="42"/>
    </row>
    <row r="35" spans="2:11" s="1" customFormat="1" ht="6.95" customHeight="1">
      <c r="B35" s="38"/>
      <c r="C35" s="39"/>
      <c r="D35" s="39"/>
      <c r="E35" s="39"/>
      <c r="F35" s="39"/>
      <c r="G35" s="39"/>
      <c r="H35" s="39"/>
      <c r="I35" s="39"/>
      <c r="J35" s="39"/>
      <c r="K35" s="42"/>
    </row>
    <row r="36" spans="2:11" s="1" customFormat="1" ht="25.35" customHeight="1">
      <c r="B36" s="38"/>
      <c r="C36" s="108"/>
      <c r="D36" s="109" t="s">
        <v>52</v>
      </c>
      <c r="E36" s="68"/>
      <c r="F36" s="68"/>
      <c r="G36" s="110" t="s">
        <v>53</v>
      </c>
      <c r="H36" s="111" t="s">
        <v>54</v>
      </c>
      <c r="I36" s="68"/>
      <c r="J36" s="112">
        <f>SUM(J27:J34)</f>
        <v>0</v>
      </c>
      <c r="K36" s="113"/>
    </row>
    <row r="37" spans="2:11" s="1" customFormat="1" ht="14.45" customHeight="1">
      <c r="B37" s="53"/>
      <c r="C37" s="54"/>
      <c r="D37" s="54"/>
      <c r="E37" s="54"/>
      <c r="F37" s="54"/>
      <c r="G37" s="54"/>
      <c r="H37" s="54"/>
      <c r="I37" s="54"/>
      <c r="J37" s="54"/>
      <c r="K37" s="55"/>
    </row>
    <row r="41" spans="2:11" s="1" customFormat="1" ht="6.95" customHeight="1">
      <c r="B41" s="56"/>
      <c r="C41" s="57"/>
      <c r="D41" s="57"/>
      <c r="E41" s="57"/>
      <c r="F41" s="57"/>
      <c r="G41" s="57"/>
      <c r="H41" s="57"/>
      <c r="I41" s="57"/>
      <c r="J41" s="57"/>
      <c r="K41" s="114"/>
    </row>
    <row r="42" spans="2:11" s="1" customFormat="1" ht="36.95" customHeight="1">
      <c r="B42" s="38"/>
      <c r="C42" s="29" t="s">
        <v>104</v>
      </c>
      <c r="D42" s="39"/>
      <c r="E42" s="39"/>
      <c r="F42" s="39"/>
      <c r="G42" s="39"/>
      <c r="H42" s="39"/>
      <c r="I42" s="39"/>
      <c r="J42" s="39"/>
      <c r="K42" s="42"/>
    </row>
    <row r="43" spans="2:11" s="1" customFormat="1" ht="6.95" customHeight="1">
      <c r="B43" s="38"/>
      <c r="C43" s="39"/>
      <c r="D43" s="39"/>
      <c r="E43" s="39"/>
      <c r="F43" s="39"/>
      <c r="G43" s="39"/>
      <c r="H43" s="39"/>
      <c r="I43" s="39"/>
      <c r="J43" s="39"/>
      <c r="K43" s="42"/>
    </row>
    <row r="44" spans="2:11" s="1" customFormat="1" ht="14.45" customHeight="1">
      <c r="B44" s="38"/>
      <c r="C44" s="35" t="s">
        <v>17</v>
      </c>
      <c r="D44" s="39"/>
      <c r="E44" s="39"/>
      <c r="F44" s="39"/>
      <c r="G44" s="39"/>
      <c r="H44" s="39"/>
      <c r="I44" s="39"/>
      <c r="J44" s="39"/>
      <c r="K44" s="42"/>
    </row>
    <row r="45" spans="2:11" s="1" customFormat="1" ht="16.5" customHeight="1">
      <c r="B45" s="38"/>
      <c r="C45" s="39"/>
      <c r="D45" s="39"/>
      <c r="E45" s="329" t="str">
        <f>E7</f>
        <v>Skatepark ve Frýdku - Místku</v>
      </c>
      <c r="F45" s="330"/>
      <c r="G45" s="330"/>
      <c r="H45" s="330"/>
      <c r="I45" s="39"/>
      <c r="J45" s="39"/>
      <c r="K45" s="42"/>
    </row>
    <row r="46" spans="2:11" s="1" customFormat="1" ht="14.45" customHeight="1">
      <c r="B46" s="38"/>
      <c r="C46" s="35" t="s">
        <v>102</v>
      </c>
      <c r="D46" s="39"/>
      <c r="E46" s="39"/>
      <c r="F46" s="39"/>
      <c r="G46" s="39"/>
      <c r="H46" s="39"/>
      <c r="I46" s="39"/>
      <c r="J46" s="39"/>
      <c r="K46" s="42"/>
    </row>
    <row r="47" spans="2:11" s="1" customFormat="1" ht="17.25" customHeight="1">
      <c r="B47" s="38"/>
      <c r="C47" s="39"/>
      <c r="D47" s="39"/>
      <c r="E47" s="331" t="str">
        <f>E9</f>
        <v>03 - Oplocení</v>
      </c>
      <c r="F47" s="332"/>
      <c r="G47" s="332"/>
      <c r="H47" s="332"/>
      <c r="I47" s="39"/>
      <c r="J47" s="39"/>
      <c r="K47" s="42"/>
    </row>
    <row r="48" spans="2:11" s="1" customFormat="1" ht="6.95" customHeight="1">
      <c r="B48" s="38"/>
      <c r="C48" s="39"/>
      <c r="D48" s="39"/>
      <c r="E48" s="39"/>
      <c r="F48" s="39"/>
      <c r="G48" s="39"/>
      <c r="H48" s="39"/>
      <c r="I48" s="39"/>
      <c r="J48" s="39"/>
      <c r="K48" s="42"/>
    </row>
    <row r="49" spans="2:11" s="1" customFormat="1" ht="18" customHeight="1">
      <c r="B49" s="38"/>
      <c r="C49" s="35" t="s">
        <v>23</v>
      </c>
      <c r="D49" s="39"/>
      <c r="E49" s="39"/>
      <c r="F49" s="33" t="str">
        <f>F12</f>
        <v>Frýdek - Místek, na p. č.p. 3070, 3066 a 3059</v>
      </c>
      <c r="G49" s="39"/>
      <c r="H49" s="39"/>
      <c r="I49" s="35" t="s">
        <v>25</v>
      </c>
      <c r="J49" s="99" t="str">
        <f>IF(J12="","",J12)</f>
        <v>13. 7. 2018</v>
      </c>
      <c r="K49" s="42"/>
    </row>
    <row r="50" spans="2:11" s="1" customFormat="1" ht="6.95" customHeight="1">
      <c r="B50" s="38"/>
      <c r="C50" s="39"/>
      <c r="D50" s="39"/>
      <c r="E50" s="39"/>
      <c r="F50" s="39"/>
      <c r="G50" s="39"/>
      <c r="H50" s="39"/>
      <c r="I50" s="39"/>
      <c r="J50" s="39"/>
      <c r="K50" s="42"/>
    </row>
    <row r="51" spans="2:11" s="1" customFormat="1" ht="15">
      <c r="B51" s="38"/>
      <c r="C51" s="35" t="s">
        <v>31</v>
      </c>
      <c r="D51" s="39"/>
      <c r="E51" s="39"/>
      <c r="F51" s="33" t="str">
        <f>E15</f>
        <v>Statutární město Frýdek - Místek, Radniční 1148</v>
      </c>
      <c r="G51" s="39"/>
      <c r="H51" s="39"/>
      <c r="I51" s="35" t="s">
        <v>37</v>
      </c>
      <c r="J51" s="303" t="str">
        <f>E21</f>
        <v>Luboš Kocourek</v>
      </c>
      <c r="K51" s="42"/>
    </row>
    <row r="52" spans="2:11" s="1" customFormat="1" ht="14.45" customHeight="1">
      <c r="B52" s="38"/>
      <c r="C52" s="35" t="s">
        <v>35</v>
      </c>
      <c r="D52" s="39"/>
      <c r="E52" s="39"/>
      <c r="F52" s="33" t="str">
        <f>IF(E18="","",E18)</f>
        <v xml:space="preserve"> </v>
      </c>
      <c r="G52" s="39"/>
      <c r="H52" s="39"/>
      <c r="I52" s="39"/>
      <c r="J52" s="324"/>
      <c r="K52" s="42"/>
    </row>
    <row r="53" spans="2:11" s="1" customFormat="1" ht="10.35" customHeight="1">
      <c r="B53" s="38"/>
      <c r="C53" s="39"/>
      <c r="D53" s="39"/>
      <c r="E53" s="39"/>
      <c r="F53" s="39"/>
      <c r="G53" s="39"/>
      <c r="H53" s="39"/>
      <c r="I53" s="39"/>
      <c r="J53" s="39"/>
      <c r="K53" s="42"/>
    </row>
    <row r="54" spans="2:11" s="1" customFormat="1" ht="29.25" customHeight="1">
      <c r="B54" s="38"/>
      <c r="C54" s="115" t="s">
        <v>105</v>
      </c>
      <c r="D54" s="108"/>
      <c r="E54" s="108"/>
      <c r="F54" s="108"/>
      <c r="G54" s="108"/>
      <c r="H54" s="108"/>
      <c r="I54" s="108"/>
      <c r="J54" s="116" t="s">
        <v>106</v>
      </c>
      <c r="K54" s="117"/>
    </row>
    <row r="55" spans="2:11" s="1" customFormat="1" ht="10.35" customHeight="1">
      <c r="B55" s="38"/>
      <c r="C55" s="39"/>
      <c r="D55" s="39"/>
      <c r="E55" s="39"/>
      <c r="F55" s="39"/>
      <c r="G55" s="39"/>
      <c r="H55" s="39"/>
      <c r="I55" s="39"/>
      <c r="J55" s="39"/>
      <c r="K55" s="42"/>
    </row>
    <row r="56" spans="2:47" s="1" customFormat="1" ht="29.25" customHeight="1">
      <c r="B56" s="38"/>
      <c r="C56" s="118" t="s">
        <v>107</v>
      </c>
      <c r="D56" s="39"/>
      <c r="E56" s="39"/>
      <c r="F56" s="39"/>
      <c r="G56" s="39"/>
      <c r="H56" s="39"/>
      <c r="I56" s="39"/>
      <c r="J56" s="105">
        <f>J88</f>
        <v>0</v>
      </c>
      <c r="K56" s="42"/>
      <c r="AU56" s="23" t="s">
        <v>108</v>
      </c>
    </row>
    <row r="57" spans="2:11" s="7" customFormat="1" ht="24.95" customHeight="1">
      <c r="B57" s="119"/>
      <c r="C57" s="120"/>
      <c r="D57" s="121" t="s">
        <v>198</v>
      </c>
      <c r="E57" s="122"/>
      <c r="F57" s="122"/>
      <c r="G57" s="122"/>
      <c r="H57" s="122"/>
      <c r="I57" s="122"/>
      <c r="J57" s="123">
        <f>J89</f>
        <v>0</v>
      </c>
      <c r="K57" s="280"/>
    </row>
    <row r="58" spans="2:11" s="8" customFormat="1" ht="19.9" customHeight="1">
      <c r="B58" s="125"/>
      <c r="C58" s="126"/>
      <c r="D58" s="127" t="s">
        <v>199</v>
      </c>
      <c r="E58" s="128"/>
      <c r="F58" s="128"/>
      <c r="G58" s="128"/>
      <c r="H58" s="128"/>
      <c r="I58" s="128"/>
      <c r="J58" s="129">
        <f>J90</f>
        <v>0</v>
      </c>
      <c r="K58" s="130"/>
    </row>
    <row r="59" spans="2:11" s="8" customFormat="1" ht="14.85" customHeight="1">
      <c r="B59" s="125"/>
      <c r="C59" s="126"/>
      <c r="D59" s="127" t="s">
        <v>200</v>
      </c>
      <c r="E59" s="128"/>
      <c r="F59" s="128"/>
      <c r="G59" s="128"/>
      <c r="H59" s="128"/>
      <c r="I59" s="128"/>
      <c r="J59" s="129">
        <f>J91</f>
        <v>0</v>
      </c>
      <c r="K59" s="130"/>
    </row>
    <row r="60" spans="2:11" s="8" customFormat="1" ht="14.85" customHeight="1">
      <c r="B60" s="125"/>
      <c r="C60" s="126"/>
      <c r="D60" s="127" t="s">
        <v>202</v>
      </c>
      <c r="E60" s="128"/>
      <c r="F60" s="128"/>
      <c r="G60" s="128"/>
      <c r="H60" s="128"/>
      <c r="I60" s="128"/>
      <c r="J60" s="129">
        <f>J95</f>
        <v>0</v>
      </c>
      <c r="K60" s="130"/>
    </row>
    <row r="61" spans="2:11" s="8" customFormat="1" ht="14.85" customHeight="1">
      <c r="B61" s="125"/>
      <c r="C61" s="126"/>
      <c r="D61" s="127" t="s">
        <v>203</v>
      </c>
      <c r="E61" s="128"/>
      <c r="F61" s="128"/>
      <c r="G61" s="128"/>
      <c r="H61" s="128"/>
      <c r="I61" s="128"/>
      <c r="J61" s="129">
        <f>J111</f>
        <v>0</v>
      </c>
      <c r="K61" s="130"/>
    </row>
    <row r="62" spans="2:11" s="8" customFormat="1" ht="14.85" customHeight="1">
      <c r="B62" s="125"/>
      <c r="C62" s="126"/>
      <c r="D62" s="127" t="s">
        <v>204</v>
      </c>
      <c r="E62" s="128"/>
      <c r="F62" s="128"/>
      <c r="G62" s="128"/>
      <c r="H62" s="128"/>
      <c r="I62" s="128"/>
      <c r="J62" s="129">
        <f>J128</f>
        <v>0</v>
      </c>
      <c r="K62" s="130"/>
    </row>
    <row r="63" spans="2:11" s="8" customFormat="1" ht="19.9" customHeight="1">
      <c r="B63" s="125"/>
      <c r="C63" s="126"/>
      <c r="D63" s="127" t="s">
        <v>206</v>
      </c>
      <c r="E63" s="128"/>
      <c r="F63" s="128"/>
      <c r="G63" s="128"/>
      <c r="H63" s="128"/>
      <c r="I63" s="128"/>
      <c r="J63" s="129">
        <f>J132</f>
        <v>0</v>
      </c>
      <c r="K63" s="130"/>
    </row>
    <row r="64" spans="2:11" s="8" customFormat="1" ht="14.85" customHeight="1">
      <c r="B64" s="125"/>
      <c r="C64" s="126"/>
      <c r="D64" s="127" t="s">
        <v>208</v>
      </c>
      <c r="E64" s="128"/>
      <c r="F64" s="128"/>
      <c r="G64" s="128"/>
      <c r="H64" s="128"/>
      <c r="I64" s="128"/>
      <c r="J64" s="129">
        <f>J133</f>
        <v>0</v>
      </c>
      <c r="K64" s="130"/>
    </row>
    <row r="65" spans="2:11" s="8" customFormat="1" ht="19.9" customHeight="1">
      <c r="B65" s="125"/>
      <c r="C65" s="126"/>
      <c r="D65" s="127" t="s">
        <v>209</v>
      </c>
      <c r="E65" s="128"/>
      <c r="F65" s="128"/>
      <c r="G65" s="128"/>
      <c r="H65" s="128"/>
      <c r="I65" s="128"/>
      <c r="J65" s="129">
        <f>J150</f>
        <v>0</v>
      </c>
      <c r="K65" s="130"/>
    </row>
    <row r="66" spans="2:11" s="8" customFormat="1" ht="14.85" customHeight="1">
      <c r="B66" s="125"/>
      <c r="C66" s="126"/>
      <c r="D66" s="127" t="s">
        <v>728</v>
      </c>
      <c r="E66" s="128"/>
      <c r="F66" s="128"/>
      <c r="G66" s="128"/>
      <c r="H66" s="128"/>
      <c r="I66" s="128"/>
      <c r="J66" s="129">
        <f>J151</f>
        <v>0</v>
      </c>
      <c r="K66" s="130"/>
    </row>
    <row r="67" spans="2:11" s="8" customFormat="1" ht="14.85" customHeight="1">
      <c r="B67" s="125"/>
      <c r="C67" s="126"/>
      <c r="D67" s="127" t="s">
        <v>729</v>
      </c>
      <c r="E67" s="128"/>
      <c r="F67" s="128"/>
      <c r="G67" s="128"/>
      <c r="H67" s="128"/>
      <c r="I67" s="128"/>
      <c r="J67" s="129">
        <f>J160</f>
        <v>0</v>
      </c>
      <c r="K67" s="130"/>
    </row>
    <row r="68" spans="2:11" s="8" customFormat="1" ht="19.9" customHeight="1">
      <c r="B68" s="125"/>
      <c r="C68" s="126"/>
      <c r="D68" s="127" t="s">
        <v>226</v>
      </c>
      <c r="E68" s="128"/>
      <c r="F68" s="128"/>
      <c r="G68" s="128"/>
      <c r="H68" s="128"/>
      <c r="I68" s="128"/>
      <c r="J68" s="129">
        <f>J175</f>
        <v>0</v>
      </c>
      <c r="K68" s="130"/>
    </row>
    <row r="69" spans="2:11" s="1" customFormat="1" ht="21.75" customHeight="1">
      <c r="B69" s="38"/>
      <c r="C69" s="39"/>
      <c r="D69" s="39"/>
      <c r="E69" s="39"/>
      <c r="F69" s="39"/>
      <c r="G69" s="39"/>
      <c r="H69" s="39"/>
      <c r="I69" s="39"/>
      <c r="J69" s="39"/>
      <c r="K69" s="42"/>
    </row>
    <row r="70" spans="2:11" s="1" customFormat="1" ht="6.95" customHeight="1">
      <c r="B70" s="53"/>
      <c r="C70" s="54"/>
      <c r="D70" s="54"/>
      <c r="E70" s="54"/>
      <c r="F70" s="54"/>
      <c r="G70" s="54"/>
      <c r="H70" s="54"/>
      <c r="I70" s="54"/>
      <c r="J70" s="54"/>
      <c r="K70" s="55"/>
    </row>
    <row r="74" spans="2:12" s="1" customFormat="1" ht="6.95" customHeight="1">
      <c r="B74" s="56"/>
      <c r="C74" s="57"/>
      <c r="D74" s="57"/>
      <c r="E74" s="57"/>
      <c r="F74" s="57"/>
      <c r="G74" s="57"/>
      <c r="H74" s="57"/>
      <c r="I74" s="57"/>
      <c r="J74" s="57"/>
      <c r="K74" s="57"/>
      <c r="L74" s="38"/>
    </row>
    <row r="75" spans="2:12" s="1" customFormat="1" ht="36.95" customHeight="1">
      <c r="B75" s="38"/>
      <c r="C75" s="58" t="s">
        <v>114</v>
      </c>
      <c r="L75" s="38"/>
    </row>
    <row r="76" spans="2:12" s="1" customFormat="1" ht="6.95" customHeight="1">
      <c r="B76" s="38"/>
      <c r="L76" s="38"/>
    </row>
    <row r="77" spans="2:12" s="1" customFormat="1" ht="14.45" customHeight="1">
      <c r="B77" s="38"/>
      <c r="C77" s="60" t="s">
        <v>17</v>
      </c>
      <c r="L77" s="38"/>
    </row>
    <row r="78" spans="2:12" s="1" customFormat="1" ht="16.5" customHeight="1">
      <c r="B78" s="38"/>
      <c r="E78" s="325" t="str">
        <f>E7</f>
        <v>Skatepark ve Frýdku - Místku</v>
      </c>
      <c r="F78" s="326"/>
      <c r="G78" s="326"/>
      <c r="H78" s="326"/>
      <c r="L78" s="38"/>
    </row>
    <row r="79" spans="2:12" s="1" customFormat="1" ht="14.45" customHeight="1">
      <c r="B79" s="38"/>
      <c r="C79" s="60" t="s">
        <v>102</v>
      </c>
      <c r="L79" s="38"/>
    </row>
    <row r="80" spans="2:12" s="1" customFormat="1" ht="17.25" customHeight="1">
      <c r="B80" s="38"/>
      <c r="E80" s="315" t="str">
        <f>E9</f>
        <v>03 - Oplocení</v>
      </c>
      <c r="F80" s="327"/>
      <c r="G80" s="327"/>
      <c r="H80" s="327"/>
      <c r="L80" s="38"/>
    </row>
    <row r="81" spans="2:12" s="1" customFormat="1" ht="6.95" customHeight="1">
      <c r="B81" s="38"/>
      <c r="L81" s="38"/>
    </row>
    <row r="82" spans="2:12" s="1" customFormat="1" ht="18" customHeight="1">
      <c r="B82" s="38"/>
      <c r="C82" s="60" t="s">
        <v>23</v>
      </c>
      <c r="F82" s="131" t="str">
        <f>F12</f>
        <v>Frýdek - Místek, na p. č.p. 3070, 3066 a 3059</v>
      </c>
      <c r="I82" s="60" t="s">
        <v>25</v>
      </c>
      <c r="J82" s="64" t="str">
        <f>IF(J12="","",J12)</f>
        <v>13. 7. 2018</v>
      </c>
      <c r="L82" s="38"/>
    </row>
    <row r="83" spans="2:12" s="1" customFormat="1" ht="6.95" customHeight="1">
      <c r="B83" s="38"/>
      <c r="L83" s="38"/>
    </row>
    <row r="84" spans="2:12" s="1" customFormat="1" ht="15">
      <c r="B84" s="38"/>
      <c r="C84" s="60" t="s">
        <v>31</v>
      </c>
      <c r="F84" s="131" t="str">
        <f>E15</f>
        <v>Statutární město Frýdek - Místek, Radniční 1148</v>
      </c>
      <c r="I84" s="60" t="s">
        <v>37</v>
      </c>
      <c r="J84" s="131" t="str">
        <f>E21</f>
        <v>Luboš Kocourek</v>
      </c>
      <c r="L84" s="38"/>
    </row>
    <row r="85" spans="2:12" s="1" customFormat="1" ht="14.45" customHeight="1">
      <c r="B85" s="38"/>
      <c r="C85" s="60" t="s">
        <v>35</v>
      </c>
      <c r="F85" s="131" t="str">
        <f>IF(E18="","",E18)</f>
        <v xml:space="preserve"> </v>
      </c>
      <c r="L85" s="38"/>
    </row>
    <row r="86" spans="2:12" s="1" customFormat="1" ht="10.35" customHeight="1">
      <c r="B86" s="38"/>
      <c r="L86" s="38"/>
    </row>
    <row r="87" spans="2:20" s="9" customFormat="1" ht="29.25" customHeight="1">
      <c r="B87" s="132"/>
      <c r="C87" s="133" t="s">
        <v>115</v>
      </c>
      <c r="D87" s="134" t="s">
        <v>61</v>
      </c>
      <c r="E87" s="134" t="s">
        <v>57</v>
      </c>
      <c r="F87" s="134" t="s">
        <v>116</v>
      </c>
      <c r="G87" s="134" t="s">
        <v>117</v>
      </c>
      <c r="H87" s="134" t="s">
        <v>118</v>
      </c>
      <c r="I87" s="134" t="s">
        <v>119</v>
      </c>
      <c r="J87" s="134" t="s">
        <v>106</v>
      </c>
      <c r="K87" s="135" t="s">
        <v>120</v>
      </c>
      <c r="L87" s="132"/>
      <c r="M87" s="70" t="s">
        <v>121</v>
      </c>
      <c r="N87" s="71" t="s">
        <v>46</v>
      </c>
      <c r="O87" s="71" t="s">
        <v>122</v>
      </c>
      <c r="P87" s="71" t="s">
        <v>123</v>
      </c>
      <c r="Q87" s="71" t="s">
        <v>124</v>
      </c>
      <c r="R87" s="71" t="s">
        <v>125</v>
      </c>
      <c r="S87" s="71" t="s">
        <v>126</v>
      </c>
      <c r="T87" s="72" t="s">
        <v>127</v>
      </c>
    </row>
    <row r="88" spans="2:63" s="1" customFormat="1" ht="29.25" customHeight="1">
      <c r="B88" s="38"/>
      <c r="C88" s="74" t="s">
        <v>107</v>
      </c>
      <c r="J88" s="136">
        <f>J89</f>
        <v>0</v>
      </c>
      <c r="L88" s="38"/>
      <c r="M88" s="73"/>
      <c r="N88" s="65"/>
      <c r="O88" s="65"/>
      <c r="P88" s="137">
        <f>P89</f>
        <v>215.574775</v>
      </c>
      <c r="Q88" s="65"/>
      <c r="R88" s="137">
        <f>R89</f>
        <v>53.522438099999995</v>
      </c>
      <c r="S88" s="65"/>
      <c r="T88" s="138">
        <f>T89</f>
        <v>0</v>
      </c>
      <c r="AT88" s="23" t="s">
        <v>75</v>
      </c>
      <c r="AU88" s="23" t="s">
        <v>108</v>
      </c>
      <c r="BK88" s="139">
        <f>BK89</f>
        <v>0</v>
      </c>
    </row>
    <row r="89" spans="2:63" s="10" customFormat="1" ht="37.35" customHeight="1">
      <c r="B89" s="140"/>
      <c r="D89" s="141" t="s">
        <v>75</v>
      </c>
      <c r="E89" s="142" t="s">
        <v>229</v>
      </c>
      <c r="F89" s="142" t="s">
        <v>230</v>
      </c>
      <c r="J89" s="143">
        <f>J90+J150+J175+J132</f>
        <v>0</v>
      </c>
      <c r="L89" s="140"/>
      <c r="M89" s="144"/>
      <c r="N89" s="145"/>
      <c r="O89" s="145"/>
      <c r="P89" s="146">
        <f>P90+P132+P150+P175</f>
        <v>215.574775</v>
      </c>
      <c r="Q89" s="145"/>
      <c r="R89" s="146">
        <f>R90+R132+R150+R175</f>
        <v>53.522438099999995</v>
      </c>
      <c r="S89" s="145"/>
      <c r="T89" s="147">
        <f>T90+T132+T150+T175</f>
        <v>0</v>
      </c>
      <c r="AR89" s="141" t="s">
        <v>84</v>
      </c>
      <c r="AT89" s="148" t="s">
        <v>75</v>
      </c>
      <c r="AU89" s="148" t="s">
        <v>76</v>
      </c>
      <c r="AY89" s="141" t="s">
        <v>130</v>
      </c>
      <c r="BK89" s="149">
        <f>BK90+BK132+BK150+BK175</f>
        <v>0</v>
      </c>
    </row>
    <row r="90" spans="2:63" s="10" customFormat="1" ht="19.9" customHeight="1">
      <c r="B90" s="140"/>
      <c r="D90" s="141" t="s">
        <v>75</v>
      </c>
      <c r="E90" s="150" t="s">
        <v>84</v>
      </c>
      <c r="F90" s="150" t="s">
        <v>231</v>
      </c>
      <c r="J90" s="151">
        <f>J91+J95+J128+J111</f>
        <v>0</v>
      </c>
      <c r="L90" s="140"/>
      <c r="M90" s="144"/>
      <c r="N90" s="145"/>
      <c r="O90" s="145"/>
      <c r="P90" s="146">
        <f>P91+P95+P111+P128</f>
        <v>101.915458</v>
      </c>
      <c r="Q90" s="145"/>
      <c r="R90" s="146">
        <f>R91+R95+R111+R128</f>
        <v>0.00037499999999999995</v>
      </c>
      <c r="S90" s="145"/>
      <c r="T90" s="147">
        <f>T91+T95+T111+T128</f>
        <v>0</v>
      </c>
      <c r="AR90" s="141" t="s">
        <v>84</v>
      </c>
      <c r="AT90" s="148" t="s">
        <v>75</v>
      </c>
      <c r="AU90" s="148" t="s">
        <v>84</v>
      </c>
      <c r="AY90" s="141" t="s">
        <v>130</v>
      </c>
      <c r="BK90" s="149">
        <f>BK91+BK95+BK111+BK128</f>
        <v>0</v>
      </c>
    </row>
    <row r="91" spans="2:63" s="10" customFormat="1" ht="14.85" customHeight="1">
      <c r="B91" s="140"/>
      <c r="D91" s="141" t="s">
        <v>75</v>
      </c>
      <c r="E91" s="150" t="s">
        <v>179</v>
      </c>
      <c r="F91" s="150" t="s">
        <v>232</v>
      </c>
      <c r="J91" s="151">
        <f>J92</f>
        <v>0</v>
      </c>
      <c r="L91" s="140"/>
      <c r="M91" s="144"/>
      <c r="N91" s="145"/>
      <c r="O91" s="145"/>
      <c r="P91" s="146">
        <f>SUM(P92:P94)</f>
        <v>0.3025</v>
      </c>
      <c r="Q91" s="145"/>
      <c r="R91" s="146">
        <f>SUM(R92:R94)</f>
        <v>0.00037499999999999995</v>
      </c>
      <c r="S91" s="145"/>
      <c r="T91" s="147">
        <f>SUM(T92:T94)</f>
        <v>0</v>
      </c>
      <c r="AR91" s="141" t="s">
        <v>84</v>
      </c>
      <c r="AT91" s="148" t="s">
        <v>75</v>
      </c>
      <c r="AU91" s="148" t="s">
        <v>86</v>
      </c>
      <c r="AY91" s="141" t="s">
        <v>130</v>
      </c>
      <c r="BK91" s="149">
        <f>SUM(BK92:BK94)</f>
        <v>0</v>
      </c>
    </row>
    <row r="92" spans="2:65" s="1" customFormat="1" ht="25.5" customHeight="1">
      <c r="B92" s="152"/>
      <c r="C92" s="153" t="s">
        <v>84</v>
      </c>
      <c r="D92" s="153" t="s">
        <v>133</v>
      </c>
      <c r="E92" s="154" t="s">
        <v>730</v>
      </c>
      <c r="F92" s="155" t="s">
        <v>731</v>
      </c>
      <c r="G92" s="156" t="s">
        <v>166</v>
      </c>
      <c r="H92" s="157">
        <v>2.5</v>
      </c>
      <c r="I92" s="281">
        <v>0</v>
      </c>
      <c r="J92" s="283">
        <f>ROUND(I92*H92,2)</f>
        <v>0</v>
      </c>
      <c r="K92" s="155" t="s">
        <v>167</v>
      </c>
      <c r="L92" s="38"/>
      <c r="M92" s="158" t="s">
        <v>5</v>
      </c>
      <c r="N92" s="159" t="s">
        <v>47</v>
      </c>
      <c r="O92" s="160">
        <v>0.121</v>
      </c>
      <c r="P92" s="160">
        <f>O92*H92</f>
        <v>0.3025</v>
      </c>
      <c r="Q92" s="160">
        <v>0.00015</v>
      </c>
      <c r="R92" s="160">
        <f>Q92*H92</f>
        <v>0.00037499999999999995</v>
      </c>
      <c r="S92" s="160">
        <v>0</v>
      </c>
      <c r="T92" s="161">
        <f>S92*H92</f>
        <v>0</v>
      </c>
      <c r="AR92" s="23" t="s">
        <v>146</v>
      </c>
      <c r="AT92" s="23" t="s">
        <v>133</v>
      </c>
      <c r="AU92" s="23" t="s">
        <v>142</v>
      </c>
      <c r="AY92" s="23" t="s">
        <v>130</v>
      </c>
      <c r="BE92" s="162">
        <f>IF(N92="základní",J92,0)</f>
        <v>0</v>
      </c>
      <c r="BF92" s="162">
        <f>IF(N92="snížená",J92,0)</f>
        <v>0</v>
      </c>
      <c r="BG92" s="162">
        <f>IF(N92="zákl. přenesená",J92,0)</f>
        <v>0</v>
      </c>
      <c r="BH92" s="162">
        <f>IF(N92="sníž. přenesená",J92,0)</f>
        <v>0</v>
      </c>
      <c r="BI92" s="162">
        <f>IF(N92="nulová",J92,0)</f>
        <v>0</v>
      </c>
      <c r="BJ92" s="23" t="s">
        <v>84</v>
      </c>
      <c r="BK92" s="162">
        <f>ROUND(I92*H92,2)</f>
        <v>0</v>
      </c>
      <c r="BL92" s="23" t="s">
        <v>146</v>
      </c>
      <c r="BM92" s="23" t="s">
        <v>732</v>
      </c>
    </row>
    <row r="93" spans="2:47" s="1" customFormat="1" ht="175.5">
      <c r="B93" s="38"/>
      <c r="D93" s="166" t="s">
        <v>237</v>
      </c>
      <c r="F93" s="167" t="s">
        <v>733</v>
      </c>
      <c r="J93" s="284"/>
      <c r="L93" s="38"/>
      <c r="M93" s="168"/>
      <c r="N93" s="39"/>
      <c r="O93" s="39"/>
      <c r="P93" s="39"/>
      <c r="Q93" s="39"/>
      <c r="R93" s="39"/>
      <c r="S93" s="39"/>
      <c r="T93" s="67"/>
      <c r="AT93" s="23" t="s">
        <v>237</v>
      </c>
      <c r="AU93" s="23" t="s">
        <v>142</v>
      </c>
    </row>
    <row r="94" spans="2:51" s="11" customFormat="1" ht="13.5">
      <c r="B94" s="169"/>
      <c r="D94" s="166" t="s">
        <v>239</v>
      </c>
      <c r="E94" s="170" t="s">
        <v>5</v>
      </c>
      <c r="F94" s="171" t="s">
        <v>734</v>
      </c>
      <c r="H94" s="172">
        <v>2.5</v>
      </c>
      <c r="J94" s="286"/>
      <c r="L94" s="169"/>
      <c r="M94" s="173"/>
      <c r="N94" s="174"/>
      <c r="O94" s="174"/>
      <c r="P94" s="174"/>
      <c r="Q94" s="174"/>
      <c r="R94" s="174"/>
      <c r="S94" s="174"/>
      <c r="T94" s="175"/>
      <c r="AT94" s="170" t="s">
        <v>239</v>
      </c>
      <c r="AU94" s="170" t="s">
        <v>142</v>
      </c>
      <c r="AV94" s="11" t="s">
        <v>86</v>
      </c>
      <c r="AW94" s="11" t="s">
        <v>39</v>
      </c>
      <c r="AX94" s="11" t="s">
        <v>84</v>
      </c>
      <c r="AY94" s="170" t="s">
        <v>130</v>
      </c>
    </row>
    <row r="95" spans="2:63" s="10" customFormat="1" ht="22.35" customHeight="1">
      <c r="B95" s="140"/>
      <c r="D95" s="141" t="s">
        <v>75</v>
      </c>
      <c r="E95" s="150" t="s">
        <v>189</v>
      </c>
      <c r="F95" s="150" t="s">
        <v>270</v>
      </c>
      <c r="J95" s="287">
        <f>J96+J102+J105+J108</f>
        <v>0</v>
      </c>
      <c r="L95" s="140"/>
      <c r="M95" s="144"/>
      <c r="N95" s="145"/>
      <c r="O95" s="145"/>
      <c r="P95" s="146">
        <f>SUM(P96:P110)</f>
        <v>92.687926</v>
      </c>
      <c r="Q95" s="145"/>
      <c r="R95" s="146">
        <f>SUM(R96:R110)</f>
        <v>0</v>
      </c>
      <c r="S95" s="145"/>
      <c r="T95" s="147">
        <f>SUM(T96:T110)</f>
        <v>0</v>
      </c>
      <c r="AR95" s="141" t="s">
        <v>84</v>
      </c>
      <c r="AT95" s="148" t="s">
        <v>75</v>
      </c>
      <c r="AU95" s="148" t="s">
        <v>86</v>
      </c>
      <c r="AY95" s="141" t="s">
        <v>130</v>
      </c>
      <c r="BK95" s="149">
        <f>SUM(BK96:BK110)</f>
        <v>0</v>
      </c>
    </row>
    <row r="96" spans="2:65" s="1" customFormat="1" ht="25.5" customHeight="1">
      <c r="B96" s="152"/>
      <c r="C96" s="153" t="s">
        <v>86</v>
      </c>
      <c r="D96" s="153" t="s">
        <v>133</v>
      </c>
      <c r="E96" s="154" t="s">
        <v>285</v>
      </c>
      <c r="F96" s="155" t="s">
        <v>286</v>
      </c>
      <c r="G96" s="156" t="s">
        <v>249</v>
      </c>
      <c r="H96" s="157">
        <v>30.676</v>
      </c>
      <c r="I96" s="281">
        <v>0</v>
      </c>
      <c r="J96" s="283">
        <f>ROUND(I96*H96,2)</f>
        <v>0</v>
      </c>
      <c r="K96" s="155" t="s">
        <v>167</v>
      </c>
      <c r="L96" s="38"/>
      <c r="M96" s="158" t="s">
        <v>5</v>
      </c>
      <c r="N96" s="159" t="s">
        <v>47</v>
      </c>
      <c r="O96" s="160">
        <v>2.32</v>
      </c>
      <c r="P96" s="160">
        <f>O96*H96</f>
        <v>71.16832</v>
      </c>
      <c r="Q96" s="160">
        <v>0</v>
      </c>
      <c r="R96" s="160">
        <f>Q96*H96</f>
        <v>0</v>
      </c>
      <c r="S96" s="160">
        <v>0</v>
      </c>
      <c r="T96" s="161">
        <f>S96*H96</f>
        <v>0</v>
      </c>
      <c r="AR96" s="23" t="s">
        <v>146</v>
      </c>
      <c r="AT96" s="23" t="s">
        <v>133</v>
      </c>
      <c r="AU96" s="23" t="s">
        <v>142</v>
      </c>
      <c r="AY96" s="23" t="s">
        <v>130</v>
      </c>
      <c r="BE96" s="162">
        <f>IF(N96="základní",J96,0)</f>
        <v>0</v>
      </c>
      <c r="BF96" s="162">
        <f>IF(N96="snížená",J96,0)</f>
        <v>0</v>
      </c>
      <c r="BG96" s="162">
        <f>IF(N96="zákl. přenesená",J96,0)</f>
        <v>0</v>
      </c>
      <c r="BH96" s="162">
        <f>IF(N96="sníž. přenesená",J96,0)</f>
        <v>0</v>
      </c>
      <c r="BI96" s="162">
        <f>IF(N96="nulová",J96,0)</f>
        <v>0</v>
      </c>
      <c r="BJ96" s="23" t="s">
        <v>84</v>
      </c>
      <c r="BK96" s="162">
        <f>ROUND(I96*H96,2)</f>
        <v>0</v>
      </c>
      <c r="BL96" s="23" t="s">
        <v>146</v>
      </c>
      <c r="BM96" s="23" t="s">
        <v>735</v>
      </c>
    </row>
    <row r="97" spans="2:47" s="1" customFormat="1" ht="148.5">
      <c r="B97" s="38"/>
      <c r="D97" s="166" t="s">
        <v>237</v>
      </c>
      <c r="F97" s="167" t="s">
        <v>288</v>
      </c>
      <c r="J97" s="284"/>
      <c r="L97" s="38"/>
      <c r="M97" s="168"/>
      <c r="N97" s="39"/>
      <c r="O97" s="39"/>
      <c r="P97" s="39"/>
      <c r="Q97" s="39"/>
      <c r="R97" s="39"/>
      <c r="S97" s="39"/>
      <c r="T97" s="67"/>
      <c r="AT97" s="23" t="s">
        <v>237</v>
      </c>
      <c r="AU97" s="23" t="s">
        <v>142</v>
      </c>
    </row>
    <row r="98" spans="2:51" s="12" customFormat="1" ht="13.5">
      <c r="B98" s="176"/>
      <c r="D98" s="166" t="s">
        <v>239</v>
      </c>
      <c r="E98" s="177" t="s">
        <v>5</v>
      </c>
      <c r="F98" s="178" t="s">
        <v>736</v>
      </c>
      <c r="H98" s="177" t="s">
        <v>5</v>
      </c>
      <c r="J98" s="285"/>
      <c r="L98" s="176"/>
      <c r="M98" s="179"/>
      <c r="N98" s="180"/>
      <c r="O98" s="180"/>
      <c r="P98" s="180"/>
      <c r="Q98" s="180"/>
      <c r="R98" s="180"/>
      <c r="S98" s="180"/>
      <c r="T98" s="181"/>
      <c r="AT98" s="177" t="s">
        <v>239</v>
      </c>
      <c r="AU98" s="177" t="s">
        <v>142</v>
      </c>
      <c r="AV98" s="12" t="s">
        <v>84</v>
      </c>
      <c r="AW98" s="12" t="s">
        <v>39</v>
      </c>
      <c r="AX98" s="12" t="s">
        <v>76</v>
      </c>
      <c r="AY98" s="177" t="s">
        <v>130</v>
      </c>
    </row>
    <row r="99" spans="2:51" s="11" customFormat="1" ht="13.5">
      <c r="B99" s="169"/>
      <c r="D99" s="166" t="s">
        <v>239</v>
      </c>
      <c r="E99" s="170" t="s">
        <v>5</v>
      </c>
      <c r="F99" s="171" t="s">
        <v>737</v>
      </c>
      <c r="H99" s="172">
        <v>23.236</v>
      </c>
      <c r="J99" s="286"/>
      <c r="L99" s="169"/>
      <c r="M99" s="173"/>
      <c r="N99" s="174"/>
      <c r="O99" s="174"/>
      <c r="P99" s="174"/>
      <c r="Q99" s="174"/>
      <c r="R99" s="174"/>
      <c r="S99" s="174"/>
      <c r="T99" s="175"/>
      <c r="AT99" s="170" t="s">
        <v>239</v>
      </c>
      <c r="AU99" s="170" t="s">
        <v>142</v>
      </c>
      <c r="AV99" s="11" t="s">
        <v>86</v>
      </c>
      <c r="AW99" s="11" t="s">
        <v>39</v>
      </c>
      <c r="AX99" s="11" t="s">
        <v>76</v>
      </c>
      <c r="AY99" s="170" t="s">
        <v>130</v>
      </c>
    </row>
    <row r="100" spans="2:51" s="11" customFormat="1" ht="13.5">
      <c r="B100" s="169"/>
      <c r="D100" s="166" t="s">
        <v>239</v>
      </c>
      <c r="E100" s="170" t="s">
        <v>5</v>
      </c>
      <c r="F100" s="171" t="s">
        <v>738</v>
      </c>
      <c r="H100" s="172">
        <v>7.44</v>
      </c>
      <c r="J100" s="286"/>
      <c r="L100" s="169"/>
      <c r="M100" s="173"/>
      <c r="N100" s="174"/>
      <c r="O100" s="174"/>
      <c r="P100" s="174"/>
      <c r="Q100" s="174"/>
      <c r="R100" s="174"/>
      <c r="S100" s="174"/>
      <c r="T100" s="175"/>
      <c r="AT100" s="170" t="s">
        <v>239</v>
      </c>
      <c r="AU100" s="170" t="s">
        <v>142</v>
      </c>
      <c r="AV100" s="11" t="s">
        <v>86</v>
      </c>
      <c r="AW100" s="11" t="s">
        <v>39</v>
      </c>
      <c r="AX100" s="11" t="s">
        <v>76</v>
      </c>
      <c r="AY100" s="170" t="s">
        <v>130</v>
      </c>
    </row>
    <row r="101" spans="2:51" s="13" customFormat="1" ht="13.5">
      <c r="B101" s="182"/>
      <c r="D101" s="166" t="s">
        <v>239</v>
      </c>
      <c r="E101" s="183" t="s">
        <v>5</v>
      </c>
      <c r="F101" s="184" t="s">
        <v>265</v>
      </c>
      <c r="H101" s="185">
        <v>30.676</v>
      </c>
      <c r="J101" s="289"/>
      <c r="L101" s="182"/>
      <c r="M101" s="186"/>
      <c r="N101" s="187"/>
      <c r="O101" s="187"/>
      <c r="P101" s="187"/>
      <c r="Q101" s="187"/>
      <c r="R101" s="187"/>
      <c r="S101" s="187"/>
      <c r="T101" s="188"/>
      <c r="AT101" s="183" t="s">
        <v>239</v>
      </c>
      <c r="AU101" s="183" t="s">
        <v>142</v>
      </c>
      <c r="AV101" s="13" t="s">
        <v>146</v>
      </c>
      <c r="AW101" s="13" t="s">
        <v>39</v>
      </c>
      <c r="AX101" s="13" t="s">
        <v>84</v>
      </c>
      <c r="AY101" s="183" t="s">
        <v>130</v>
      </c>
    </row>
    <row r="102" spans="2:65" s="1" customFormat="1" ht="38.25" customHeight="1">
      <c r="B102" s="152"/>
      <c r="C102" s="153" t="s">
        <v>142</v>
      </c>
      <c r="D102" s="153" t="s">
        <v>133</v>
      </c>
      <c r="E102" s="154" t="s">
        <v>295</v>
      </c>
      <c r="F102" s="155" t="s">
        <v>296</v>
      </c>
      <c r="G102" s="156" t="s">
        <v>249</v>
      </c>
      <c r="H102" s="157">
        <v>15.338</v>
      </c>
      <c r="I102" s="281">
        <v>0</v>
      </c>
      <c r="J102" s="283">
        <f>ROUND(I102*H102,2)</f>
        <v>0</v>
      </c>
      <c r="K102" s="155" t="s">
        <v>167</v>
      </c>
      <c r="L102" s="38"/>
      <c r="M102" s="158" t="s">
        <v>5</v>
      </c>
      <c r="N102" s="159" t="s">
        <v>47</v>
      </c>
      <c r="O102" s="160">
        <v>0.654</v>
      </c>
      <c r="P102" s="160">
        <f>O102*H102</f>
        <v>10.031052</v>
      </c>
      <c r="Q102" s="160">
        <v>0</v>
      </c>
      <c r="R102" s="160">
        <f>Q102*H102</f>
        <v>0</v>
      </c>
      <c r="S102" s="160">
        <v>0</v>
      </c>
      <c r="T102" s="161">
        <f>S102*H102</f>
        <v>0</v>
      </c>
      <c r="AR102" s="23" t="s">
        <v>146</v>
      </c>
      <c r="AT102" s="23" t="s">
        <v>133</v>
      </c>
      <c r="AU102" s="23" t="s">
        <v>142</v>
      </c>
      <c r="AY102" s="23" t="s">
        <v>130</v>
      </c>
      <c r="BE102" s="162">
        <f>IF(N102="základní",J102,0)</f>
        <v>0</v>
      </c>
      <c r="BF102" s="162">
        <f>IF(N102="snížená",J102,0)</f>
        <v>0</v>
      </c>
      <c r="BG102" s="162">
        <f>IF(N102="zákl. přenesená",J102,0)</f>
        <v>0</v>
      </c>
      <c r="BH102" s="162">
        <f>IF(N102="sníž. přenesená",J102,0)</f>
        <v>0</v>
      </c>
      <c r="BI102" s="162">
        <f>IF(N102="nulová",J102,0)</f>
        <v>0</v>
      </c>
      <c r="BJ102" s="23" t="s">
        <v>84</v>
      </c>
      <c r="BK102" s="162">
        <f>ROUND(I102*H102,2)</f>
        <v>0</v>
      </c>
      <c r="BL102" s="23" t="s">
        <v>146</v>
      </c>
      <c r="BM102" s="23" t="s">
        <v>739</v>
      </c>
    </row>
    <row r="103" spans="2:47" s="1" customFormat="1" ht="148.5">
      <c r="B103" s="38"/>
      <c r="D103" s="166" t="s">
        <v>237</v>
      </c>
      <c r="F103" s="167" t="s">
        <v>288</v>
      </c>
      <c r="J103" s="284"/>
      <c r="L103" s="38"/>
      <c r="M103" s="168"/>
      <c r="N103" s="39"/>
      <c r="O103" s="39"/>
      <c r="P103" s="39"/>
      <c r="Q103" s="39"/>
      <c r="R103" s="39"/>
      <c r="S103" s="39"/>
      <c r="T103" s="67"/>
      <c r="AT103" s="23" t="s">
        <v>237</v>
      </c>
      <c r="AU103" s="23" t="s">
        <v>142</v>
      </c>
    </row>
    <row r="104" spans="2:51" s="11" customFormat="1" ht="13.5">
      <c r="B104" s="169"/>
      <c r="D104" s="166" t="s">
        <v>239</v>
      </c>
      <c r="F104" s="171" t="s">
        <v>740</v>
      </c>
      <c r="H104" s="172">
        <v>15.338</v>
      </c>
      <c r="J104" s="286"/>
      <c r="L104" s="169"/>
      <c r="M104" s="173"/>
      <c r="N104" s="174"/>
      <c r="O104" s="174"/>
      <c r="P104" s="174"/>
      <c r="Q104" s="174"/>
      <c r="R104" s="174"/>
      <c r="S104" s="174"/>
      <c r="T104" s="175"/>
      <c r="AT104" s="170" t="s">
        <v>239</v>
      </c>
      <c r="AU104" s="170" t="s">
        <v>142</v>
      </c>
      <c r="AV104" s="11" t="s">
        <v>86</v>
      </c>
      <c r="AW104" s="11" t="s">
        <v>6</v>
      </c>
      <c r="AX104" s="11" t="s">
        <v>84</v>
      </c>
      <c r="AY104" s="170" t="s">
        <v>130</v>
      </c>
    </row>
    <row r="105" spans="2:65" s="1" customFormat="1" ht="25.5" customHeight="1">
      <c r="B105" s="152"/>
      <c r="C105" s="153" t="s">
        <v>146</v>
      </c>
      <c r="D105" s="153" t="s">
        <v>133</v>
      </c>
      <c r="E105" s="154" t="s">
        <v>299</v>
      </c>
      <c r="F105" s="155" t="s">
        <v>300</v>
      </c>
      <c r="G105" s="156" t="s">
        <v>249</v>
      </c>
      <c r="H105" s="157">
        <v>3.402</v>
      </c>
      <c r="I105" s="281">
        <v>0</v>
      </c>
      <c r="J105" s="283">
        <f>ROUND(I105*H105,2)</f>
        <v>0</v>
      </c>
      <c r="K105" s="155" t="s">
        <v>167</v>
      </c>
      <c r="L105" s="38"/>
      <c r="M105" s="158" t="s">
        <v>5</v>
      </c>
      <c r="N105" s="159" t="s">
        <v>47</v>
      </c>
      <c r="O105" s="160">
        <v>3.14</v>
      </c>
      <c r="P105" s="160">
        <f>O105*H105</f>
        <v>10.68228</v>
      </c>
      <c r="Q105" s="160">
        <v>0</v>
      </c>
      <c r="R105" s="160">
        <f>Q105*H105</f>
        <v>0</v>
      </c>
      <c r="S105" s="160">
        <v>0</v>
      </c>
      <c r="T105" s="161">
        <f>S105*H105</f>
        <v>0</v>
      </c>
      <c r="AR105" s="23" t="s">
        <v>146</v>
      </c>
      <c r="AT105" s="23" t="s">
        <v>133</v>
      </c>
      <c r="AU105" s="23" t="s">
        <v>142</v>
      </c>
      <c r="AY105" s="23" t="s">
        <v>130</v>
      </c>
      <c r="BE105" s="162">
        <f>IF(N105="základní",J105,0)</f>
        <v>0</v>
      </c>
      <c r="BF105" s="162">
        <f>IF(N105="snížená",J105,0)</f>
        <v>0</v>
      </c>
      <c r="BG105" s="162">
        <f>IF(N105="zákl. přenesená",J105,0)</f>
        <v>0</v>
      </c>
      <c r="BH105" s="162">
        <f>IF(N105="sníž. přenesená",J105,0)</f>
        <v>0</v>
      </c>
      <c r="BI105" s="162">
        <f>IF(N105="nulová",J105,0)</f>
        <v>0</v>
      </c>
      <c r="BJ105" s="23" t="s">
        <v>84</v>
      </c>
      <c r="BK105" s="162">
        <f>ROUND(I105*H105,2)</f>
        <v>0</v>
      </c>
      <c r="BL105" s="23" t="s">
        <v>146</v>
      </c>
      <c r="BM105" s="23" t="s">
        <v>741</v>
      </c>
    </row>
    <row r="106" spans="2:47" s="1" customFormat="1" ht="270">
      <c r="B106" s="38"/>
      <c r="D106" s="166" t="s">
        <v>237</v>
      </c>
      <c r="F106" s="167" t="s">
        <v>302</v>
      </c>
      <c r="J106" s="284"/>
      <c r="L106" s="38"/>
      <c r="M106" s="168"/>
      <c r="N106" s="39"/>
      <c r="O106" s="39"/>
      <c r="P106" s="39"/>
      <c r="Q106" s="39"/>
      <c r="R106" s="39"/>
      <c r="S106" s="39"/>
      <c r="T106" s="67"/>
      <c r="AT106" s="23" t="s">
        <v>237</v>
      </c>
      <c r="AU106" s="23" t="s">
        <v>142</v>
      </c>
    </row>
    <row r="107" spans="2:51" s="11" customFormat="1" ht="13.5">
      <c r="B107" s="169"/>
      <c r="D107" s="166" t="s">
        <v>239</v>
      </c>
      <c r="E107" s="170" t="s">
        <v>5</v>
      </c>
      <c r="F107" s="171" t="s">
        <v>742</v>
      </c>
      <c r="H107" s="172">
        <v>3.402</v>
      </c>
      <c r="J107" s="286"/>
      <c r="L107" s="169"/>
      <c r="M107" s="173"/>
      <c r="N107" s="174"/>
      <c r="O107" s="174"/>
      <c r="P107" s="174"/>
      <c r="Q107" s="174"/>
      <c r="R107" s="174"/>
      <c r="S107" s="174"/>
      <c r="T107" s="175"/>
      <c r="AT107" s="170" t="s">
        <v>239</v>
      </c>
      <c r="AU107" s="170" t="s">
        <v>142</v>
      </c>
      <c r="AV107" s="11" t="s">
        <v>86</v>
      </c>
      <c r="AW107" s="11" t="s">
        <v>39</v>
      </c>
      <c r="AX107" s="11" t="s">
        <v>84</v>
      </c>
      <c r="AY107" s="170" t="s">
        <v>130</v>
      </c>
    </row>
    <row r="108" spans="2:65" s="1" customFormat="1" ht="38.25" customHeight="1">
      <c r="B108" s="152"/>
      <c r="C108" s="153" t="s">
        <v>129</v>
      </c>
      <c r="D108" s="153" t="s">
        <v>133</v>
      </c>
      <c r="E108" s="154" t="s">
        <v>305</v>
      </c>
      <c r="F108" s="155" t="s">
        <v>306</v>
      </c>
      <c r="G108" s="156" t="s">
        <v>249</v>
      </c>
      <c r="H108" s="157">
        <v>1.701</v>
      </c>
      <c r="I108" s="281">
        <v>0</v>
      </c>
      <c r="J108" s="283">
        <f>ROUND(I108*H108,2)</f>
        <v>0</v>
      </c>
      <c r="K108" s="155" t="s">
        <v>167</v>
      </c>
      <c r="L108" s="38"/>
      <c r="M108" s="158" t="s">
        <v>5</v>
      </c>
      <c r="N108" s="159" t="s">
        <v>47</v>
      </c>
      <c r="O108" s="160">
        <v>0.474</v>
      </c>
      <c r="P108" s="160">
        <f>O108*H108</f>
        <v>0.806274</v>
      </c>
      <c r="Q108" s="160">
        <v>0</v>
      </c>
      <c r="R108" s="160">
        <f>Q108*H108</f>
        <v>0</v>
      </c>
      <c r="S108" s="160">
        <v>0</v>
      </c>
      <c r="T108" s="161">
        <f>S108*H108</f>
        <v>0</v>
      </c>
      <c r="AR108" s="23" t="s">
        <v>146</v>
      </c>
      <c r="AT108" s="23" t="s">
        <v>133</v>
      </c>
      <c r="AU108" s="23" t="s">
        <v>142</v>
      </c>
      <c r="AY108" s="23" t="s">
        <v>130</v>
      </c>
      <c r="BE108" s="162">
        <f>IF(N108="základní",J108,0)</f>
        <v>0</v>
      </c>
      <c r="BF108" s="162">
        <f>IF(N108="snížená",J108,0)</f>
        <v>0</v>
      </c>
      <c r="BG108" s="162">
        <f>IF(N108="zákl. přenesená",J108,0)</f>
        <v>0</v>
      </c>
      <c r="BH108" s="162">
        <f>IF(N108="sníž. přenesená",J108,0)</f>
        <v>0</v>
      </c>
      <c r="BI108" s="162">
        <f>IF(N108="nulová",J108,0)</f>
        <v>0</v>
      </c>
      <c r="BJ108" s="23" t="s">
        <v>84</v>
      </c>
      <c r="BK108" s="162">
        <f>ROUND(I108*H108,2)</f>
        <v>0</v>
      </c>
      <c r="BL108" s="23" t="s">
        <v>146</v>
      </c>
      <c r="BM108" s="23" t="s">
        <v>743</v>
      </c>
    </row>
    <row r="109" spans="2:47" s="1" customFormat="1" ht="270">
      <c r="B109" s="38"/>
      <c r="D109" s="166" t="s">
        <v>237</v>
      </c>
      <c r="F109" s="167" t="s">
        <v>302</v>
      </c>
      <c r="J109" s="284"/>
      <c r="L109" s="38"/>
      <c r="M109" s="168"/>
      <c r="N109" s="39"/>
      <c r="O109" s="39"/>
      <c r="P109" s="39"/>
      <c r="Q109" s="39"/>
      <c r="R109" s="39"/>
      <c r="S109" s="39"/>
      <c r="T109" s="67"/>
      <c r="AT109" s="23" t="s">
        <v>237</v>
      </c>
      <c r="AU109" s="23" t="s">
        <v>142</v>
      </c>
    </row>
    <row r="110" spans="2:51" s="11" customFormat="1" ht="13.5">
      <c r="B110" s="169"/>
      <c r="D110" s="166" t="s">
        <v>239</v>
      </c>
      <c r="F110" s="171" t="s">
        <v>744</v>
      </c>
      <c r="H110" s="172">
        <v>1.701</v>
      </c>
      <c r="J110" s="286"/>
      <c r="L110" s="169"/>
      <c r="M110" s="173"/>
      <c r="N110" s="174"/>
      <c r="O110" s="174"/>
      <c r="P110" s="174"/>
      <c r="Q110" s="174"/>
      <c r="R110" s="174"/>
      <c r="S110" s="174"/>
      <c r="T110" s="175"/>
      <c r="AT110" s="170" t="s">
        <v>239</v>
      </c>
      <c r="AU110" s="170" t="s">
        <v>142</v>
      </c>
      <c r="AV110" s="11" t="s">
        <v>86</v>
      </c>
      <c r="AW110" s="11" t="s">
        <v>6</v>
      </c>
      <c r="AX110" s="11" t="s">
        <v>84</v>
      </c>
      <c r="AY110" s="170" t="s">
        <v>130</v>
      </c>
    </row>
    <row r="111" spans="2:63" s="10" customFormat="1" ht="22.35" customHeight="1">
      <c r="B111" s="140"/>
      <c r="D111" s="141" t="s">
        <v>75</v>
      </c>
      <c r="E111" s="150" t="s">
        <v>309</v>
      </c>
      <c r="F111" s="150" t="s">
        <v>310</v>
      </c>
      <c r="J111" s="287">
        <f>J112+J117+J123+J125</f>
        <v>0</v>
      </c>
      <c r="L111" s="140"/>
      <c r="M111" s="144"/>
      <c r="N111" s="145"/>
      <c r="O111" s="145"/>
      <c r="P111" s="146">
        <f>SUM(P112:P127)</f>
        <v>8.925032</v>
      </c>
      <c r="Q111" s="145"/>
      <c r="R111" s="146">
        <f>SUM(R112:R127)</f>
        <v>0</v>
      </c>
      <c r="S111" s="145"/>
      <c r="T111" s="147">
        <f>SUM(T112:T127)</f>
        <v>0</v>
      </c>
      <c r="AR111" s="141" t="s">
        <v>84</v>
      </c>
      <c r="AT111" s="148" t="s">
        <v>75</v>
      </c>
      <c r="AU111" s="148" t="s">
        <v>86</v>
      </c>
      <c r="AY111" s="141" t="s">
        <v>130</v>
      </c>
      <c r="BK111" s="149">
        <f>SUM(BK112:BK127)</f>
        <v>0</v>
      </c>
    </row>
    <row r="112" spans="2:65" s="1" customFormat="1" ht="25.5" customHeight="1">
      <c r="B112" s="152"/>
      <c r="C112" s="153" t="s">
        <v>155</v>
      </c>
      <c r="D112" s="153" t="s">
        <v>133</v>
      </c>
      <c r="E112" s="154" t="s">
        <v>311</v>
      </c>
      <c r="F112" s="155" t="s">
        <v>312</v>
      </c>
      <c r="G112" s="156" t="s">
        <v>249</v>
      </c>
      <c r="H112" s="157">
        <v>36.578</v>
      </c>
      <c r="I112" s="281">
        <v>0</v>
      </c>
      <c r="J112" s="283">
        <f>ROUND(I112*H112,2)</f>
        <v>0</v>
      </c>
      <c r="K112" s="155" t="s">
        <v>167</v>
      </c>
      <c r="L112" s="38"/>
      <c r="M112" s="158" t="s">
        <v>5</v>
      </c>
      <c r="N112" s="159" t="s">
        <v>47</v>
      </c>
      <c r="O112" s="160">
        <v>0.097</v>
      </c>
      <c r="P112" s="160">
        <f>O112*H112</f>
        <v>3.5480660000000004</v>
      </c>
      <c r="Q112" s="160">
        <v>0</v>
      </c>
      <c r="R112" s="160">
        <f>Q112*H112</f>
        <v>0</v>
      </c>
      <c r="S112" s="160">
        <v>0</v>
      </c>
      <c r="T112" s="161">
        <f>S112*H112</f>
        <v>0</v>
      </c>
      <c r="AR112" s="23" t="s">
        <v>146</v>
      </c>
      <c r="AT112" s="23" t="s">
        <v>133</v>
      </c>
      <c r="AU112" s="23" t="s">
        <v>142</v>
      </c>
      <c r="AY112" s="23" t="s">
        <v>130</v>
      </c>
      <c r="BE112" s="162">
        <f>IF(N112="základní",J112,0)</f>
        <v>0</v>
      </c>
      <c r="BF112" s="162">
        <f>IF(N112="snížená",J112,0)</f>
        <v>0</v>
      </c>
      <c r="BG112" s="162">
        <f>IF(N112="zákl. přenesená",J112,0)</f>
        <v>0</v>
      </c>
      <c r="BH112" s="162">
        <f>IF(N112="sníž. přenesená",J112,0)</f>
        <v>0</v>
      </c>
      <c r="BI112" s="162">
        <f>IF(N112="nulová",J112,0)</f>
        <v>0</v>
      </c>
      <c r="BJ112" s="23" t="s">
        <v>84</v>
      </c>
      <c r="BK112" s="162">
        <f>ROUND(I112*H112,2)</f>
        <v>0</v>
      </c>
      <c r="BL112" s="23" t="s">
        <v>146</v>
      </c>
      <c r="BM112" s="23" t="s">
        <v>745</v>
      </c>
    </row>
    <row r="113" spans="2:47" s="1" customFormat="1" ht="175.5">
      <c r="B113" s="38"/>
      <c r="D113" s="166" t="s">
        <v>237</v>
      </c>
      <c r="F113" s="167" t="s">
        <v>314</v>
      </c>
      <c r="J113" s="284"/>
      <c r="L113" s="38"/>
      <c r="M113" s="168"/>
      <c r="N113" s="39"/>
      <c r="O113" s="39"/>
      <c r="P113" s="39"/>
      <c r="Q113" s="39"/>
      <c r="R113" s="39"/>
      <c r="S113" s="39"/>
      <c r="T113" s="67"/>
      <c r="AT113" s="23" t="s">
        <v>237</v>
      </c>
      <c r="AU113" s="23" t="s">
        <v>142</v>
      </c>
    </row>
    <row r="114" spans="2:51" s="11" customFormat="1" ht="13.5">
      <c r="B114" s="169"/>
      <c r="D114" s="166" t="s">
        <v>239</v>
      </c>
      <c r="E114" s="170" t="s">
        <v>5</v>
      </c>
      <c r="F114" s="171" t="s">
        <v>746</v>
      </c>
      <c r="H114" s="172">
        <v>5.902</v>
      </c>
      <c r="J114" s="286"/>
      <c r="L114" s="169"/>
      <c r="M114" s="173"/>
      <c r="N114" s="174"/>
      <c r="O114" s="174"/>
      <c r="P114" s="174"/>
      <c r="Q114" s="174"/>
      <c r="R114" s="174"/>
      <c r="S114" s="174"/>
      <c r="T114" s="175"/>
      <c r="AT114" s="170" t="s">
        <v>239</v>
      </c>
      <c r="AU114" s="170" t="s">
        <v>142</v>
      </c>
      <c r="AV114" s="11" t="s">
        <v>86</v>
      </c>
      <c r="AW114" s="11" t="s">
        <v>39</v>
      </c>
      <c r="AX114" s="11" t="s">
        <v>76</v>
      </c>
      <c r="AY114" s="170" t="s">
        <v>130</v>
      </c>
    </row>
    <row r="115" spans="2:51" s="11" customFormat="1" ht="13.5">
      <c r="B115" s="169"/>
      <c r="D115" s="166" t="s">
        <v>239</v>
      </c>
      <c r="E115" s="170" t="s">
        <v>5</v>
      </c>
      <c r="F115" s="171" t="s">
        <v>747</v>
      </c>
      <c r="H115" s="172">
        <v>30.676</v>
      </c>
      <c r="J115" s="286"/>
      <c r="L115" s="169"/>
      <c r="M115" s="173"/>
      <c r="N115" s="174"/>
      <c r="O115" s="174"/>
      <c r="P115" s="174"/>
      <c r="Q115" s="174"/>
      <c r="R115" s="174"/>
      <c r="S115" s="174"/>
      <c r="T115" s="175"/>
      <c r="AT115" s="170" t="s">
        <v>239</v>
      </c>
      <c r="AU115" s="170" t="s">
        <v>142</v>
      </c>
      <c r="AV115" s="11" t="s">
        <v>86</v>
      </c>
      <c r="AW115" s="11" t="s">
        <v>39</v>
      </c>
      <c r="AX115" s="11" t="s">
        <v>76</v>
      </c>
      <c r="AY115" s="170" t="s">
        <v>130</v>
      </c>
    </row>
    <row r="116" spans="2:51" s="13" customFormat="1" ht="13.5">
      <c r="B116" s="182"/>
      <c r="D116" s="166" t="s">
        <v>239</v>
      </c>
      <c r="E116" s="183" t="s">
        <v>5</v>
      </c>
      <c r="F116" s="184" t="s">
        <v>265</v>
      </c>
      <c r="H116" s="185">
        <v>36.578</v>
      </c>
      <c r="J116" s="289"/>
      <c r="L116" s="182"/>
      <c r="M116" s="186"/>
      <c r="N116" s="187"/>
      <c r="O116" s="187"/>
      <c r="P116" s="187"/>
      <c r="Q116" s="187"/>
      <c r="R116" s="187"/>
      <c r="S116" s="187"/>
      <c r="T116" s="188"/>
      <c r="AT116" s="183" t="s">
        <v>239</v>
      </c>
      <c r="AU116" s="183" t="s">
        <v>142</v>
      </c>
      <c r="AV116" s="13" t="s">
        <v>146</v>
      </c>
      <c r="AW116" s="13" t="s">
        <v>39</v>
      </c>
      <c r="AX116" s="13" t="s">
        <v>84</v>
      </c>
      <c r="AY116" s="183" t="s">
        <v>130</v>
      </c>
    </row>
    <row r="117" spans="2:65" s="1" customFormat="1" ht="38.25" customHeight="1">
      <c r="B117" s="152"/>
      <c r="C117" s="153" t="s">
        <v>159</v>
      </c>
      <c r="D117" s="153" t="s">
        <v>133</v>
      </c>
      <c r="E117" s="154" t="s">
        <v>319</v>
      </c>
      <c r="F117" s="155" t="s">
        <v>320</v>
      </c>
      <c r="G117" s="156" t="s">
        <v>249</v>
      </c>
      <c r="H117" s="157">
        <v>36.578</v>
      </c>
      <c r="I117" s="281">
        <v>0</v>
      </c>
      <c r="J117" s="283">
        <f>ROUND(I117*H117,2)</f>
        <v>0</v>
      </c>
      <c r="K117" s="155" t="s">
        <v>167</v>
      </c>
      <c r="L117" s="38"/>
      <c r="M117" s="158" t="s">
        <v>5</v>
      </c>
      <c r="N117" s="159" t="s">
        <v>47</v>
      </c>
      <c r="O117" s="160">
        <v>0.044</v>
      </c>
      <c r="P117" s="160">
        <f>O117*H117</f>
        <v>1.609432</v>
      </c>
      <c r="Q117" s="160">
        <v>0</v>
      </c>
      <c r="R117" s="160">
        <f>Q117*H117</f>
        <v>0</v>
      </c>
      <c r="S117" s="160">
        <v>0</v>
      </c>
      <c r="T117" s="161">
        <f>S117*H117</f>
        <v>0</v>
      </c>
      <c r="AR117" s="23" t="s">
        <v>146</v>
      </c>
      <c r="AT117" s="23" t="s">
        <v>133</v>
      </c>
      <c r="AU117" s="23" t="s">
        <v>142</v>
      </c>
      <c r="AY117" s="23" t="s">
        <v>130</v>
      </c>
      <c r="BE117" s="162">
        <f>IF(N117="základní",J117,0)</f>
        <v>0</v>
      </c>
      <c r="BF117" s="162">
        <f>IF(N117="snížená",J117,0)</f>
        <v>0</v>
      </c>
      <c r="BG117" s="162">
        <f>IF(N117="zákl. přenesená",J117,0)</f>
        <v>0</v>
      </c>
      <c r="BH117" s="162">
        <f>IF(N117="sníž. přenesená",J117,0)</f>
        <v>0</v>
      </c>
      <c r="BI117" s="162">
        <f>IF(N117="nulová",J117,0)</f>
        <v>0</v>
      </c>
      <c r="BJ117" s="23" t="s">
        <v>84</v>
      </c>
      <c r="BK117" s="162">
        <f>ROUND(I117*H117,2)</f>
        <v>0</v>
      </c>
      <c r="BL117" s="23" t="s">
        <v>146</v>
      </c>
      <c r="BM117" s="23" t="s">
        <v>748</v>
      </c>
    </row>
    <row r="118" spans="2:47" s="1" customFormat="1" ht="243">
      <c r="B118" s="38"/>
      <c r="D118" s="166" t="s">
        <v>237</v>
      </c>
      <c r="F118" s="167" t="s">
        <v>322</v>
      </c>
      <c r="J118" s="284"/>
      <c r="L118" s="38"/>
      <c r="M118" s="168"/>
      <c r="N118" s="39"/>
      <c r="O118" s="39"/>
      <c r="P118" s="39"/>
      <c r="Q118" s="39"/>
      <c r="R118" s="39"/>
      <c r="S118" s="39"/>
      <c r="T118" s="67"/>
      <c r="AT118" s="23" t="s">
        <v>237</v>
      </c>
      <c r="AU118" s="23" t="s">
        <v>142</v>
      </c>
    </row>
    <row r="119" spans="2:51" s="12" customFormat="1" ht="13.5">
      <c r="B119" s="176"/>
      <c r="D119" s="166" t="s">
        <v>239</v>
      </c>
      <c r="E119" s="177" t="s">
        <v>5</v>
      </c>
      <c r="F119" s="178" t="s">
        <v>749</v>
      </c>
      <c r="H119" s="177" t="s">
        <v>5</v>
      </c>
      <c r="J119" s="285"/>
      <c r="L119" s="176"/>
      <c r="M119" s="179"/>
      <c r="N119" s="180"/>
      <c r="O119" s="180"/>
      <c r="P119" s="180"/>
      <c r="Q119" s="180"/>
      <c r="R119" s="180"/>
      <c r="S119" s="180"/>
      <c r="T119" s="181"/>
      <c r="AT119" s="177" t="s">
        <v>239</v>
      </c>
      <c r="AU119" s="177" t="s">
        <v>142</v>
      </c>
      <c r="AV119" s="12" t="s">
        <v>84</v>
      </c>
      <c r="AW119" s="12" t="s">
        <v>39</v>
      </c>
      <c r="AX119" s="12" t="s">
        <v>76</v>
      </c>
      <c r="AY119" s="177" t="s">
        <v>130</v>
      </c>
    </row>
    <row r="120" spans="2:51" s="11" customFormat="1" ht="13.5">
      <c r="B120" s="169"/>
      <c r="D120" s="166" t="s">
        <v>239</v>
      </c>
      <c r="E120" s="170" t="s">
        <v>5</v>
      </c>
      <c r="F120" s="171" t="s">
        <v>746</v>
      </c>
      <c r="H120" s="172">
        <v>5.902</v>
      </c>
      <c r="J120" s="286"/>
      <c r="L120" s="169"/>
      <c r="M120" s="173"/>
      <c r="N120" s="174"/>
      <c r="O120" s="174"/>
      <c r="P120" s="174"/>
      <c r="Q120" s="174"/>
      <c r="R120" s="174"/>
      <c r="S120" s="174"/>
      <c r="T120" s="175"/>
      <c r="AT120" s="170" t="s">
        <v>239</v>
      </c>
      <c r="AU120" s="170" t="s">
        <v>142</v>
      </c>
      <c r="AV120" s="11" t="s">
        <v>86</v>
      </c>
      <c r="AW120" s="11" t="s">
        <v>39</v>
      </c>
      <c r="AX120" s="11" t="s">
        <v>76</v>
      </c>
      <c r="AY120" s="170" t="s">
        <v>130</v>
      </c>
    </row>
    <row r="121" spans="2:51" s="11" customFormat="1" ht="13.5">
      <c r="B121" s="169"/>
      <c r="D121" s="166" t="s">
        <v>239</v>
      </c>
      <c r="E121" s="170" t="s">
        <v>5</v>
      </c>
      <c r="F121" s="171" t="s">
        <v>747</v>
      </c>
      <c r="H121" s="172">
        <v>30.676</v>
      </c>
      <c r="J121" s="286"/>
      <c r="L121" s="169"/>
      <c r="M121" s="173"/>
      <c r="N121" s="174"/>
      <c r="O121" s="174"/>
      <c r="P121" s="174"/>
      <c r="Q121" s="174"/>
      <c r="R121" s="174"/>
      <c r="S121" s="174"/>
      <c r="T121" s="175"/>
      <c r="AT121" s="170" t="s">
        <v>239</v>
      </c>
      <c r="AU121" s="170" t="s">
        <v>142</v>
      </c>
      <c r="AV121" s="11" t="s">
        <v>86</v>
      </c>
      <c r="AW121" s="11" t="s">
        <v>39</v>
      </c>
      <c r="AX121" s="11" t="s">
        <v>76</v>
      </c>
      <c r="AY121" s="170" t="s">
        <v>130</v>
      </c>
    </row>
    <row r="122" spans="2:51" s="13" customFormat="1" ht="13.5">
      <c r="B122" s="182"/>
      <c r="D122" s="166" t="s">
        <v>239</v>
      </c>
      <c r="E122" s="183" t="s">
        <v>5</v>
      </c>
      <c r="F122" s="184" t="s">
        <v>265</v>
      </c>
      <c r="H122" s="185">
        <v>36.578</v>
      </c>
      <c r="J122" s="289"/>
      <c r="L122" s="182"/>
      <c r="M122" s="186"/>
      <c r="N122" s="187"/>
      <c r="O122" s="187"/>
      <c r="P122" s="187"/>
      <c r="Q122" s="187"/>
      <c r="R122" s="187"/>
      <c r="S122" s="187"/>
      <c r="T122" s="188"/>
      <c r="AT122" s="183" t="s">
        <v>239</v>
      </c>
      <c r="AU122" s="183" t="s">
        <v>142</v>
      </c>
      <c r="AV122" s="13" t="s">
        <v>146</v>
      </c>
      <c r="AW122" s="13" t="s">
        <v>39</v>
      </c>
      <c r="AX122" s="13" t="s">
        <v>84</v>
      </c>
      <c r="AY122" s="183" t="s">
        <v>130</v>
      </c>
    </row>
    <row r="123" spans="2:65" s="1" customFormat="1" ht="38.25" customHeight="1">
      <c r="B123" s="152"/>
      <c r="C123" s="153" t="s">
        <v>163</v>
      </c>
      <c r="D123" s="153" t="s">
        <v>133</v>
      </c>
      <c r="E123" s="154" t="s">
        <v>325</v>
      </c>
      <c r="F123" s="155" t="s">
        <v>326</v>
      </c>
      <c r="G123" s="156" t="s">
        <v>249</v>
      </c>
      <c r="H123" s="157">
        <v>36.578</v>
      </c>
      <c r="I123" s="281">
        <v>0</v>
      </c>
      <c r="J123" s="283">
        <f>ROUND(I123*H123,2)</f>
        <v>0</v>
      </c>
      <c r="K123" s="155" t="s">
        <v>167</v>
      </c>
      <c r="L123" s="38"/>
      <c r="M123" s="158" t="s">
        <v>5</v>
      </c>
      <c r="N123" s="159" t="s">
        <v>47</v>
      </c>
      <c r="O123" s="160">
        <v>0.083</v>
      </c>
      <c r="P123" s="160">
        <f>O123*H123</f>
        <v>3.0359740000000004</v>
      </c>
      <c r="Q123" s="160">
        <v>0</v>
      </c>
      <c r="R123" s="160">
        <f>Q123*H123</f>
        <v>0</v>
      </c>
      <c r="S123" s="160">
        <v>0</v>
      </c>
      <c r="T123" s="161">
        <f>S123*H123</f>
        <v>0</v>
      </c>
      <c r="AR123" s="23" t="s">
        <v>146</v>
      </c>
      <c r="AT123" s="23" t="s">
        <v>133</v>
      </c>
      <c r="AU123" s="23" t="s">
        <v>142</v>
      </c>
      <c r="AY123" s="23" t="s">
        <v>130</v>
      </c>
      <c r="BE123" s="162">
        <f>IF(N123="základní",J123,0)</f>
        <v>0</v>
      </c>
      <c r="BF123" s="162">
        <f>IF(N123="snížená",J123,0)</f>
        <v>0</v>
      </c>
      <c r="BG123" s="162">
        <f>IF(N123="zákl. přenesená",J123,0)</f>
        <v>0</v>
      </c>
      <c r="BH123" s="162">
        <f>IF(N123="sníž. přenesená",J123,0)</f>
        <v>0</v>
      </c>
      <c r="BI123" s="162">
        <f>IF(N123="nulová",J123,0)</f>
        <v>0</v>
      </c>
      <c r="BJ123" s="23" t="s">
        <v>84</v>
      </c>
      <c r="BK123" s="162">
        <f>ROUND(I123*H123,2)</f>
        <v>0</v>
      </c>
      <c r="BL123" s="23" t="s">
        <v>146</v>
      </c>
      <c r="BM123" s="23" t="s">
        <v>750</v>
      </c>
    </row>
    <row r="124" spans="2:47" s="1" customFormat="1" ht="243">
      <c r="B124" s="38"/>
      <c r="D124" s="166" t="s">
        <v>237</v>
      </c>
      <c r="F124" s="167" t="s">
        <v>322</v>
      </c>
      <c r="J124" s="284"/>
      <c r="L124" s="38"/>
      <c r="M124" s="168"/>
      <c r="N124" s="39"/>
      <c r="O124" s="39"/>
      <c r="P124" s="39"/>
      <c r="Q124" s="39"/>
      <c r="R124" s="39"/>
      <c r="S124" s="39"/>
      <c r="T124" s="67"/>
      <c r="AT124" s="23" t="s">
        <v>237</v>
      </c>
      <c r="AU124" s="23" t="s">
        <v>142</v>
      </c>
    </row>
    <row r="125" spans="2:65" s="1" customFormat="1" ht="51" customHeight="1">
      <c r="B125" s="152"/>
      <c r="C125" s="153" t="s">
        <v>169</v>
      </c>
      <c r="D125" s="153" t="s">
        <v>133</v>
      </c>
      <c r="E125" s="154" t="s">
        <v>329</v>
      </c>
      <c r="F125" s="155" t="s">
        <v>330</v>
      </c>
      <c r="G125" s="156" t="s">
        <v>249</v>
      </c>
      <c r="H125" s="157">
        <v>182.89</v>
      </c>
      <c r="I125" s="281">
        <v>0</v>
      </c>
      <c r="J125" s="283">
        <f>ROUND(I125*H125,2)</f>
        <v>0</v>
      </c>
      <c r="K125" s="155" t="s">
        <v>167</v>
      </c>
      <c r="L125" s="38"/>
      <c r="M125" s="158" t="s">
        <v>5</v>
      </c>
      <c r="N125" s="159" t="s">
        <v>47</v>
      </c>
      <c r="O125" s="160">
        <v>0.004</v>
      </c>
      <c r="P125" s="160">
        <f>O125*H125</f>
        <v>0.73156</v>
      </c>
      <c r="Q125" s="160">
        <v>0</v>
      </c>
      <c r="R125" s="160">
        <f>Q125*H125</f>
        <v>0</v>
      </c>
      <c r="S125" s="160">
        <v>0</v>
      </c>
      <c r="T125" s="161">
        <f>S125*H125</f>
        <v>0</v>
      </c>
      <c r="AR125" s="23" t="s">
        <v>146</v>
      </c>
      <c r="AT125" s="23" t="s">
        <v>133</v>
      </c>
      <c r="AU125" s="23" t="s">
        <v>142</v>
      </c>
      <c r="AY125" s="23" t="s">
        <v>130</v>
      </c>
      <c r="BE125" s="162">
        <f>IF(N125="základní",J125,0)</f>
        <v>0</v>
      </c>
      <c r="BF125" s="162">
        <f>IF(N125="snížená",J125,0)</f>
        <v>0</v>
      </c>
      <c r="BG125" s="162">
        <f>IF(N125="zákl. přenesená",J125,0)</f>
        <v>0</v>
      </c>
      <c r="BH125" s="162">
        <f>IF(N125="sníž. přenesená",J125,0)</f>
        <v>0</v>
      </c>
      <c r="BI125" s="162">
        <f>IF(N125="nulová",J125,0)</f>
        <v>0</v>
      </c>
      <c r="BJ125" s="23" t="s">
        <v>84</v>
      </c>
      <c r="BK125" s="162">
        <f>ROUND(I125*H125,2)</f>
        <v>0</v>
      </c>
      <c r="BL125" s="23" t="s">
        <v>146</v>
      </c>
      <c r="BM125" s="23" t="s">
        <v>751</v>
      </c>
    </row>
    <row r="126" spans="2:47" s="1" customFormat="1" ht="243">
      <c r="B126" s="38"/>
      <c r="D126" s="166" t="s">
        <v>237</v>
      </c>
      <c r="F126" s="167" t="s">
        <v>322</v>
      </c>
      <c r="J126" s="284"/>
      <c r="L126" s="38"/>
      <c r="M126" s="168"/>
      <c r="N126" s="39"/>
      <c r="O126" s="39"/>
      <c r="P126" s="39"/>
      <c r="Q126" s="39"/>
      <c r="R126" s="39"/>
      <c r="S126" s="39"/>
      <c r="T126" s="67"/>
      <c r="AT126" s="23" t="s">
        <v>237</v>
      </c>
      <c r="AU126" s="23" t="s">
        <v>142</v>
      </c>
    </row>
    <row r="127" spans="2:51" s="11" customFormat="1" ht="13.5">
      <c r="B127" s="169"/>
      <c r="D127" s="166" t="s">
        <v>239</v>
      </c>
      <c r="F127" s="171" t="s">
        <v>752</v>
      </c>
      <c r="H127" s="172">
        <v>182.89</v>
      </c>
      <c r="J127" s="286"/>
      <c r="L127" s="169"/>
      <c r="M127" s="173"/>
      <c r="N127" s="174"/>
      <c r="O127" s="174"/>
      <c r="P127" s="174"/>
      <c r="Q127" s="174"/>
      <c r="R127" s="174"/>
      <c r="S127" s="174"/>
      <c r="T127" s="175"/>
      <c r="AT127" s="170" t="s">
        <v>239</v>
      </c>
      <c r="AU127" s="170" t="s">
        <v>142</v>
      </c>
      <c r="AV127" s="11" t="s">
        <v>86</v>
      </c>
      <c r="AW127" s="11" t="s">
        <v>6</v>
      </c>
      <c r="AX127" s="11" t="s">
        <v>84</v>
      </c>
      <c r="AY127" s="170" t="s">
        <v>130</v>
      </c>
    </row>
    <row r="128" spans="2:63" s="10" customFormat="1" ht="22.35" customHeight="1">
      <c r="B128" s="140"/>
      <c r="D128" s="141" t="s">
        <v>75</v>
      </c>
      <c r="E128" s="150" t="s">
        <v>333</v>
      </c>
      <c r="F128" s="150" t="s">
        <v>334</v>
      </c>
      <c r="J128" s="287">
        <f>J129</f>
        <v>0</v>
      </c>
      <c r="L128" s="140"/>
      <c r="M128" s="144"/>
      <c r="N128" s="145"/>
      <c r="O128" s="145"/>
      <c r="P128" s="146">
        <f>SUM(P129:P131)</f>
        <v>0</v>
      </c>
      <c r="Q128" s="145"/>
      <c r="R128" s="146">
        <f>SUM(R129:R131)</f>
        <v>0</v>
      </c>
      <c r="S128" s="145"/>
      <c r="T128" s="147">
        <f>SUM(T129:T131)</f>
        <v>0</v>
      </c>
      <c r="AR128" s="141" t="s">
        <v>84</v>
      </c>
      <c r="AT128" s="148" t="s">
        <v>75</v>
      </c>
      <c r="AU128" s="148" t="s">
        <v>86</v>
      </c>
      <c r="AY128" s="141" t="s">
        <v>130</v>
      </c>
      <c r="BK128" s="149">
        <f>SUM(BK129:BK131)</f>
        <v>0</v>
      </c>
    </row>
    <row r="129" spans="2:65" s="1" customFormat="1" ht="25.5" customHeight="1">
      <c r="B129" s="152"/>
      <c r="C129" s="153" t="s">
        <v>173</v>
      </c>
      <c r="D129" s="153" t="s">
        <v>133</v>
      </c>
      <c r="E129" s="154" t="s">
        <v>335</v>
      </c>
      <c r="F129" s="155" t="s">
        <v>336</v>
      </c>
      <c r="G129" s="156" t="s">
        <v>337</v>
      </c>
      <c r="H129" s="157">
        <v>65.84</v>
      </c>
      <c r="I129" s="281">
        <v>0</v>
      </c>
      <c r="J129" s="283">
        <f>ROUND(I129*H129,2)</f>
        <v>0</v>
      </c>
      <c r="K129" s="155" t="s">
        <v>167</v>
      </c>
      <c r="L129" s="38"/>
      <c r="M129" s="158" t="s">
        <v>5</v>
      </c>
      <c r="N129" s="159" t="s">
        <v>47</v>
      </c>
      <c r="O129" s="160">
        <v>0</v>
      </c>
      <c r="P129" s="160">
        <f>O129*H129</f>
        <v>0</v>
      </c>
      <c r="Q129" s="160">
        <v>0</v>
      </c>
      <c r="R129" s="160">
        <f>Q129*H129</f>
        <v>0</v>
      </c>
      <c r="S129" s="160">
        <v>0</v>
      </c>
      <c r="T129" s="161">
        <f>S129*H129</f>
        <v>0</v>
      </c>
      <c r="AR129" s="23" t="s">
        <v>146</v>
      </c>
      <c r="AT129" s="23" t="s">
        <v>133</v>
      </c>
      <c r="AU129" s="23" t="s">
        <v>142</v>
      </c>
      <c r="AY129" s="23" t="s">
        <v>130</v>
      </c>
      <c r="BE129" s="162">
        <f>IF(N129="základní",J129,0)</f>
        <v>0</v>
      </c>
      <c r="BF129" s="162">
        <f>IF(N129="snížená",J129,0)</f>
        <v>0</v>
      </c>
      <c r="BG129" s="162">
        <f>IF(N129="zákl. přenesená",J129,0)</f>
        <v>0</v>
      </c>
      <c r="BH129" s="162">
        <f>IF(N129="sníž. přenesená",J129,0)</f>
        <v>0</v>
      </c>
      <c r="BI129" s="162">
        <f>IF(N129="nulová",J129,0)</f>
        <v>0</v>
      </c>
      <c r="BJ129" s="23" t="s">
        <v>84</v>
      </c>
      <c r="BK129" s="162">
        <f>ROUND(I129*H129,2)</f>
        <v>0</v>
      </c>
      <c r="BL129" s="23" t="s">
        <v>146</v>
      </c>
      <c r="BM129" s="23" t="s">
        <v>753</v>
      </c>
    </row>
    <row r="130" spans="2:47" s="1" customFormat="1" ht="40.5">
      <c r="B130" s="38"/>
      <c r="D130" s="166" t="s">
        <v>237</v>
      </c>
      <c r="F130" s="167" t="s">
        <v>339</v>
      </c>
      <c r="J130" s="284"/>
      <c r="L130" s="38"/>
      <c r="M130" s="168"/>
      <c r="N130" s="39"/>
      <c r="O130" s="39"/>
      <c r="P130" s="39"/>
      <c r="Q130" s="39"/>
      <c r="R130" s="39"/>
      <c r="S130" s="39"/>
      <c r="T130" s="67"/>
      <c r="AT130" s="23" t="s">
        <v>237</v>
      </c>
      <c r="AU130" s="23" t="s">
        <v>142</v>
      </c>
    </row>
    <row r="131" spans="2:51" s="11" customFormat="1" ht="13.5">
      <c r="B131" s="169"/>
      <c r="D131" s="166" t="s">
        <v>239</v>
      </c>
      <c r="F131" s="171" t="s">
        <v>754</v>
      </c>
      <c r="H131" s="172">
        <v>65.84</v>
      </c>
      <c r="J131" s="286"/>
      <c r="L131" s="169"/>
      <c r="M131" s="173"/>
      <c r="N131" s="174"/>
      <c r="O131" s="174"/>
      <c r="P131" s="174"/>
      <c r="Q131" s="174"/>
      <c r="R131" s="174"/>
      <c r="S131" s="174"/>
      <c r="T131" s="175"/>
      <c r="AT131" s="170" t="s">
        <v>239</v>
      </c>
      <c r="AU131" s="170" t="s">
        <v>142</v>
      </c>
      <c r="AV131" s="11" t="s">
        <v>86</v>
      </c>
      <c r="AW131" s="11" t="s">
        <v>6</v>
      </c>
      <c r="AX131" s="11" t="s">
        <v>84</v>
      </c>
      <c r="AY131" s="170" t="s">
        <v>130</v>
      </c>
    </row>
    <row r="132" spans="2:63" s="10" customFormat="1" ht="29.85" customHeight="1">
      <c r="B132" s="140"/>
      <c r="D132" s="141" t="s">
        <v>75</v>
      </c>
      <c r="E132" s="150" t="s">
        <v>86</v>
      </c>
      <c r="F132" s="150" t="s">
        <v>403</v>
      </c>
      <c r="J132" s="287">
        <f>J133</f>
        <v>0</v>
      </c>
      <c r="L132" s="140"/>
      <c r="M132" s="144"/>
      <c r="N132" s="145"/>
      <c r="O132" s="145"/>
      <c r="P132" s="146">
        <f>P133</f>
        <v>11.474165000000001</v>
      </c>
      <c r="Q132" s="145"/>
      <c r="R132" s="146">
        <f>R133</f>
        <v>42.4237409</v>
      </c>
      <c r="S132" s="145"/>
      <c r="T132" s="147">
        <f>T133</f>
        <v>0</v>
      </c>
      <c r="AR132" s="141" t="s">
        <v>84</v>
      </c>
      <c r="AT132" s="148" t="s">
        <v>75</v>
      </c>
      <c r="AU132" s="148" t="s">
        <v>84</v>
      </c>
      <c r="AY132" s="141" t="s">
        <v>130</v>
      </c>
      <c r="BK132" s="149">
        <f>BK133</f>
        <v>0</v>
      </c>
    </row>
    <row r="133" spans="2:63" s="10" customFormat="1" ht="14.85" customHeight="1">
      <c r="B133" s="140"/>
      <c r="D133" s="141" t="s">
        <v>75</v>
      </c>
      <c r="E133" s="150" t="s">
        <v>411</v>
      </c>
      <c r="F133" s="150" t="s">
        <v>422</v>
      </c>
      <c r="J133" s="287">
        <f>J134+J142</f>
        <v>0</v>
      </c>
      <c r="L133" s="140"/>
      <c r="M133" s="144"/>
      <c r="N133" s="145"/>
      <c r="O133" s="145"/>
      <c r="P133" s="146">
        <f>SUM(P134:P149)</f>
        <v>11.474165000000001</v>
      </c>
      <c r="Q133" s="145"/>
      <c r="R133" s="146">
        <f>SUM(R134:R149)</f>
        <v>42.4237409</v>
      </c>
      <c r="S133" s="145"/>
      <c r="T133" s="147">
        <f>SUM(T134:T149)</f>
        <v>0</v>
      </c>
      <c r="AR133" s="141" t="s">
        <v>84</v>
      </c>
      <c r="AT133" s="148" t="s">
        <v>75</v>
      </c>
      <c r="AU133" s="148" t="s">
        <v>86</v>
      </c>
      <c r="AY133" s="141" t="s">
        <v>130</v>
      </c>
      <c r="BK133" s="149">
        <f>SUM(BK134:BK149)</f>
        <v>0</v>
      </c>
    </row>
    <row r="134" spans="2:65" s="1" customFormat="1" ht="25.5" customHeight="1">
      <c r="B134" s="152"/>
      <c r="C134" s="153" t="s">
        <v>179</v>
      </c>
      <c r="D134" s="153" t="s">
        <v>133</v>
      </c>
      <c r="E134" s="154" t="s">
        <v>424</v>
      </c>
      <c r="F134" s="155" t="s">
        <v>425</v>
      </c>
      <c r="G134" s="156" t="s">
        <v>249</v>
      </c>
      <c r="H134" s="157">
        <v>1.045</v>
      </c>
      <c r="I134" s="281">
        <v>0</v>
      </c>
      <c r="J134" s="283">
        <f>ROUND(I134*H134,2)</f>
        <v>0</v>
      </c>
      <c r="K134" s="155" t="s">
        <v>167</v>
      </c>
      <c r="L134" s="38"/>
      <c r="M134" s="158" t="s">
        <v>5</v>
      </c>
      <c r="N134" s="159" t="s">
        <v>47</v>
      </c>
      <c r="O134" s="160">
        <v>0.985</v>
      </c>
      <c r="P134" s="160">
        <f>O134*H134</f>
        <v>1.0293249999999998</v>
      </c>
      <c r="Q134" s="160">
        <v>1.98</v>
      </c>
      <c r="R134" s="160">
        <f>Q134*H134</f>
        <v>2.0690999999999997</v>
      </c>
      <c r="S134" s="160">
        <v>0</v>
      </c>
      <c r="T134" s="161">
        <f>S134*H134</f>
        <v>0</v>
      </c>
      <c r="AR134" s="23" t="s">
        <v>146</v>
      </c>
      <c r="AT134" s="23" t="s">
        <v>133</v>
      </c>
      <c r="AU134" s="23" t="s">
        <v>142</v>
      </c>
      <c r="AY134" s="23" t="s">
        <v>130</v>
      </c>
      <c r="BE134" s="162">
        <f>IF(N134="základní",J134,0)</f>
        <v>0</v>
      </c>
      <c r="BF134" s="162">
        <f>IF(N134="snížená",J134,0)</f>
        <v>0</v>
      </c>
      <c r="BG134" s="162">
        <f>IF(N134="zákl. přenesená",J134,0)</f>
        <v>0</v>
      </c>
      <c r="BH134" s="162">
        <f>IF(N134="sníž. přenesená",J134,0)</f>
        <v>0</v>
      </c>
      <c r="BI134" s="162">
        <f>IF(N134="nulová",J134,0)</f>
        <v>0</v>
      </c>
      <c r="BJ134" s="23" t="s">
        <v>84</v>
      </c>
      <c r="BK134" s="162">
        <f>ROUND(I134*H134,2)</f>
        <v>0</v>
      </c>
      <c r="BL134" s="23" t="s">
        <v>146</v>
      </c>
      <c r="BM134" s="23" t="s">
        <v>755</v>
      </c>
    </row>
    <row r="135" spans="2:47" s="1" customFormat="1" ht="67.5">
      <c r="B135" s="38"/>
      <c r="D135" s="166" t="s">
        <v>237</v>
      </c>
      <c r="F135" s="167" t="s">
        <v>427</v>
      </c>
      <c r="J135" s="284"/>
      <c r="L135" s="38"/>
      <c r="M135" s="168"/>
      <c r="N135" s="39"/>
      <c r="O135" s="39"/>
      <c r="P135" s="39"/>
      <c r="Q135" s="39"/>
      <c r="R135" s="39"/>
      <c r="S135" s="39"/>
      <c r="T135" s="67"/>
      <c r="AT135" s="23" t="s">
        <v>237</v>
      </c>
      <c r="AU135" s="23" t="s">
        <v>142</v>
      </c>
    </row>
    <row r="136" spans="2:51" s="12" customFormat="1" ht="13.5">
      <c r="B136" s="176"/>
      <c r="D136" s="166" t="s">
        <v>239</v>
      </c>
      <c r="E136" s="177" t="s">
        <v>5</v>
      </c>
      <c r="F136" s="178" t="s">
        <v>756</v>
      </c>
      <c r="H136" s="177" t="s">
        <v>5</v>
      </c>
      <c r="J136" s="285"/>
      <c r="L136" s="176"/>
      <c r="M136" s="179"/>
      <c r="N136" s="180"/>
      <c r="O136" s="180"/>
      <c r="P136" s="180"/>
      <c r="Q136" s="180"/>
      <c r="R136" s="180"/>
      <c r="S136" s="180"/>
      <c r="T136" s="181"/>
      <c r="AT136" s="177" t="s">
        <v>239</v>
      </c>
      <c r="AU136" s="177" t="s">
        <v>142</v>
      </c>
      <c r="AV136" s="12" t="s">
        <v>84</v>
      </c>
      <c r="AW136" s="12" t="s">
        <v>39</v>
      </c>
      <c r="AX136" s="12" t="s">
        <v>76</v>
      </c>
      <c r="AY136" s="177" t="s">
        <v>130</v>
      </c>
    </row>
    <row r="137" spans="2:51" s="11" customFormat="1" ht="13.5">
      <c r="B137" s="169"/>
      <c r="D137" s="166" t="s">
        <v>239</v>
      </c>
      <c r="E137" s="170" t="s">
        <v>5</v>
      </c>
      <c r="F137" s="171" t="s">
        <v>757</v>
      </c>
      <c r="H137" s="172">
        <v>0.74</v>
      </c>
      <c r="J137" s="286"/>
      <c r="L137" s="169"/>
      <c r="M137" s="173"/>
      <c r="N137" s="174"/>
      <c r="O137" s="174"/>
      <c r="P137" s="174"/>
      <c r="Q137" s="174"/>
      <c r="R137" s="174"/>
      <c r="S137" s="174"/>
      <c r="T137" s="175"/>
      <c r="AT137" s="170" t="s">
        <v>239</v>
      </c>
      <c r="AU137" s="170" t="s">
        <v>142</v>
      </c>
      <c r="AV137" s="11" t="s">
        <v>86</v>
      </c>
      <c r="AW137" s="11" t="s">
        <v>39</v>
      </c>
      <c r="AX137" s="11" t="s">
        <v>76</v>
      </c>
      <c r="AY137" s="170" t="s">
        <v>130</v>
      </c>
    </row>
    <row r="138" spans="2:51" s="11" customFormat="1" ht="13.5">
      <c r="B138" s="169"/>
      <c r="D138" s="166" t="s">
        <v>239</v>
      </c>
      <c r="E138" s="170" t="s">
        <v>5</v>
      </c>
      <c r="F138" s="171" t="s">
        <v>758</v>
      </c>
      <c r="H138" s="172">
        <v>0.18</v>
      </c>
      <c r="J138" s="286"/>
      <c r="L138" s="169"/>
      <c r="M138" s="173"/>
      <c r="N138" s="174"/>
      <c r="O138" s="174"/>
      <c r="P138" s="174"/>
      <c r="Q138" s="174"/>
      <c r="R138" s="174"/>
      <c r="S138" s="174"/>
      <c r="T138" s="175"/>
      <c r="AT138" s="170" t="s">
        <v>239</v>
      </c>
      <c r="AU138" s="170" t="s">
        <v>142</v>
      </c>
      <c r="AV138" s="11" t="s">
        <v>86</v>
      </c>
      <c r="AW138" s="11" t="s">
        <v>39</v>
      </c>
      <c r="AX138" s="11" t="s">
        <v>76</v>
      </c>
      <c r="AY138" s="170" t="s">
        <v>130</v>
      </c>
    </row>
    <row r="139" spans="2:51" s="12" customFormat="1" ht="13.5">
      <c r="B139" s="176"/>
      <c r="D139" s="166" t="s">
        <v>239</v>
      </c>
      <c r="E139" s="177" t="s">
        <v>5</v>
      </c>
      <c r="F139" s="178" t="s">
        <v>759</v>
      </c>
      <c r="H139" s="177" t="s">
        <v>5</v>
      </c>
      <c r="J139" s="285"/>
      <c r="L139" s="176"/>
      <c r="M139" s="179"/>
      <c r="N139" s="180"/>
      <c r="O139" s="180"/>
      <c r="P139" s="180"/>
      <c r="Q139" s="180"/>
      <c r="R139" s="180"/>
      <c r="S139" s="180"/>
      <c r="T139" s="181"/>
      <c r="AT139" s="177" t="s">
        <v>239</v>
      </c>
      <c r="AU139" s="177" t="s">
        <v>142</v>
      </c>
      <c r="AV139" s="12" t="s">
        <v>84</v>
      </c>
      <c r="AW139" s="12" t="s">
        <v>39</v>
      </c>
      <c r="AX139" s="12" t="s">
        <v>76</v>
      </c>
      <c r="AY139" s="177" t="s">
        <v>130</v>
      </c>
    </row>
    <row r="140" spans="2:51" s="11" customFormat="1" ht="13.5">
      <c r="B140" s="169"/>
      <c r="D140" s="166" t="s">
        <v>239</v>
      </c>
      <c r="E140" s="170" t="s">
        <v>5</v>
      </c>
      <c r="F140" s="171" t="s">
        <v>760</v>
      </c>
      <c r="H140" s="172">
        <v>0.125</v>
      </c>
      <c r="J140" s="286"/>
      <c r="L140" s="169"/>
      <c r="M140" s="173"/>
      <c r="N140" s="174"/>
      <c r="O140" s="174"/>
      <c r="P140" s="174"/>
      <c r="Q140" s="174"/>
      <c r="R140" s="174"/>
      <c r="S140" s="174"/>
      <c r="T140" s="175"/>
      <c r="AT140" s="170" t="s">
        <v>239</v>
      </c>
      <c r="AU140" s="170" t="s">
        <v>142</v>
      </c>
      <c r="AV140" s="11" t="s">
        <v>86</v>
      </c>
      <c r="AW140" s="11" t="s">
        <v>39</v>
      </c>
      <c r="AX140" s="11" t="s">
        <v>76</v>
      </c>
      <c r="AY140" s="170" t="s">
        <v>130</v>
      </c>
    </row>
    <row r="141" spans="2:51" s="13" customFormat="1" ht="13.5">
      <c r="B141" s="182"/>
      <c r="D141" s="166" t="s">
        <v>239</v>
      </c>
      <c r="E141" s="183" t="s">
        <v>5</v>
      </c>
      <c r="F141" s="184" t="s">
        <v>265</v>
      </c>
      <c r="H141" s="185">
        <v>1.045</v>
      </c>
      <c r="J141" s="289"/>
      <c r="L141" s="182"/>
      <c r="M141" s="186"/>
      <c r="N141" s="187"/>
      <c r="O141" s="187"/>
      <c r="P141" s="187"/>
      <c r="Q141" s="187"/>
      <c r="R141" s="187"/>
      <c r="S141" s="187"/>
      <c r="T141" s="188"/>
      <c r="AT141" s="183" t="s">
        <v>239</v>
      </c>
      <c r="AU141" s="183" t="s">
        <v>142</v>
      </c>
      <c r="AV141" s="13" t="s">
        <v>146</v>
      </c>
      <c r="AW141" s="13" t="s">
        <v>39</v>
      </c>
      <c r="AX141" s="13" t="s">
        <v>84</v>
      </c>
      <c r="AY141" s="183" t="s">
        <v>130</v>
      </c>
    </row>
    <row r="142" spans="2:65" s="1" customFormat="1" ht="25.5" customHeight="1">
      <c r="B142" s="152"/>
      <c r="C142" s="153" t="s">
        <v>185</v>
      </c>
      <c r="D142" s="153" t="s">
        <v>133</v>
      </c>
      <c r="E142" s="154" t="s">
        <v>437</v>
      </c>
      <c r="F142" s="155" t="s">
        <v>438</v>
      </c>
      <c r="G142" s="156" t="s">
        <v>249</v>
      </c>
      <c r="H142" s="157">
        <v>17.885</v>
      </c>
      <c r="I142" s="281">
        <v>0</v>
      </c>
      <c r="J142" s="283">
        <f>ROUND(I142*H142,2)</f>
        <v>0</v>
      </c>
      <c r="K142" s="155" t="s">
        <v>167</v>
      </c>
      <c r="L142" s="38"/>
      <c r="M142" s="158" t="s">
        <v>5</v>
      </c>
      <c r="N142" s="159" t="s">
        <v>47</v>
      </c>
      <c r="O142" s="160">
        <v>0.584</v>
      </c>
      <c r="P142" s="160">
        <f>O142*H142</f>
        <v>10.444840000000001</v>
      </c>
      <c r="Q142" s="160">
        <v>2.25634</v>
      </c>
      <c r="R142" s="160">
        <f>Q142*H142</f>
        <v>40.3546409</v>
      </c>
      <c r="S142" s="160">
        <v>0</v>
      </c>
      <c r="T142" s="161">
        <f>S142*H142</f>
        <v>0</v>
      </c>
      <c r="AR142" s="23" t="s">
        <v>146</v>
      </c>
      <c r="AT142" s="23" t="s">
        <v>133</v>
      </c>
      <c r="AU142" s="23" t="s">
        <v>142</v>
      </c>
      <c r="AY142" s="23" t="s">
        <v>130</v>
      </c>
      <c r="BE142" s="162">
        <f>IF(N142="základní",J142,0)</f>
        <v>0</v>
      </c>
      <c r="BF142" s="162">
        <f>IF(N142="snížená",J142,0)</f>
        <v>0</v>
      </c>
      <c r="BG142" s="162">
        <f>IF(N142="zákl. přenesená",J142,0)</f>
        <v>0</v>
      </c>
      <c r="BH142" s="162">
        <f>IF(N142="sníž. přenesená",J142,0)</f>
        <v>0</v>
      </c>
      <c r="BI142" s="162">
        <f>IF(N142="nulová",J142,0)</f>
        <v>0</v>
      </c>
      <c r="BJ142" s="23" t="s">
        <v>84</v>
      </c>
      <c r="BK142" s="162">
        <f>ROUND(I142*H142,2)</f>
        <v>0</v>
      </c>
      <c r="BL142" s="23" t="s">
        <v>146</v>
      </c>
      <c r="BM142" s="23" t="s">
        <v>761</v>
      </c>
    </row>
    <row r="143" spans="2:47" s="1" customFormat="1" ht="108">
      <c r="B143" s="38"/>
      <c r="D143" s="166" t="s">
        <v>237</v>
      </c>
      <c r="F143" s="167" t="s">
        <v>440</v>
      </c>
      <c r="J143" s="284"/>
      <c r="L143" s="38"/>
      <c r="M143" s="168"/>
      <c r="N143" s="39"/>
      <c r="O143" s="39"/>
      <c r="P143" s="39"/>
      <c r="Q143" s="39"/>
      <c r="R143" s="39"/>
      <c r="S143" s="39"/>
      <c r="T143" s="67"/>
      <c r="AT143" s="23" t="s">
        <v>237</v>
      </c>
      <c r="AU143" s="23" t="s">
        <v>142</v>
      </c>
    </row>
    <row r="144" spans="2:51" s="12" customFormat="1" ht="13.5">
      <c r="B144" s="176"/>
      <c r="D144" s="166" t="s">
        <v>239</v>
      </c>
      <c r="E144" s="177" t="s">
        <v>5</v>
      </c>
      <c r="F144" s="178" t="s">
        <v>756</v>
      </c>
      <c r="H144" s="177" t="s">
        <v>5</v>
      </c>
      <c r="J144" s="285"/>
      <c r="L144" s="176"/>
      <c r="M144" s="179"/>
      <c r="N144" s="180"/>
      <c r="O144" s="180"/>
      <c r="P144" s="180"/>
      <c r="Q144" s="180"/>
      <c r="R144" s="180"/>
      <c r="S144" s="180"/>
      <c r="T144" s="181"/>
      <c r="AT144" s="177" t="s">
        <v>239</v>
      </c>
      <c r="AU144" s="177" t="s">
        <v>142</v>
      </c>
      <c r="AV144" s="12" t="s">
        <v>84</v>
      </c>
      <c r="AW144" s="12" t="s">
        <v>39</v>
      </c>
      <c r="AX144" s="12" t="s">
        <v>76</v>
      </c>
      <c r="AY144" s="177" t="s">
        <v>130</v>
      </c>
    </row>
    <row r="145" spans="2:51" s="11" customFormat="1" ht="13.5">
      <c r="B145" s="169"/>
      <c r="D145" s="166" t="s">
        <v>239</v>
      </c>
      <c r="E145" s="170" t="s">
        <v>5</v>
      </c>
      <c r="F145" s="171" t="s">
        <v>762</v>
      </c>
      <c r="H145" s="172">
        <v>12.58</v>
      </c>
      <c r="J145" s="286"/>
      <c r="L145" s="169"/>
      <c r="M145" s="173"/>
      <c r="N145" s="174"/>
      <c r="O145" s="174"/>
      <c r="P145" s="174"/>
      <c r="Q145" s="174"/>
      <c r="R145" s="174"/>
      <c r="S145" s="174"/>
      <c r="T145" s="175"/>
      <c r="AT145" s="170" t="s">
        <v>239</v>
      </c>
      <c r="AU145" s="170" t="s">
        <v>142</v>
      </c>
      <c r="AV145" s="11" t="s">
        <v>86</v>
      </c>
      <c r="AW145" s="11" t="s">
        <v>39</v>
      </c>
      <c r="AX145" s="11" t="s">
        <v>76</v>
      </c>
      <c r="AY145" s="170" t="s">
        <v>130</v>
      </c>
    </row>
    <row r="146" spans="2:51" s="11" customFormat="1" ht="13.5">
      <c r="B146" s="169"/>
      <c r="D146" s="166" t="s">
        <v>239</v>
      </c>
      <c r="E146" s="170" t="s">
        <v>5</v>
      </c>
      <c r="F146" s="171" t="s">
        <v>763</v>
      </c>
      <c r="H146" s="172">
        <v>3.055</v>
      </c>
      <c r="J146" s="286"/>
      <c r="L146" s="169"/>
      <c r="M146" s="173"/>
      <c r="N146" s="174"/>
      <c r="O146" s="174"/>
      <c r="P146" s="174"/>
      <c r="Q146" s="174"/>
      <c r="R146" s="174"/>
      <c r="S146" s="174"/>
      <c r="T146" s="175"/>
      <c r="AT146" s="170" t="s">
        <v>239</v>
      </c>
      <c r="AU146" s="170" t="s">
        <v>142</v>
      </c>
      <c r="AV146" s="11" t="s">
        <v>86</v>
      </c>
      <c r="AW146" s="11" t="s">
        <v>39</v>
      </c>
      <c r="AX146" s="11" t="s">
        <v>76</v>
      </c>
      <c r="AY146" s="170" t="s">
        <v>130</v>
      </c>
    </row>
    <row r="147" spans="2:51" s="12" customFormat="1" ht="13.5">
      <c r="B147" s="176"/>
      <c r="D147" s="166" t="s">
        <v>239</v>
      </c>
      <c r="E147" s="177" t="s">
        <v>5</v>
      </c>
      <c r="F147" s="178" t="s">
        <v>759</v>
      </c>
      <c r="H147" s="177" t="s">
        <v>5</v>
      </c>
      <c r="J147" s="285"/>
      <c r="L147" s="176"/>
      <c r="M147" s="179"/>
      <c r="N147" s="180"/>
      <c r="O147" s="180"/>
      <c r="P147" s="180"/>
      <c r="Q147" s="180"/>
      <c r="R147" s="180"/>
      <c r="S147" s="180"/>
      <c r="T147" s="181"/>
      <c r="AT147" s="177" t="s">
        <v>239</v>
      </c>
      <c r="AU147" s="177" t="s">
        <v>142</v>
      </c>
      <c r="AV147" s="12" t="s">
        <v>84</v>
      </c>
      <c r="AW147" s="12" t="s">
        <v>39</v>
      </c>
      <c r="AX147" s="12" t="s">
        <v>76</v>
      </c>
      <c r="AY147" s="177" t="s">
        <v>130</v>
      </c>
    </row>
    <row r="148" spans="2:51" s="11" customFormat="1" ht="13.5">
      <c r="B148" s="169"/>
      <c r="D148" s="166" t="s">
        <v>239</v>
      </c>
      <c r="E148" s="170" t="s">
        <v>5</v>
      </c>
      <c r="F148" s="171" t="s">
        <v>764</v>
      </c>
      <c r="H148" s="172">
        <v>2.25</v>
      </c>
      <c r="J148" s="286"/>
      <c r="L148" s="169"/>
      <c r="M148" s="173"/>
      <c r="N148" s="174"/>
      <c r="O148" s="174"/>
      <c r="P148" s="174"/>
      <c r="Q148" s="174"/>
      <c r="R148" s="174"/>
      <c r="S148" s="174"/>
      <c r="T148" s="175"/>
      <c r="AT148" s="170" t="s">
        <v>239</v>
      </c>
      <c r="AU148" s="170" t="s">
        <v>142</v>
      </c>
      <c r="AV148" s="11" t="s">
        <v>86</v>
      </c>
      <c r="AW148" s="11" t="s">
        <v>39</v>
      </c>
      <c r="AX148" s="11" t="s">
        <v>76</v>
      </c>
      <c r="AY148" s="170" t="s">
        <v>130</v>
      </c>
    </row>
    <row r="149" spans="2:51" s="13" customFormat="1" ht="13.5">
      <c r="B149" s="182"/>
      <c r="D149" s="166" t="s">
        <v>239</v>
      </c>
      <c r="E149" s="183" t="s">
        <v>5</v>
      </c>
      <c r="F149" s="184" t="s">
        <v>265</v>
      </c>
      <c r="H149" s="185">
        <v>17.885</v>
      </c>
      <c r="J149" s="289"/>
      <c r="L149" s="182"/>
      <c r="M149" s="186"/>
      <c r="N149" s="187"/>
      <c r="O149" s="187"/>
      <c r="P149" s="187"/>
      <c r="Q149" s="187"/>
      <c r="R149" s="187"/>
      <c r="S149" s="187"/>
      <c r="T149" s="188"/>
      <c r="AT149" s="183" t="s">
        <v>239</v>
      </c>
      <c r="AU149" s="183" t="s">
        <v>142</v>
      </c>
      <c r="AV149" s="13" t="s">
        <v>146</v>
      </c>
      <c r="AW149" s="13" t="s">
        <v>39</v>
      </c>
      <c r="AX149" s="13" t="s">
        <v>84</v>
      </c>
      <c r="AY149" s="183" t="s">
        <v>130</v>
      </c>
    </row>
    <row r="150" spans="2:63" s="10" customFormat="1" ht="29.85" customHeight="1">
      <c r="B150" s="140"/>
      <c r="D150" s="141" t="s">
        <v>75</v>
      </c>
      <c r="E150" s="150" t="s">
        <v>142</v>
      </c>
      <c r="F150" s="150" t="s">
        <v>457</v>
      </c>
      <c r="J150" s="287">
        <f>J151+J160</f>
        <v>0</v>
      </c>
      <c r="L150" s="140"/>
      <c r="M150" s="144"/>
      <c r="N150" s="145"/>
      <c r="O150" s="145"/>
      <c r="P150" s="146">
        <f>P151+P160</f>
        <v>79.92</v>
      </c>
      <c r="Q150" s="145"/>
      <c r="R150" s="146">
        <f>R151+R160</f>
        <v>11.0983222</v>
      </c>
      <c r="S150" s="145"/>
      <c r="T150" s="147">
        <f>T151+T160</f>
        <v>0</v>
      </c>
      <c r="AR150" s="141" t="s">
        <v>84</v>
      </c>
      <c r="AT150" s="148" t="s">
        <v>75</v>
      </c>
      <c r="AU150" s="148" t="s">
        <v>84</v>
      </c>
      <c r="AY150" s="141" t="s">
        <v>130</v>
      </c>
      <c r="BK150" s="149">
        <f>BK151+BK160</f>
        <v>0</v>
      </c>
    </row>
    <row r="151" spans="2:63" s="10" customFormat="1" ht="14.85" customHeight="1">
      <c r="B151" s="140"/>
      <c r="D151" s="141" t="s">
        <v>75</v>
      </c>
      <c r="E151" s="150" t="s">
        <v>459</v>
      </c>
      <c r="F151" s="150" t="s">
        <v>765</v>
      </c>
      <c r="J151" s="287">
        <f>J152+J158+J159</f>
        <v>0</v>
      </c>
      <c r="L151" s="140"/>
      <c r="M151" s="144"/>
      <c r="N151" s="145"/>
      <c r="O151" s="145"/>
      <c r="P151" s="146">
        <f>SUM(P152:P159)</f>
        <v>21.96</v>
      </c>
      <c r="Q151" s="145"/>
      <c r="R151" s="146">
        <f>SUM(R152:R159)</f>
        <v>10.87219</v>
      </c>
      <c r="S151" s="145"/>
      <c r="T151" s="147">
        <f>SUM(T152:T159)</f>
        <v>0</v>
      </c>
      <c r="AR151" s="141" t="s">
        <v>84</v>
      </c>
      <c r="AT151" s="148" t="s">
        <v>75</v>
      </c>
      <c r="AU151" s="148" t="s">
        <v>86</v>
      </c>
      <c r="AY151" s="141" t="s">
        <v>130</v>
      </c>
      <c r="BK151" s="149">
        <f>SUM(BK152:BK159)</f>
        <v>0</v>
      </c>
    </row>
    <row r="152" spans="2:65" s="1" customFormat="1" ht="38.25" customHeight="1">
      <c r="B152" s="152"/>
      <c r="C152" s="153" t="s">
        <v>189</v>
      </c>
      <c r="D152" s="153" t="s">
        <v>133</v>
      </c>
      <c r="E152" s="154" t="s">
        <v>766</v>
      </c>
      <c r="F152" s="155" t="s">
        <v>767</v>
      </c>
      <c r="G152" s="156" t="s">
        <v>592</v>
      </c>
      <c r="H152" s="157">
        <v>61</v>
      </c>
      <c r="I152" s="281">
        <v>0</v>
      </c>
      <c r="J152" s="283">
        <f>ROUND(I152*H152,2)</f>
        <v>0</v>
      </c>
      <c r="K152" s="155" t="s">
        <v>167</v>
      </c>
      <c r="L152" s="38"/>
      <c r="M152" s="158" t="s">
        <v>5</v>
      </c>
      <c r="N152" s="159" t="s">
        <v>47</v>
      </c>
      <c r="O152" s="160">
        <v>0.36</v>
      </c>
      <c r="P152" s="160">
        <f>O152*H152</f>
        <v>21.96</v>
      </c>
      <c r="Q152" s="160">
        <v>0.17489</v>
      </c>
      <c r="R152" s="160">
        <f>Q152*H152</f>
        <v>10.668289999999999</v>
      </c>
      <c r="S152" s="160">
        <v>0</v>
      </c>
      <c r="T152" s="161">
        <f>S152*H152</f>
        <v>0</v>
      </c>
      <c r="AR152" s="23" t="s">
        <v>146</v>
      </c>
      <c r="AT152" s="23" t="s">
        <v>133</v>
      </c>
      <c r="AU152" s="23" t="s">
        <v>142</v>
      </c>
      <c r="AY152" s="23" t="s">
        <v>130</v>
      </c>
      <c r="BE152" s="162">
        <f>IF(N152="základní",J152,0)</f>
        <v>0</v>
      </c>
      <c r="BF152" s="162">
        <f>IF(N152="snížená",J152,0)</f>
        <v>0</v>
      </c>
      <c r="BG152" s="162">
        <f>IF(N152="zákl. přenesená",J152,0)</f>
        <v>0</v>
      </c>
      <c r="BH152" s="162">
        <f>IF(N152="sníž. přenesená",J152,0)</f>
        <v>0</v>
      </c>
      <c r="BI152" s="162">
        <f>IF(N152="nulová",J152,0)</f>
        <v>0</v>
      </c>
      <c r="BJ152" s="23" t="s">
        <v>84</v>
      </c>
      <c r="BK152" s="162">
        <f>ROUND(I152*H152,2)</f>
        <v>0</v>
      </c>
      <c r="BL152" s="23" t="s">
        <v>146</v>
      </c>
      <c r="BM152" s="23" t="s">
        <v>768</v>
      </c>
    </row>
    <row r="153" spans="2:47" s="1" customFormat="1" ht="135">
      <c r="B153" s="38"/>
      <c r="D153" s="166" t="s">
        <v>237</v>
      </c>
      <c r="F153" s="167" t="s">
        <v>769</v>
      </c>
      <c r="J153" s="284"/>
      <c r="L153" s="38"/>
      <c r="M153" s="168"/>
      <c r="N153" s="39"/>
      <c r="O153" s="39"/>
      <c r="P153" s="39"/>
      <c r="Q153" s="39"/>
      <c r="R153" s="39"/>
      <c r="S153" s="39"/>
      <c r="T153" s="67"/>
      <c r="AT153" s="23" t="s">
        <v>237</v>
      </c>
      <c r="AU153" s="23" t="s">
        <v>142</v>
      </c>
    </row>
    <row r="154" spans="2:51" s="12" customFormat="1" ht="13.5">
      <c r="B154" s="176"/>
      <c r="D154" s="166" t="s">
        <v>239</v>
      </c>
      <c r="E154" s="177" t="s">
        <v>5</v>
      </c>
      <c r="F154" s="178" t="s">
        <v>770</v>
      </c>
      <c r="H154" s="177" t="s">
        <v>5</v>
      </c>
      <c r="J154" s="285"/>
      <c r="L154" s="176"/>
      <c r="M154" s="179"/>
      <c r="N154" s="180"/>
      <c r="O154" s="180"/>
      <c r="P154" s="180"/>
      <c r="Q154" s="180"/>
      <c r="R154" s="180"/>
      <c r="S154" s="180"/>
      <c r="T154" s="181"/>
      <c r="AT154" s="177" t="s">
        <v>239</v>
      </c>
      <c r="AU154" s="177" t="s">
        <v>142</v>
      </c>
      <c r="AV154" s="12" t="s">
        <v>84</v>
      </c>
      <c r="AW154" s="12" t="s">
        <v>39</v>
      </c>
      <c r="AX154" s="12" t="s">
        <v>76</v>
      </c>
      <c r="AY154" s="177" t="s">
        <v>130</v>
      </c>
    </row>
    <row r="155" spans="2:51" s="11" customFormat="1" ht="13.5">
      <c r="B155" s="169"/>
      <c r="D155" s="166" t="s">
        <v>239</v>
      </c>
      <c r="E155" s="170" t="s">
        <v>5</v>
      </c>
      <c r="F155" s="171" t="s">
        <v>771</v>
      </c>
      <c r="H155" s="172">
        <v>49</v>
      </c>
      <c r="J155" s="286"/>
      <c r="L155" s="169"/>
      <c r="M155" s="173"/>
      <c r="N155" s="174"/>
      <c r="O155" s="174"/>
      <c r="P155" s="174"/>
      <c r="Q155" s="174"/>
      <c r="R155" s="174"/>
      <c r="S155" s="174"/>
      <c r="T155" s="175"/>
      <c r="AT155" s="170" t="s">
        <v>239</v>
      </c>
      <c r="AU155" s="170" t="s">
        <v>142</v>
      </c>
      <c r="AV155" s="11" t="s">
        <v>86</v>
      </c>
      <c r="AW155" s="11" t="s">
        <v>39</v>
      </c>
      <c r="AX155" s="11" t="s">
        <v>76</v>
      </c>
      <c r="AY155" s="170" t="s">
        <v>130</v>
      </c>
    </row>
    <row r="156" spans="2:51" s="11" customFormat="1" ht="13.5">
      <c r="B156" s="169"/>
      <c r="D156" s="166" t="s">
        <v>239</v>
      </c>
      <c r="E156" s="170" t="s">
        <v>5</v>
      </c>
      <c r="F156" s="171" t="s">
        <v>772</v>
      </c>
      <c r="H156" s="172">
        <v>12</v>
      </c>
      <c r="J156" s="286"/>
      <c r="L156" s="169"/>
      <c r="M156" s="173"/>
      <c r="N156" s="174"/>
      <c r="O156" s="174"/>
      <c r="P156" s="174"/>
      <c r="Q156" s="174"/>
      <c r="R156" s="174"/>
      <c r="S156" s="174"/>
      <c r="T156" s="175"/>
      <c r="AT156" s="170" t="s">
        <v>239</v>
      </c>
      <c r="AU156" s="170" t="s">
        <v>142</v>
      </c>
      <c r="AV156" s="11" t="s">
        <v>86</v>
      </c>
      <c r="AW156" s="11" t="s">
        <v>39</v>
      </c>
      <c r="AX156" s="11" t="s">
        <v>76</v>
      </c>
      <c r="AY156" s="170" t="s">
        <v>130</v>
      </c>
    </row>
    <row r="157" spans="2:51" s="13" customFormat="1" ht="13.5">
      <c r="B157" s="182"/>
      <c r="D157" s="166" t="s">
        <v>239</v>
      </c>
      <c r="E157" s="183" t="s">
        <v>5</v>
      </c>
      <c r="F157" s="184" t="s">
        <v>265</v>
      </c>
      <c r="H157" s="185">
        <v>61</v>
      </c>
      <c r="J157" s="289"/>
      <c r="L157" s="182"/>
      <c r="M157" s="186"/>
      <c r="N157" s="187"/>
      <c r="O157" s="187"/>
      <c r="P157" s="187"/>
      <c r="Q157" s="187"/>
      <c r="R157" s="187"/>
      <c r="S157" s="187"/>
      <c r="T157" s="188"/>
      <c r="AT157" s="183" t="s">
        <v>239</v>
      </c>
      <c r="AU157" s="183" t="s">
        <v>142</v>
      </c>
      <c r="AV157" s="13" t="s">
        <v>146</v>
      </c>
      <c r="AW157" s="13" t="s">
        <v>39</v>
      </c>
      <c r="AX157" s="13" t="s">
        <v>84</v>
      </c>
      <c r="AY157" s="183" t="s">
        <v>130</v>
      </c>
    </row>
    <row r="158" spans="2:65" s="1" customFormat="1" ht="16.5" customHeight="1">
      <c r="B158" s="152"/>
      <c r="C158" s="190" t="s">
        <v>193</v>
      </c>
      <c r="D158" s="190" t="s">
        <v>372</v>
      </c>
      <c r="E158" s="191" t="s">
        <v>773</v>
      </c>
      <c r="F158" s="192" t="s">
        <v>774</v>
      </c>
      <c r="G158" s="193" t="s">
        <v>592</v>
      </c>
      <c r="H158" s="194">
        <v>49</v>
      </c>
      <c r="I158" s="282">
        <v>0</v>
      </c>
      <c r="J158" s="290">
        <f>ROUND(I158*H158,2)</f>
        <v>0</v>
      </c>
      <c r="K158" s="192" t="s">
        <v>167</v>
      </c>
      <c r="L158" s="195"/>
      <c r="M158" s="196" t="s">
        <v>5</v>
      </c>
      <c r="N158" s="197" t="s">
        <v>47</v>
      </c>
      <c r="O158" s="160">
        <v>0</v>
      </c>
      <c r="P158" s="160">
        <f>O158*H158</f>
        <v>0</v>
      </c>
      <c r="Q158" s="160">
        <v>0.0035</v>
      </c>
      <c r="R158" s="160">
        <f>Q158*H158</f>
        <v>0.1715</v>
      </c>
      <c r="S158" s="160">
        <v>0</v>
      </c>
      <c r="T158" s="161">
        <f>S158*H158</f>
        <v>0</v>
      </c>
      <c r="AR158" s="23" t="s">
        <v>163</v>
      </c>
      <c r="AT158" s="23" t="s">
        <v>372</v>
      </c>
      <c r="AU158" s="23" t="s">
        <v>142</v>
      </c>
      <c r="AY158" s="23" t="s">
        <v>130</v>
      </c>
      <c r="BE158" s="162">
        <f>IF(N158="základní",J158,0)</f>
        <v>0</v>
      </c>
      <c r="BF158" s="162">
        <f>IF(N158="snížená",J158,0)</f>
        <v>0</v>
      </c>
      <c r="BG158" s="162">
        <f>IF(N158="zákl. přenesená",J158,0)</f>
        <v>0</v>
      </c>
      <c r="BH158" s="162">
        <f>IF(N158="sníž. přenesená",J158,0)</f>
        <v>0</v>
      </c>
      <c r="BI158" s="162">
        <f>IF(N158="nulová",J158,0)</f>
        <v>0</v>
      </c>
      <c r="BJ158" s="23" t="s">
        <v>84</v>
      </c>
      <c r="BK158" s="162">
        <f>ROUND(I158*H158,2)</f>
        <v>0</v>
      </c>
      <c r="BL158" s="23" t="s">
        <v>146</v>
      </c>
      <c r="BM158" s="23" t="s">
        <v>775</v>
      </c>
    </row>
    <row r="159" spans="2:65" s="1" customFormat="1" ht="16.5" customHeight="1">
      <c r="B159" s="152"/>
      <c r="C159" s="190" t="s">
        <v>11</v>
      </c>
      <c r="D159" s="190" t="s">
        <v>372</v>
      </c>
      <c r="E159" s="191" t="s">
        <v>776</v>
      </c>
      <c r="F159" s="192" t="s">
        <v>777</v>
      </c>
      <c r="G159" s="193" t="s">
        <v>592</v>
      </c>
      <c r="H159" s="194">
        <v>12</v>
      </c>
      <c r="I159" s="282">
        <v>0</v>
      </c>
      <c r="J159" s="290">
        <f>ROUND(I159*H159,2)</f>
        <v>0</v>
      </c>
      <c r="K159" s="192" t="s">
        <v>167</v>
      </c>
      <c r="L159" s="195"/>
      <c r="M159" s="196" t="s">
        <v>5</v>
      </c>
      <c r="N159" s="197" t="s">
        <v>47</v>
      </c>
      <c r="O159" s="160">
        <v>0</v>
      </c>
      <c r="P159" s="160">
        <f>O159*H159</f>
        <v>0</v>
      </c>
      <c r="Q159" s="160">
        <v>0.0027</v>
      </c>
      <c r="R159" s="160">
        <f>Q159*H159</f>
        <v>0.0324</v>
      </c>
      <c r="S159" s="160">
        <v>0</v>
      </c>
      <c r="T159" s="161">
        <f>S159*H159</f>
        <v>0</v>
      </c>
      <c r="AR159" s="23" t="s">
        <v>163</v>
      </c>
      <c r="AT159" s="23" t="s">
        <v>372</v>
      </c>
      <c r="AU159" s="23" t="s">
        <v>142</v>
      </c>
      <c r="AY159" s="23" t="s">
        <v>130</v>
      </c>
      <c r="BE159" s="162">
        <f>IF(N159="základní",J159,0)</f>
        <v>0</v>
      </c>
      <c r="BF159" s="162">
        <f>IF(N159="snížená",J159,0)</f>
        <v>0</v>
      </c>
      <c r="BG159" s="162">
        <f>IF(N159="zákl. přenesená",J159,0)</f>
        <v>0</v>
      </c>
      <c r="BH159" s="162">
        <f>IF(N159="sníž. přenesená",J159,0)</f>
        <v>0</v>
      </c>
      <c r="BI159" s="162">
        <f>IF(N159="nulová",J159,0)</f>
        <v>0</v>
      </c>
      <c r="BJ159" s="23" t="s">
        <v>84</v>
      </c>
      <c r="BK159" s="162">
        <f>ROUND(I159*H159,2)</f>
        <v>0</v>
      </c>
      <c r="BL159" s="23" t="s">
        <v>146</v>
      </c>
      <c r="BM159" s="23" t="s">
        <v>778</v>
      </c>
    </row>
    <row r="160" spans="2:63" s="10" customFormat="1" ht="22.35" customHeight="1">
      <c r="B160" s="140"/>
      <c r="D160" s="141" t="s">
        <v>75</v>
      </c>
      <c r="E160" s="150" t="s">
        <v>470</v>
      </c>
      <c r="F160" s="150" t="s">
        <v>779</v>
      </c>
      <c r="J160" s="287">
        <f>J161+J165+J166+J168+J169+J173</f>
        <v>0</v>
      </c>
      <c r="L160" s="140"/>
      <c r="M160" s="144"/>
      <c r="N160" s="145"/>
      <c r="O160" s="145"/>
      <c r="P160" s="146">
        <f>SUM(P161:P174)</f>
        <v>57.96</v>
      </c>
      <c r="Q160" s="145"/>
      <c r="R160" s="146">
        <f>SUM(R161:R174)</f>
        <v>0.2261322</v>
      </c>
      <c r="S160" s="145"/>
      <c r="T160" s="147">
        <f>SUM(T161:T174)</f>
        <v>0</v>
      </c>
      <c r="AR160" s="141" t="s">
        <v>84</v>
      </c>
      <c r="AT160" s="148" t="s">
        <v>75</v>
      </c>
      <c r="AU160" s="148" t="s">
        <v>86</v>
      </c>
      <c r="AY160" s="141" t="s">
        <v>130</v>
      </c>
      <c r="BK160" s="149">
        <f>SUM(BK161:BK174)</f>
        <v>0</v>
      </c>
    </row>
    <row r="161" spans="2:65" s="1" customFormat="1" ht="25.5" customHeight="1">
      <c r="B161" s="152"/>
      <c r="C161" s="153" t="s">
        <v>309</v>
      </c>
      <c r="D161" s="153" t="s">
        <v>133</v>
      </c>
      <c r="E161" s="154" t="s">
        <v>780</v>
      </c>
      <c r="F161" s="155" t="s">
        <v>781</v>
      </c>
      <c r="G161" s="156" t="s">
        <v>592</v>
      </c>
      <c r="H161" s="157">
        <v>2</v>
      </c>
      <c r="I161" s="281">
        <v>0</v>
      </c>
      <c r="J161" s="283">
        <f>ROUND(I161*H161,2)</f>
        <v>0</v>
      </c>
      <c r="K161" s="155" t="s">
        <v>167</v>
      </c>
      <c r="L161" s="38"/>
      <c r="M161" s="158" t="s">
        <v>5</v>
      </c>
      <c r="N161" s="159" t="s">
        <v>47</v>
      </c>
      <c r="O161" s="160">
        <v>1.02</v>
      </c>
      <c r="P161" s="160">
        <f>O161*H161</f>
        <v>2.04</v>
      </c>
      <c r="Q161" s="160">
        <v>0</v>
      </c>
      <c r="R161" s="160">
        <f>Q161*H161</f>
        <v>0</v>
      </c>
      <c r="S161" s="160">
        <v>0</v>
      </c>
      <c r="T161" s="161">
        <f>S161*H161</f>
        <v>0</v>
      </c>
      <c r="AR161" s="23" t="s">
        <v>146</v>
      </c>
      <c r="AT161" s="23" t="s">
        <v>133</v>
      </c>
      <c r="AU161" s="23" t="s">
        <v>142</v>
      </c>
      <c r="AY161" s="23" t="s">
        <v>130</v>
      </c>
      <c r="BE161" s="162">
        <f>IF(N161="základní",J161,0)</f>
        <v>0</v>
      </c>
      <c r="BF161" s="162">
        <f>IF(N161="snížená",J161,0)</f>
        <v>0</v>
      </c>
      <c r="BG161" s="162">
        <f>IF(N161="zákl. přenesená",J161,0)</f>
        <v>0</v>
      </c>
      <c r="BH161" s="162">
        <f>IF(N161="sníž. přenesená",J161,0)</f>
        <v>0</v>
      </c>
      <c r="BI161" s="162">
        <f>IF(N161="nulová",J161,0)</f>
        <v>0</v>
      </c>
      <c r="BJ161" s="23" t="s">
        <v>84</v>
      </c>
      <c r="BK161" s="162">
        <f>ROUND(I161*H161,2)</f>
        <v>0</v>
      </c>
      <c r="BL161" s="23" t="s">
        <v>146</v>
      </c>
      <c r="BM161" s="23" t="s">
        <v>782</v>
      </c>
    </row>
    <row r="162" spans="2:47" s="1" customFormat="1" ht="67.5">
      <c r="B162" s="38"/>
      <c r="D162" s="166" t="s">
        <v>237</v>
      </c>
      <c r="F162" s="167" t="s">
        <v>783</v>
      </c>
      <c r="J162" s="284"/>
      <c r="L162" s="38"/>
      <c r="M162" s="168"/>
      <c r="N162" s="39"/>
      <c r="O162" s="39"/>
      <c r="P162" s="39"/>
      <c r="Q162" s="39"/>
      <c r="R162" s="39"/>
      <c r="S162" s="39"/>
      <c r="T162" s="67"/>
      <c r="AT162" s="23" t="s">
        <v>237</v>
      </c>
      <c r="AU162" s="23" t="s">
        <v>142</v>
      </c>
    </row>
    <row r="163" spans="2:51" s="12" customFormat="1" ht="13.5">
      <c r="B163" s="176"/>
      <c r="D163" s="166" t="s">
        <v>239</v>
      </c>
      <c r="E163" s="177" t="s">
        <v>5</v>
      </c>
      <c r="F163" s="178" t="s">
        <v>784</v>
      </c>
      <c r="H163" s="177" t="s">
        <v>5</v>
      </c>
      <c r="J163" s="285"/>
      <c r="L163" s="176"/>
      <c r="M163" s="179"/>
      <c r="N163" s="180"/>
      <c r="O163" s="180"/>
      <c r="P163" s="180"/>
      <c r="Q163" s="180"/>
      <c r="R163" s="180"/>
      <c r="S163" s="180"/>
      <c r="T163" s="181"/>
      <c r="AT163" s="177" t="s">
        <v>239</v>
      </c>
      <c r="AU163" s="177" t="s">
        <v>142</v>
      </c>
      <c r="AV163" s="12" t="s">
        <v>84</v>
      </c>
      <c r="AW163" s="12" t="s">
        <v>39</v>
      </c>
      <c r="AX163" s="12" t="s">
        <v>76</v>
      </c>
      <c r="AY163" s="177" t="s">
        <v>130</v>
      </c>
    </row>
    <row r="164" spans="2:51" s="11" customFormat="1" ht="13.5">
      <c r="B164" s="169"/>
      <c r="D164" s="166" t="s">
        <v>239</v>
      </c>
      <c r="E164" s="170" t="s">
        <v>5</v>
      </c>
      <c r="F164" s="171" t="s">
        <v>785</v>
      </c>
      <c r="H164" s="172">
        <v>2</v>
      </c>
      <c r="J164" s="286"/>
      <c r="L164" s="169"/>
      <c r="M164" s="173"/>
      <c r="N164" s="174"/>
      <c r="O164" s="174"/>
      <c r="P164" s="174"/>
      <c r="Q164" s="174"/>
      <c r="R164" s="174"/>
      <c r="S164" s="174"/>
      <c r="T164" s="175"/>
      <c r="AT164" s="170" t="s">
        <v>239</v>
      </c>
      <c r="AU164" s="170" t="s">
        <v>142</v>
      </c>
      <c r="AV164" s="11" t="s">
        <v>86</v>
      </c>
      <c r="AW164" s="11" t="s">
        <v>39</v>
      </c>
      <c r="AX164" s="11" t="s">
        <v>84</v>
      </c>
      <c r="AY164" s="170" t="s">
        <v>130</v>
      </c>
    </row>
    <row r="165" spans="2:65" s="1" customFormat="1" ht="16.5" customHeight="1">
      <c r="B165" s="152"/>
      <c r="C165" s="190" t="s">
        <v>333</v>
      </c>
      <c r="D165" s="190" t="s">
        <v>372</v>
      </c>
      <c r="E165" s="191" t="s">
        <v>786</v>
      </c>
      <c r="F165" s="192" t="s">
        <v>787</v>
      </c>
      <c r="G165" s="193" t="s">
        <v>670</v>
      </c>
      <c r="H165" s="194">
        <v>2</v>
      </c>
      <c r="I165" s="282">
        <v>0</v>
      </c>
      <c r="J165" s="290">
        <f>ROUND(I165*H165,2)</f>
        <v>0</v>
      </c>
      <c r="K165" s="192" t="s">
        <v>5</v>
      </c>
      <c r="L165" s="195"/>
      <c r="M165" s="196" t="s">
        <v>5</v>
      </c>
      <c r="N165" s="197" t="s">
        <v>47</v>
      </c>
      <c r="O165" s="160">
        <v>0</v>
      </c>
      <c r="P165" s="160">
        <f>O165*H165</f>
        <v>0</v>
      </c>
      <c r="Q165" s="160">
        <v>0</v>
      </c>
      <c r="R165" s="160">
        <f>Q165*H165</f>
        <v>0</v>
      </c>
      <c r="S165" s="160">
        <v>0</v>
      </c>
      <c r="T165" s="161">
        <f>S165*H165</f>
        <v>0</v>
      </c>
      <c r="AR165" s="23" t="s">
        <v>163</v>
      </c>
      <c r="AT165" s="23" t="s">
        <v>372</v>
      </c>
      <c r="AU165" s="23" t="s">
        <v>142</v>
      </c>
      <c r="AY165" s="23" t="s">
        <v>130</v>
      </c>
      <c r="BE165" s="162">
        <f>IF(N165="základní",J165,0)</f>
        <v>0</v>
      </c>
      <c r="BF165" s="162">
        <f>IF(N165="snížená",J165,0)</f>
        <v>0</v>
      </c>
      <c r="BG165" s="162">
        <f>IF(N165="zákl. přenesená",J165,0)</f>
        <v>0</v>
      </c>
      <c r="BH165" s="162">
        <f>IF(N165="sníž. přenesená",J165,0)</f>
        <v>0</v>
      </c>
      <c r="BI165" s="162">
        <f>IF(N165="nulová",J165,0)</f>
        <v>0</v>
      </c>
      <c r="BJ165" s="23" t="s">
        <v>84</v>
      </c>
      <c r="BK165" s="162">
        <f>ROUND(I165*H165,2)</f>
        <v>0</v>
      </c>
      <c r="BL165" s="23" t="s">
        <v>146</v>
      </c>
      <c r="BM165" s="23" t="s">
        <v>788</v>
      </c>
    </row>
    <row r="166" spans="2:65" s="1" customFormat="1" ht="25.5" customHeight="1">
      <c r="B166" s="152"/>
      <c r="C166" s="153" t="s">
        <v>356</v>
      </c>
      <c r="D166" s="153" t="s">
        <v>133</v>
      </c>
      <c r="E166" s="154" t="s">
        <v>789</v>
      </c>
      <c r="F166" s="155" t="s">
        <v>790</v>
      </c>
      <c r="G166" s="156" t="s">
        <v>592</v>
      </c>
      <c r="H166" s="157">
        <v>2</v>
      </c>
      <c r="I166" s="281">
        <v>0</v>
      </c>
      <c r="J166" s="283">
        <f>ROUND(I166*H166,2)</f>
        <v>0</v>
      </c>
      <c r="K166" s="155" t="s">
        <v>167</v>
      </c>
      <c r="L166" s="38"/>
      <c r="M166" s="158" t="s">
        <v>5</v>
      </c>
      <c r="N166" s="159" t="s">
        <v>47</v>
      </c>
      <c r="O166" s="160">
        <v>3.3</v>
      </c>
      <c r="P166" s="160">
        <f>O166*H166</f>
        <v>6.6</v>
      </c>
      <c r="Q166" s="160">
        <v>0</v>
      </c>
      <c r="R166" s="160">
        <f>Q166*H166</f>
        <v>0</v>
      </c>
      <c r="S166" s="160">
        <v>0</v>
      </c>
      <c r="T166" s="161">
        <f>S166*H166</f>
        <v>0</v>
      </c>
      <c r="AR166" s="23" t="s">
        <v>146</v>
      </c>
      <c r="AT166" s="23" t="s">
        <v>133</v>
      </c>
      <c r="AU166" s="23" t="s">
        <v>142</v>
      </c>
      <c r="AY166" s="23" t="s">
        <v>130</v>
      </c>
      <c r="BE166" s="162">
        <f>IF(N166="základní",J166,0)</f>
        <v>0</v>
      </c>
      <c r="BF166" s="162">
        <f>IF(N166="snížená",J166,0)</f>
        <v>0</v>
      </c>
      <c r="BG166" s="162">
        <f>IF(N166="zákl. přenesená",J166,0)</f>
        <v>0</v>
      </c>
      <c r="BH166" s="162">
        <f>IF(N166="sníž. přenesená",J166,0)</f>
        <v>0</v>
      </c>
      <c r="BI166" s="162">
        <f>IF(N166="nulová",J166,0)</f>
        <v>0</v>
      </c>
      <c r="BJ166" s="23" t="s">
        <v>84</v>
      </c>
      <c r="BK166" s="162">
        <f>ROUND(I166*H166,2)</f>
        <v>0</v>
      </c>
      <c r="BL166" s="23" t="s">
        <v>146</v>
      </c>
      <c r="BM166" s="23" t="s">
        <v>791</v>
      </c>
    </row>
    <row r="167" spans="2:47" s="1" customFormat="1" ht="67.5">
      <c r="B167" s="38"/>
      <c r="D167" s="166" t="s">
        <v>237</v>
      </c>
      <c r="F167" s="167" t="s">
        <v>783</v>
      </c>
      <c r="J167" s="284"/>
      <c r="L167" s="38"/>
      <c r="M167" s="168"/>
      <c r="N167" s="39"/>
      <c r="O167" s="39"/>
      <c r="P167" s="39"/>
      <c r="Q167" s="39"/>
      <c r="R167" s="39"/>
      <c r="S167" s="39"/>
      <c r="T167" s="67"/>
      <c r="AT167" s="23" t="s">
        <v>237</v>
      </c>
      <c r="AU167" s="23" t="s">
        <v>142</v>
      </c>
    </row>
    <row r="168" spans="2:65" s="1" customFormat="1" ht="25.5" customHeight="1">
      <c r="B168" s="152"/>
      <c r="C168" s="190" t="s">
        <v>360</v>
      </c>
      <c r="D168" s="190" t="s">
        <v>372</v>
      </c>
      <c r="E168" s="191" t="s">
        <v>792</v>
      </c>
      <c r="F168" s="192" t="s">
        <v>793</v>
      </c>
      <c r="G168" s="193" t="s">
        <v>670</v>
      </c>
      <c r="H168" s="194">
        <v>2</v>
      </c>
      <c r="I168" s="282">
        <v>0</v>
      </c>
      <c r="J168" s="290">
        <f>ROUND(I168*H168,2)</f>
        <v>0</v>
      </c>
      <c r="K168" s="192" t="s">
        <v>5</v>
      </c>
      <c r="L168" s="195"/>
      <c r="M168" s="196" t="s">
        <v>5</v>
      </c>
      <c r="N168" s="197" t="s">
        <v>47</v>
      </c>
      <c r="O168" s="160">
        <v>0</v>
      </c>
      <c r="P168" s="160">
        <f>O168*H168</f>
        <v>0</v>
      </c>
      <c r="Q168" s="160">
        <v>0</v>
      </c>
      <c r="R168" s="160">
        <f>Q168*H168</f>
        <v>0</v>
      </c>
      <c r="S168" s="160">
        <v>0</v>
      </c>
      <c r="T168" s="161">
        <f>S168*H168</f>
        <v>0</v>
      </c>
      <c r="AR168" s="23" t="s">
        <v>163</v>
      </c>
      <c r="AT168" s="23" t="s">
        <v>372</v>
      </c>
      <c r="AU168" s="23" t="s">
        <v>142</v>
      </c>
      <c r="AY168" s="23" t="s">
        <v>130</v>
      </c>
      <c r="BE168" s="162">
        <f>IF(N168="základní",J168,0)</f>
        <v>0</v>
      </c>
      <c r="BF168" s="162">
        <f>IF(N168="snížená",J168,0)</f>
        <v>0</v>
      </c>
      <c r="BG168" s="162">
        <f>IF(N168="zákl. přenesená",J168,0)</f>
        <v>0</v>
      </c>
      <c r="BH168" s="162">
        <f>IF(N168="sníž. přenesená",J168,0)</f>
        <v>0</v>
      </c>
      <c r="BI168" s="162">
        <f>IF(N168="nulová",J168,0)</f>
        <v>0</v>
      </c>
      <c r="BJ168" s="23" t="s">
        <v>84</v>
      </c>
      <c r="BK168" s="162">
        <f>ROUND(I168*H168,2)</f>
        <v>0</v>
      </c>
      <c r="BL168" s="23" t="s">
        <v>146</v>
      </c>
      <c r="BM168" s="23" t="s">
        <v>794</v>
      </c>
    </row>
    <row r="169" spans="2:65" s="1" customFormat="1" ht="25.5" customHeight="1">
      <c r="B169" s="152"/>
      <c r="C169" s="153" t="s">
        <v>366</v>
      </c>
      <c r="D169" s="153" t="s">
        <v>133</v>
      </c>
      <c r="E169" s="154" t="s">
        <v>795</v>
      </c>
      <c r="F169" s="155" t="s">
        <v>796</v>
      </c>
      <c r="G169" s="156" t="s">
        <v>166</v>
      </c>
      <c r="H169" s="157">
        <v>164.4</v>
      </c>
      <c r="I169" s="281">
        <v>0</v>
      </c>
      <c r="J169" s="283">
        <f>ROUND(I169*H169,2)</f>
        <v>0</v>
      </c>
      <c r="K169" s="155" t="s">
        <v>167</v>
      </c>
      <c r="L169" s="38"/>
      <c r="M169" s="158" t="s">
        <v>5</v>
      </c>
      <c r="N169" s="159" t="s">
        <v>47</v>
      </c>
      <c r="O169" s="160">
        <v>0.3</v>
      </c>
      <c r="P169" s="160">
        <f>O169*H169</f>
        <v>49.32</v>
      </c>
      <c r="Q169" s="160">
        <v>0</v>
      </c>
      <c r="R169" s="160">
        <f>Q169*H169</f>
        <v>0</v>
      </c>
      <c r="S169" s="160">
        <v>0</v>
      </c>
      <c r="T169" s="161">
        <f>S169*H169</f>
        <v>0</v>
      </c>
      <c r="AR169" s="23" t="s">
        <v>146</v>
      </c>
      <c r="AT169" s="23" t="s">
        <v>133</v>
      </c>
      <c r="AU169" s="23" t="s">
        <v>142</v>
      </c>
      <c r="AY169" s="23" t="s">
        <v>130</v>
      </c>
      <c r="BE169" s="162">
        <f>IF(N169="základní",J169,0)</f>
        <v>0</v>
      </c>
      <c r="BF169" s="162">
        <f>IF(N169="snížená",J169,0)</f>
        <v>0</v>
      </c>
      <c r="BG169" s="162">
        <f>IF(N169="zákl. přenesená",J169,0)</f>
        <v>0</v>
      </c>
      <c r="BH169" s="162">
        <f>IF(N169="sníž. přenesená",J169,0)</f>
        <v>0</v>
      </c>
      <c r="BI169" s="162">
        <f>IF(N169="nulová",J169,0)</f>
        <v>0</v>
      </c>
      <c r="BJ169" s="23" t="s">
        <v>84</v>
      </c>
      <c r="BK169" s="162">
        <f>ROUND(I169*H169,2)</f>
        <v>0</v>
      </c>
      <c r="BL169" s="23" t="s">
        <v>146</v>
      </c>
      <c r="BM169" s="23" t="s">
        <v>797</v>
      </c>
    </row>
    <row r="170" spans="2:47" s="1" customFormat="1" ht="40.5">
      <c r="B170" s="38"/>
      <c r="D170" s="166" t="s">
        <v>237</v>
      </c>
      <c r="F170" s="167" t="s">
        <v>798</v>
      </c>
      <c r="J170" s="284"/>
      <c r="L170" s="38"/>
      <c r="M170" s="168"/>
      <c r="N170" s="39"/>
      <c r="O170" s="39"/>
      <c r="P170" s="39"/>
      <c r="Q170" s="39"/>
      <c r="R170" s="39"/>
      <c r="S170" s="39"/>
      <c r="T170" s="67"/>
      <c r="AT170" s="23" t="s">
        <v>237</v>
      </c>
      <c r="AU170" s="23" t="s">
        <v>142</v>
      </c>
    </row>
    <row r="171" spans="2:51" s="12" customFormat="1" ht="13.5">
      <c r="B171" s="176"/>
      <c r="D171" s="166" t="s">
        <v>239</v>
      </c>
      <c r="E171" s="177" t="s">
        <v>5</v>
      </c>
      <c r="F171" s="178" t="s">
        <v>799</v>
      </c>
      <c r="H171" s="177" t="s">
        <v>5</v>
      </c>
      <c r="J171" s="285"/>
      <c r="L171" s="176"/>
      <c r="M171" s="179"/>
      <c r="N171" s="180"/>
      <c r="O171" s="180"/>
      <c r="P171" s="180"/>
      <c r="Q171" s="180"/>
      <c r="R171" s="180"/>
      <c r="S171" s="180"/>
      <c r="T171" s="181"/>
      <c r="AT171" s="177" t="s">
        <v>239</v>
      </c>
      <c r="AU171" s="177" t="s">
        <v>142</v>
      </c>
      <c r="AV171" s="12" t="s">
        <v>84</v>
      </c>
      <c r="AW171" s="12" t="s">
        <v>39</v>
      </c>
      <c r="AX171" s="12" t="s">
        <v>76</v>
      </c>
      <c r="AY171" s="177" t="s">
        <v>130</v>
      </c>
    </row>
    <row r="172" spans="2:51" s="11" customFormat="1" ht="13.5">
      <c r="B172" s="169"/>
      <c r="D172" s="166" t="s">
        <v>239</v>
      </c>
      <c r="E172" s="170" t="s">
        <v>5</v>
      </c>
      <c r="F172" s="171" t="s">
        <v>800</v>
      </c>
      <c r="H172" s="172">
        <v>164.4</v>
      </c>
      <c r="J172" s="286"/>
      <c r="L172" s="169"/>
      <c r="M172" s="173"/>
      <c r="N172" s="174"/>
      <c r="O172" s="174"/>
      <c r="P172" s="174"/>
      <c r="Q172" s="174"/>
      <c r="R172" s="174"/>
      <c r="S172" s="174"/>
      <c r="T172" s="175"/>
      <c r="AT172" s="170" t="s">
        <v>239</v>
      </c>
      <c r="AU172" s="170" t="s">
        <v>142</v>
      </c>
      <c r="AV172" s="11" t="s">
        <v>86</v>
      </c>
      <c r="AW172" s="11" t="s">
        <v>39</v>
      </c>
      <c r="AX172" s="11" t="s">
        <v>84</v>
      </c>
      <c r="AY172" s="170" t="s">
        <v>130</v>
      </c>
    </row>
    <row r="173" spans="2:65" s="1" customFormat="1" ht="16.5" customHeight="1">
      <c r="B173" s="152"/>
      <c r="C173" s="190" t="s">
        <v>10</v>
      </c>
      <c r="D173" s="190" t="s">
        <v>372</v>
      </c>
      <c r="E173" s="191" t="s">
        <v>801</v>
      </c>
      <c r="F173" s="192" t="s">
        <v>802</v>
      </c>
      <c r="G173" s="193" t="s">
        <v>166</v>
      </c>
      <c r="H173" s="194">
        <v>172.62</v>
      </c>
      <c r="I173" s="282">
        <v>0</v>
      </c>
      <c r="J173" s="290">
        <f>ROUND(I173*H173,2)</f>
        <v>0</v>
      </c>
      <c r="K173" s="192" t="s">
        <v>167</v>
      </c>
      <c r="L173" s="195"/>
      <c r="M173" s="196" t="s">
        <v>5</v>
      </c>
      <c r="N173" s="197" t="s">
        <v>47</v>
      </c>
      <c r="O173" s="160">
        <v>0</v>
      </c>
      <c r="P173" s="160">
        <f>O173*H173</f>
        <v>0</v>
      </c>
      <c r="Q173" s="160">
        <v>0.00131</v>
      </c>
      <c r="R173" s="160">
        <f>Q173*H173</f>
        <v>0.2261322</v>
      </c>
      <c r="S173" s="160">
        <v>0</v>
      </c>
      <c r="T173" s="161">
        <f>S173*H173</f>
        <v>0</v>
      </c>
      <c r="AR173" s="23" t="s">
        <v>163</v>
      </c>
      <c r="AT173" s="23" t="s">
        <v>372</v>
      </c>
      <c r="AU173" s="23" t="s">
        <v>142</v>
      </c>
      <c r="AY173" s="23" t="s">
        <v>130</v>
      </c>
      <c r="BE173" s="162">
        <f>IF(N173="základní",J173,0)</f>
        <v>0</v>
      </c>
      <c r="BF173" s="162">
        <f>IF(N173="snížená",J173,0)</f>
        <v>0</v>
      </c>
      <c r="BG173" s="162">
        <f>IF(N173="zákl. přenesená",J173,0)</f>
        <v>0</v>
      </c>
      <c r="BH173" s="162">
        <f>IF(N173="sníž. přenesená",J173,0)</f>
        <v>0</v>
      </c>
      <c r="BI173" s="162">
        <f>IF(N173="nulová",J173,0)</f>
        <v>0</v>
      </c>
      <c r="BJ173" s="23" t="s">
        <v>84</v>
      </c>
      <c r="BK173" s="162">
        <f>ROUND(I173*H173,2)</f>
        <v>0</v>
      </c>
      <c r="BL173" s="23" t="s">
        <v>146</v>
      </c>
      <c r="BM173" s="23" t="s">
        <v>803</v>
      </c>
    </row>
    <row r="174" spans="2:51" s="11" customFormat="1" ht="13.5">
      <c r="B174" s="169"/>
      <c r="D174" s="166" t="s">
        <v>239</v>
      </c>
      <c r="F174" s="171" t="s">
        <v>804</v>
      </c>
      <c r="H174" s="172">
        <v>172.62</v>
      </c>
      <c r="J174" s="286"/>
      <c r="L174" s="169"/>
      <c r="M174" s="173"/>
      <c r="N174" s="174"/>
      <c r="O174" s="174"/>
      <c r="P174" s="174"/>
      <c r="Q174" s="174"/>
      <c r="R174" s="174"/>
      <c r="S174" s="174"/>
      <c r="T174" s="175"/>
      <c r="AT174" s="170" t="s">
        <v>239</v>
      </c>
      <c r="AU174" s="170" t="s">
        <v>142</v>
      </c>
      <c r="AV174" s="11" t="s">
        <v>86</v>
      </c>
      <c r="AW174" s="11" t="s">
        <v>6</v>
      </c>
      <c r="AX174" s="11" t="s">
        <v>84</v>
      </c>
      <c r="AY174" s="170" t="s">
        <v>130</v>
      </c>
    </row>
    <row r="175" spans="2:63" s="10" customFormat="1" ht="29.85" customHeight="1">
      <c r="B175" s="140"/>
      <c r="D175" s="141" t="s">
        <v>75</v>
      </c>
      <c r="E175" s="150" t="s">
        <v>623</v>
      </c>
      <c r="F175" s="150" t="s">
        <v>624</v>
      </c>
      <c r="J175" s="287">
        <f>J176</f>
        <v>0</v>
      </c>
      <c r="L175" s="140"/>
      <c r="M175" s="144"/>
      <c r="N175" s="145"/>
      <c r="O175" s="145"/>
      <c r="P175" s="146">
        <f>SUM(P176:P177)</f>
        <v>22.265151999999997</v>
      </c>
      <c r="Q175" s="145"/>
      <c r="R175" s="146">
        <f>SUM(R176:R177)</f>
        <v>0</v>
      </c>
      <c r="S175" s="145"/>
      <c r="T175" s="147">
        <f>SUM(T176:T177)</f>
        <v>0</v>
      </c>
      <c r="AR175" s="141" t="s">
        <v>84</v>
      </c>
      <c r="AT175" s="148" t="s">
        <v>75</v>
      </c>
      <c r="AU175" s="148" t="s">
        <v>84</v>
      </c>
      <c r="AY175" s="141" t="s">
        <v>130</v>
      </c>
      <c r="BK175" s="149">
        <f>SUM(BK176:BK177)</f>
        <v>0</v>
      </c>
    </row>
    <row r="176" spans="2:65" s="1" customFormat="1" ht="38.25" customHeight="1">
      <c r="B176" s="152"/>
      <c r="C176" s="153" t="s">
        <v>378</v>
      </c>
      <c r="D176" s="153" t="s">
        <v>133</v>
      </c>
      <c r="E176" s="154" t="s">
        <v>626</v>
      </c>
      <c r="F176" s="155" t="s">
        <v>627</v>
      </c>
      <c r="G176" s="156" t="s">
        <v>337</v>
      </c>
      <c r="H176" s="157">
        <v>53.522</v>
      </c>
      <c r="I176" s="281">
        <v>0</v>
      </c>
      <c r="J176" s="283">
        <f>ROUND(I176*H176,2)</f>
        <v>0</v>
      </c>
      <c r="K176" s="155" t="s">
        <v>167</v>
      </c>
      <c r="L176" s="38"/>
      <c r="M176" s="158" t="s">
        <v>5</v>
      </c>
      <c r="N176" s="159" t="s">
        <v>47</v>
      </c>
      <c r="O176" s="160">
        <v>0.416</v>
      </c>
      <c r="P176" s="160">
        <f>O176*H176</f>
        <v>22.265151999999997</v>
      </c>
      <c r="Q176" s="160">
        <v>0</v>
      </c>
      <c r="R176" s="160">
        <f>Q176*H176</f>
        <v>0</v>
      </c>
      <c r="S176" s="160">
        <v>0</v>
      </c>
      <c r="T176" s="161">
        <f>S176*H176</f>
        <v>0</v>
      </c>
      <c r="AR176" s="23" t="s">
        <v>146</v>
      </c>
      <c r="AT176" s="23" t="s">
        <v>133</v>
      </c>
      <c r="AU176" s="23" t="s">
        <v>86</v>
      </c>
      <c r="AY176" s="23" t="s">
        <v>130</v>
      </c>
      <c r="BE176" s="162">
        <f>IF(N176="základní",J176,0)</f>
        <v>0</v>
      </c>
      <c r="BF176" s="162">
        <f>IF(N176="snížená",J176,0)</f>
        <v>0</v>
      </c>
      <c r="BG176" s="162">
        <f>IF(N176="zákl. přenesená",J176,0)</f>
        <v>0</v>
      </c>
      <c r="BH176" s="162">
        <f>IF(N176="sníž. přenesená",J176,0)</f>
        <v>0</v>
      </c>
      <c r="BI176" s="162">
        <f>IF(N176="nulová",J176,0)</f>
        <v>0</v>
      </c>
      <c r="BJ176" s="23" t="s">
        <v>84</v>
      </c>
      <c r="BK176" s="162">
        <f>ROUND(I176*H176,2)</f>
        <v>0</v>
      </c>
      <c r="BL176" s="23" t="s">
        <v>146</v>
      </c>
      <c r="BM176" s="23" t="s">
        <v>805</v>
      </c>
    </row>
    <row r="177" spans="2:47" s="1" customFormat="1" ht="54">
      <c r="B177" s="38"/>
      <c r="D177" s="166" t="s">
        <v>237</v>
      </c>
      <c r="F177" s="167" t="s">
        <v>629</v>
      </c>
      <c r="L177" s="38"/>
      <c r="M177" s="198"/>
      <c r="N177" s="199"/>
      <c r="O177" s="199"/>
      <c r="P177" s="199"/>
      <c r="Q177" s="199"/>
      <c r="R177" s="199"/>
      <c r="S177" s="199"/>
      <c r="T177" s="200"/>
      <c r="AT177" s="23" t="s">
        <v>237</v>
      </c>
      <c r="AU177" s="23" t="s">
        <v>86</v>
      </c>
    </row>
    <row r="178" spans="2:12" s="1" customFormat="1" ht="6.95" customHeight="1">
      <c r="B178" s="53"/>
      <c r="C178" s="54"/>
      <c r="D178" s="54"/>
      <c r="E178" s="54"/>
      <c r="F178" s="54"/>
      <c r="G178" s="54"/>
      <c r="H178" s="54"/>
      <c r="I178" s="54"/>
      <c r="J178" s="54"/>
      <c r="K178" s="54"/>
      <c r="L178" s="38"/>
    </row>
  </sheetData>
  <autoFilter ref="C87:K177"/>
  <mergeCells count="10">
    <mergeCell ref="J51:J52"/>
    <mergeCell ref="E78:H78"/>
    <mergeCell ref="E80:H8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34"/>
  <sheetViews>
    <sheetView showGridLines="0" zoomScale="70" zoomScaleNormal="70" workbookViewId="0" topLeftCell="A1">
      <pane ySplit="1" topLeftCell="A116" activePane="bottomLeft" state="frozen"/>
      <selection pane="bottomLeft" activeCell="L121" sqref="L12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96"/>
      <c r="B1" s="16"/>
      <c r="C1" s="16"/>
      <c r="D1" s="17" t="s">
        <v>1</v>
      </c>
      <c r="E1" s="16"/>
      <c r="F1" s="97" t="s">
        <v>96</v>
      </c>
      <c r="G1" s="328" t="s">
        <v>97</v>
      </c>
      <c r="H1" s="328"/>
      <c r="I1" s="16"/>
      <c r="J1" s="97" t="s">
        <v>98</v>
      </c>
      <c r="K1" s="17" t="s">
        <v>99</v>
      </c>
      <c r="L1" s="97" t="s">
        <v>100</v>
      </c>
      <c r="M1" s="97"/>
      <c r="N1" s="97"/>
      <c r="O1" s="97"/>
      <c r="P1" s="97"/>
      <c r="Q1" s="97"/>
      <c r="R1" s="97"/>
      <c r="S1" s="97"/>
      <c r="T1" s="97"/>
      <c r="U1" s="98"/>
      <c r="V1" s="98"/>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297" t="s">
        <v>8</v>
      </c>
      <c r="M2" s="298"/>
      <c r="N2" s="298"/>
      <c r="O2" s="298"/>
      <c r="P2" s="298"/>
      <c r="Q2" s="298"/>
      <c r="R2" s="298"/>
      <c r="S2" s="298"/>
      <c r="T2" s="298"/>
      <c r="U2" s="298"/>
      <c r="V2" s="298"/>
      <c r="AT2" s="23" t="s">
        <v>95</v>
      </c>
    </row>
    <row r="3" spans="2:46" ht="6.95" customHeight="1">
      <c r="B3" s="24"/>
      <c r="C3" s="25"/>
      <c r="D3" s="25"/>
      <c r="E3" s="25"/>
      <c r="F3" s="25"/>
      <c r="G3" s="25"/>
      <c r="H3" s="25"/>
      <c r="I3" s="25"/>
      <c r="J3" s="25"/>
      <c r="K3" s="26"/>
      <c r="AT3" s="23" t="s">
        <v>86</v>
      </c>
    </row>
    <row r="4" spans="2:46" ht="36.95" customHeight="1">
      <c r="B4" s="27"/>
      <c r="C4" s="28"/>
      <c r="D4" s="29" t="s">
        <v>101</v>
      </c>
      <c r="E4" s="28"/>
      <c r="F4" s="28"/>
      <c r="G4" s="28"/>
      <c r="H4" s="28"/>
      <c r="I4" s="28"/>
      <c r="J4" s="28"/>
      <c r="K4" s="30"/>
      <c r="M4" s="31" t="s">
        <v>13</v>
      </c>
      <c r="AT4" s="23" t="s">
        <v>6</v>
      </c>
    </row>
    <row r="5" spans="2:11" ht="6.95" customHeight="1">
      <c r="B5" s="27"/>
      <c r="C5" s="28"/>
      <c r="D5" s="28"/>
      <c r="E5" s="28"/>
      <c r="F5" s="28"/>
      <c r="G5" s="28"/>
      <c r="H5" s="28"/>
      <c r="I5" s="28"/>
      <c r="J5" s="28"/>
      <c r="K5" s="30"/>
    </row>
    <row r="6" spans="2:11" ht="15">
      <c r="B6" s="27"/>
      <c r="C6" s="28"/>
      <c r="D6" s="35" t="s">
        <v>17</v>
      </c>
      <c r="E6" s="28"/>
      <c r="F6" s="28"/>
      <c r="G6" s="28"/>
      <c r="H6" s="28"/>
      <c r="I6" s="28"/>
      <c r="J6" s="28"/>
      <c r="K6" s="30"/>
    </row>
    <row r="7" spans="2:11" ht="16.5" customHeight="1">
      <c r="B7" s="27"/>
      <c r="C7" s="28"/>
      <c r="D7" s="28"/>
      <c r="E7" s="329" t="str">
        <f>'Rekapitulace stavby'!K6</f>
        <v>Skatepark ve Frýdku - Místku</v>
      </c>
      <c r="F7" s="330"/>
      <c r="G7" s="330"/>
      <c r="H7" s="330"/>
      <c r="I7" s="28"/>
      <c r="J7" s="28"/>
      <c r="K7" s="30"/>
    </row>
    <row r="8" spans="2:11" s="1" customFormat="1" ht="15">
      <c r="B8" s="38"/>
      <c r="C8" s="39"/>
      <c r="D8" s="35" t="s">
        <v>102</v>
      </c>
      <c r="E8" s="39"/>
      <c r="F8" s="39"/>
      <c r="G8" s="39"/>
      <c r="H8" s="39"/>
      <c r="I8" s="39"/>
      <c r="J8" s="39"/>
      <c r="K8" s="42"/>
    </row>
    <row r="9" spans="2:11" s="1" customFormat="1" ht="36.95" customHeight="1">
      <c r="B9" s="38"/>
      <c r="C9" s="39"/>
      <c r="D9" s="39"/>
      <c r="E9" s="331" t="s">
        <v>806</v>
      </c>
      <c r="F9" s="332"/>
      <c r="G9" s="332"/>
      <c r="H9" s="332"/>
      <c r="I9" s="39"/>
      <c r="J9" s="39"/>
      <c r="K9" s="42"/>
    </row>
    <row r="10" spans="2:11" s="1" customFormat="1" ht="13.5">
      <c r="B10" s="38"/>
      <c r="C10" s="39"/>
      <c r="D10" s="39"/>
      <c r="E10" s="39"/>
      <c r="F10" s="39"/>
      <c r="G10" s="39"/>
      <c r="H10" s="39"/>
      <c r="I10" s="39"/>
      <c r="J10" s="39"/>
      <c r="K10" s="42"/>
    </row>
    <row r="11" spans="2:11" s="1" customFormat="1" ht="14.45" customHeight="1">
      <c r="B11" s="38"/>
      <c r="C11" s="39"/>
      <c r="D11" s="35" t="s">
        <v>19</v>
      </c>
      <c r="E11" s="39"/>
      <c r="F11" s="33" t="s">
        <v>20</v>
      </c>
      <c r="G11" s="39"/>
      <c r="H11" s="39"/>
      <c r="I11" s="35" t="s">
        <v>21</v>
      </c>
      <c r="J11" s="33" t="s">
        <v>5</v>
      </c>
      <c r="K11" s="42"/>
    </row>
    <row r="12" spans="2:11" s="1" customFormat="1" ht="14.45" customHeight="1">
      <c r="B12" s="38"/>
      <c r="C12" s="39"/>
      <c r="D12" s="35" t="s">
        <v>23</v>
      </c>
      <c r="E12" s="39"/>
      <c r="F12" s="33" t="s">
        <v>24</v>
      </c>
      <c r="G12" s="39"/>
      <c r="H12" s="39"/>
      <c r="I12" s="35" t="s">
        <v>25</v>
      </c>
      <c r="J12" s="99" t="str">
        <f>'Rekapitulace stavby'!AN8</f>
        <v>13. 7. 2018</v>
      </c>
      <c r="K12" s="42"/>
    </row>
    <row r="13" spans="2:11" s="1" customFormat="1" ht="10.9" customHeight="1">
      <c r="B13" s="38"/>
      <c r="C13" s="39"/>
      <c r="D13" s="39"/>
      <c r="E13" s="39"/>
      <c r="F13" s="39"/>
      <c r="G13" s="39"/>
      <c r="H13" s="39"/>
      <c r="I13" s="39"/>
      <c r="J13" s="39"/>
      <c r="K13" s="42"/>
    </row>
    <row r="14" spans="2:11" s="1" customFormat="1" ht="14.45" customHeight="1">
      <c r="B14" s="38"/>
      <c r="C14" s="39"/>
      <c r="D14" s="35" t="s">
        <v>31</v>
      </c>
      <c r="E14" s="39"/>
      <c r="F14" s="39"/>
      <c r="G14" s="39"/>
      <c r="H14" s="39"/>
      <c r="I14" s="35" t="s">
        <v>32</v>
      </c>
      <c r="J14" s="33" t="s">
        <v>5</v>
      </c>
      <c r="K14" s="42"/>
    </row>
    <row r="15" spans="2:11" s="1" customFormat="1" ht="18" customHeight="1">
      <c r="B15" s="38"/>
      <c r="C15" s="39"/>
      <c r="D15" s="39"/>
      <c r="E15" s="33" t="s">
        <v>33</v>
      </c>
      <c r="F15" s="39"/>
      <c r="G15" s="39"/>
      <c r="H15" s="39"/>
      <c r="I15" s="35" t="s">
        <v>34</v>
      </c>
      <c r="J15" s="33" t="s">
        <v>5</v>
      </c>
      <c r="K15" s="42"/>
    </row>
    <row r="16" spans="2:11" s="1" customFormat="1" ht="6.95" customHeight="1">
      <c r="B16" s="38"/>
      <c r="C16" s="39"/>
      <c r="D16" s="39"/>
      <c r="E16" s="39"/>
      <c r="F16" s="39"/>
      <c r="G16" s="39"/>
      <c r="H16" s="39"/>
      <c r="I16" s="39"/>
      <c r="J16" s="39"/>
      <c r="K16" s="42"/>
    </row>
    <row r="17" spans="2:11" s="1" customFormat="1" ht="14.45" customHeight="1">
      <c r="B17" s="38"/>
      <c r="C17" s="39"/>
      <c r="D17" s="35" t="s">
        <v>35</v>
      </c>
      <c r="E17" s="39"/>
      <c r="F17" s="39"/>
      <c r="G17" s="39"/>
      <c r="H17" s="39"/>
      <c r="I17" s="35" t="s">
        <v>32</v>
      </c>
      <c r="J17" s="33" t="str">
        <f>IF('Rekapitulace stavby'!AN13="Vyplň údaj","",IF('Rekapitulace stavby'!AN13="","",'Rekapitulace stavby'!AN13))</f>
        <v/>
      </c>
      <c r="K17" s="42"/>
    </row>
    <row r="18" spans="2:11" s="1" customFormat="1" ht="18" customHeight="1">
      <c r="B18" s="38"/>
      <c r="C18" s="39"/>
      <c r="D18" s="39"/>
      <c r="E18" s="33" t="str">
        <f>IF('Rekapitulace stavby'!E14="Vyplň údaj","",IF('Rekapitulace stavby'!E14="","",'Rekapitulace stavby'!E14))</f>
        <v xml:space="preserve"> </v>
      </c>
      <c r="F18" s="39"/>
      <c r="G18" s="39"/>
      <c r="H18" s="39"/>
      <c r="I18" s="35" t="s">
        <v>34</v>
      </c>
      <c r="J18" s="33" t="str">
        <f>IF('Rekapitulace stavby'!AN14="Vyplň údaj","",IF('Rekapitulace stavby'!AN14="","",'Rekapitulace stavby'!AN14))</f>
        <v/>
      </c>
      <c r="K18" s="42"/>
    </row>
    <row r="19" spans="2:11" s="1" customFormat="1" ht="6.95" customHeight="1">
      <c r="B19" s="38"/>
      <c r="C19" s="39"/>
      <c r="D19" s="39"/>
      <c r="E19" s="39"/>
      <c r="F19" s="39"/>
      <c r="G19" s="39"/>
      <c r="H19" s="39"/>
      <c r="I19" s="39"/>
      <c r="J19" s="39"/>
      <c r="K19" s="42"/>
    </row>
    <row r="20" spans="2:11" s="1" customFormat="1" ht="14.45" customHeight="1">
      <c r="B20" s="38"/>
      <c r="C20" s="39"/>
      <c r="D20" s="35" t="s">
        <v>37</v>
      </c>
      <c r="E20" s="39"/>
      <c r="F20" s="39"/>
      <c r="G20" s="39"/>
      <c r="H20" s="39"/>
      <c r="I20" s="35" t="s">
        <v>32</v>
      </c>
      <c r="J20" s="33" t="s">
        <v>5</v>
      </c>
      <c r="K20" s="42"/>
    </row>
    <row r="21" spans="2:11" s="1" customFormat="1" ht="18" customHeight="1">
      <c r="B21" s="38"/>
      <c r="C21" s="39"/>
      <c r="D21" s="39"/>
      <c r="E21" s="33" t="s">
        <v>38</v>
      </c>
      <c r="F21" s="39"/>
      <c r="G21" s="39"/>
      <c r="H21" s="39"/>
      <c r="I21" s="35" t="s">
        <v>34</v>
      </c>
      <c r="J21" s="33" t="s">
        <v>5</v>
      </c>
      <c r="K21" s="42"/>
    </row>
    <row r="22" spans="2:11" s="1" customFormat="1" ht="6.95" customHeight="1">
      <c r="B22" s="38"/>
      <c r="C22" s="39"/>
      <c r="D22" s="39"/>
      <c r="E22" s="39"/>
      <c r="F22" s="39"/>
      <c r="G22" s="39"/>
      <c r="H22" s="39"/>
      <c r="I22" s="39"/>
      <c r="J22" s="39"/>
      <c r="K22" s="42"/>
    </row>
    <row r="23" spans="2:11" s="1" customFormat="1" ht="14.45" customHeight="1">
      <c r="B23" s="38"/>
      <c r="C23" s="39"/>
      <c r="D23" s="35" t="s">
        <v>40</v>
      </c>
      <c r="E23" s="39"/>
      <c r="F23" s="39"/>
      <c r="G23" s="39"/>
      <c r="H23" s="39"/>
      <c r="I23" s="39"/>
      <c r="J23" s="39"/>
      <c r="K23" s="42"/>
    </row>
    <row r="24" spans="2:11" s="6" customFormat="1" ht="71.25" customHeight="1">
      <c r="B24" s="100"/>
      <c r="C24" s="101"/>
      <c r="D24" s="101"/>
      <c r="E24" s="303" t="s">
        <v>41</v>
      </c>
      <c r="F24" s="303"/>
      <c r="G24" s="303"/>
      <c r="H24" s="303"/>
      <c r="I24" s="101"/>
      <c r="J24" s="101"/>
      <c r="K24" s="102"/>
    </row>
    <row r="25" spans="2:11" s="1" customFormat="1" ht="6.95" customHeight="1">
      <c r="B25" s="38"/>
      <c r="C25" s="39"/>
      <c r="D25" s="39"/>
      <c r="E25" s="39"/>
      <c r="F25" s="39"/>
      <c r="G25" s="39"/>
      <c r="H25" s="39"/>
      <c r="I25" s="39"/>
      <c r="J25" s="39"/>
      <c r="K25" s="42"/>
    </row>
    <row r="26" spans="2:11" s="1" customFormat="1" ht="6.95" customHeight="1">
      <c r="B26" s="38"/>
      <c r="C26" s="39"/>
      <c r="D26" s="65"/>
      <c r="E26" s="65"/>
      <c r="F26" s="65"/>
      <c r="G26" s="65"/>
      <c r="H26" s="65"/>
      <c r="I26" s="65"/>
      <c r="J26" s="65"/>
      <c r="K26" s="103"/>
    </row>
    <row r="27" spans="2:11" s="1" customFormat="1" ht="25.35" customHeight="1">
      <c r="B27" s="38"/>
      <c r="C27" s="39"/>
      <c r="D27" s="104" t="s">
        <v>42</v>
      </c>
      <c r="E27" s="39"/>
      <c r="F27" s="39"/>
      <c r="G27" s="39"/>
      <c r="H27" s="39"/>
      <c r="I27" s="39"/>
      <c r="J27" s="105">
        <f>ROUND(J87,2)</f>
        <v>0</v>
      </c>
      <c r="K27" s="42"/>
    </row>
    <row r="28" spans="2:11" s="1" customFormat="1" ht="6.95" customHeight="1">
      <c r="B28" s="38"/>
      <c r="C28" s="39"/>
      <c r="D28" s="65"/>
      <c r="E28" s="65"/>
      <c r="F28" s="65"/>
      <c r="G28" s="65"/>
      <c r="H28" s="65"/>
      <c r="I28" s="65"/>
      <c r="J28" s="65"/>
      <c r="K28" s="103"/>
    </row>
    <row r="29" spans="2:11" s="1" customFormat="1" ht="14.45" customHeight="1">
      <c r="B29" s="38"/>
      <c r="C29" s="39"/>
      <c r="D29" s="39"/>
      <c r="E29" s="39"/>
      <c r="F29" s="43" t="s">
        <v>44</v>
      </c>
      <c r="G29" s="39"/>
      <c r="H29" s="39"/>
      <c r="I29" s="43" t="s">
        <v>43</v>
      </c>
      <c r="J29" s="43" t="s">
        <v>45</v>
      </c>
      <c r="K29" s="42"/>
    </row>
    <row r="30" spans="2:11" s="1" customFormat="1" ht="14.45" customHeight="1">
      <c r="B30" s="38"/>
      <c r="C30" s="39"/>
      <c r="D30" s="46" t="s">
        <v>46</v>
      </c>
      <c r="E30" s="46" t="s">
        <v>47</v>
      </c>
      <c r="F30" s="106">
        <f>ROUND(SUM(BE87:BE133),2)</f>
        <v>0</v>
      </c>
      <c r="G30" s="39"/>
      <c r="H30" s="39"/>
      <c r="I30" s="107">
        <v>0.21</v>
      </c>
      <c r="J30" s="106">
        <f>ROUND(ROUND((SUM(BE87:BE133)),2)*I30,2)</f>
        <v>0</v>
      </c>
      <c r="K30" s="42"/>
    </row>
    <row r="31" spans="2:11" s="1" customFormat="1" ht="14.45" customHeight="1">
      <c r="B31" s="38"/>
      <c r="C31" s="39"/>
      <c r="D31" s="39"/>
      <c r="E31" s="46" t="s">
        <v>48</v>
      </c>
      <c r="F31" s="106">
        <f>ROUND(SUM(BF87:BF133),2)</f>
        <v>0</v>
      </c>
      <c r="G31" s="39"/>
      <c r="H31" s="39"/>
      <c r="I31" s="107">
        <v>0.15</v>
      </c>
      <c r="J31" s="106">
        <f>ROUND(ROUND((SUM(BF87:BF133)),2)*I31,2)</f>
        <v>0</v>
      </c>
      <c r="K31" s="42"/>
    </row>
    <row r="32" spans="2:11" s="1" customFormat="1" ht="14.45" customHeight="1" hidden="1">
      <c r="B32" s="38"/>
      <c r="C32" s="39"/>
      <c r="D32" s="39"/>
      <c r="E32" s="46" t="s">
        <v>49</v>
      </c>
      <c r="F32" s="106">
        <f>ROUND(SUM(BG87:BG133),2)</f>
        <v>0</v>
      </c>
      <c r="G32" s="39"/>
      <c r="H32" s="39"/>
      <c r="I32" s="107">
        <v>0.21</v>
      </c>
      <c r="J32" s="106">
        <v>0</v>
      </c>
      <c r="K32" s="42"/>
    </row>
    <row r="33" spans="2:11" s="1" customFormat="1" ht="14.45" customHeight="1" hidden="1">
      <c r="B33" s="38"/>
      <c r="C33" s="39"/>
      <c r="D33" s="39"/>
      <c r="E33" s="46" t="s">
        <v>50</v>
      </c>
      <c r="F33" s="106">
        <f>ROUND(SUM(BH87:BH133),2)</f>
        <v>0</v>
      </c>
      <c r="G33" s="39"/>
      <c r="H33" s="39"/>
      <c r="I33" s="107">
        <v>0.15</v>
      </c>
      <c r="J33" s="106">
        <v>0</v>
      </c>
      <c r="K33" s="42"/>
    </row>
    <row r="34" spans="2:11" s="1" customFormat="1" ht="14.45" customHeight="1" hidden="1">
      <c r="B34" s="38"/>
      <c r="C34" s="39"/>
      <c r="D34" s="39"/>
      <c r="E34" s="46" t="s">
        <v>51</v>
      </c>
      <c r="F34" s="106">
        <f>ROUND(SUM(BI87:BI133),2)</f>
        <v>0</v>
      </c>
      <c r="G34" s="39"/>
      <c r="H34" s="39"/>
      <c r="I34" s="107">
        <v>0</v>
      </c>
      <c r="J34" s="106">
        <v>0</v>
      </c>
      <c r="K34" s="42"/>
    </row>
    <row r="35" spans="2:11" s="1" customFormat="1" ht="6.95" customHeight="1">
      <c r="B35" s="38"/>
      <c r="C35" s="39"/>
      <c r="D35" s="39"/>
      <c r="E35" s="39"/>
      <c r="F35" s="39"/>
      <c r="G35" s="39"/>
      <c r="H35" s="39"/>
      <c r="I35" s="39"/>
      <c r="J35" s="39"/>
      <c r="K35" s="42"/>
    </row>
    <row r="36" spans="2:11" s="1" customFormat="1" ht="25.35" customHeight="1">
      <c r="B36" s="38"/>
      <c r="C36" s="108"/>
      <c r="D36" s="109" t="s">
        <v>52</v>
      </c>
      <c r="E36" s="68"/>
      <c r="F36" s="68"/>
      <c r="G36" s="110" t="s">
        <v>53</v>
      </c>
      <c r="H36" s="111" t="s">
        <v>54</v>
      </c>
      <c r="I36" s="68"/>
      <c r="J36" s="112">
        <f>SUM(J27:J34)</f>
        <v>0</v>
      </c>
      <c r="K36" s="113"/>
    </row>
    <row r="37" spans="2:11" s="1" customFormat="1" ht="14.45" customHeight="1">
      <c r="B37" s="53"/>
      <c r="C37" s="54"/>
      <c r="D37" s="54"/>
      <c r="E37" s="54"/>
      <c r="F37" s="54"/>
      <c r="G37" s="54"/>
      <c r="H37" s="54"/>
      <c r="I37" s="54"/>
      <c r="J37" s="54"/>
      <c r="K37" s="55"/>
    </row>
    <row r="41" spans="2:11" s="1" customFormat="1" ht="6.95" customHeight="1">
      <c r="B41" s="56"/>
      <c r="C41" s="57"/>
      <c r="D41" s="57"/>
      <c r="E41" s="57"/>
      <c r="F41" s="57"/>
      <c r="G41" s="57"/>
      <c r="H41" s="57"/>
      <c r="I41" s="57"/>
      <c r="J41" s="57"/>
      <c r="K41" s="114"/>
    </row>
    <row r="42" spans="2:11" s="1" customFormat="1" ht="36.95" customHeight="1">
      <c r="B42" s="38"/>
      <c r="C42" s="29" t="s">
        <v>104</v>
      </c>
      <c r="D42" s="39"/>
      <c r="E42" s="39"/>
      <c r="F42" s="39"/>
      <c r="G42" s="39"/>
      <c r="H42" s="39"/>
      <c r="I42" s="39"/>
      <c r="J42" s="39"/>
      <c r="K42" s="42"/>
    </row>
    <row r="43" spans="2:11" s="1" customFormat="1" ht="6.95" customHeight="1">
      <c r="B43" s="38"/>
      <c r="C43" s="39"/>
      <c r="D43" s="39"/>
      <c r="E43" s="39"/>
      <c r="F43" s="39"/>
      <c r="G43" s="39"/>
      <c r="H43" s="39"/>
      <c r="I43" s="39"/>
      <c r="J43" s="39"/>
      <c r="K43" s="42"/>
    </row>
    <row r="44" spans="2:11" s="1" customFormat="1" ht="14.45" customHeight="1">
      <c r="B44" s="38"/>
      <c r="C44" s="35" t="s">
        <v>17</v>
      </c>
      <c r="D44" s="39"/>
      <c r="E44" s="39"/>
      <c r="F44" s="39"/>
      <c r="G44" s="39"/>
      <c r="H44" s="39"/>
      <c r="I44" s="39"/>
      <c r="J44" s="39"/>
      <c r="K44" s="42"/>
    </row>
    <row r="45" spans="2:11" s="1" customFormat="1" ht="16.5" customHeight="1">
      <c r="B45" s="38"/>
      <c r="C45" s="39"/>
      <c r="D45" s="39"/>
      <c r="E45" s="329" t="str">
        <f>E7</f>
        <v>Skatepark ve Frýdku - Místku</v>
      </c>
      <c r="F45" s="330"/>
      <c r="G45" s="330"/>
      <c r="H45" s="330"/>
      <c r="I45" s="39"/>
      <c r="J45" s="39"/>
      <c r="K45" s="42"/>
    </row>
    <row r="46" spans="2:11" s="1" customFormat="1" ht="14.45" customHeight="1">
      <c r="B46" s="38"/>
      <c r="C46" s="35" t="s">
        <v>102</v>
      </c>
      <c r="D46" s="39"/>
      <c r="E46" s="39"/>
      <c r="F46" s="39"/>
      <c r="G46" s="39"/>
      <c r="H46" s="39"/>
      <c r="I46" s="39"/>
      <c r="J46" s="39"/>
      <c r="K46" s="42"/>
    </row>
    <row r="47" spans="2:11" s="1" customFormat="1" ht="17.25" customHeight="1">
      <c r="B47" s="38"/>
      <c r="C47" s="39"/>
      <c r="D47" s="39"/>
      <c r="E47" s="331" t="str">
        <f>E9</f>
        <v>04 - Oblouková hala</v>
      </c>
      <c r="F47" s="332"/>
      <c r="G47" s="332"/>
      <c r="H47" s="332"/>
      <c r="I47" s="39"/>
      <c r="J47" s="39"/>
      <c r="K47" s="42"/>
    </row>
    <row r="48" spans="2:11" s="1" customFormat="1" ht="6.95" customHeight="1">
      <c r="B48" s="38"/>
      <c r="C48" s="39"/>
      <c r="D48" s="39"/>
      <c r="E48" s="39"/>
      <c r="F48" s="39"/>
      <c r="G48" s="39"/>
      <c r="H48" s="39"/>
      <c r="I48" s="39"/>
      <c r="J48" s="39"/>
      <c r="K48" s="42"/>
    </row>
    <row r="49" spans="2:11" s="1" customFormat="1" ht="18" customHeight="1">
      <c r="B49" s="38"/>
      <c r="C49" s="35" t="s">
        <v>23</v>
      </c>
      <c r="D49" s="39"/>
      <c r="E49" s="39"/>
      <c r="F49" s="33" t="str">
        <f>F12</f>
        <v>Frýdek - Místek, na p. č.p. 3070, 3066 a 3059</v>
      </c>
      <c r="G49" s="39"/>
      <c r="H49" s="39"/>
      <c r="I49" s="35" t="s">
        <v>25</v>
      </c>
      <c r="J49" s="99" t="str">
        <f>IF(J12="","",J12)</f>
        <v>13. 7. 2018</v>
      </c>
      <c r="K49" s="42"/>
    </row>
    <row r="50" spans="2:11" s="1" customFormat="1" ht="6.95" customHeight="1">
      <c r="B50" s="38"/>
      <c r="C50" s="39"/>
      <c r="D50" s="39"/>
      <c r="E50" s="39"/>
      <c r="F50" s="39"/>
      <c r="G50" s="39"/>
      <c r="H50" s="39"/>
      <c r="I50" s="39"/>
      <c r="J50" s="39"/>
      <c r="K50" s="42"/>
    </row>
    <row r="51" spans="2:11" s="1" customFormat="1" ht="15">
      <c r="B51" s="38"/>
      <c r="C51" s="35" t="s">
        <v>31</v>
      </c>
      <c r="D51" s="39"/>
      <c r="E51" s="39"/>
      <c r="F51" s="33" t="str">
        <f>E15</f>
        <v>Statutární město Frýdek - Místek, Radniční 1148</v>
      </c>
      <c r="G51" s="39"/>
      <c r="H51" s="39"/>
      <c r="I51" s="35" t="s">
        <v>37</v>
      </c>
      <c r="J51" s="303" t="str">
        <f>E21</f>
        <v>Luboš Kocourek</v>
      </c>
      <c r="K51" s="42"/>
    </row>
    <row r="52" spans="2:11" s="1" customFormat="1" ht="14.45" customHeight="1">
      <c r="B52" s="38"/>
      <c r="C52" s="35" t="s">
        <v>35</v>
      </c>
      <c r="D52" s="39"/>
      <c r="E52" s="39"/>
      <c r="F52" s="33" t="str">
        <f>IF(E18="","",E18)</f>
        <v xml:space="preserve"> </v>
      </c>
      <c r="G52" s="39"/>
      <c r="H52" s="39"/>
      <c r="I52" s="39"/>
      <c r="J52" s="324"/>
      <c r="K52" s="42"/>
    </row>
    <row r="53" spans="2:11" s="1" customFormat="1" ht="10.35" customHeight="1">
      <c r="B53" s="38"/>
      <c r="C53" s="39"/>
      <c r="D53" s="39"/>
      <c r="E53" s="39"/>
      <c r="F53" s="39"/>
      <c r="G53" s="39"/>
      <c r="H53" s="39"/>
      <c r="I53" s="39"/>
      <c r="J53" s="39"/>
      <c r="K53" s="42"/>
    </row>
    <row r="54" spans="2:11" s="1" customFormat="1" ht="29.25" customHeight="1">
      <c r="B54" s="38"/>
      <c r="C54" s="115" t="s">
        <v>105</v>
      </c>
      <c r="D54" s="108"/>
      <c r="E54" s="108"/>
      <c r="F54" s="108"/>
      <c r="G54" s="108"/>
      <c r="H54" s="108"/>
      <c r="I54" s="108"/>
      <c r="J54" s="116" t="s">
        <v>106</v>
      </c>
      <c r="K54" s="117"/>
    </row>
    <row r="55" spans="2:11" s="1" customFormat="1" ht="10.35" customHeight="1">
      <c r="B55" s="38"/>
      <c r="C55" s="39"/>
      <c r="D55" s="39"/>
      <c r="E55" s="39"/>
      <c r="F55" s="39"/>
      <c r="G55" s="39"/>
      <c r="H55" s="39"/>
      <c r="I55" s="39"/>
      <c r="J55" s="39"/>
      <c r="K55" s="42"/>
    </row>
    <row r="56" spans="2:47" s="1" customFormat="1" ht="29.25" customHeight="1">
      <c r="B56" s="38"/>
      <c r="C56" s="118" t="s">
        <v>107</v>
      </c>
      <c r="D56" s="39"/>
      <c r="E56" s="39"/>
      <c r="F56" s="39"/>
      <c r="G56" s="39"/>
      <c r="H56" s="39"/>
      <c r="I56" s="39"/>
      <c r="J56" s="105">
        <f>J87</f>
        <v>0</v>
      </c>
      <c r="K56" s="42"/>
      <c r="AU56" s="23" t="s">
        <v>108</v>
      </c>
    </row>
    <row r="57" spans="2:11" s="7" customFormat="1" ht="24.95" customHeight="1">
      <c r="B57" s="119"/>
      <c r="C57" s="120"/>
      <c r="D57" s="121" t="s">
        <v>198</v>
      </c>
      <c r="E57" s="122"/>
      <c r="F57" s="122"/>
      <c r="G57" s="122"/>
      <c r="H57" s="122"/>
      <c r="I57" s="122"/>
      <c r="J57" s="123">
        <f>J88</f>
        <v>0</v>
      </c>
      <c r="K57" s="124"/>
    </row>
    <row r="58" spans="2:11" s="8" customFormat="1" ht="19.9" customHeight="1">
      <c r="B58" s="125"/>
      <c r="C58" s="126"/>
      <c r="D58" s="127" t="s">
        <v>199</v>
      </c>
      <c r="E58" s="128"/>
      <c r="F58" s="128"/>
      <c r="G58" s="128"/>
      <c r="H58" s="128"/>
      <c r="I58" s="128"/>
      <c r="J58" s="129">
        <f>J89</f>
        <v>0</v>
      </c>
      <c r="K58" s="130"/>
    </row>
    <row r="59" spans="2:11" s="8" customFormat="1" ht="14.85" customHeight="1">
      <c r="B59" s="125"/>
      <c r="C59" s="126"/>
      <c r="D59" s="127" t="s">
        <v>202</v>
      </c>
      <c r="E59" s="128"/>
      <c r="F59" s="128"/>
      <c r="G59" s="128"/>
      <c r="H59" s="128"/>
      <c r="I59" s="128"/>
      <c r="J59" s="129">
        <f>J90</f>
        <v>0</v>
      </c>
      <c r="K59" s="130"/>
    </row>
    <row r="60" spans="2:11" s="8" customFormat="1" ht="14.85" customHeight="1">
      <c r="B60" s="125"/>
      <c r="C60" s="126"/>
      <c r="D60" s="127" t="s">
        <v>203</v>
      </c>
      <c r="E60" s="128"/>
      <c r="F60" s="128"/>
      <c r="G60" s="128"/>
      <c r="H60" s="128"/>
      <c r="I60" s="128"/>
      <c r="J60" s="129">
        <f>J98</f>
        <v>0</v>
      </c>
      <c r="K60" s="130"/>
    </row>
    <row r="61" spans="2:11" s="8" customFormat="1" ht="14.85" customHeight="1">
      <c r="B61" s="125"/>
      <c r="C61" s="126"/>
      <c r="D61" s="127" t="s">
        <v>204</v>
      </c>
      <c r="E61" s="128"/>
      <c r="F61" s="128"/>
      <c r="G61" s="128"/>
      <c r="H61" s="128"/>
      <c r="I61" s="128"/>
      <c r="J61" s="129">
        <f>J111</f>
        <v>0</v>
      </c>
      <c r="K61" s="130"/>
    </row>
    <row r="62" spans="2:11" s="8" customFormat="1" ht="19.9" customHeight="1">
      <c r="B62" s="125"/>
      <c r="C62" s="126"/>
      <c r="D62" s="127" t="s">
        <v>206</v>
      </c>
      <c r="E62" s="128"/>
      <c r="F62" s="128"/>
      <c r="G62" s="128"/>
      <c r="H62" s="128"/>
      <c r="I62" s="128"/>
      <c r="J62" s="129">
        <f>J115</f>
        <v>0</v>
      </c>
      <c r="K62" s="130"/>
    </row>
    <row r="63" spans="2:11" s="8" customFormat="1" ht="14.85" customHeight="1">
      <c r="B63" s="125"/>
      <c r="C63" s="126"/>
      <c r="D63" s="127" t="s">
        <v>208</v>
      </c>
      <c r="E63" s="128"/>
      <c r="F63" s="128"/>
      <c r="G63" s="128"/>
      <c r="H63" s="128"/>
      <c r="I63" s="128"/>
      <c r="J63" s="129">
        <f>J116</f>
        <v>0</v>
      </c>
      <c r="K63" s="130"/>
    </row>
    <row r="64" spans="2:11" s="8" customFormat="1" ht="19.9" customHeight="1">
      <c r="B64" s="125"/>
      <c r="C64" s="126"/>
      <c r="D64" s="127" t="s">
        <v>226</v>
      </c>
      <c r="E64" s="128"/>
      <c r="F64" s="128"/>
      <c r="G64" s="128"/>
      <c r="H64" s="128"/>
      <c r="I64" s="128"/>
      <c r="J64" s="129">
        <f>J125</f>
        <v>0</v>
      </c>
      <c r="K64" s="130"/>
    </row>
    <row r="65" spans="2:11" s="7" customFormat="1" ht="24.95" customHeight="1">
      <c r="B65" s="119"/>
      <c r="C65" s="120"/>
      <c r="D65" s="121" t="s">
        <v>227</v>
      </c>
      <c r="E65" s="122"/>
      <c r="F65" s="122"/>
      <c r="G65" s="122"/>
      <c r="H65" s="122"/>
      <c r="I65" s="122"/>
      <c r="J65" s="123">
        <f>J128</f>
        <v>0</v>
      </c>
      <c r="K65" s="124"/>
    </row>
    <row r="66" spans="2:11" s="8" customFormat="1" ht="19.9" customHeight="1">
      <c r="B66" s="125"/>
      <c r="C66" s="126"/>
      <c r="D66" s="127" t="s">
        <v>228</v>
      </c>
      <c r="E66" s="128"/>
      <c r="F66" s="128"/>
      <c r="G66" s="128"/>
      <c r="H66" s="128"/>
      <c r="I66" s="128"/>
      <c r="J66" s="129">
        <f>J129</f>
        <v>0</v>
      </c>
      <c r="K66" s="130"/>
    </row>
    <row r="67" spans="2:11" s="8" customFormat="1" ht="19.9" customHeight="1">
      <c r="B67" s="125"/>
      <c r="C67" s="126"/>
      <c r="D67" s="127" t="s">
        <v>807</v>
      </c>
      <c r="E67" s="128"/>
      <c r="F67" s="128"/>
      <c r="G67" s="128"/>
      <c r="H67" s="128"/>
      <c r="I67" s="128"/>
      <c r="J67" s="129">
        <f>J132</f>
        <v>0</v>
      </c>
      <c r="K67" s="130"/>
    </row>
    <row r="68" spans="2:11" s="1" customFormat="1" ht="21.75" customHeight="1">
      <c r="B68" s="38"/>
      <c r="C68" s="39"/>
      <c r="D68" s="39"/>
      <c r="E68" s="39"/>
      <c r="F68" s="39"/>
      <c r="G68" s="39"/>
      <c r="H68" s="39"/>
      <c r="I68" s="39"/>
      <c r="J68" s="39"/>
      <c r="K68" s="42"/>
    </row>
    <row r="69" spans="2:11" s="1" customFormat="1" ht="6.95" customHeight="1">
      <c r="B69" s="53"/>
      <c r="C69" s="54"/>
      <c r="D69" s="54"/>
      <c r="E69" s="54"/>
      <c r="F69" s="54"/>
      <c r="G69" s="54"/>
      <c r="H69" s="54"/>
      <c r="I69" s="54"/>
      <c r="J69" s="54"/>
      <c r="K69" s="55"/>
    </row>
    <row r="73" spans="2:12" s="1" customFormat="1" ht="6.95" customHeight="1">
      <c r="B73" s="56"/>
      <c r="C73" s="57"/>
      <c r="D73" s="57"/>
      <c r="E73" s="57"/>
      <c r="F73" s="57"/>
      <c r="G73" s="57"/>
      <c r="H73" s="57"/>
      <c r="I73" s="57"/>
      <c r="J73" s="57"/>
      <c r="K73" s="57"/>
      <c r="L73" s="38"/>
    </row>
    <row r="74" spans="2:12" s="1" customFormat="1" ht="36.95" customHeight="1">
      <c r="B74" s="38"/>
      <c r="C74" s="58" t="s">
        <v>114</v>
      </c>
      <c r="L74" s="38"/>
    </row>
    <row r="75" spans="2:12" s="1" customFormat="1" ht="6.95" customHeight="1">
      <c r="B75" s="38"/>
      <c r="L75" s="38"/>
    </row>
    <row r="76" spans="2:12" s="1" customFormat="1" ht="14.45" customHeight="1">
      <c r="B76" s="38"/>
      <c r="C76" s="60" t="s">
        <v>17</v>
      </c>
      <c r="L76" s="38"/>
    </row>
    <row r="77" spans="2:12" s="1" customFormat="1" ht="16.5" customHeight="1">
      <c r="B77" s="38"/>
      <c r="E77" s="325" t="str">
        <f>E7</f>
        <v>Skatepark ve Frýdku - Místku</v>
      </c>
      <c r="F77" s="326"/>
      <c r="G77" s="326"/>
      <c r="H77" s="326"/>
      <c r="L77" s="38"/>
    </row>
    <row r="78" spans="2:12" s="1" customFormat="1" ht="14.45" customHeight="1">
      <c r="B78" s="38"/>
      <c r="C78" s="60" t="s">
        <v>102</v>
      </c>
      <c r="L78" s="38"/>
    </row>
    <row r="79" spans="2:12" s="1" customFormat="1" ht="17.25" customHeight="1">
      <c r="B79" s="38"/>
      <c r="E79" s="315" t="str">
        <f>E9</f>
        <v>04 - Oblouková hala</v>
      </c>
      <c r="F79" s="327"/>
      <c r="G79" s="327"/>
      <c r="H79" s="327"/>
      <c r="L79" s="38"/>
    </row>
    <row r="80" spans="2:12" s="1" customFormat="1" ht="6.95" customHeight="1">
      <c r="B80" s="38"/>
      <c r="L80" s="38"/>
    </row>
    <row r="81" spans="2:12" s="1" customFormat="1" ht="18" customHeight="1">
      <c r="B81" s="38"/>
      <c r="C81" s="60" t="s">
        <v>23</v>
      </c>
      <c r="F81" s="131" t="str">
        <f>F12</f>
        <v>Frýdek - Místek, na p. č.p. 3070, 3066 a 3059</v>
      </c>
      <c r="I81" s="60" t="s">
        <v>25</v>
      </c>
      <c r="J81" s="64" t="str">
        <f>IF(J12="","",J12)</f>
        <v>13. 7. 2018</v>
      </c>
      <c r="L81" s="38"/>
    </row>
    <row r="82" spans="2:12" s="1" customFormat="1" ht="6.95" customHeight="1">
      <c r="B82" s="38"/>
      <c r="L82" s="38"/>
    </row>
    <row r="83" spans="2:12" s="1" customFormat="1" ht="15">
      <c r="B83" s="38"/>
      <c r="C83" s="60" t="s">
        <v>31</v>
      </c>
      <c r="F83" s="131" t="str">
        <f>E15</f>
        <v>Statutární město Frýdek - Místek, Radniční 1148</v>
      </c>
      <c r="I83" s="60" t="s">
        <v>37</v>
      </c>
      <c r="J83" s="131" t="str">
        <f>E21</f>
        <v>Luboš Kocourek</v>
      </c>
      <c r="L83" s="38"/>
    </row>
    <row r="84" spans="2:12" s="1" customFormat="1" ht="14.45" customHeight="1">
      <c r="B84" s="38"/>
      <c r="C84" s="60" t="s">
        <v>35</v>
      </c>
      <c r="F84" s="131" t="str">
        <f>IF(E18="","",E18)</f>
        <v xml:space="preserve"> </v>
      </c>
      <c r="L84" s="38"/>
    </row>
    <row r="85" spans="2:12" s="1" customFormat="1" ht="10.35" customHeight="1">
      <c r="B85" s="38"/>
      <c r="L85" s="38"/>
    </row>
    <row r="86" spans="2:20" s="9" customFormat="1" ht="29.25" customHeight="1">
      <c r="B86" s="132"/>
      <c r="C86" s="133" t="s">
        <v>115</v>
      </c>
      <c r="D86" s="134" t="s">
        <v>61</v>
      </c>
      <c r="E86" s="134" t="s">
        <v>57</v>
      </c>
      <c r="F86" s="134" t="s">
        <v>116</v>
      </c>
      <c r="G86" s="134" t="s">
        <v>117</v>
      </c>
      <c r="H86" s="134" t="s">
        <v>118</v>
      </c>
      <c r="I86" s="134" t="s">
        <v>119</v>
      </c>
      <c r="J86" s="134" t="s">
        <v>106</v>
      </c>
      <c r="K86" s="135" t="s">
        <v>120</v>
      </c>
      <c r="L86" s="132"/>
      <c r="M86" s="70" t="s">
        <v>121</v>
      </c>
      <c r="N86" s="71" t="s">
        <v>46</v>
      </c>
      <c r="O86" s="71" t="s">
        <v>122</v>
      </c>
      <c r="P86" s="71" t="s">
        <v>123</v>
      </c>
      <c r="Q86" s="71" t="s">
        <v>124</v>
      </c>
      <c r="R86" s="71" t="s">
        <v>125</v>
      </c>
      <c r="S86" s="71" t="s">
        <v>126</v>
      </c>
      <c r="T86" s="72" t="s">
        <v>127</v>
      </c>
    </row>
    <row r="87" spans="2:63" s="1" customFormat="1" ht="29.25" customHeight="1">
      <c r="B87" s="38"/>
      <c r="C87" s="74" t="s">
        <v>107</v>
      </c>
      <c r="J87" s="136">
        <f>J88+J128</f>
        <v>0</v>
      </c>
      <c r="L87" s="38"/>
      <c r="M87" s="73"/>
      <c r="N87" s="65"/>
      <c r="O87" s="65"/>
      <c r="P87" s="137">
        <f>P88+P128</f>
        <v>82.839878</v>
      </c>
      <c r="Q87" s="65"/>
      <c r="R87" s="137">
        <f>R88+R128</f>
        <v>48.77012792</v>
      </c>
      <c r="S87" s="65"/>
      <c r="T87" s="138">
        <f>T88+T128</f>
        <v>0</v>
      </c>
      <c r="AT87" s="23" t="s">
        <v>75</v>
      </c>
      <c r="AU87" s="23" t="s">
        <v>108</v>
      </c>
      <c r="BK87" s="139">
        <f>BK88+BK128</f>
        <v>0</v>
      </c>
    </row>
    <row r="88" spans="2:63" s="10" customFormat="1" ht="37.35" customHeight="1">
      <c r="B88" s="140"/>
      <c r="D88" s="141" t="s">
        <v>75</v>
      </c>
      <c r="E88" s="142" t="s">
        <v>229</v>
      </c>
      <c r="F88" s="142" t="s">
        <v>230</v>
      </c>
      <c r="J88" s="143">
        <f>J89+J115+J125</f>
        <v>0</v>
      </c>
      <c r="L88" s="140"/>
      <c r="M88" s="144"/>
      <c r="N88" s="145"/>
      <c r="O88" s="145"/>
      <c r="P88" s="146">
        <f>P89+P115+P125</f>
        <v>82.839878</v>
      </c>
      <c r="Q88" s="145"/>
      <c r="R88" s="146">
        <f>R89+R115+R125</f>
        <v>48.77012792</v>
      </c>
      <c r="S88" s="145"/>
      <c r="T88" s="147">
        <f>T89+T115+T125</f>
        <v>0</v>
      </c>
      <c r="AR88" s="141" t="s">
        <v>84</v>
      </c>
      <c r="AT88" s="148" t="s">
        <v>75</v>
      </c>
      <c r="AU88" s="148" t="s">
        <v>76</v>
      </c>
      <c r="AY88" s="141" t="s">
        <v>130</v>
      </c>
      <c r="BK88" s="149">
        <f>BK89+BK115+BK125</f>
        <v>0</v>
      </c>
    </row>
    <row r="89" spans="2:63" s="10" customFormat="1" ht="19.9" customHeight="1">
      <c r="B89" s="140"/>
      <c r="D89" s="141" t="s">
        <v>75</v>
      </c>
      <c r="E89" s="150" t="s">
        <v>84</v>
      </c>
      <c r="F89" s="150" t="s">
        <v>231</v>
      </c>
      <c r="J89" s="151">
        <f>J90+J98+J111</f>
        <v>0</v>
      </c>
      <c r="L89" s="140"/>
      <c r="M89" s="144"/>
      <c r="N89" s="145"/>
      <c r="O89" s="145"/>
      <c r="P89" s="146">
        <f>P90+P98+P111</f>
        <v>49.375716000000004</v>
      </c>
      <c r="Q89" s="145"/>
      <c r="R89" s="146">
        <f>R90+R98+R111</f>
        <v>0</v>
      </c>
      <c r="S89" s="145"/>
      <c r="T89" s="147">
        <f>T90+T98+T111</f>
        <v>0</v>
      </c>
      <c r="AR89" s="141" t="s">
        <v>84</v>
      </c>
      <c r="AT89" s="148" t="s">
        <v>75</v>
      </c>
      <c r="AU89" s="148" t="s">
        <v>84</v>
      </c>
      <c r="AY89" s="141" t="s">
        <v>130</v>
      </c>
      <c r="BK89" s="149">
        <f>BK90+BK98+BK111</f>
        <v>0</v>
      </c>
    </row>
    <row r="90" spans="2:63" s="10" customFormat="1" ht="14.85" customHeight="1">
      <c r="B90" s="140"/>
      <c r="D90" s="141" t="s">
        <v>75</v>
      </c>
      <c r="E90" s="150" t="s">
        <v>189</v>
      </c>
      <c r="F90" s="150" t="s">
        <v>270</v>
      </c>
      <c r="J90" s="151">
        <f>J91+J95</f>
        <v>0</v>
      </c>
      <c r="L90" s="140"/>
      <c r="M90" s="144"/>
      <c r="N90" s="145"/>
      <c r="O90" s="145"/>
      <c r="P90" s="146">
        <f>SUM(P91:P97)</f>
        <v>45.20844</v>
      </c>
      <c r="Q90" s="145"/>
      <c r="R90" s="146">
        <f>SUM(R91:R97)</f>
        <v>0</v>
      </c>
      <c r="S90" s="145"/>
      <c r="T90" s="147">
        <f>SUM(T91:T97)</f>
        <v>0</v>
      </c>
      <c r="AR90" s="141" t="s">
        <v>84</v>
      </c>
      <c r="AT90" s="148" t="s">
        <v>75</v>
      </c>
      <c r="AU90" s="148" t="s">
        <v>86</v>
      </c>
      <c r="AY90" s="141" t="s">
        <v>130</v>
      </c>
      <c r="BK90" s="149">
        <f>SUM(BK91:BK97)</f>
        <v>0</v>
      </c>
    </row>
    <row r="91" spans="2:65" s="1" customFormat="1" ht="25.5" customHeight="1">
      <c r="B91" s="152"/>
      <c r="C91" s="153" t="s">
        <v>84</v>
      </c>
      <c r="D91" s="153" t="s">
        <v>133</v>
      </c>
      <c r="E91" s="154" t="s">
        <v>285</v>
      </c>
      <c r="F91" s="155" t="s">
        <v>286</v>
      </c>
      <c r="G91" s="156" t="s">
        <v>249</v>
      </c>
      <c r="H91" s="157">
        <v>17.079</v>
      </c>
      <c r="I91" s="281">
        <v>0</v>
      </c>
      <c r="J91" s="283">
        <f>ROUND(I91*H91,2)</f>
        <v>0</v>
      </c>
      <c r="K91" s="155" t="s">
        <v>167</v>
      </c>
      <c r="L91" s="38"/>
      <c r="M91" s="158" t="s">
        <v>5</v>
      </c>
      <c r="N91" s="159" t="s">
        <v>47</v>
      </c>
      <c r="O91" s="160">
        <v>2.32</v>
      </c>
      <c r="P91" s="160">
        <f>O91*H91</f>
        <v>39.62328</v>
      </c>
      <c r="Q91" s="160">
        <v>0</v>
      </c>
      <c r="R91" s="160">
        <f>Q91*H91</f>
        <v>0</v>
      </c>
      <c r="S91" s="160">
        <v>0</v>
      </c>
      <c r="T91" s="161">
        <f>S91*H91</f>
        <v>0</v>
      </c>
      <c r="AR91" s="23" t="s">
        <v>146</v>
      </c>
      <c r="AT91" s="23" t="s">
        <v>133</v>
      </c>
      <c r="AU91" s="23" t="s">
        <v>142</v>
      </c>
      <c r="AY91" s="23" t="s">
        <v>130</v>
      </c>
      <c r="BE91" s="162">
        <f>IF(N91="základní",J91,0)</f>
        <v>0</v>
      </c>
      <c r="BF91" s="162">
        <f>IF(N91="snížená",J91,0)</f>
        <v>0</v>
      </c>
      <c r="BG91" s="162">
        <f>IF(N91="zákl. přenesená",J91,0)</f>
        <v>0</v>
      </c>
      <c r="BH91" s="162">
        <f>IF(N91="sníž. přenesená",J91,0)</f>
        <v>0</v>
      </c>
      <c r="BI91" s="162">
        <f>IF(N91="nulová",J91,0)</f>
        <v>0</v>
      </c>
      <c r="BJ91" s="23" t="s">
        <v>84</v>
      </c>
      <c r="BK91" s="162">
        <f>ROUND(I91*H91,2)</f>
        <v>0</v>
      </c>
      <c r="BL91" s="23" t="s">
        <v>146</v>
      </c>
      <c r="BM91" s="23" t="s">
        <v>808</v>
      </c>
    </row>
    <row r="92" spans="2:47" s="1" customFormat="1" ht="148.5">
      <c r="B92" s="38"/>
      <c r="D92" s="166" t="s">
        <v>237</v>
      </c>
      <c r="F92" s="167" t="s">
        <v>288</v>
      </c>
      <c r="J92" s="284"/>
      <c r="L92" s="38"/>
      <c r="M92" s="168"/>
      <c r="N92" s="39"/>
      <c r="O92" s="39"/>
      <c r="P92" s="39"/>
      <c r="Q92" s="39"/>
      <c r="R92" s="39"/>
      <c r="S92" s="39"/>
      <c r="T92" s="67"/>
      <c r="AT92" s="23" t="s">
        <v>237</v>
      </c>
      <c r="AU92" s="23" t="s">
        <v>142</v>
      </c>
    </row>
    <row r="93" spans="2:51" s="12" customFormat="1" ht="13.5">
      <c r="B93" s="176"/>
      <c r="D93" s="166" t="s">
        <v>239</v>
      </c>
      <c r="E93" s="177" t="s">
        <v>5</v>
      </c>
      <c r="F93" s="178" t="s">
        <v>809</v>
      </c>
      <c r="H93" s="177" t="s">
        <v>5</v>
      </c>
      <c r="J93" s="285"/>
      <c r="L93" s="176"/>
      <c r="M93" s="179"/>
      <c r="N93" s="180"/>
      <c r="O93" s="180"/>
      <c r="P93" s="180"/>
      <c r="Q93" s="180"/>
      <c r="R93" s="180"/>
      <c r="S93" s="180"/>
      <c r="T93" s="181"/>
      <c r="AT93" s="177" t="s">
        <v>239</v>
      </c>
      <c r="AU93" s="177" t="s">
        <v>142</v>
      </c>
      <c r="AV93" s="12" t="s">
        <v>84</v>
      </c>
      <c r="AW93" s="12" t="s">
        <v>39</v>
      </c>
      <c r="AX93" s="12" t="s">
        <v>76</v>
      </c>
      <c r="AY93" s="177" t="s">
        <v>130</v>
      </c>
    </row>
    <row r="94" spans="2:51" s="11" customFormat="1" ht="13.5">
      <c r="B94" s="169"/>
      <c r="D94" s="166" t="s">
        <v>239</v>
      </c>
      <c r="E94" s="170" t="s">
        <v>5</v>
      </c>
      <c r="F94" s="171" t="s">
        <v>810</v>
      </c>
      <c r="H94" s="172">
        <v>17.079</v>
      </c>
      <c r="J94" s="286"/>
      <c r="L94" s="169"/>
      <c r="M94" s="173"/>
      <c r="N94" s="174"/>
      <c r="O94" s="174"/>
      <c r="P94" s="174"/>
      <c r="Q94" s="174"/>
      <c r="R94" s="174"/>
      <c r="S94" s="174"/>
      <c r="T94" s="175"/>
      <c r="AT94" s="170" t="s">
        <v>239</v>
      </c>
      <c r="AU94" s="170" t="s">
        <v>142</v>
      </c>
      <c r="AV94" s="11" t="s">
        <v>86</v>
      </c>
      <c r="AW94" s="11" t="s">
        <v>39</v>
      </c>
      <c r="AX94" s="11" t="s">
        <v>84</v>
      </c>
      <c r="AY94" s="170" t="s">
        <v>130</v>
      </c>
    </row>
    <row r="95" spans="2:65" s="1" customFormat="1" ht="38.25" customHeight="1">
      <c r="B95" s="152"/>
      <c r="C95" s="153" t="s">
        <v>86</v>
      </c>
      <c r="D95" s="153" t="s">
        <v>133</v>
      </c>
      <c r="E95" s="154" t="s">
        <v>295</v>
      </c>
      <c r="F95" s="155" t="s">
        <v>296</v>
      </c>
      <c r="G95" s="156" t="s">
        <v>249</v>
      </c>
      <c r="H95" s="157">
        <v>8.54</v>
      </c>
      <c r="I95" s="281">
        <v>0</v>
      </c>
      <c r="J95" s="283">
        <f>ROUND(I95*H95,2)</f>
        <v>0</v>
      </c>
      <c r="K95" s="155" t="s">
        <v>167</v>
      </c>
      <c r="L95" s="38"/>
      <c r="M95" s="158" t="s">
        <v>5</v>
      </c>
      <c r="N95" s="159" t="s">
        <v>47</v>
      </c>
      <c r="O95" s="160">
        <v>0.654</v>
      </c>
      <c r="P95" s="160">
        <f>O95*H95</f>
        <v>5.585159999999999</v>
      </c>
      <c r="Q95" s="160">
        <v>0</v>
      </c>
      <c r="R95" s="160">
        <f>Q95*H95</f>
        <v>0</v>
      </c>
      <c r="S95" s="160">
        <v>0</v>
      </c>
      <c r="T95" s="161">
        <f>S95*H95</f>
        <v>0</v>
      </c>
      <c r="AR95" s="23" t="s">
        <v>146</v>
      </c>
      <c r="AT95" s="23" t="s">
        <v>133</v>
      </c>
      <c r="AU95" s="23" t="s">
        <v>142</v>
      </c>
      <c r="AY95" s="23" t="s">
        <v>130</v>
      </c>
      <c r="BE95" s="162">
        <f>IF(N95="základní",J95,0)</f>
        <v>0</v>
      </c>
      <c r="BF95" s="162">
        <f>IF(N95="snížená",J95,0)</f>
        <v>0</v>
      </c>
      <c r="BG95" s="162">
        <f>IF(N95="zákl. přenesená",J95,0)</f>
        <v>0</v>
      </c>
      <c r="BH95" s="162">
        <f>IF(N95="sníž. přenesená",J95,0)</f>
        <v>0</v>
      </c>
      <c r="BI95" s="162">
        <f>IF(N95="nulová",J95,0)</f>
        <v>0</v>
      </c>
      <c r="BJ95" s="23" t="s">
        <v>84</v>
      </c>
      <c r="BK95" s="162">
        <f>ROUND(I95*H95,2)</f>
        <v>0</v>
      </c>
      <c r="BL95" s="23" t="s">
        <v>146</v>
      </c>
      <c r="BM95" s="23" t="s">
        <v>811</v>
      </c>
    </row>
    <row r="96" spans="2:47" s="1" customFormat="1" ht="148.5">
      <c r="B96" s="38"/>
      <c r="D96" s="166" t="s">
        <v>237</v>
      </c>
      <c r="F96" s="167" t="s">
        <v>288</v>
      </c>
      <c r="J96" s="284"/>
      <c r="L96" s="38"/>
      <c r="M96" s="168"/>
      <c r="N96" s="39"/>
      <c r="O96" s="39"/>
      <c r="P96" s="39"/>
      <c r="Q96" s="39"/>
      <c r="R96" s="39"/>
      <c r="S96" s="39"/>
      <c r="T96" s="67"/>
      <c r="AT96" s="23" t="s">
        <v>237</v>
      </c>
      <c r="AU96" s="23" t="s">
        <v>142</v>
      </c>
    </row>
    <row r="97" spans="2:51" s="11" customFormat="1" ht="13.5">
      <c r="B97" s="169"/>
      <c r="D97" s="166" t="s">
        <v>239</v>
      </c>
      <c r="F97" s="171" t="s">
        <v>812</v>
      </c>
      <c r="H97" s="172">
        <v>8.54</v>
      </c>
      <c r="J97" s="286"/>
      <c r="L97" s="169"/>
      <c r="M97" s="173"/>
      <c r="N97" s="174"/>
      <c r="O97" s="174"/>
      <c r="P97" s="174"/>
      <c r="Q97" s="174"/>
      <c r="R97" s="174"/>
      <c r="S97" s="174"/>
      <c r="T97" s="175"/>
      <c r="AT97" s="170" t="s">
        <v>239</v>
      </c>
      <c r="AU97" s="170" t="s">
        <v>142</v>
      </c>
      <c r="AV97" s="11" t="s">
        <v>86</v>
      </c>
      <c r="AW97" s="11" t="s">
        <v>6</v>
      </c>
      <c r="AX97" s="11" t="s">
        <v>84</v>
      </c>
      <c r="AY97" s="170" t="s">
        <v>130</v>
      </c>
    </row>
    <row r="98" spans="2:63" s="10" customFormat="1" ht="22.35" customHeight="1">
      <c r="B98" s="140"/>
      <c r="D98" s="141" t="s">
        <v>75</v>
      </c>
      <c r="E98" s="150" t="s">
        <v>309</v>
      </c>
      <c r="F98" s="150" t="s">
        <v>310</v>
      </c>
      <c r="J98" s="287">
        <f>J99+J101+J104+J107</f>
        <v>0</v>
      </c>
      <c r="L98" s="140"/>
      <c r="M98" s="144"/>
      <c r="N98" s="145"/>
      <c r="O98" s="145"/>
      <c r="P98" s="146">
        <f>SUM(P99:P110)</f>
        <v>4.167276</v>
      </c>
      <c r="Q98" s="145"/>
      <c r="R98" s="146">
        <f>SUM(R99:R110)</f>
        <v>0</v>
      </c>
      <c r="S98" s="145"/>
      <c r="T98" s="147">
        <f>SUM(T99:T110)</f>
        <v>0</v>
      </c>
      <c r="AR98" s="141" t="s">
        <v>84</v>
      </c>
      <c r="AT98" s="148" t="s">
        <v>75</v>
      </c>
      <c r="AU98" s="148" t="s">
        <v>86</v>
      </c>
      <c r="AY98" s="141" t="s">
        <v>130</v>
      </c>
      <c r="BK98" s="149">
        <f>SUM(BK99:BK110)</f>
        <v>0</v>
      </c>
    </row>
    <row r="99" spans="2:65" s="1" customFormat="1" ht="38.25" customHeight="1">
      <c r="B99" s="152"/>
      <c r="C99" s="153" t="s">
        <v>142</v>
      </c>
      <c r="D99" s="153" t="s">
        <v>133</v>
      </c>
      <c r="E99" s="154" t="s">
        <v>325</v>
      </c>
      <c r="F99" s="155" t="s">
        <v>326</v>
      </c>
      <c r="G99" s="156" t="s">
        <v>249</v>
      </c>
      <c r="H99" s="157">
        <v>17.079</v>
      </c>
      <c r="I99" s="281">
        <v>0</v>
      </c>
      <c r="J99" s="283">
        <f>ROUND(I99*H99,2)</f>
        <v>0</v>
      </c>
      <c r="K99" s="155" t="s">
        <v>167</v>
      </c>
      <c r="L99" s="38"/>
      <c r="M99" s="158" t="s">
        <v>5</v>
      </c>
      <c r="N99" s="159" t="s">
        <v>47</v>
      </c>
      <c r="O99" s="160">
        <v>0.083</v>
      </c>
      <c r="P99" s="160">
        <f>O99*H99</f>
        <v>1.4175570000000002</v>
      </c>
      <c r="Q99" s="160">
        <v>0</v>
      </c>
      <c r="R99" s="160">
        <f>Q99*H99</f>
        <v>0</v>
      </c>
      <c r="S99" s="160">
        <v>0</v>
      </c>
      <c r="T99" s="161">
        <f>S99*H99</f>
        <v>0</v>
      </c>
      <c r="AR99" s="23" t="s">
        <v>146</v>
      </c>
      <c r="AT99" s="23" t="s">
        <v>133</v>
      </c>
      <c r="AU99" s="23" t="s">
        <v>142</v>
      </c>
      <c r="AY99" s="23" t="s">
        <v>130</v>
      </c>
      <c r="BE99" s="162">
        <f>IF(N99="základní",J99,0)</f>
        <v>0</v>
      </c>
      <c r="BF99" s="162">
        <f>IF(N99="snížená",J99,0)</f>
        <v>0</v>
      </c>
      <c r="BG99" s="162">
        <f>IF(N99="zákl. přenesená",J99,0)</f>
        <v>0</v>
      </c>
      <c r="BH99" s="162">
        <f>IF(N99="sníž. přenesená",J99,0)</f>
        <v>0</v>
      </c>
      <c r="BI99" s="162">
        <f>IF(N99="nulová",J99,0)</f>
        <v>0</v>
      </c>
      <c r="BJ99" s="23" t="s">
        <v>84</v>
      </c>
      <c r="BK99" s="162">
        <f>ROUND(I99*H99,2)</f>
        <v>0</v>
      </c>
      <c r="BL99" s="23" t="s">
        <v>146</v>
      </c>
      <c r="BM99" s="23" t="s">
        <v>813</v>
      </c>
    </row>
    <row r="100" spans="2:47" s="1" customFormat="1" ht="243">
      <c r="B100" s="38"/>
      <c r="D100" s="166" t="s">
        <v>237</v>
      </c>
      <c r="F100" s="167" t="s">
        <v>322</v>
      </c>
      <c r="J100" s="284"/>
      <c r="L100" s="38"/>
      <c r="M100" s="168"/>
      <c r="N100" s="39"/>
      <c r="O100" s="39"/>
      <c r="P100" s="39"/>
      <c r="Q100" s="39"/>
      <c r="R100" s="39"/>
      <c r="S100" s="39"/>
      <c r="T100" s="67"/>
      <c r="AT100" s="23" t="s">
        <v>237</v>
      </c>
      <c r="AU100" s="23" t="s">
        <v>142</v>
      </c>
    </row>
    <row r="101" spans="2:65" s="1" customFormat="1" ht="51" customHeight="1">
      <c r="B101" s="152"/>
      <c r="C101" s="153" t="s">
        <v>146</v>
      </c>
      <c r="D101" s="153" t="s">
        <v>133</v>
      </c>
      <c r="E101" s="154" t="s">
        <v>329</v>
      </c>
      <c r="F101" s="155" t="s">
        <v>330</v>
      </c>
      <c r="G101" s="156" t="s">
        <v>249</v>
      </c>
      <c r="H101" s="157">
        <v>85.395</v>
      </c>
      <c r="I101" s="281">
        <v>0</v>
      </c>
      <c r="J101" s="283">
        <f>ROUND(I101*H101,2)</f>
        <v>0</v>
      </c>
      <c r="K101" s="155" t="s">
        <v>167</v>
      </c>
      <c r="L101" s="38"/>
      <c r="M101" s="158" t="s">
        <v>5</v>
      </c>
      <c r="N101" s="159" t="s">
        <v>47</v>
      </c>
      <c r="O101" s="160">
        <v>0.004</v>
      </c>
      <c r="P101" s="160">
        <f>O101*H101</f>
        <v>0.34158</v>
      </c>
      <c r="Q101" s="160">
        <v>0</v>
      </c>
      <c r="R101" s="160">
        <f>Q101*H101</f>
        <v>0</v>
      </c>
      <c r="S101" s="160">
        <v>0</v>
      </c>
      <c r="T101" s="161">
        <f>S101*H101</f>
        <v>0</v>
      </c>
      <c r="AR101" s="23" t="s">
        <v>146</v>
      </c>
      <c r="AT101" s="23" t="s">
        <v>133</v>
      </c>
      <c r="AU101" s="23" t="s">
        <v>142</v>
      </c>
      <c r="AY101" s="23" t="s">
        <v>130</v>
      </c>
      <c r="BE101" s="162">
        <f>IF(N101="základní",J101,0)</f>
        <v>0</v>
      </c>
      <c r="BF101" s="162">
        <f>IF(N101="snížená",J101,0)</f>
        <v>0</v>
      </c>
      <c r="BG101" s="162">
        <f>IF(N101="zákl. přenesená",J101,0)</f>
        <v>0</v>
      </c>
      <c r="BH101" s="162">
        <f>IF(N101="sníž. přenesená",J101,0)</f>
        <v>0</v>
      </c>
      <c r="BI101" s="162">
        <f>IF(N101="nulová",J101,0)</f>
        <v>0</v>
      </c>
      <c r="BJ101" s="23" t="s">
        <v>84</v>
      </c>
      <c r="BK101" s="162">
        <f>ROUND(I101*H101,2)</f>
        <v>0</v>
      </c>
      <c r="BL101" s="23" t="s">
        <v>146</v>
      </c>
      <c r="BM101" s="23" t="s">
        <v>814</v>
      </c>
    </row>
    <row r="102" spans="2:47" s="1" customFormat="1" ht="243">
      <c r="B102" s="38"/>
      <c r="D102" s="166" t="s">
        <v>237</v>
      </c>
      <c r="F102" s="167" t="s">
        <v>322</v>
      </c>
      <c r="J102" s="284"/>
      <c r="L102" s="38"/>
      <c r="M102" s="168"/>
      <c r="N102" s="39"/>
      <c r="O102" s="39"/>
      <c r="P102" s="39"/>
      <c r="Q102" s="39"/>
      <c r="R102" s="39"/>
      <c r="S102" s="39"/>
      <c r="T102" s="67"/>
      <c r="AT102" s="23" t="s">
        <v>237</v>
      </c>
      <c r="AU102" s="23" t="s">
        <v>142</v>
      </c>
    </row>
    <row r="103" spans="2:51" s="11" customFormat="1" ht="13.5">
      <c r="B103" s="169"/>
      <c r="D103" s="166" t="s">
        <v>239</v>
      </c>
      <c r="F103" s="171" t="s">
        <v>815</v>
      </c>
      <c r="H103" s="172">
        <v>85.395</v>
      </c>
      <c r="J103" s="286"/>
      <c r="L103" s="169"/>
      <c r="M103" s="173"/>
      <c r="N103" s="174"/>
      <c r="O103" s="174"/>
      <c r="P103" s="174"/>
      <c r="Q103" s="174"/>
      <c r="R103" s="174"/>
      <c r="S103" s="174"/>
      <c r="T103" s="175"/>
      <c r="AT103" s="170" t="s">
        <v>239</v>
      </c>
      <c r="AU103" s="170" t="s">
        <v>142</v>
      </c>
      <c r="AV103" s="11" t="s">
        <v>86</v>
      </c>
      <c r="AW103" s="11" t="s">
        <v>6</v>
      </c>
      <c r="AX103" s="11" t="s">
        <v>84</v>
      </c>
      <c r="AY103" s="170" t="s">
        <v>130</v>
      </c>
    </row>
    <row r="104" spans="2:65" s="1" customFormat="1" ht="25.5" customHeight="1">
      <c r="B104" s="152"/>
      <c r="C104" s="153" t="s">
        <v>129</v>
      </c>
      <c r="D104" s="153" t="s">
        <v>133</v>
      </c>
      <c r="E104" s="154" t="s">
        <v>311</v>
      </c>
      <c r="F104" s="155" t="s">
        <v>312</v>
      </c>
      <c r="G104" s="156" t="s">
        <v>249</v>
      </c>
      <c r="H104" s="157">
        <v>17.079</v>
      </c>
      <c r="I104" s="281">
        <v>0</v>
      </c>
      <c r="J104" s="283">
        <f>ROUND(I104*H104,2)</f>
        <v>0</v>
      </c>
      <c r="K104" s="155" t="s">
        <v>167</v>
      </c>
      <c r="L104" s="38"/>
      <c r="M104" s="158" t="s">
        <v>5</v>
      </c>
      <c r="N104" s="159" t="s">
        <v>47</v>
      </c>
      <c r="O104" s="160">
        <v>0.097</v>
      </c>
      <c r="P104" s="160">
        <f>O104*H104</f>
        <v>1.6566630000000002</v>
      </c>
      <c r="Q104" s="160">
        <v>0</v>
      </c>
      <c r="R104" s="160">
        <f>Q104*H104</f>
        <v>0</v>
      </c>
      <c r="S104" s="160">
        <v>0</v>
      </c>
      <c r="T104" s="161">
        <f>S104*H104</f>
        <v>0</v>
      </c>
      <c r="AR104" s="23" t="s">
        <v>146</v>
      </c>
      <c r="AT104" s="23" t="s">
        <v>133</v>
      </c>
      <c r="AU104" s="23" t="s">
        <v>142</v>
      </c>
      <c r="AY104" s="23" t="s">
        <v>130</v>
      </c>
      <c r="BE104" s="162">
        <f>IF(N104="základní",J104,0)</f>
        <v>0</v>
      </c>
      <c r="BF104" s="162">
        <f>IF(N104="snížená",J104,0)</f>
        <v>0</v>
      </c>
      <c r="BG104" s="162">
        <f>IF(N104="zákl. přenesená",J104,0)</f>
        <v>0</v>
      </c>
      <c r="BH104" s="162">
        <f>IF(N104="sníž. přenesená",J104,0)</f>
        <v>0</v>
      </c>
      <c r="BI104" s="162">
        <f>IF(N104="nulová",J104,0)</f>
        <v>0</v>
      </c>
      <c r="BJ104" s="23" t="s">
        <v>84</v>
      </c>
      <c r="BK104" s="162">
        <f>ROUND(I104*H104,2)</f>
        <v>0</v>
      </c>
      <c r="BL104" s="23" t="s">
        <v>146</v>
      </c>
      <c r="BM104" s="23" t="s">
        <v>816</v>
      </c>
    </row>
    <row r="105" spans="2:47" s="1" customFormat="1" ht="175.5">
      <c r="B105" s="38"/>
      <c r="D105" s="166" t="s">
        <v>237</v>
      </c>
      <c r="F105" s="167" t="s">
        <v>314</v>
      </c>
      <c r="J105" s="284"/>
      <c r="L105" s="38"/>
      <c r="M105" s="168"/>
      <c r="N105" s="39"/>
      <c r="O105" s="39"/>
      <c r="P105" s="39"/>
      <c r="Q105" s="39"/>
      <c r="R105" s="39"/>
      <c r="S105" s="39"/>
      <c r="T105" s="67"/>
      <c r="AT105" s="23" t="s">
        <v>237</v>
      </c>
      <c r="AU105" s="23" t="s">
        <v>142</v>
      </c>
    </row>
    <row r="106" spans="2:51" s="11" customFormat="1" ht="13.5">
      <c r="B106" s="169"/>
      <c r="D106" s="166" t="s">
        <v>239</v>
      </c>
      <c r="E106" s="170" t="s">
        <v>5</v>
      </c>
      <c r="F106" s="171" t="s">
        <v>817</v>
      </c>
      <c r="H106" s="172">
        <v>17.079</v>
      </c>
      <c r="J106" s="286"/>
      <c r="L106" s="169"/>
      <c r="M106" s="173"/>
      <c r="N106" s="174"/>
      <c r="O106" s="174"/>
      <c r="P106" s="174"/>
      <c r="Q106" s="174"/>
      <c r="R106" s="174"/>
      <c r="S106" s="174"/>
      <c r="T106" s="175"/>
      <c r="AT106" s="170" t="s">
        <v>239</v>
      </c>
      <c r="AU106" s="170" t="s">
        <v>142</v>
      </c>
      <c r="AV106" s="11" t="s">
        <v>86</v>
      </c>
      <c r="AW106" s="11" t="s">
        <v>39</v>
      </c>
      <c r="AX106" s="11" t="s">
        <v>84</v>
      </c>
      <c r="AY106" s="170" t="s">
        <v>130</v>
      </c>
    </row>
    <row r="107" spans="2:65" s="1" customFormat="1" ht="38.25" customHeight="1">
      <c r="B107" s="152"/>
      <c r="C107" s="153" t="s">
        <v>155</v>
      </c>
      <c r="D107" s="153" t="s">
        <v>133</v>
      </c>
      <c r="E107" s="154" t="s">
        <v>319</v>
      </c>
      <c r="F107" s="155" t="s">
        <v>320</v>
      </c>
      <c r="G107" s="156" t="s">
        <v>249</v>
      </c>
      <c r="H107" s="157">
        <v>17.079</v>
      </c>
      <c r="I107" s="281">
        <v>0</v>
      </c>
      <c r="J107" s="283">
        <f>ROUND(I107*H107,2)</f>
        <v>0</v>
      </c>
      <c r="K107" s="155" t="s">
        <v>167</v>
      </c>
      <c r="L107" s="38"/>
      <c r="M107" s="158" t="s">
        <v>5</v>
      </c>
      <c r="N107" s="159" t="s">
        <v>47</v>
      </c>
      <c r="O107" s="160">
        <v>0.044</v>
      </c>
      <c r="P107" s="160">
        <f>O107*H107</f>
        <v>0.751476</v>
      </c>
      <c r="Q107" s="160">
        <v>0</v>
      </c>
      <c r="R107" s="160">
        <f>Q107*H107</f>
        <v>0</v>
      </c>
      <c r="S107" s="160">
        <v>0</v>
      </c>
      <c r="T107" s="161">
        <f>S107*H107</f>
        <v>0</v>
      </c>
      <c r="AR107" s="23" t="s">
        <v>146</v>
      </c>
      <c r="AT107" s="23" t="s">
        <v>133</v>
      </c>
      <c r="AU107" s="23" t="s">
        <v>142</v>
      </c>
      <c r="AY107" s="23" t="s">
        <v>130</v>
      </c>
      <c r="BE107" s="162">
        <f>IF(N107="základní",J107,0)</f>
        <v>0</v>
      </c>
      <c r="BF107" s="162">
        <f>IF(N107="snížená",J107,0)</f>
        <v>0</v>
      </c>
      <c r="BG107" s="162">
        <f>IF(N107="zákl. přenesená",J107,0)</f>
        <v>0</v>
      </c>
      <c r="BH107" s="162">
        <f>IF(N107="sníž. přenesená",J107,0)</f>
        <v>0</v>
      </c>
      <c r="BI107" s="162">
        <f>IF(N107="nulová",J107,0)</f>
        <v>0</v>
      </c>
      <c r="BJ107" s="23" t="s">
        <v>84</v>
      </c>
      <c r="BK107" s="162">
        <f>ROUND(I107*H107,2)</f>
        <v>0</v>
      </c>
      <c r="BL107" s="23" t="s">
        <v>146</v>
      </c>
      <c r="BM107" s="23" t="s">
        <v>818</v>
      </c>
    </row>
    <row r="108" spans="2:47" s="1" customFormat="1" ht="243">
      <c r="B108" s="38"/>
      <c r="D108" s="166" t="s">
        <v>237</v>
      </c>
      <c r="F108" s="167" t="s">
        <v>322</v>
      </c>
      <c r="J108" s="284"/>
      <c r="L108" s="38"/>
      <c r="M108" s="168"/>
      <c r="N108" s="39"/>
      <c r="O108" s="39"/>
      <c r="P108" s="39"/>
      <c r="Q108" s="39"/>
      <c r="R108" s="39"/>
      <c r="S108" s="39"/>
      <c r="T108" s="67"/>
      <c r="AT108" s="23" t="s">
        <v>237</v>
      </c>
      <c r="AU108" s="23" t="s">
        <v>142</v>
      </c>
    </row>
    <row r="109" spans="2:51" s="12" customFormat="1" ht="13.5">
      <c r="B109" s="176"/>
      <c r="D109" s="166" t="s">
        <v>239</v>
      </c>
      <c r="E109" s="177" t="s">
        <v>5</v>
      </c>
      <c r="F109" s="178" t="s">
        <v>323</v>
      </c>
      <c r="H109" s="177" t="s">
        <v>5</v>
      </c>
      <c r="J109" s="285"/>
      <c r="L109" s="176"/>
      <c r="M109" s="179"/>
      <c r="N109" s="180"/>
      <c r="O109" s="180"/>
      <c r="P109" s="180"/>
      <c r="Q109" s="180"/>
      <c r="R109" s="180"/>
      <c r="S109" s="180"/>
      <c r="T109" s="181"/>
      <c r="AT109" s="177" t="s">
        <v>239</v>
      </c>
      <c r="AU109" s="177" t="s">
        <v>142</v>
      </c>
      <c r="AV109" s="12" t="s">
        <v>84</v>
      </c>
      <c r="AW109" s="12" t="s">
        <v>39</v>
      </c>
      <c r="AX109" s="12" t="s">
        <v>76</v>
      </c>
      <c r="AY109" s="177" t="s">
        <v>130</v>
      </c>
    </row>
    <row r="110" spans="2:51" s="11" customFormat="1" ht="13.5">
      <c r="B110" s="169"/>
      <c r="D110" s="166" t="s">
        <v>239</v>
      </c>
      <c r="E110" s="170" t="s">
        <v>5</v>
      </c>
      <c r="F110" s="171" t="s">
        <v>819</v>
      </c>
      <c r="H110" s="172">
        <v>17.079</v>
      </c>
      <c r="J110" s="286"/>
      <c r="L110" s="169"/>
      <c r="M110" s="173"/>
      <c r="N110" s="174"/>
      <c r="O110" s="174"/>
      <c r="P110" s="174"/>
      <c r="Q110" s="174"/>
      <c r="R110" s="174"/>
      <c r="S110" s="174"/>
      <c r="T110" s="175"/>
      <c r="AT110" s="170" t="s">
        <v>239</v>
      </c>
      <c r="AU110" s="170" t="s">
        <v>142</v>
      </c>
      <c r="AV110" s="11" t="s">
        <v>86</v>
      </c>
      <c r="AW110" s="11" t="s">
        <v>39</v>
      </c>
      <c r="AX110" s="11" t="s">
        <v>84</v>
      </c>
      <c r="AY110" s="170" t="s">
        <v>130</v>
      </c>
    </row>
    <row r="111" spans="2:63" s="10" customFormat="1" ht="22.35" customHeight="1">
      <c r="B111" s="140"/>
      <c r="D111" s="141" t="s">
        <v>75</v>
      </c>
      <c r="E111" s="150" t="s">
        <v>333</v>
      </c>
      <c r="F111" s="150" t="s">
        <v>334</v>
      </c>
      <c r="J111" s="287">
        <f>J112</f>
        <v>0</v>
      </c>
      <c r="L111" s="140"/>
      <c r="M111" s="144"/>
      <c r="N111" s="145"/>
      <c r="O111" s="145"/>
      <c r="P111" s="146">
        <f>SUM(P112:P114)</f>
        <v>0</v>
      </c>
      <c r="Q111" s="145"/>
      <c r="R111" s="146">
        <f>SUM(R112:R114)</f>
        <v>0</v>
      </c>
      <c r="S111" s="145"/>
      <c r="T111" s="147">
        <f>SUM(T112:T114)</f>
        <v>0</v>
      </c>
      <c r="AR111" s="141" t="s">
        <v>84</v>
      </c>
      <c r="AT111" s="148" t="s">
        <v>75</v>
      </c>
      <c r="AU111" s="148" t="s">
        <v>86</v>
      </c>
      <c r="AY111" s="141" t="s">
        <v>130</v>
      </c>
      <c r="BK111" s="149">
        <f>SUM(BK112:BK114)</f>
        <v>0</v>
      </c>
    </row>
    <row r="112" spans="2:65" s="1" customFormat="1" ht="25.5" customHeight="1">
      <c r="B112" s="152"/>
      <c r="C112" s="153" t="s">
        <v>159</v>
      </c>
      <c r="D112" s="153" t="s">
        <v>133</v>
      </c>
      <c r="E112" s="154" t="s">
        <v>335</v>
      </c>
      <c r="F112" s="155" t="s">
        <v>336</v>
      </c>
      <c r="G112" s="156" t="s">
        <v>337</v>
      </c>
      <c r="H112" s="157">
        <v>30.742</v>
      </c>
      <c r="I112" s="281">
        <v>0</v>
      </c>
      <c r="J112" s="283">
        <f>ROUND(I112*H112,2)</f>
        <v>0</v>
      </c>
      <c r="K112" s="155" t="s">
        <v>167</v>
      </c>
      <c r="L112" s="38"/>
      <c r="M112" s="158" t="s">
        <v>5</v>
      </c>
      <c r="N112" s="159" t="s">
        <v>47</v>
      </c>
      <c r="O112" s="160">
        <v>0</v>
      </c>
      <c r="P112" s="160">
        <f>O112*H112</f>
        <v>0</v>
      </c>
      <c r="Q112" s="160">
        <v>0</v>
      </c>
      <c r="R112" s="160">
        <f>Q112*H112</f>
        <v>0</v>
      </c>
      <c r="S112" s="160">
        <v>0</v>
      </c>
      <c r="T112" s="161">
        <f>S112*H112</f>
        <v>0</v>
      </c>
      <c r="AR112" s="23" t="s">
        <v>146</v>
      </c>
      <c r="AT112" s="23" t="s">
        <v>133</v>
      </c>
      <c r="AU112" s="23" t="s">
        <v>142</v>
      </c>
      <c r="AY112" s="23" t="s">
        <v>130</v>
      </c>
      <c r="BE112" s="162">
        <f>IF(N112="základní",J112,0)</f>
        <v>0</v>
      </c>
      <c r="BF112" s="162">
        <f>IF(N112="snížená",J112,0)</f>
        <v>0</v>
      </c>
      <c r="BG112" s="162">
        <f>IF(N112="zákl. přenesená",J112,0)</f>
        <v>0</v>
      </c>
      <c r="BH112" s="162">
        <f>IF(N112="sníž. přenesená",J112,0)</f>
        <v>0</v>
      </c>
      <c r="BI112" s="162">
        <f>IF(N112="nulová",J112,0)</f>
        <v>0</v>
      </c>
      <c r="BJ112" s="23" t="s">
        <v>84</v>
      </c>
      <c r="BK112" s="162">
        <f>ROUND(I112*H112,2)</f>
        <v>0</v>
      </c>
      <c r="BL112" s="23" t="s">
        <v>146</v>
      </c>
      <c r="BM112" s="23" t="s">
        <v>820</v>
      </c>
    </row>
    <row r="113" spans="2:47" s="1" customFormat="1" ht="40.5">
      <c r="B113" s="38"/>
      <c r="D113" s="166" t="s">
        <v>237</v>
      </c>
      <c r="F113" s="167" t="s">
        <v>339</v>
      </c>
      <c r="J113" s="284"/>
      <c r="L113" s="38"/>
      <c r="M113" s="168"/>
      <c r="N113" s="39"/>
      <c r="O113" s="39"/>
      <c r="P113" s="39"/>
      <c r="Q113" s="39"/>
      <c r="R113" s="39"/>
      <c r="S113" s="39"/>
      <c r="T113" s="67"/>
      <c r="AT113" s="23" t="s">
        <v>237</v>
      </c>
      <c r="AU113" s="23" t="s">
        <v>142</v>
      </c>
    </row>
    <row r="114" spans="2:51" s="11" customFormat="1" ht="13.5">
      <c r="B114" s="169"/>
      <c r="D114" s="166" t="s">
        <v>239</v>
      </c>
      <c r="F114" s="171" t="s">
        <v>821</v>
      </c>
      <c r="H114" s="172">
        <v>30.742</v>
      </c>
      <c r="J114" s="286"/>
      <c r="L114" s="169"/>
      <c r="M114" s="173"/>
      <c r="N114" s="174"/>
      <c r="O114" s="174"/>
      <c r="P114" s="174"/>
      <c r="Q114" s="174"/>
      <c r="R114" s="174"/>
      <c r="S114" s="174"/>
      <c r="T114" s="175"/>
      <c r="AT114" s="170" t="s">
        <v>239</v>
      </c>
      <c r="AU114" s="170" t="s">
        <v>142</v>
      </c>
      <c r="AV114" s="11" t="s">
        <v>86</v>
      </c>
      <c r="AW114" s="11" t="s">
        <v>6</v>
      </c>
      <c r="AX114" s="11" t="s">
        <v>84</v>
      </c>
      <c r="AY114" s="170" t="s">
        <v>130</v>
      </c>
    </row>
    <row r="115" spans="2:63" s="10" customFormat="1" ht="29.85" customHeight="1">
      <c r="B115" s="140"/>
      <c r="D115" s="141" t="s">
        <v>75</v>
      </c>
      <c r="E115" s="150" t="s">
        <v>86</v>
      </c>
      <c r="F115" s="150" t="s">
        <v>403</v>
      </c>
      <c r="J115" s="287">
        <f>J116</f>
        <v>0</v>
      </c>
      <c r="L115" s="140"/>
      <c r="M115" s="144"/>
      <c r="N115" s="145"/>
      <c r="O115" s="145"/>
      <c r="P115" s="146">
        <f>P116</f>
        <v>13.175842</v>
      </c>
      <c r="Q115" s="145"/>
      <c r="R115" s="146">
        <f>R116</f>
        <v>48.77012792</v>
      </c>
      <c r="S115" s="145"/>
      <c r="T115" s="147">
        <f>T116</f>
        <v>0</v>
      </c>
      <c r="AR115" s="141" t="s">
        <v>84</v>
      </c>
      <c r="AT115" s="148" t="s">
        <v>75</v>
      </c>
      <c r="AU115" s="148" t="s">
        <v>84</v>
      </c>
      <c r="AY115" s="141" t="s">
        <v>130</v>
      </c>
      <c r="BK115" s="149">
        <f>BK116</f>
        <v>0</v>
      </c>
    </row>
    <row r="116" spans="2:63" s="10" customFormat="1" ht="14.85" customHeight="1">
      <c r="B116" s="140"/>
      <c r="D116" s="141" t="s">
        <v>75</v>
      </c>
      <c r="E116" s="150" t="s">
        <v>411</v>
      </c>
      <c r="F116" s="150" t="s">
        <v>422</v>
      </c>
      <c r="J116" s="287">
        <f>J117+J121</f>
        <v>0</v>
      </c>
      <c r="L116" s="140"/>
      <c r="M116" s="144"/>
      <c r="N116" s="145"/>
      <c r="O116" s="145"/>
      <c r="P116" s="146">
        <f>SUM(P117:P124)</f>
        <v>13.175842</v>
      </c>
      <c r="Q116" s="145"/>
      <c r="R116" s="146">
        <f>SUM(R117:R124)</f>
        <v>48.77012792</v>
      </c>
      <c r="S116" s="145"/>
      <c r="T116" s="147">
        <f>SUM(T117:T124)</f>
        <v>0</v>
      </c>
      <c r="AR116" s="141" t="s">
        <v>84</v>
      </c>
      <c r="AT116" s="148" t="s">
        <v>75</v>
      </c>
      <c r="AU116" s="148" t="s">
        <v>86</v>
      </c>
      <c r="AY116" s="141" t="s">
        <v>130</v>
      </c>
      <c r="BK116" s="149">
        <f>SUM(BK117:BK124)</f>
        <v>0</v>
      </c>
    </row>
    <row r="117" spans="2:65" s="1" customFormat="1" ht="25.5" customHeight="1">
      <c r="B117" s="152"/>
      <c r="C117" s="153" t="s">
        <v>163</v>
      </c>
      <c r="D117" s="153" t="s">
        <v>133</v>
      </c>
      <c r="E117" s="154" t="s">
        <v>424</v>
      </c>
      <c r="F117" s="155" t="s">
        <v>425</v>
      </c>
      <c r="G117" s="156" t="s">
        <v>249</v>
      </c>
      <c r="H117" s="157">
        <v>1.17</v>
      </c>
      <c r="I117" s="281">
        <v>0</v>
      </c>
      <c r="J117" s="283">
        <f>ROUND(I117*H117,2)</f>
        <v>0</v>
      </c>
      <c r="K117" s="155" t="s">
        <v>167</v>
      </c>
      <c r="L117" s="38"/>
      <c r="M117" s="158" t="s">
        <v>5</v>
      </c>
      <c r="N117" s="159" t="s">
        <v>47</v>
      </c>
      <c r="O117" s="160">
        <v>0.985</v>
      </c>
      <c r="P117" s="160">
        <f>O117*H117</f>
        <v>1.15245</v>
      </c>
      <c r="Q117" s="160">
        <v>1.98</v>
      </c>
      <c r="R117" s="160">
        <f>Q117*H117</f>
        <v>2.3165999999999998</v>
      </c>
      <c r="S117" s="160">
        <v>0</v>
      </c>
      <c r="T117" s="161">
        <f>S117*H117</f>
        <v>0</v>
      </c>
      <c r="AR117" s="23" t="s">
        <v>146</v>
      </c>
      <c r="AT117" s="23" t="s">
        <v>133</v>
      </c>
      <c r="AU117" s="23" t="s">
        <v>142</v>
      </c>
      <c r="AY117" s="23" t="s">
        <v>130</v>
      </c>
      <c r="BE117" s="162">
        <f>IF(N117="základní",J117,0)</f>
        <v>0</v>
      </c>
      <c r="BF117" s="162">
        <f>IF(N117="snížená",J117,0)</f>
        <v>0</v>
      </c>
      <c r="BG117" s="162">
        <f>IF(N117="zákl. přenesená",J117,0)</f>
        <v>0</v>
      </c>
      <c r="BH117" s="162">
        <f>IF(N117="sníž. přenesená",J117,0)</f>
        <v>0</v>
      </c>
      <c r="BI117" s="162">
        <f>IF(N117="nulová",J117,0)</f>
        <v>0</v>
      </c>
      <c r="BJ117" s="23" t="s">
        <v>84</v>
      </c>
      <c r="BK117" s="162">
        <f>ROUND(I117*H117,2)</f>
        <v>0</v>
      </c>
      <c r="BL117" s="23" t="s">
        <v>146</v>
      </c>
      <c r="BM117" s="23" t="s">
        <v>822</v>
      </c>
    </row>
    <row r="118" spans="2:47" s="1" customFormat="1" ht="67.5">
      <c r="B118" s="38"/>
      <c r="D118" s="166" t="s">
        <v>237</v>
      </c>
      <c r="F118" s="167" t="s">
        <v>427</v>
      </c>
      <c r="J118" s="284"/>
      <c r="L118" s="38"/>
      <c r="M118" s="168"/>
      <c r="N118" s="39"/>
      <c r="O118" s="39"/>
      <c r="P118" s="39"/>
      <c r="Q118" s="39"/>
      <c r="R118" s="39"/>
      <c r="S118" s="39"/>
      <c r="T118" s="67"/>
      <c r="AT118" s="23" t="s">
        <v>237</v>
      </c>
      <c r="AU118" s="23" t="s">
        <v>142</v>
      </c>
    </row>
    <row r="119" spans="2:51" s="12" customFormat="1" ht="13.5">
      <c r="B119" s="176"/>
      <c r="D119" s="166" t="s">
        <v>239</v>
      </c>
      <c r="E119" s="177" t="s">
        <v>5</v>
      </c>
      <c r="F119" s="178" t="s">
        <v>428</v>
      </c>
      <c r="H119" s="177" t="s">
        <v>5</v>
      </c>
      <c r="J119" s="285"/>
      <c r="L119" s="176"/>
      <c r="M119" s="179"/>
      <c r="N119" s="180"/>
      <c r="O119" s="180"/>
      <c r="P119" s="180"/>
      <c r="Q119" s="180"/>
      <c r="R119" s="180"/>
      <c r="S119" s="180"/>
      <c r="T119" s="181"/>
      <c r="AT119" s="177" t="s">
        <v>239</v>
      </c>
      <c r="AU119" s="177" t="s">
        <v>142</v>
      </c>
      <c r="AV119" s="12" t="s">
        <v>84</v>
      </c>
      <c r="AW119" s="12" t="s">
        <v>39</v>
      </c>
      <c r="AX119" s="12" t="s">
        <v>76</v>
      </c>
      <c r="AY119" s="177" t="s">
        <v>130</v>
      </c>
    </row>
    <row r="120" spans="2:51" s="11" customFormat="1" ht="13.5">
      <c r="B120" s="169"/>
      <c r="D120" s="166" t="s">
        <v>239</v>
      </c>
      <c r="E120" s="170" t="s">
        <v>5</v>
      </c>
      <c r="F120" s="171" t="s">
        <v>429</v>
      </c>
      <c r="H120" s="172">
        <v>1.17</v>
      </c>
      <c r="J120" s="286"/>
      <c r="L120" s="169"/>
      <c r="M120" s="173"/>
      <c r="N120" s="174"/>
      <c r="O120" s="174"/>
      <c r="P120" s="174"/>
      <c r="Q120" s="174"/>
      <c r="R120" s="174"/>
      <c r="S120" s="174"/>
      <c r="T120" s="175"/>
      <c r="AT120" s="170" t="s">
        <v>239</v>
      </c>
      <c r="AU120" s="170" t="s">
        <v>142</v>
      </c>
      <c r="AV120" s="11" t="s">
        <v>86</v>
      </c>
      <c r="AW120" s="11" t="s">
        <v>39</v>
      </c>
      <c r="AX120" s="11" t="s">
        <v>84</v>
      </c>
      <c r="AY120" s="170" t="s">
        <v>130</v>
      </c>
    </row>
    <row r="121" spans="2:65" s="1" customFormat="1" ht="25.5" customHeight="1">
      <c r="B121" s="152"/>
      <c r="C121" s="153" t="s">
        <v>169</v>
      </c>
      <c r="D121" s="153" t="s">
        <v>133</v>
      </c>
      <c r="E121" s="154" t="s">
        <v>437</v>
      </c>
      <c r="F121" s="155" t="s">
        <v>438</v>
      </c>
      <c r="G121" s="156" t="s">
        <v>249</v>
      </c>
      <c r="H121" s="157">
        <v>20.588</v>
      </c>
      <c r="I121" s="281">
        <v>0</v>
      </c>
      <c r="J121" s="283">
        <f>ROUND(I121*H121,2)</f>
        <v>0</v>
      </c>
      <c r="K121" s="155" t="s">
        <v>167</v>
      </c>
      <c r="L121" s="38"/>
      <c r="M121" s="158" t="s">
        <v>5</v>
      </c>
      <c r="N121" s="159" t="s">
        <v>47</v>
      </c>
      <c r="O121" s="160">
        <v>0.584</v>
      </c>
      <c r="P121" s="160">
        <f>O121*H121</f>
        <v>12.023392</v>
      </c>
      <c r="Q121" s="160">
        <v>2.25634</v>
      </c>
      <c r="R121" s="160">
        <f>Q121*H121</f>
        <v>46.45352792</v>
      </c>
      <c r="S121" s="160">
        <v>0</v>
      </c>
      <c r="T121" s="161">
        <f>S121*H121</f>
        <v>0</v>
      </c>
      <c r="AR121" s="23" t="s">
        <v>146</v>
      </c>
      <c r="AT121" s="23" t="s">
        <v>133</v>
      </c>
      <c r="AU121" s="23" t="s">
        <v>142</v>
      </c>
      <c r="AY121" s="23" t="s">
        <v>130</v>
      </c>
      <c r="BE121" s="162">
        <f>IF(N121="základní",J121,0)</f>
        <v>0</v>
      </c>
      <c r="BF121" s="162">
        <f>IF(N121="snížená",J121,0)</f>
        <v>0</v>
      </c>
      <c r="BG121" s="162">
        <f>IF(N121="zákl. přenesená",J121,0)</f>
        <v>0</v>
      </c>
      <c r="BH121" s="162">
        <f>IF(N121="sníž. přenesená",J121,0)</f>
        <v>0</v>
      </c>
      <c r="BI121" s="162">
        <f>IF(N121="nulová",J121,0)</f>
        <v>0</v>
      </c>
      <c r="BJ121" s="23" t="s">
        <v>84</v>
      </c>
      <c r="BK121" s="162">
        <f>ROUND(I121*H121,2)</f>
        <v>0</v>
      </c>
      <c r="BL121" s="23" t="s">
        <v>146</v>
      </c>
      <c r="BM121" s="23" t="s">
        <v>823</v>
      </c>
    </row>
    <row r="122" spans="2:47" s="1" customFormat="1" ht="108">
      <c r="B122" s="38"/>
      <c r="D122" s="166" t="s">
        <v>237</v>
      </c>
      <c r="F122" s="167" t="s">
        <v>440</v>
      </c>
      <c r="J122" s="284"/>
      <c r="L122" s="38"/>
      <c r="M122" s="168"/>
      <c r="N122" s="39"/>
      <c r="O122" s="39"/>
      <c r="P122" s="39"/>
      <c r="Q122" s="39"/>
      <c r="R122" s="39"/>
      <c r="S122" s="39"/>
      <c r="T122" s="67"/>
      <c r="AT122" s="23" t="s">
        <v>237</v>
      </c>
      <c r="AU122" s="23" t="s">
        <v>142</v>
      </c>
    </row>
    <row r="123" spans="2:51" s="12" customFormat="1" ht="13.5">
      <c r="B123" s="176"/>
      <c r="D123" s="166" t="s">
        <v>239</v>
      </c>
      <c r="E123" s="177" t="s">
        <v>5</v>
      </c>
      <c r="F123" s="178" t="s">
        <v>428</v>
      </c>
      <c r="H123" s="177" t="s">
        <v>5</v>
      </c>
      <c r="J123" s="285"/>
      <c r="L123" s="176"/>
      <c r="M123" s="179"/>
      <c r="N123" s="180"/>
      <c r="O123" s="180"/>
      <c r="P123" s="180"/>
      <c r="Q123" s="180"/>
      <c r="R123" s="180"/>
      <c r="S123" s="180"/>
      <c r="T123" s="181"/>
      <c r="AT123" s="177" t="s">
        <v>239</v>
      </c>
      <c r="AU123" s="177" t="s">
        <v>142</v>
      </c>
      <c r="AV123" s="12" t="s">
        <v>84</v>
      </c>
      <c r="AW123" s="12" t="s">
        <v>39</v>
      </c>
      <c r="AX123" s="12" t="s">
        <v>76</v>
      </c>
      <c r="AY123" s="177" t="s">
        <v>130</v>
      </c>
    </row>
    <row r="124" spans="2:51" s="11" customFormat="1" ht="13.5">
      <c r="B124" s="169"/>
      <c r="D124" s="166" t="s">
        <v>239</v>
      </c>
      <c r="E124" s="170" t="s">
        <v>5</v>
      </c>
      <c r="F124" s="171" t="s">
        <v>441</v>
      </c>
      <c r="H124" s="172">
        <v>20.588</v>
      </c>
      <c r="J124" s="286"/>
      <c r="L124" s="169"/>
      <c r="M124" s="173"/>
      <c r="N124" s="174"/>
      <c r="O124" s="174"/>
      <c r="P124" s="174"/>
      <c r="Q124" s="174"/>
      <c r="R124" s="174"/>
      <c r="S124" s="174"/>
      <c r="T124" s="175"/>
      <c r="AT124" s="170" t="s">
        <v>239</v>
      </c>
      <c r="AU124" s="170" t="s">
        <v>142</v>
      </c>
      <c r="AV124" s="11" t="s">
        <v>86</v>
      </c>
      <c r="AW124" s="11" t="s">
        <v>39</v>
      </c>
      <c r="AX124" s="11" t="s">
        <v>84</v>
      </c>
      <c r="AY124" s="170" t="s">
        <v>130</v>
      </c>
    </row>
    <row r="125" spans="2:63" s="10" customFormat="1" ht="29.85" customHeight="1">
      <c r="B125" s="140"/>
      <c r="D125" s="141" t="s">
        <v>75</v>
      </c>
      <c r="E125" s="150" t="s">
        <v>623</v>
      </c>
      <c r="F125" s="150" t="s">
        <v>624</v>
      </c>
      <c r="J125" s="287">
        <f>J126</f>
        <v>0</v>
      </c>
      <c r="L125" s="140"/>
      <c r="M125" s="144"/>
      <c r="N125" s="145"/>
      <c r="O125" s="145"/>
      <c r="P125" s="146">
        <f>SUM(P126:P127)</f>
        <v>20.28832</v>
      </c>
      <c r="Q125" s="145"/>
      <c r="R125" s="146">
        <f>SUM(R126:R127)</f>
        <v>0</v>
      </c>
      <c r="S125" s="145"/>
      <c r="T125" s="147">
        <f>SUM(T126:T127)</f>
        <v>0</v>
      </c>
      <c r="AR125" s="141" t="s">
        <v>84</v>
      </c>
      <c r="AT125" s="148" t="s">
        <v>75</v>
      </c>
      <c r="AU125" s="148" t="s">
        <v>84</v>
      </c>
      <c r="AY125" s="141" t="s">
        <v>130</v>
      </c>
      <c r="BK125" s="149">
        <f>SUM(BK126:BK127)</f>
        <v>0</v>
      </c>
    </row>
    <row r="126" spans="2:65" s="1" customFormat="1" ht="38.25" customHeight="1">
      <c r="B126" s="152"/>
      <c r="C126" s="153" t="s">
        <v>173</v>
      </c>
      <c r="D126" s="153" t="s">
        <v>133</v>
      </c>
      <c r="E126" s="154" t="s">
        <v>626</v>
      </c>
      <c r="F126" s="155" t="s">
        <v>627</v>
      </c>
      <c r="G126" s="156" t="s">
        <v>337</v>
      </c>
      <c r="H126" s="157">
        <v>48.77</v>
      </c>
      <c r="I126" s="281">
        <v>0</v>
      </c>
      <c r="J126" s="283">
        <f>ROUND(I126*H126,2)</f>
        <v>0</v>
      </c>
      <c r="K126" s="155" t="s">
        <v>167</v>
      </c>
      <c r="L126" s="38"/>
      <c r="M126" s="158" t="s">
        <v>5</v>
      </c>
      <c r="N126" s="159" t="s">
        <v>47</v>
      </c>
      <c r="O126" s="160">
        <v>0.416</v>
      </c>
      <c r="P126" s="160">
        <f>O126*H126</f>
        <v>20.28832</v>
      </c>
      <c r="Q126" s="160">
        <v>0</v>
      </c>
      <c r="R126" s="160">
        <f>Q126*H126</f>
        <v>0</v>
      </c>
      <c r="S126" s="160">
        <v>0</v>
      </c>
      <c r="T126" s="161">
        <f>S126*H126</f>
        <v>0</v>
      </c>
      <c r="AR126" s="23" t="s">
        <v>146</v>
      </c>
      <c r="AT126" s="23" t="s">
        <v>133</v>
      </c>
      <c r="AU126" s="23" t="s">
        <v>86</v>
      </c>
      <c r="AY126" s="23" t="s">
        <v>130</v>
      </c>
      <c r="BE126" s="162">
        <f>IF(N126="základní",J126,0)</f>
        <v>0</v>
      </c>
      <c r="BF126" s="162">
        <f>IF(N126="snížená",J126,0)</f>
        <v>0</v>
      </c>
      <c r="BG126" s="162">
        <f>IF(N126="zákl. přenesená",J126,0)</f>
        <v>0</v>
      </c>
      <c r="BH126" s="162">
        <f>IF(N126="sníž. přenesená",J126,0)</f>
        <v>0</v>
      </c>
      <c r="BI126" s="162">
        <f>IF(N126="nulová",J126,0)</f>
        <v>0</v>
      </c>
      <c r="BJ126" s="23" t="s">
        <v>84</v>
      </c>
      <c r="BK126" s="162">
        <f>ROUND(I126*H126,2)</f>
        <v>0</v>
      </c>
      <c r="BL126" s="23" t="s">
        <v>146</v>
      </c>
      <c r="BM126" s="23" t="s">
        <v>824</v>
      </c>
    </row>
    <row r="127" spans="2:47" s="1" customFormat="1" ht="54">
      <c r="B127" s="38"/>
      <c r="D127" s="166" t="s">
        <v>237</v>
      </c>
      <c r="F127" s="167" t="s">
        <v>629</v>
      </c>
      <c r="J127" s="284"/>
      <c r="L127" s="38"/>
      <c r="M127" s="168"/>
      <c r="N127" s="39"/>
      <c r="O127" s="39"/>
      <c r="P127" s="39"/>
      <c r="Q127" s="39"/>
      <c r="R127" s="39"/>
      <c r="S127" s="39"/>
      <c r="T127" s="67"/>
      <c r="AT127" s="23" t="s">
        <v>237</v>
      </c>
      <c r="AU127" s="23" t="s">
        <v>86</v>
      </c>
    </row>
    <row r="128" spans="2:63" s="10" customFormat="1" ht="37.35" customHeight="1">
      <c r="B128" s="140"/>
      <c r="D128" s="141" t="s">
        <v>75</v>
      </c>
      <c r="E128" s="142" t="s">
        <v>630</v>
      </c>
      <c r="F128" s="142" t="s">
        <v>631</v>
      </c>
      <c r="J128" s="288">
        <f>J129+J132</f>
        <v>0</v>
      </c>
      <c r="L128" s="140"/>
      <c r="M128" s="144"/>
      <c r="N128" s="145"/>
      <c r="O128" s="145"/>
      <c r="P128" s="146">
        <f>P129+P132</f>
        <v>0</v>
      </c>
      <c r="Q128" s="145"/>
      <c r="R128" s="146">
        <f>R129+R132</f>
        <v>0</v>
      </c>
      <c r="S128" s="145"/>
      <c r="T128" s="147">
        <f>T129+T132</f>
        <v>0</v>
      </c>
      <c r="AR128" s="141" t="s">
        <v>86</v>
      </c>
      <c r="AT128" s="148" t="s">
        <v>75</v>
      </c>
      <c r="AU128" s="148" t="s">
        <v>76</v>
      </c>
      <c r="AY128" s="141" t="s">
        <v>130</v>
      </c>
      <c r="BK128" s="149">
        <f>BK129+BK132</f>
        <v>0</v>
      </c>
    </row>
    <row r="129" spans="2:63" s="10" customFormat="1" ht="19.9" customHeight="1">
      <c r="B129" s="140"/>
      <c r="D129" s="141" t="s">
        <v>75</v>
      </c>
      <c r="E129" s="150" t="s">
        <v>632</v>
      </c>
      <c r="F129" s="150" t="s">
        <v>633</v>
      </c>
      <c r="J129" s="287">
        <f>J130+J131</f>
        <v>0</v>
      </c>
      <c r="L129" s="140"/>
      <c r="M129" s="144"/>
      <c r="N129" s="145"/>
      <c r="O129" s="145"/>
      <c r="P129" s="146">
        <f>SUM(P130:P131)</f>
        <v>0</v>
      </c>
      <c r="Q129" s="145"/>
      <c r="R129" s="146">
        <f>SUM(R130:R131)</f>
        <v>0</v>
      </c>
      <c r="S129" s="145"/>
      <c r="T129" s="147">
        <f>SUM(T130:T131)</f>
        <v>0</v>
      </c>
      <c r="AR129" s="141" t="s">
        <v>86</v>
      </c>
      <c r="AT129" s="148" t="s">
        <v>75</v>
      </c>
      <c r="AU129" s="148" t="s">
        <v>84</v>
      </c>
      <c r="AY129" s="141" t="s">
        <v>130</v>
      </c>
      <c r="BK129" s="149">
        <f>SUM(BK130:BK131)</f>
        <v>0</v>
      </c>
    </row>
    <row r="130" spans="2:65" s="1" customFormat="1" ht="51" customHeight="1">
      <c r="B130" s="152"/>
      <c r="C130" s="153" t="s">
        <v>179</v>
      </c>
      <c r="D130" s="153" t="s">
        <v>133</v>
      </c>
      <c r="E130" s="154" t="s">
        <v>825</v>
      </c>
      <c r="F130" s="155" t="s">
        <v>826</v>
      </c>
      <c r="G130" s="156" t="s">
        <v>827</v>
      </c>
      <c r="H130" s="157">
        <v>1</v>
      </c>
      <c r="I130" s="281">
        <v>0</v>
      </c>
      <c r="J130" s="283">
        <f>ROUND(I130*H130,2)</f>
        <v>0</v>
      </c>
      <c r="K130" s="155" t="s">
        <v>5</v>
      </c>
      <c r="L130" s="38"/>
      <c r="M130" s="158" t="s">
        <v>5</v>
      </c>
      <c r="N130" s="159" t="s">
        <v>47</v>
      </c>
      <c r="O130" s="160">
        <v>0</v>
      </c>
      <c r="P130" s="160">
        <f>O130*H130</f>
        <v>0</v>
      </c>
      <c r="Q130" s="160">
        <v>0</v>
      </c>
      <c r="R130" s="160">
        <f>Q130*H130</f>
        <v>0</v>
      </c>
      <c r="S130" s="160">
        <v>0</v>
      </c>
      <c r="T130" s="161">
        <f>S130*H130</f>
        <v>0</v>
      </c>
      <c r="AR130" s="23" t="s">
        <v>309</v>
      </c>
      <c r="AT130" s="23" t="s">
        <v>133</v>
      </c>
      <c r="AU130" s="23" t="s">
        <v>86</v>
      </c>
      <c r="AY130" s="23" t="s">
        <v>130</v>
      </c>
      <c r="BE130" s="162">
        <f>IF(N130="základní",J130,0)</f>
        <v>0</v>
      </c>
      <c r="BF130" s="162">
        <f>IF(N130="snížená",J130,0)</f>
        <v>0</v>
      </c>
      <c r="BG130" s="162">
        <f>IF(N130="zákl. přenesená",J130,0)</f>
        <v>0</v>
      </c>
      <c r="BH130" s="162">
        <f>IF(N130="sníž. přenesená",J130,0)</f>
        <v>0</v>
      </c>
      <c r="BI130" s="162">
        <f>IF(N130="nulová",J130,0)</f>
        <v>0</v>
      </c>
      <c r="BJ130" s="23" t="s">
        <v>84</v>
      </c>
      <c r="BK130" s="162">
        <f>ROUND(I130*H130,2)</f>
        <v>0</v>
      </c>
      <c r="BL130" s="23" t="s">
        <v>309</v>
      </c>
      <c r="BM130" s="23" t="s">
        <v>828</v>
      </c>
    </row>
    <row r="131" spans="2:65" s="1" customFormat="1" ht="25.5" customHeight="1">
      <c r="B131" s="152"/>
      <c r="C131" s="153" t="s">
        <v>185</v>
      </c>
      <c r="D131" s="153" t="s">
        <v>133</v>
      </c>
      <c r="E131" s="154" t="s">
        <v>829</v>
      </c>
      <c r="F131" s="155" t="s">
        <v>830</v>
      </c>
      <c r="G131" s="156" t="s">
        <v>670</v>
      </c>
      <c r="H131" s="157">
        <v>20</v>
      </c>
      <c r="I131" s="281">
        <v>0</v>
      </c>
      <c r="J131" s="283">
        <f>ROUND(I131*H131,2)</f>
        <v>0</v>
      </c>
      <c r="K131" s="155" t="s">
        <v>5</v>
      </c>
      <c r="L131" s="38"/>
      <c r="M131" s="158" t="s">
        <v>5</v>
      </c>
      <c r="N131" s="159" t="s">
        <v>47</v>
      </c>
      <c r="O131" s="160">
        <v>0</v>
      </c>
      <c r="P131" s="160">
        <f>O131*H131</f>
        <v>0</v>
      </c>
      <c r="Q131" s="160">
        <v>0</v>
      </c>
      <c r="R131" s="160">
        <f>Q131*H131</f>
        <v>0</v>
      </c>
      <c r="S131" s="160">
        <v>0</v>
      </c>
      <c r="T131" s="161">
        <f>S131*H131</f>
        <v>0</v>
      </c>
      <c r="AR131" s="23" t="s">
        <v>309</v>
      </c>
      <c r="AT131" s="23" t="s">
        <v>133</v>
      </c>
      <c r="AU131" s="23" t="s">
        <v>86</v>
      </c>
      <c r="AY131" s="23" t="s">
        <v>130</v>
      </c>
      <c r="BE131" s="162">
        <f>IF(N131="základní",J131,0)</f>
        <v>0</v>
      </c>
      <c r="BF131" s="162">
        <f>IF(N131="snížená",J131,0)</f>
        <v>0</v>
      </c>
      <c r="BG131" s="162">
        <f>IF(N131="zákl. přenesená",J131,0)</f>
        <v>0</v>
      </c>
      <c r="BH131" s="162">
        <f>IF(N131="sníž. přenesená",J131,0)</f>
        <v>0</v>
      </c>
      <c r="BI131" s="162">
        <f>IF(N131="nulová",J131,0)</f>
        <v>0</v>
      </c>
      <c r="BJ131" s="23" t="s">
        <v>84</v>
      </c>
      <c r="BK131" s="162">
        <f>ROUND(I131*H131,2)</f>
        <v>0</v>
      </c>
      <c r="BL131" s="23" t="s">
        <v>309</v>
      </c>
      <c r="BM131" s="23" t="s">
        <v>831</v>
      </c>
    </row>
    <row r="132" spans="2:63" s="10" customFormat="1" ht="29.85" customHeight="1">
      <c r="B132" s="140"/>
      <c r="D132" s="141" t="s">
        <v>75</v>
      </c>
      <c r="E132" s="150" t="s">
        <v>832</v>
      </c>
      <c r="F132" s="150" t="s">
        <v>833</v>
      </c>
      <c r="J132" s="287">
        <f>J133</f>
        <v>0</v>
      </c>
      <c r="L132" s="140"/>
      <c r="M132" s="144"/>
      <c r="N132" s="145"/>
      <c r="O132" s="145"/>
      <c r="P132" s="146">
        <f>P133</f>
        <v>0</v>
      </c>
      <c r="Q132" s="145"/>
      <c r="R132" s="146">
        <f>R133</f>
        <v>0</v>
      </c>
      <c r="S132" s="145"/>
      <c r="T132" s="147">
        <f>T133</f>
        <v>0</v>
      </c>
      <c r="AR132" s="141" t="s">
        <v>86</v>
      </c>
      <c r="AT132" s="148" t="s">
        <v>75</v>
      </c>
      <c r="AU132" s="148" t="s">
        <v>84</v>
      </c>
      <c r="AY132" s="141" t="s">
        <v>130</v>
      </c>
      <c r="BK132" s="149">
        <f>BK133</f>
        <v>0</v>
      </c>
    </row>
    <row r="133" spans="2:65" s="1" customFormat="1" ht="25.5" customHeight="1">
      <c r="B133" s="152"/>
      <c r="C133" s="153" t="s">
        <v>189</v>
      </c>
      <c r="D133" s="153" t="s">
        <v>133</v>
      </c>
      <c r="E133" s="154" t="s">
        <v>834</v>
      </c>
      <c r="F133" s="155" t="s">
        <v>835</v>
      </c>
      <c r="G133" s="156" t="s">
        <v>827</v>
      </c>
      <c r="H133" s="157">
        <v>1</v>
      </c>
      <c r="I133" s="281">
        <v>0</v>
      </c>
      <c r="J133" s="283">
        <f>ROUND(I133*H133,2)</f>
        <v>0</v>
      </c>
      <c r="K133" s="155" t="s">
        <v>5</v>
      </c>
      <c r="L133" s="38"/>
      <c r="M133" s="158" t="s">
        <v>5</v>
      </c>
      <c r="N133" s="163" t="s">
        <v>47</v>
      </c>
      <c r="O133" s="164">
        <v>0</v>
      </c>
      <c r="P133" s="164">
        <f>O133*H133</f>
        <v>0</v>
      </c>
      <c r="Q133" s="164">
        <v>0</v>
      </c>
      <c r="R133" s="164">
        <f>Q133*H133</f>
        <v>0</v>
      </c>
      <c r="S133" s="164">
        <v>0</v>
      </c>
      <c r="T133" s="165">
        <f>S133*H133</f>
        <v>0</v>
      </c>
      <c r="AR133" s="23" t="s">
        <v>309</v>
      </c>
      <c r="AT133" s="23" t="s">
        <v>133</v>
      </c>
      <c r="AU133" s="23" t="s">
        <v>86</v>
      </c>
      <c r="AY133" s="23" t="s">
        <v>130</v>
      </c>
      <c r="BE133" s="162">
        <f>IF(N133="základní",J133,0)</f>
        <v>0</v>
      </c>
      <c r="BF133" s="162">
        <f>IF(N133="snížená",J133,0)</f>
        <v>0</v>
      </c>
      <c r="BG133" s="162">
        <f>IF(N133="zákl. přenesená",J133,0)</f>
        <v>0</v>
      </c>
      <c r="BH133" s="162">
        <f>IF(N133="sníž. přenesená",J133,0)</f>
        <v>0</v>
      </c>
      <c r="BI133" s="162">
        <f>IF(N133="nulová",J133,0)</f>
        <v>0</v>
      </c>
      <c r="BJ133" s="23" t="s">
        <v>84</v>
      </c>
      <c r="BK133" s="162">
        <f>ROUND(I133*H133,2)</f>
        <v>0</v>
      </c>
      <c r="BL133" s="23" t="s">
        <v>309</v>
      </c>
      <c r="BM133" s="23" t="s">
        <v>836</v>
      </c>
    </row>
    <row r="134" spans="2:12" s="1" customFormat="1" ht="6.95" customHeight="1">
      <c r="B134" s="53"/>
      <c r="C134" s="54"/>
      <c r="D134" s="54"/>
      <c r="E134" s="54"/>
      <c r="F134" s="54"/>
      <c r="G134" s="54"/>
      <c r="H134" s="54"/>
      <c r="I134" s="54"/>
      <c r="J134" s="54"/>
      <c r="K134" s="54"/>
      <c r="L134" s="38"/>
    </row>
  </sheetData>
  <autoFilter ref="C86:K133"/>
  <mergeCells count="10">
    <mergeCell ref="J51:J52"/>
    <mergeCell ref="E77:H77"/>
    <mergeCell ref="E79:H7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01" customWidth="1"/>
    <col min="2" max="2" width="1.66796875" style="201" customWidth="1"/>
    <col min="3" max="4" width="5" style="201" customWidth="1"/>
    <col min="5" max="5" width="11.66015625" style="201" customWidth="1"/>
    <col min="6" max="6" width="9.16015625" style="201" customWidth="1"/>
    <col min="7" max="7" width="5" style="201" customWidth="1"/>
    <col min="8" max="8" width="77.83203125" style="201" customWidth="1"/>
    <col min="9" max="10" width="20" style="201" customWidth="1"/>
    <col min="11" max="11" width="1.66796875" style="201" customWidth="1"/>
  </cols>
  <sheetData>
    <row r="1" ht="37.5" customHeight="1"/>
    <row r="2" spans="2:11" ht="7.5" customHeight="1">
      <c r="B2" s="202"/>
      <c r="C2" s="203"/>
      <c r="D2" s="203"/>
      <c r="E2" s="203"/>
      <c r="F2" s="203"/>
      <c r="G2" s="203"/>
      <c r="H2" s="203"/>
      <c r="I2" s="203"/>
      <c r="J2" s="203"/>
      <c r="K2" s="204"/>
    </row>
    <row r="3" spans="2:11" s="14" customFormat="1" ht="45" customHeight="1">
      <c r="B3" s="205"/>
      <c r="C3" s="336" t="s">
        <v>837</v>
      </c>
      <c r="D3" s="336"/>
      <c r="E3" s="336"/>
      <c r="F3" s="336"/>
      <c r="G3" s="336"/>
      <c r="H3" s="336"/>
      <c r="I3" s="336"/>
      <c r="J3" s="336"/>
      <c r="K3" s="206"/>
    </row>
    <row r="4" spans="2:11" ht="25.5" customHeight="1">
      <c r="B4" s="207"/>
      <c r="C4" s="340" t="s">
        <v>838</v>
      </c>
      <c r="D4" s="340"/>
      <c r="E4" s="340"/>
      <c r="F4" s="340"/>
      <c r="G4" s="340"/>
      <c r="H4" s="340"/>
      <c r="I4" s="340"/>
      <c r="J4" s="340"/>
      <c r="K4" s="208"/>
    </row>
    <row r="5" spans="2:11" ht="5.25" customHeight="1">
      <c r="B5" s="207"/>
      <c r="C5" s="209"/>
      <c r="D5" s="209"/>
      <c r="E5" s="209"/>
      <c r="F5" s="209"/>
      <c r="G5" s="209"/>
      <c r="H5" s="209"/>
      <c r="I5" s="209"/>
      <c r="J5" s="209"/>
      <c r="K5" s="208"/>
    </row>
    <row r="6" spans="2:11" ht="15" customHeight="1">
      <c r="B6" s="207"/>
      <c r="C6" s="338" t="s">
        <v>839</v>
      </c>
      <c r="D6" s="338"/>
      <c r="E6" s="338"/>
      <c r="F6" s="338"/>
      <c r="G6" s="338"/>
      <c r="H6" s="338"/>
      <c r="I6" s="338"/>
      <c r="J6" s="338"/>
      <c r="K6" s="208"/>
    </row>
    <row r="7" spans="2:11" ht="15" customHeight="1">
      <c r="B7" s="211"/>
      <c r="C7" s="338" t="s">
        <v>840</v>
      </c>
      <c r="D7" s="338"/>
      <c r="E7" s="338"/>
      <c r="F7" s="338"/>
      <c r="G7" s="338"/>
      <c r="H7" s="338"/>
      <c r="I7" s="338"/>
      <c r="J7" s="338"/>
      <c r="K7" s="208"/>
    </row>
    <row r="8" spans="2:11" ht="12.75" customHeight="1">
      <c r="B8" s="211"/>
      <c r="C8" s="210"/>
      <c r="D8" s="210"/>
      <c r="E8" s="210"/>
      <c r="F8" s="210"/>
      <c r="G8" s="210"/>
      <c r="H8" s="210"/>
      <c r="I8" s="210"/>
      <c r="J8" s="210"/>
      <c r="K8" s="208"/>
    </row>
    <row r="9" spans="2:11" ht="15" customHeight="1">
      <c r="B9" s="211"/>
      <c r="C9" s="338" t="s">
        <v>841</v>
      </c>
      <c r="D9" s="338"/>
      <c r="E9" s="338"/>
      <c r="F9" s="338"/>
      <c r="G9" s="338"/>
      <c r="H9" s="338"/>
      <c r="I9" s="338"/>
      <c r="J9" s="338"/>
      <c r="K9" s="208"/>
    </row>
    <row r="10" spans="2:11" ht="15" customHeight="1">
      <c r="B10" s="211"/>
      <c r="C10" s="210"/>
      <c r="D10" s="338" t="s">
        <v>842</v>
      </c>
      <c r="E10" s="338"/>
      <c r="F10" s="338"/>
      <c r="G10" s="338"/>
      <c r="H10" s="338"/>
      <c r="I10" s="338"/>
      <c r="J10" s="338"/>
      <c r="K10" s="208"/>
    </row>
    <row r="11" spans="2:11" ht="15" customHeight="1">
      <c r="B11" s="211"/>
      <c r="C11" s="212"/>
      <c r="D11" s="338" t="s">
        <v>843</v>
      </c>
      <c r="E11" s="338"/>
      <c r="F11" s="338"/>
      <c r="G11" s="338"/>
      <c r="H11" s="338"/>
      <c r="I11" s="338"/>
      <c r="J11" s="338"/>
      <c r="K11" s="208"/>
    </row>
    <row r="12" spans="2:11" ht="12.75" customHeight="1">
      <c r="B12" s="211"/>
      <c r="C12" s="212"/>
      <c r="D12" s="212"/>
      <c r="E12" s="212"/>
      <c r="F12" s="212"/>
      <c r="G12" s="212"/>
      <c r="H12" s="212"/>
      <c r="I12" s="212"/>
      <c r="J12" s="212"/>
      <c r="K12" s="208"/>
    </row>
    <row r="13" spans="2:11" ht="15" customHeight="1">
      <c r="B13" s="211"/>
      <c r="C13" s="212"/>
      <c r="D13" s="338" t="s">
        <v>844</v>
      </c>
      <c r="E13" s="338"/>
      <c r="F13" s="338"/>
      <c r="G13" s="338"/>
      <c r="H13" s="338"/>
      <c r="I13" s="338"/>
      <c r="J13" s="338"/>
      <c r="K13" s="208"/>
    </row>
    <row r="14" spans="2:11" ht="15" customHeight="1">
      <c r="B14" s="211"/>
      <c r="C14" s="212"/>
      <c r="D14" s="338" t="s">
        <v>845</v>
      </c>
      <c r="E14" s="338"/>
      <c r="F14" s="338"/>
      <c r="G14" s="338"/>
      <c r="H14" s="338"/>
      <c r="I14" s="338"/>
      <c r="J14" s="338"/>
      <c r="K14" s="208"/>
    </row>
    <row r="15" spans="2:11" ht="15" customHeight="1">
      <c r="B15" s="211"/>
      <c r="C15" s="212"/>
      <c r="D15" s="338" t="s">
        <v>846</v>
      </c>
      <c r="E15" s="338"/>
      <c r="F15" s="338"/>
      <c r="G15" s="338"/>
      <c r="H15" s="338"/>
      <c r="I15" s="338"/>
      <c r="J15" s="338"/>
      <c r="K15" s="208"/>
    </row>
    <row r="16" spans="2:11" ht="15" customHeight="1">
      <c r="B16" s="211"/>
      <c r="C16" s="212"/>
      <c r="D16" s="212"/>
      <c r="E16" s="213" t="s">
        <v>83</v>
      </c>
      <c r="F16" s="338" t="s">
        <v>847</v>
      </c>
      <c r="G16" s="338"/>
      <c r="H16" s="338"/>
      <c r="I16" s="338"/>
      <c r="J16" s="338"/>
      <c r="K16" s="208"/>
    </row>
    <row r="17" spans="2:11" ht="15" customHeight="1">
      <c r="B17" s="211"/>
      <c r="C17" s="212"/>
      <c r="D17" s="212"/>
      <c r="E17" s="213" t="s">
        <v>848</v>
      </c>
      <c r="F17" s="338" t="s">
        <v>849</v>
      </c>
      <c r="G17" s="338"/>
      <c r="H17" s="338"/>
      <c r="I17" s="338"/>
      <c r="J17" s="338"/>
      <c r="K17" s="208"/>
    </row>
    <row r="18" spans="2:11" ht="15" customHeight="1">
      <c r="B18" s="211"/>
      <c r="C18" s="212"/>
      <c r="D18" s="212"/>
      <c r="E18" s="213" t="s">
        <v>850</v>
      </c>
      <c r="F18" s="338" t="s">
        <v>851</v>
      </c>
      <c r="G18" s="338"/>
      <c r="H18" s="338"/>
      <c r="I18" s="338"/>
      <c r="J18" s="338"/>
      <c r="K18" s="208"/>
    </row>
    <row r="19" spans="2:11" ht="15" customHeight="1">
      <c r="B19" s="211"/>
      <c r="C19" s="212"/>
      <c r="D19" s="212"/>
      <c r="E19" s="213" t="s">
        <v>852</v>
      </c>
      <c r="F19" s="338" t="s">
        <v>853</v>
      </c>
      <c r="G19" s="338"/>
      <c r="H19" s="338"/>
      <c r="I19" s="338"/>
      <c r="J19" s="338"/>
      <c r="K19" s="208"/>
    </row>
    <row r="20" spans="2:11" ht="15" customHeight="1">
      <c r="B20" s="211"/>
      <c r="C20" s="212"/>
      <c r="D20" s="212"/>
      <c r="E20" s="213" t="s">
        <v>854</v>
      </c>
      <c r="F20" s="338" t="s">
        <v>855</v>
      </c>
      <c r="G20" s="338"/>
      <c r="H20" s="338"/>
      <c r="I20" s="338"/>
      <c r="J20" s="338"/>
      <c r="K20" s="208"/>
    </row>
    <row r="21" spans="2:11" ht="15" customHeight="1">
      <c r="B21" s="211"/>
      <c r="C21" s="212"/>
      <c r="D21" s="212"/>
      <c r="E21" s="213" t="s">
        <v>856</v>
      </c>
      <c r="F21" s="338" t="s">
        <v>857</v>
      </c>
      <c r="G21" s="338"/>
      <c r="H21" s="338"/>
      <c r="I21" s="338"/>
      <c r="J21" s="338"/>
      <c r="K21" s="208"/>
    </row>
    <row r="22" spans="2:11" ht="12.75" customHeight="1">
      <c r="B22" s="211"/>
      <c r="C22" s="212"/>
      <c r="D22" s="212"/>
      <c r="E22" s="212"/>
      <c r="F22" s="212"/>
      <c r="G22" s="212"/>
      <c r="H22" s="212"/>
      <c r="I22" s="212"/>
      <c r="J22" s="212"/>
      <c r="K22" s="208"/>
    </row>
    <row r="23" spans="2:11" ht="15" customHeight="1">
      <c r="B23" s="211"/>
      <c r="C23" s="338" t="s">
        <v>858</v>
      </c>
      <c r="D23" s="338"/>
      <c r="E23" s="338"/>
      <c r="F23" s="338"/>
      <c r="G23" s="338"/>
      <c r="H23" s="338"/>
      <c r="I23" s="338"/>
      <c r="J23" s="338"/>
      <c r="K23" s="208"/>
    </row>
    <row r="24" spans="2:11" ht="15" customHeight="1">
      <c r="B24" s="211"/>
      <c r="C24" s="338" t="s">
        <v>859</v>
      </c>
      <c r="D24" s="338"/>
      <c r="E24" s="338"/>
      <c r="F24" s="338"/>
      <c r="G24" s="338"/>
      <c r="H24" s="338"/>
      <c r="I24" s="338"/>
      <c r="J24" s="338"/>
      <c r="K24" s="208"/>
    </row>
    <row r="25" spans="2:11" ht="15" customHeight="1">
      <c r="B25" s="211"/>
      <c r="C25" s="210"/>
      <c r="D25" s="338" t="s">
        <v>860</v>
      </c>
      <c r="E25" s="338"/>
      <c r="F25" s="338"/>
      <c r="G25" s="338"/>
      <c r="H25" s="338"/>
      <c r="I25" s="338"/>
      <c r="J25" s="338"/>
      <c r="K25" s="208"/>
    </row>
    <row r="26" spans="2:11" ht="15" customHeight="1">
      <c r="B26" s="211"/>
      <c r="C26" s="212"/>
      <c r="D26" s="338" t="s">
        <v>861</v>
      </c>
      <c r="E26" s="338"/>
      <c r="F26" s="338"/>
      <c r="G26" s="338"/>
      <c r="H26" s="338"/>
      <c r="I26" s="338"/>
      <c r="J26" s="338"/>
      <c r="K26" s="208"/>
    </row>
    <row r="27" spans="2:11" ht="12.75" customHeight="1">
      <c r="B27" s="211"/>
      <c r="C27" s="212"/>
      <c r="D27" s="212"/>
      <c r="E27" s="212"/>
      <c r="F27" s="212"/>
      <c r="G27" s="212"/>
      <c r="H27" s="212"/>
      <c r="I27" s="212"/>
      <c r="J27" s="212"/>
      <c r="K27" s="208"/>
    </row>
    <row r="28" spans="2:11" ht="15" customHeight="1">
      <c r="B28" s="211"/>
      <c r="C28" s="212"/>
      <c r="D28" s="338" t="s">
        <v>862</v>
      </c>
      <c r="E28" s="338"/>
      <c r="F28" s="338"/>
      <c r="G28" s="338"/>
      <c r="H28" s="338"/>
      <c r="I28" s="338"/>
      <c r="J28" s="338"/>
      <c r="K28" s="208"/>
    </row>
    <row r="29" spans="2:11" ht="15" customHeight="1">
      <c r="B29" s="211"/>
      <c r="C29" s="212"/>
      <c r="D29" s="338" t="s">
        <v>863</v>
      </c>
      <c r="E29" s="338"/>
      <c r="F29" s="338"/>
      <c r="G29" s="338"/>
      <c r="H29" s="338"/>
      <c r="I29" s="338"/>
      <c r="J29" s="338"/>
      <c r="K29" s="208"/>
    </row>
    <row r="30" spans="2:11" ht="12.75" customHeight="1">
      <c r="B30" s="211"/>
      <c r="C30" s="212"/>
      <c r="D30" s="212"/>
      <c r="E30" s="212"/>
      <c r="F30" s="212"/>
      <c r="G30" s="212"/>
      <c r="H30" s="212"/>
      <c r="I30" s="212"/>
      <c r="J30" s="212"/>
      <c r="K30" s="208"/>
    </row>
    <row r="31" spans="2:11" ht="15" customHeight="1">
      <c r="B31" s="211"/>
      <c r="C31" s="212"/>
      <c r="D31" s="338" t="s">
        <v>864</v>
      </c>
      <c r="E31" s="338"/>
      <c r="F31" s="338"/>
      <c r="G31" s="338"/>
      <c r="H31" s="338"/>
      <c r="I31" s="338"/>
      <c r="J31" s="338"/>
      <c r="K31" s="208"/>
    </row>
    <row r="32" spans="2:11" ht="15" customHeight="1">
      <c r="B32" s="211"/>
      <c r="C32" s="212"/>
      <c r="D32" s="338" t="s">
        <v>865</v>
      </c>
      <c r="E32" s="338"/>
      <c r="F32" s="338"/>
      <c r="G32" s="338"/>
      <c r="H32" s="338"/>
      <c r="I32" s="338"/>
      <c r="J32" s="338"/>
      <c r="K32" s="208"/>
    </row>
    <row r="33" spans="2:11" ht="15" customHeight="1">
      <c r="B33" s="211"/>
      <c r="C33" s="212"/>
      <c r="D33" s="338" t="s">
        <v>866</v>
      </c>
      <c r="E33" s="338"/>
      <c r="F33" s="338"/>
      <c r="G33" s="338"/>
      <c r="H33" s="338"/>
      <c r="I33" s="338"/>
      <c r="J33" s="338"/>
      <c r="K33" s="208"/>
    </row>
    <row r="34" spans="2:11" ht="15" customHeight="1">
      <c r="B34" s="211"/>
      <c r="C34" s="212"/>
      <c r="D34" s="210"/>
      <c r="E34" s="214" t="s">
        <v>115</v>
      </c>
      <c r="F34" s="210"/>
      <c r="G34" s="338" t="s">
        <v>867</v>
      </c>
      <c r="H34" s="338"/>
      <c r="I34" s="338"/>
      <c r="J34" s="338"/>
      <c r="K34" s="208"/>
    </row>
    <row r="35" spans="2:11" ht="30.75" customHeight="1">
      <c r="B35" s="211"/>
      <c r="C35" s="212"/>
      <c r="D35" s="210"/>
      <c r="E35" s="214" t="s">
        <v>868</v>
      </c>
      <c r="F35" s="210"/>
      <c r="G35" s="338" t="s">
        <v>869</v>
      </c>
      <c r="H35" s="338"/>
      <c r="I35" s="338"/>
      <c r="J35" s="338"/>
      <c r="K35" s="208"/>
    </row>
    <row r="36" spans="2:11" ht="15" customHeight="1">
      <c r="B36" s="211"/>
      <c r="C36" s="212"/>
      <c r="D36" s="210"/>
      <c r="E36" s="214" t="s">
        <v>57</v>
      </c>
      <c r="F36" s="210"/>
      <c r="G36" s="338" t="s">
        <v>870</v>
      </c>
      <c r="H36" s="338"/>
      <c r="I36" s="338"/>
      <c r="J36" s="338"/>
      <c r="K36" s="208"/>
    </row>
    <row r="37" spans="2:11" ht="15" customHeight="1">
      <c r="B37" s="211"/>
      <c r="C37" s="212"/>
      <c r="D37" s="210"/>
      <c r="E37" s="214" t="s">
        <v>116</v>
      </c>
      <c r="F37" s="210"/>
      <c r="G37" s="338" t="s">
        <v>871</v>
      </c>
      <c r="H37" s="338"/>
      <c r="I37" s="338"/>
      <c r="J37" s="338"/>
      <c r="K37" s="208"/>
    </row>
    <row r="38" spans="2:11" ht="15" customHeight="1">
      <c r="B38" s="211"/>
      <c r="C38" s="212"/>
      <c r="D38" s="210"/>
      <c r="E38" s="214" t="s">
        <v>117</v>
      </c>
      <c r="F38" s="210"/>
      <c r="G38" s="338" t="s">
        <v>872</v>
      </c>
      <c r="H38" s="338"/>
      <c r="I38" s="338"/>
      <c r="J38" s="338"/>
      <c r="K38" s="208"/>
    </row>
    <row r="39" spans="2:11" ht="15" customHeight="1">
      <c r="B39" s="211"/>
      <c r="C39" s="212"/>
      <c r="D39" s="210"/>
      <c r="E39" s="214" t="s">
        <v>118</v>
      </c>
      <c r="F39" s="210"/>
      <c r="G39" s="338" t="s">
        <v>873</v>
      </c>
      <c r="H39" s="338"/>
      <c r="I39" s="338"/>
      <c r="J39" s="338"/>
      <c r="K39" s="208"/>
    </row>
    <row r="40" spans="2:11" ht="15" customHeight="1">
      <c r="B40" s="211"/>
      <c r="C40" s="212"/>
      <c r="D40" s="210"/>
      <c r="E40" s="214" t="s">
        <v>874</v>
      </c>
      <c r="F40" s="210"/>
      <c r="G40" s="338" t="s">
        <v>875</v>
      </c>
      <c r="H40" s="338"/>
      <c r="I40" s="338"/>
      <c r="J40" s="338"/>
      <c r="K40" s="208"/>
    </row>
    <row r="41" spans="2:11" ht="15" customHeight="1">
      <c r="B41" s="211"/>
      <c r="C41" s="212"/>
      <c r="D41" s="210"/>
      <c r="E41" s="214"/>
      <c r="F41" s="210"/>
      <c r="G41" s="338" t="s">
        <v>876</v>
      </c>
      <c r="H41" s="338"/>
      <c r="I41" s="338"/>
      <c r="J41" s="338"/>
      <c r="K41" s="208"/>
    </row>
    <row r="42" spans="2:11" ht="15" customHeight="1">
      <c r="B42" s="211"/>
      <c r="C42" s="212"/>
      <c r="D42" s="210"/>
      <c r="E42" s="214" t="s">
        <v>877</v>
      </c>
      <c r="F42" s="210"/>
      <c r="G42" s="338" t="s">
        <v>878</v>
      </c>
      <c r="H42" s="338"/>
      <c r="I42" s="338"/>
      <c r="J42" s="338"/>
      <c r="K42" s="208"/>
    </row>
    <row r="43" spans="2:11" ht="15" customHeight="1">
      <c r="B43" s="211"/>
      <c r="C43" s="212"/>
      <c r="D43" s="210"/>
      <c r="E43" s="214" t="s">
        <v>120</v>
      </c>
      <c r="F43" s="210"/>
      <c r="G43" s="338" t="s">
        <v>879</v>
      </c>
      <c r="H43" s="338"/>
      <c r="I43" s="338"/>
      <c r="J43" s="338"/>
      <c r="K43" s="208"/>
    </row>
    <row r="44" spans="2:11" ht="12.75" customHeight="1">
      <c r="B44" s="211"/>
      <c r="C44" s="212"/>
      <c r="D44" s="210"/>
      <c r="E44" s="210"/>
      <c r="F44" s="210"/>
      <c r="G44" s="210"/>
      <c r="H44" s="210"/>
      <c r="I44" s="210"/>
      <c r="J44" s="210"/>
      <c r="K44" s="208"/>
    </row>
    <row r="45" spans="2:11" ht="15" customHeight="1">
      <c r="B45" s="211"/>
      <c r="C45" s="212"/>
      <c r="D45" s="338" t="s">
        <v>880</v>
      </c>
      <c r="E45" s="338"/>
      <c r="F45" s="338"/>
      <c r="G45" s="338"/>
      <c r="H45" s="338"/>
      <c r="I45" s="338"/>
      <c r="J45" s="338"/>
      <c r="K45" s="208"/>
    </row>
    <row r="46" spans="2:11" ht="15" customHeight="1">
      <c r="B46" s="211"/>
      <c r="C46" s="212"/>
      <c r="D46" s="212"/>
      <c r="E46" s="338" t="s">
        <v>881</v>
      </c>
      <c r="F46" s="338"/>
      <c r="G46" s="338"/>
      <c r="H46" s="338"/>
      <c r="I46" s="338"/>
      <c r="J46" s="338"/>
      <c r="K46" s="208"/>
    </row>
    <row r="47" spans="2:11" ht="15" customHeight="1">
      <c r="B47" s="211"/>
      <c r="C47" s="212"/>
      <c r="D47" s="212"/>
      <c r="E47" s="338" t="s">
        <v>882</v>
      </c>
      <c r="F47" s="338"/>
      <c r="G47" s="338"/>
      <c r="H47" s="338"/>
      <c r="I47" s="338"/>
      <c r="J47" s="338"/>
      <c r="K47" s="208"/>
    </row>
    <row r="48" spans="2:11" ht="15" customHeight="1">
      <c r="B48" s="211"/>
      <c r="C48" s="212"/>
      <c r="D48" s="212"/>
      <c r="E48" s="338" t="s">
        <v>883</v>
      </c>
      <c r="F48" s="338"/>
      <c r="G48" s="338"/>
      <c r="H48" s="338"/>
      <c r="I48" s="338"/>
      <c r="J48" s="338"/>
      <c r="K48" s="208"/>
    </row>
    <row r="49" spans="2:11" ht="15" customHeight="1">
      <c r="B49" s="211"/>
      <c r="C49" s="212"/>
      <c r="D49" s="338" t="s">
        <v>884</v>
      </c>
      <c r="E49" s="338"/>
      <c r="F49" s="338"/>
      <c r="G49" s="338"/>
      <c r="H49" s="338"/>
      <c r="I49" s="338"/>
      <c r="J49" s="338"/>
      <c r="K49" s="208"/>
    </row>
    <row r="50" spans="2:11" ht="25.5" customHeight="1">
      <c r="B50" s="207"/>
      <c r="C50" s="340" t="s">
        <v>885</v>
      </c>
      <c r="D50" s="340"/>
      <c r="E50" s="340"/>
      <c r="F50" s="340"/>
      <c r="G50" s="340"/>
      <c r="H50" s="340"/>
      <c r="I50" s="340"/>
      <c r="J50" s="340"/>
      <c r="K50" s="208"/>
    </row>
    <row r="51" spans="2:11" ht="5.25" customHeight="1">
      <c r="B51" s="207"/>
      <c r="C51" s="209"/>
      <c r="D51" s="209"/>
      <c r="E51" s="209"/>
      <c r="F51" s="209"/>
      <c r="G51" s="209"/>
      <c r="H51" s="209"/>
      <c r="I51" s="209"/>
      <c r="J51" s="209"/>
      <c r="K51" s="208"/>
    </row>
    <row r="52" spans="2:11" ht="15" customHeight="1">
      <c r="B52" s="207"/>
      <c r="C52" s="338" t="s">
        <v>886</v>
      </c>
      <c r="D52" s="338"/>
      <c r="E52" s="338"/>
      <c r="F52" s="338"/>
      <c r="G52" s="338"/>
      <c r="H52" s="338"/>
      <c r="I52" s="338"/>
      <c r="J52" s="338"/>
      <c r="K52" s="208"/>
    </row>
    <row r="53" spans="2:11" ht="15" customHeight="1">
      <c r="B53" s="207"/>
      <c r="C53" s="338" t="s">
        <v>887</v>
      </c>
      <c r="D53" s="338"/>
      <c r="E53" s="338"/>
      <c r="F53" s="338"/>
      <c r="G53" s="338"/>
      <c r="H53" s="338"/>
      <c r="I53" s="338"/>
      <c r="J53" s="338"/>
      <c r="K53" s="208"/>
    </row>
    <row r="54" spans="2:11" ht="12.75" customHeight="1">
      <c r="B54" s="207"/>
      <c r="C54" s="210"/>
      <c r="D54" s="210"/>
      <c r="E54" s="210"/>
      <c r="F54" s="210"/>
      <c r="G54" s="210"/>
      <c r="H54" s="210"/>
      <c r="I54" s="210"/>
      <c r="J54" s="210"/>
      <c r="K54" s="208"/>
    </row>
    <row r="55" spans="2:11" ht="15" customHeight="1">
      <c r="B55" s="207"/>
      <c r="C55" s="338" t="s">
        <v>888</v>
      </c>
      <c r="D55" s="338"/>
      <c r="E55" s="338"/>
      <c r="F55" s="338"/>
      <c r="G55" s="338"/>
      <c r="H55" s="338"/>
      <c r="I55" s="338"/>
      <c r="J55" s="338"/>
      <c r="K55" s="208"/>
    </row>
    <row r="56" spans="2:11" ht="15" customHeight="1">
      <c r="B56" s="207"/>
      <c r="C56" s="212"/>
      <c r="D56" s="338" t="s">
        <v>889</v>
      </c>
      <c r="E56" s="338"/>
      <c r="F56" s="338"/>
      <c r="G56" s="338"/>
      <c r="H56" s="338"/>
      <c r="I56" s="338"/>
      <c r="J56" s="338"/>
      <c r="K56" s="208"/>
    </row>
    <row r="57" spans="2:11" ht="15" customHeight="1">
      <c r="B57" s="207"/>
      <c r="C57" s="212"/>
      <c r="D57" s="338" t="s">
        <v>890</v>
      </c>
      <c r="E57" s="338"/>
      <c r="F57" s="338"/>
      <c r="G57" s="338"/>
      <c r="H57" s="338"/>
      <c r="I57" s="338"/>
      <c r="J57" s="338"/>
      <c r="K57" s="208"/>
    </row>
    <row r="58" spans="2:11" ht="15" customHeight="1">
      <c r="B58" s="207"/>
      <c r="C58" s="212"/>
      <c r="D58" s="338" t="s">
        <v>891</v>
      </c>
      <c r="E58" s="338"/>
      <c r="F58" s="338"/>
      <c r="G58" s="338"/>
      <c r="H58" s="338"/>
      <c r="I58" s="338"/>
      <c r="J58" s="338"/>
      <c r="K58" s="208"/>
    </row>
    <row r="59" spans="2:11" ht="15" customHeight="1">
      <c r="B59" s="207"/>
      <c r="C59" s="212"/>
      <c r="D59" s="338" t="s">
        <v>892</v>
      </c>
      <c r="E59" s="338"/>
      <c r="F59" s="338"/>
      <c r="G59" s="338"/>
      <c r="H59" s="338"/>
      <c r="I59" s="338"/>
      <c r="J59" s="338"/>
      <c r="K59" s="208"/>
    </row>
    <row r="60" spans="2:11" ht="15" customHeight="1">
      <c r="B60" s="207"/>
      <c r="C60" s="212"/>
      <c r="D60" s="339" t="s">
        <v>893</v>
      </c>
      <c r="E60" s="339"/>
      <c r="F60" s="339"/>
      <c r="G60" s="339"/>
      <c r="H60" s="339"/>
      <c r="I60" s="339"/>
      <c r="J60" s="339"/>
      <c r="K60" s="208"/>
    </row>
    <row r="61" spans="2:11" ht="15" customHeight="1">
      <c r="B61" s="207"/>
      <c r="C61" s="212"/>
      <c r="D61" s="338" t="s">
        <v>894</v>
      </c>
      <c r="E61" s="338"/>
      <c r="F61" s="338"/>
      <c r="G61" s="338"/>
      <c r="H61" s="338"/>
      <c r="I61" s="338"/>
      <c r="J61" s="338"/>
      <c r="K61" s="208"/>
    </row>
    <row r="62" spans="2:11" ht="12.75" customHeight="1">
      <c r="B62" s="207"/>
      <c r="C62" s="212"/>
      <c r="D62" s="212"/>
      <c r="E62" s="215"/>
      <c r="F62" s="212"/>
      <c r="G62" s="212"/>
      <c r="H62" s="212"/>
      <c r="I62" s="212"/>
      <c r="J62" s="212"/>
      <c r="K62" s="208"/>
    </row>
    <row r="63" spans="2:11" ht="15" customHeight="1">
      <c r="B63" s="207"/>
      <c r="C63" s="212"/>
      <c r="D63" s="338" t="s">
        <v>895</v>
      </c>
      <c r="E63" s="338"/>
      <c r="F63" s="338"/>
      <c r="G63" s="338"/>
      <c r="H63" s="338"/>
      <c r="I63" s="338"/>
      <c r="J63" s="338"/>
      <c r="K63" s="208"/>
    </row>
    <row r="64" spans="2:11" ht="15" customHeight="1">
      <c r="B64" s="207"/>
      <c r="C64" s="212"/>
      <c r="D64" s="339" t="s">
        <v>896</v>
      </c>
      <c r="E64" s="339"/>
      <c r="F64" s="339"/>
      <c r="G64" s="339"/>
      <c r="H64" s="339"/>
      <c r="I64" s="339"/>
      <c r="J64" s="339"/>
      <c r="K64" s="208"/>
    </row>
    <row r="65" spans="2:11" ht="15" customHeight="1">
      <c r="B65" s="207"/>
      <c r="C65" s="212"/>
      <c r="D65" s="338" t="s">
        <v>897</v>
      </c>
      <c r="E65" s="338"/>
      <c r="F65" s="338"/>
      <c r="G65" s="338"/>
      <c r="H65" s="338"/>
      <c r="I65" s="338"/>
      <c r="J65" s="338"/>
      <c r="K65" s="208"/>
    </row>
    <row r="66" spans="2:11" ht="15" customHeight="1">
      <c r="B66" s="207"/>
      <c r="C66" s="212"/>
      <c r="D66" s="338" t="s">
        <v>898</v>
      </c>
      <c r="E66" s="338"/>
      <c r="F66" s="338"/>
      <c r="G66" s="338"/>
      <c r="H66" s="338"/>
      <c r="I66" s="338"/>
      <c r="J66" s="338"/>
      <c r="K66" s="208"/>
    </row>
    <row r="67" spans="2:11" ht="15" customHeight="1">
      <c r="B67" s="207"/>
      <c r="C67" s="212"/>
      <c r="D67" s="338" t="s">
        <v>899</v>
      </c>
      <c r="E67" s="338"/>
      <c r="F67" s="338"/>
      <c r="G67" s="338"/>
      <c r="H67" s="338"/>
      <c r="I67" s="338"/>
      <c r="J67" s="338"/>
      <c r="K67" s="208"/>
    </row>
    <row r="68" spans="2:11" ht="15" customHeight="1">
      <c r="B68" s="207"/>
      <c r="C68" s="212"/>
      <c r="D68" s="338" t="s">
        <v>900</v>
      </c>
      <c r="E68" s="338"/>
      <c r="F68" s="338"/>
      <c r="G68" s="338"/>
      <c r="H68" s="338"/>
      <c r="I68" s="338"/>
      <c r="J68" s="338"/>
      <c r="K68" s="208"/>
    </row>
    <row r="69" spans="2:11" ht="12.75" customHeight="1">
      <c r="B69" s="216"/>
      <c r="C69" s="217"/>
      <c r="D69" s="217"/>
      <c r="E69" s="217"/>
      <c r="F69" s="217"/>
      <c r="G69" s="217"/>
      <c r="H69" s="217"/>
      <c r="I69" s="217"/>
      <c r="J69" s="217"/>
      <c r="K69" s="218"/>
    </row>
    <row r="70" spans="2:11" ht="18.75" customHeight="1">
      <c r="B70" s="219"/>
      <c r="C70" s="219"/>
      <c r="D70" s="219"/>
      <c r="E70" s="219"/>
      <c r="F70" s="219"/>
      <c r="G70" s="219"/>
      <c r="H70" s="219"/>
      <c r="I70" s="219"/>
      <c r="J70" s="219"/>
      <c r="K70" s="220"/>
    </row>
    <row r="71" spans="2:11" ht="18.75" customHeight="1">
      <c r="B71" s="220"/>
      <c r="C71" s="220"/>
      <c r="D71" s="220"/>
      <c r="E71" s="220"/>
      <c r="F71" s="220"/>
      <c r="G71" s="220"/>
      <c r="H71" s="220"/>
      <c r="I71" s="220"/>
      <c r="J71" s="220"/>
      <c r="K71" s="220"/>
    </row>
    <row r="72" spans="2:11" ht="7.5" customHeight="1">
      <c r="B72" s="221"/>
      <c r="C72" s="222"/>
      <c r="D72" s="222"/>
      <c r="E72" s="222"/>
      <c r="F72" s="222"/>
      <c r="G72" s="222"/>
      <c r="H72" s="222"/>
      <c r="I72" s="222"/>
      <c r="J72" s="222"/>
      <c r="K72" s="223"/>
    </row>
    <row r="73" spans="2:11" ht="45" customHeight="1">
      <c r="B73" s="224"/>
      <c r="C73" s="337" t="s">
        <v>100</v>
      </c>
      <c r="D73" s="337"/>
      <c r="E73" s="337"/>
      <c r="F73" s="337"/>
      <c r="G73" s="337"/>
      <c r="H73" s="337"/>
      <c r="I73" s="337"/>
      <c r="J73" s="337"/>
      <c r="K73" s="225"/>
    </row>
    <row r="74" spans="2:11" ht="17.25" customHeight="1">
      <c r="B74" s="224"/>
      <c r="C74" s="226" t="s">
        <v>901</v>
      </c>
      <c r="D74" s="226"/>
      <c r="E74" s="226"/>
      <c r="F74" s="226" t="s">
        <v>902</v>
      </c>
      <c r="G74" s="227"/>
      <c r="H74" s="226" t="s">
        <v>116</v>
      </c>
      <c r="I74" s="226" t="s">
        <v>61</v>
      </c>
      <c r="J74" s="226" t="s">
        <v>903</v>
      </c>
      <c r="K74" s="225"/>
    </row>
    <row r="75" spans="2:11" ht="17.25" customHeight="1">
      <c r="B75" s="224"/>
      <c r="C75" s="228" t="s">
        <v>904</v>
      </c>
      <c r="D75" s="228"/>
      <c r="E75" s="228"/>
      <c r="F75" s="229" t="s">
        <v>905</v>
      </c>
      <c r="G75" s="230"/>
      <c r="H75" s="228"/>
      <c r="I75" s="228"/>
      <c r="J75" s="228" t="s">
        <v>906</v>
      </c>
      <c r="K75" s="225"/>
    </row>
    <row r="76" spans="2:11" ht="5.25" customHeight="1">
      <c r="B76" s="224"/>
      <c r="C76" s="231"/>
      <c r="D76" s="231"/>
      <c r="E76" s="231"/>
      <c r="F76" s="231"/>
      <c r="G76" s="232"/>
      <c r="H76" s="231"/>
      <c r="I76" s="231"/>
      <c r="J76" s="231"/>
      <c r="K76" s="225"/>
    </row>
    <row r="77" spans="2:11" ht="15" customHeight="1">
      <c r="B77" s="224"/>
      <c r="C77" s="214" t="s">
        <v>57</v>
      </c>
      <c r="D77" s="231"/>
      <c r="E77" s="231"/>
      <c r="F77" s="233" t="s">
        <v>907</v>
      </c>
      <c r="G77" s="232"/>
      <c r="H77" s="214" t="s">
        <v>908</v>
      </c>
      <c r="I77" s="214" t="s">
        <v>909</v>
      </c>
      <c r="J77" s="214">
        <v>20</v>
      </c>
      <c r="K77" s="225"/>
    </row>
    <row r="78" spans="2:11" ht="15" customHeight="1">
      <c r="B78" s="224"/>
      <c r="C78" s="214" t="s">
        <v>910</v>
      </c>
      <c r="D78" s="214"/>
      <c r="E78" s="214"/>
      <c r="F78" s="233" t="s">
        <v>907</v>
      </c>
      <c r="G78" s="232"/>
      <c r="H78" s="214" t="s">
        <v>911</v>
      </c>
      <c r="I78" s="214" t="s">
        <v>909</v>
      </c>
      <c r="J78" s="214">
        <v>120</v>
      </c>
      <c r="K78" s="225"/>
    </row>
    <row r="79" spans="2:11" ht="15" customHeight="1">
      <c r="B79" s="234"/>
      <c r="C79" s="214" t="s">
        <v>912</v>
      </c>
      <c r="D79" s="214"/>
      <c r="E79" s="214"/>
      <c r="F79" s="233" t="s">
        <v>913</v>
      </c>
      <c r="G79" s="232"/>
      <c r="H79" s="214" t="s">
        <v>914</v>
      </c>
      <c r="I79" s="214" t="s">
        <v>909</v>
      </c>
      <c r="J79" s="214">
        <v>50</v>
      </c>
      <c r="K79" s="225"/>
    </row>
    <row r="80" spans="2:11" ht="15" customHeight="1">
      <c r="B80" s="234"/>
      <c r="C80" s="214" t="s">
        <v>915</v>
      </c>
      <c r="D80" s="214"/>
      <c r="E80" s="214"/>
      <c r="F80" s="233" t="s">
        <v>907</v>
      </c>
      <c r="G80" s="232"/>
      <c r="H80" s="214" t="s">
        <v>916</v>
      </c>
      <c r="I80" s="214" t="s">
        <v>917</v>
      </c>
      <c r="J80" s="214"/>
      <c r="K80" s="225"/>
    </row>
    <row r="81" spans="2:11" ht="15" customHeight="1">
      <c r="B81" s="234"/>
      <c r="C81" s="235" t="s">
        <v>918</v>
      </c>
      <c r="D81" s="235"/>
      <c r="E81" s="235"/>
      <c r="F81" s="236" t="s">
        <v>913</v>
      </c>
      <c r="G81" s="235"/>
      <c r="H81" s="235" t="s">
        <v>919</v>
      </c>
      <c r="I81" s="235" t="s">
        <v>909</v>
      </c>
      <c r="J81" s="235">
        <v>15</v>
      </c>
      <c r="K81" s="225"/>
    </row>
    <row r="82" spans="2:11" ht="15" customHeight="1">
      <c r="B82" s="234"/>
      <c r="C82" s="235" t="s">
        <v>920</v>
      </c>
      <c r="D82" s="235"/>
      <c r="E82" s="235"/>
      <c r="F82" s="236" t="s">
        <v>913</v>
      </c>
      <c r="G82" s="235"/>
      <c r="H82" s="235" t="s">
        <v>921</v>
      </c>
      <c r="I82" s="235" t="s">
        <v>909</v>
      </c>
      <c r="J82" s="235">
        <v>15</v>
      </c>
      <c r="K82" s="225"/>
    </row>
    <row r="83" spans="2:11" ht="15" customHeight="1">
      <c r="B83" s="234"/>
      <c r="C83" s="235" t="s">
        <v>922</v>
      </c>
      <c r="D83" s="235"/>
      <c r="E83" s="235"/>
      <c r="F83" s="236" t="s">
        <v>913</v>
      </c>
      <c r="G83" s="235"/>
      <c r="H83" s="235" t="s">
        <v>923</v>
      </c>
      <c r="I83" s="235" t="s">
        <v>909</v>
      </c>
      <c r="J83" s="235">
        <v>20</v>
      </c>
      <c r="K83" s="225"/>
    </row>
    <row r="84" spans="2:11" ht="15" customHeight="1">
      <c r="B84" s="234"/>
      <c r="C84" s="235" t="s">
        <v>924</v>
      </c>
      <c r="D84" s="235"/>
      <c r="E84" s="235"/>
      <c r="F84" s="236" t="s">
        <v>913</v>
      </c>
      <c r="G84" s="235"/>
      <c r="H84" s="235" t="s">
        <v>925</v>
      </c>
      <c r="I84" s="235" t="s">
        <v>909</v>
      </c>
      <c r="J84" s="235">
        <v>20</v>
      </c>
      <c r="K84" s="225"/>
    </row>
    <row r="85" spans="2:11" ht="15" customHeight="1">
      <c r="B85" s="234"/>
      <c r="C85" s="214" t="s">
        <v>926</v>
      </c>
      <c r="D85" s="214"/>
      <c r="E85" s="214"/>
      <c r="F85" s="233" t="s">
        <v>913</v>
      </c>
      <c r="G85" s="232"/>
      <c r="H85" s="214" t="s">
        <v>927</v>
      </c>
      <c r="I85" s="214" t="s">
        <v>909</v>
      </c>
      <c r="J85" s="214">
        <v>50</v>
      </c>
      <c r="K85" s="225"/>
    </row>
    <row r="86" spans="2:11" ht="15" customHeight="1">
      <c r="B86" s="234"/>
      <c r="C86" s="214" t="s">
        <v>928</v>
      </c>
      <c r="D86" s="214"/>
      <c r="E86" s="214"/>
      <c r="F86" s="233" t="s">
        <v>913</v>
      </c>
      <c r="G86" s="232"/>
      <c r="H86" s="214" t="s">
        <v>929</v>
      </c>
      <c r="I86" s="214" t="s">
        <v>909</v>
      </c>
      <c r="J86" s="214">
        <v>20</v>
      </c>
      <c r="K86" s="225"/>
    </row>
    <row r="87" spans="2:11" ht="15" customHeight="1">
      <c r="B87" s="234"/>
      <c r="C87" s="214" t="s">
        <v>930</v>
      </c>
      <c r="D87" s="214"/>
      <c r="E87" s="214"/>
      <c r="F87" s="233" t="s">
        <v>913</v>
      </c>
      <c r="G87" s="232"/>
      <c r="H87" s="214" t="s">
        <v>931</v>
      </c>
      <c r="I87" s="214" t="s">
        <v>909</v>
      </c>
      <c r="J87" s="214">
        <v>20</v>
      </c>
      <c r="K87" s="225"/>
    </row>
    <row r="88" spans="2:11" ht="15" customHeight="1">
      <c r="B88" s="234"/>
      <c r="C88" s="214" t="s">
        <v>932</v>
      </c>
      <c r="D88" s="214"/>
      <c r="E88" s="214"/>
      <c r="F88" s="233" t="s">
        <v>913</v>
      </c>
      <c r="G88" s="232"/>
      <c r="H88" s="214" t="s">
        <v>933</v>
      </c>
      <c r="I88" s="214" t="s">
        <v>909</v>
      </c>
      <c r="J88" s="214">
        <v>50</v>
      </c>
      <c r="K88" s="225"/>
    </row>
    <row r="89" spans="2:11" ht="15" customHeight="1">
      <c r="B89" s="234"/>
      <c r="C89" s="214" t="s">
        <v>934</v>
      </c>
      <c r="D89" s="214"/>
      <c r="E89" s="214"/>
      <c r="F89" s="233" t="s">
        <v>913</v>
      </c>
      <c r="G89" s="232"/>
      <c r="H89" s="214" t="s">
        <v>934</v>
      </c>
      <c r="I89" s="214" t="s">
        <v>909</v>
      </c>
      <c r="J89" s="214">
        <v>50</v>
      </c>
      <c r="K89" s="225"/>
    </row>
    <row r="90" spans="2:11" ht="15" customHeight="1">
      <c r="B90" s="234"/>
      <c r="C90" s="214" t="s">
        <v>121</v>
      </c>
      <c r="D90" s="214"/>
      <c r="E90" s="214"/>
      <c r="F90" s="233" t="s">
        <v>913</v>
      </c>
      <c r="G90" s="232"/>
      <c r="H90" s="214" t="s">
        <v>935</v>
      </c>
      <c r="I90" s="214" t="s">
        <v>909</v>
      </c>
      <c r="J90" s="214">
        <v>255</v>
      </c>
      <c r="K90" s="225"/>
    </row>
    <row r="91" spans="2:11" ht="15" customHeight="1">
      <c r="B91" s="234"/>
      <c r="C91" s="214" t="s">
        <v>936</v>
      </c>
      <c r="D91" s="214"/>
      <c r="E91" s="214"/>
      <c r="F91" s="233" t="s">
        <v>907</v>
      </c>
      <c r="G91" s="232"/>
      <c r="H91" s="214" t="s">
        <v>937</v>
      </c>
      <c r="I91" s="214" t="s">
        <v>938</v>
      </c>
      <c r="J91" s="214"/>
      <c r="K91" s="225"/>
    </row>
    <row r="92" spans="2:11" ht="15" customHeight="1">
      <c r="B92" s="234"/>
      <c r="C92" s="214" t="s">
        <v>939</v>
      </c>
      <c r="D92" s="214"/>
      <c r="E92" s="214"/>
      <c r="F92" s="233" t="s">
        <v>907</v>
      </c>
      <c r="G92" s="232"/>
      <c r="H92" s="214" t="s">
        <v>940</v>
      </c>
      <c r="I92" s="214" t="s">
        <v>941</v>
      </c>
      <c r="J92" s="214"/>
      <c r="K92" s="225"/>
    </row>
    <row r="93" spans="2:11" ht="15" customHeight="1">
      <c r="B93" s="234"/>
      <c r="C93" s="214" t="s">
        <v>942</v>
      </c>
      <c r="D93" s="214"/>
      <c r="E93" s="214"/>
      <c r="F93" s="233" t="s">
        <v>907</v>
      </c>
      <c r="G93" s="232"/>
      <c r="H93" s="214" t="s">
        <v>942</v>
      </c>
      <c r="I93" s="214" t="s">
        <v>941</v>
      </c>
      <c r="J93" s="214"/>
      <c r="K93" s="225"/>
    </row>
    <row r="94" spans="2:11" ht="15" customHeight="1">
      <c r="B94" s="234"/>
      <c r="C94" s="214" t="s">
        <v>42</v>
      </c>
      <c r="D94" s="214"/>
      <c r="E94" s="214"/>
      <c r="F94" s="233" t="s">
        <v>907</v>
      </c>
      <c r="G94" s="232"/>
      <c r="H94" s="214" t="s">
        <v>943</v>
      </c>
      <c r="I94" s="214" t="s">
        <v>941</v>
      </c>
      <c r="J94" s="214"/>
      <c r="K94" s="225"/>
    </row>
    <row r="95" spans="2:11" ht="15" customHeight="1">
      <c r="B95" s="234"/>
      <c r="C95" s="214" t="s">
        <v>52</v>
      </c>
      <c r="D95" s="214"/>
      <c r="E95" s="214"/>
      <c r="F95" s="233" t="s">
        <v>907</v>
      </c>
      <c r="G95" s="232"/>
      <c r="H95" s="214" t="s">
        <v>944</v>
      </c>
      <c r="I95" s="214" t="s">
        <v>941</v>
      </c>
      <c r="J95" s="214"/>
      <c r="K95" s="225"/>
    </row>
    <row r="96" spans="2:11" ht="15" customHeight="1">
      <c r="B96" s="237"/>
      <c r="C96" s="238"/>
      <c r="D96" s="238"/>
      <c r="E96" s="238"/>
      <c r="F96" s="238"/>
      <c r="G96" s="238"/>
      <c r="H96" s="238"/>
      <c r="I96" s="238"/>
      <c r="J96" s="238"/>
      <c r="K96" s="239"/>
    </row>
    <row r="97" spans="2:11" ht="18.75" customHeight="1">
      <c r="B97" s="240"/>
      <c r="C97" s="241"/>
      <c r="D97" s="241"/>
      <c r="E97" s="241"/>
      <c r="F97" s="241"/>
      <c r="G97" s="241"/>
      <c r="H97" s="241"/>
      <c r="I97" s="241"/>
      <c r="J97" s="241"/>
      <c r="K97" s="240"/>
    </row>
    <row r="98" spans="2:11" ht="18.75" customHeight="1">
      <c r="B98" s="220"/>
      <c r="C98" s="220"/>
      <c r="D98" s="220"/>
      <c r="E98" s="220"/>
      <c r="F98" s="220"/>
      <c r="G98" s="220"/>
      <c r="H98" s="220"/>
      <c r="I98" s="220"/>
      <c r="J98" s="220"/>
      <c r="K98" s="220"/>
    </row>
    <row r="99" spans="2:11" ht="7.5" customHeight="1">
      <c r="B99" s="221"/>
      <c r="C99" s="222"/>
      <c r="D99" s="222"/>
      <c r="E99" s="222"/>
      <c r="F99" s="222"/>
      <c r="G99" s="222"/>
      <c r="H99" s="222"/>
      <c r="I99" s="222"/>
      <c r="J99" s="222"/>
      <c r="K99" s="223"/>
    </row>
    <row r="100" spans="2:11" ht="45" customHeight="1">
      <c r="B100" s="224"/>
      <c r="C100" s="337" t="s">
        <v>945</v>
      </c>
      <c r="D100" s="337"/>
      <c r="E100" s="337"/>
      <c r="F100" s="337"/>
      <c r="G100" s="337"/>
      <c r="H100" s="337"/>
      <c r="I100" s="337"/>
      <c r="J100" s="337"/>
      <c r="K100" s="225"/>
    </row>
    <row r="101" spans="2:11" ht="17.25" customHeight="1">
      <c r="B101" s="224"/>
      <c r="C101" s="226" t="s">
        <v>901</v>
      </c>
      <c r="D101" s="226"/>
      <c r="E101" s="226"/>
      <c r="F101" s="226" t="s">
        <v>902</v>
      </c>
      <c r="G101" s="227"/>
      <c r="H101" s="226" t="s">
        <v>116</v>
      </c>
      <c r="I101" s="226" t="s">
        <v>61</v>
      </c>
      <c r="J101" s="226" t="s">
        <v>903</v>
      </c>
      <c r="K101" s="225"/>
    </row>
    <row r="102" spans="2:11" ht="17.25" customHeight="1">
      <c r="B102" s="224"/>
      <c r="C102" s="228" t="s">
        <v>904</v>
      </c>
      <c r="D102" s="228"/>
      <c r="E102" s="228"/>
      <c r="F102" s="229" t="s">
        <v>905</v>
      </c>
      <c r="G102" s="230"/>
      <c r="H102" s="228"/>
      <c r="I102" s="228"/>
      <c r="J102" s="228" t="s">
        <v>906</v>
      </c>
      <c r="K102" s="225"/>
    </row>
    <row r="103" spans="2:11" ht="5.25" customHeight="1">
      <c r="B103" s="224"/>
      <c r="C103" s="226"/>
      <c r="D103" s="226"/>
      <c r="E103" s="226"/>
      <c r="F103" s="226"/>
      <c r="G103" s="242"/>
      <c r="H103" s="226"/>
      <c r="I103" s="226"/>
      <c r="J103" s="226"/>
      <c r="K103" s="225"/>
    </row>
    <row r="104" spans="2:11" ht="15" customHeight="1">
      <c r="B104" s="224"/>
      <c r="C104" s="214" t="s">
        <v>57</v>
      </c>
      <c r="D104" s="231"/>
      <c r="E104" s="231"/>
      <c r="F104" s="233" t="s">
        <v>907</v>
      </c>
      <c r="G104" s="242"/>
      <c r="H104" s="214" t="s">
        <v>946</v>
      </c>
      <c r="I104" s="214" t="s">
        <v>909</v>
      </c>
      <c r="J104" s="214">
        <v>20</v>
      </c>
      <c r="K104" s="225"/>
    </row>
    <row r="105" spans="2:11" ht="15" customHeight="1">
      <c r="B105" s="224"/>
      <c r="C105" s="214" t="s">
        <v>910</v>
      </c>
      <c r="D105" s="214"/>
      <c r="E105" s="214"/>
      <c r="F105" s="233" t="s">
        <v>907</v>
      </c>
      <c r="G105" s="214"/>
      <c r="H105" s="214" t="s">
        <v>946</v>
      </c>
      <c r="I105" s="214" t="s">
        <v>909</v>
      </c>
      <c r="J105" s="214">
        <v>120</v>
      </c>
      <c r="K105" s="225"/>
    </row>
    <row r="106" spans="2:11" ht="15" customHeight="1">
      <c r="B106" s="234"/>
      <c r="C106" s="214" t="s">
        <v>912</v>
      </c>
      <c r="D106" s="214"/>
      <c r="E106" s="214"/>
      <c r="F106" s="233" t="s">
        <v>913</v>
      </c>
      <c r="G106" s="214"/>
      <c r="H106" s="214" t="s">
        <v>946</v>
      </c>
      <c r="I106" s="214" t="s">
        <v>909</v>
      </c>
      <c r="J106" s="214">
        <v>50</v>
      </c>
      <c r="K106" s="225"/>
    </row>
    <row r="107" spans="2:11" ht="15" customHeight="1">
      <c r="B107" s="234"/>
      <c r="C107" s="214" t="s">
        <v>915</v>
      </c>
      <c r="D107" s="214"/>
      <c r="E107" s="214"/>
      <c r="F107" s="233" t="s">
        <v>907</v>
      </c>
      <c r="G107" s="214"/>
      <c r="H107" s="214" t="s">
        <v>946</v>
      </c>
      <c r="I107" s="214" t="s">
        <v>917</v>
      </c>
      <c r="J107" s="214"/>
      <c r="K107" s="225"/>
    </row>
    <row r="108" spans="2:11" ht="15" customHeight="1">
      <c r="B108" s="234"/>
      <c r="C108" s="214" t="s">
        <v>926</v>
      </c>
      <c r="D108" s="214"/>
      <c r="E108" s="214"/>
      <c r="F108" s="233" t="s">
        <v>913</v>
      </c>
      <c r="G108" s="214"/>
      <c r="H108" s="214" t="s">
        <v>946</v>
      </c>
      <c r="I108" s="214" t="s">
        <v>909</v>
      </c>
      <c r="J108" s="214">
        <v>50</v>
      </c>
      <c r="K108" s="225"/>
    </row>
    <row r="109" spans="2:11" ht="15" customHeight="1">
      <c r="B109" s="234"/>
      <c r="C109" s="214" t="s">
        <v>934</v>
      </c>
      <c r="D109" s="214"/>
      <c r="E109" s="214"/>
      <c r="F109" s="233" t="s">
        <v>913</v>
      </c>
      <c r="G109" s="214"/>
      <c r="H109" s="214" t="s">
        <v>946</v>
      </c>
      <c r="I109" s="214" t="s">
        <v>909</v>
      </c>
      <c r="J109" s="214">
        <v>50</v>
      </c>
      <c r="K109" s="225"/>
    </row>
    <row r="110" spans="2:11" ht="15" customHeight="1">
      <c r="B110" s="234"/>
      <c r="C110" s="214" t="s">
        <v>932</v>
      </c>
      <c r="D110" s="214"/>
      <c r="E110" s="214"/>
      <c r="F110" s="233" t="s">
        <v>913</v>
      </c>
      <c r="G110" s="214"/>
      <c r="H110" s="214" t="s">
        <v>946</v>
      </c>
      <c r="I110" s="214" t="s">
        <v>909</v>
      </c>
      <c r="J110" s="214">
        <v>50</v>
      </c>
      <c r="K110" s="225"/>
    </row>
    <row r="111" spans="2:11" ht="15" customHeight="1">
      <c r="B111" s="234"/>
      <c r="C111" s="214" t="s">
        <v>57</v>
      </c>
      <c r="D111" s="214"/>
      <c r="E111" s="214"/>
      <c r="F111" s="233" t="s">
        <v>907</v>
      </c>
      <c r="G111" s="214"/>
      <c r="H111" s="214" t="s">
        <v>947</v>
      </c>
      <c r="I111" s="214" t="s">
        <v>909</v>
      </c>
      <c r="J111" s="214">
        <v>20</v>
      </c>
      <c r="K111" s="225"/>
    </row>
    <row r="112" spans="2:11" ht="15" customHeight="1">
      <c r="B112" s="234"/>
      <c r="C112" s="214" t="s">
        <v>948</v>
      </c>
      <c r="D112" s="214"/>
      <c r="E112" s="214"/>
      <c r="F112" s="233" t="s">
        <v>907</v>
      </c>
      <c r="G112" s="214"/>
      <c r="H112" s="214" t="s">
        <v>949</v>
      </c>
      <c r="I112" s="214" t="s">
        <v>909</v>
      </c>
      <c r="J112" s="214">
        <v>120</v>
      </c>
      <c r="K112" s="225"/>
    </row>
    <row r="113" spans="2:11" ht="15" customHeight="1">
      <c r="B113" s="234"/>
      <c r="C113" s="214" t="s">
        <v>42</v>
      </c>
      <c r="D113" s="214"/>
      <c r="E113" s="214"/>
      <c r="F113" s="233" t="s">
        <v>907</v>
      </c>
      <c r="G113" s="214"/>
      <c r="H113" s="214" t="s">
        <v>950</v>
      </c>
      <c r="I113" s="214" t="s">
        <v>941</v>
      </c>
      <c r="J113" s="214"/>
      <c r="K113" s="225"/>
    </row>
    <row r="114" spans="2:11" ht="15" customHeight="1">
      <c r="B114" s="234"/>
      <c r="C114" s="214" t="s">
        <v>52</v>
      </c>
      <c r="D114" s="214"/>
      <c r="E114" s="214"/>
      <c r="F114" s="233" t="s">
        <v>907</v>
      </c>
      <c r="G114" s="214"/>
      <c r="H114" s="214" t="s">
        <v>951</v>
      </c>
      <c r="I114" s="214" t="s">
        <v>941</v>
      </c>
      <c r="J114" s="214"/>
      <c r="K114" s="225"/>
    </row>
    <row r="115" spans="2:11" ht="15" customHeight="1">
      <c r="B115" s="234"/>
      <c r="C115" s="214" t="s">
        <v>61</v>
      </c>
      <c r="D115" s="214"/>
      <c r="E115" s="214"/>
      <c r="F115" s="233" t="s">
        <v>907</v>
      </c>
      <c r="G115" s="214"/>
      <c r="H115" s="214" t="s">
        <v>952</v>
      </c>
      <c r="I115" s="214" t="s">
        <v>953</v>
      </c>
      <c r="J115" s="214"/>
      <c r="K115" s="225"/>
    </row>
    <row r="116" spans="2:11" ht="15" customHeight="1">
      <c r="B116" s="237"/>
      <c r="C116" s="243"/>
      <c r="D116" s="243"/>
      <c r="E116" s="243"/>
      <c r="F116" s="243"/>
      <c r="G116" s="243"/>
      <c r="H116" s="243"/>
      <c r="I116" s="243"/>
      <c r="J116" s="243"/>
      <c r="K116" s="239"/>
    </row>
    <row r="117" spans="2:11" ht="18.75" customHeight="1">
      <c r="B117" s="244"/>
      <c r="C117" s="210"/>
      <c r="D117" s="210"/>
      <c r="E117" s="210"/>
      <c r="F117" s="245"/>
      <c r="G117" s="210"/>
      <c r="H117" s="210"/>
      <c r="I117" s="210"/>
      <c r="J117" s="210"/>
      <c r="K117" s="244"/>
    </row>
    <row r="118" spans="2:11" ht="18.75" customHeight="1">
      <c r="B118" s="220"/>
      <c r="C118" s="220"/>
      <c r="D118" s="220"/>
      <c r="E118" s="220"/>
      <c r="F118" s="220"/>
      <c r="G118" s="220"/>
      <c r="H118" s="220"/>
      <c r="I118" s="220"/>
      <c r="J118" s="220"/>
      <c r="K118" s="220"/>
    </row>
    <row r="119" spans="2:11" ht="7.5" customHeight="1">
      <c r="B119" s="246"/>
      <c r="C119" s="247"/>
      <c r="D119" s="247"/>
      <c r="E119" s="247"/>
      <c r="F119" s="247"/>
      <c r="G119" s="247"/>
      <c r="H119" s="247"/>
      <c r="I119" s="247"/>
      <c r="J119" s="247"/>
      <c r="K119" s="248"/>
    </row>
    <row r="120" spans="2:11" ht="45" customHeight="1">
      <c r="B120" s="249"/>
      <c r="C120" s="336" t="s">
        <v>954</v>
      </c>
      <c r="D120" s="336"/>
      <c r="E120" s="336"/>
      <c r="F120" s="336"/>
      <c r="G120" s="336"/>
      <c r="H120" s="336"/>
      <c r="I120" s="336"/>
      <c r="J120" s="336"/>
      <c r="K120" s="250"/>
    </row>
    <row r="121" spans="2:11" ht="17.25" customHeight="1">
      <c r="B121" s="251"/>
      <c r="C121" s="226" t="s">
        <v>901</v>
      </c>
      <c r="D121" s="226"/>
      <c r="E121" s="226"/>
      <c r="F121" s="226" t="s">
        <v>902</v>
      </c>
      <c r="G121" s="227"/>
      <c r="H121" s="226" t="s">
        <v>116</v>
      </c>
      <c r="I121" s="226" t="s">
        <v>61</v>
      </c>
      <c r="J121" s="226" t="s">
        <v>903</v>
      </c>
      <c r="K121" s="252"/>
    </row>
    <row r="122" spans="2:11" ht="17.25" customHeight="1">
      <c r="B122" s="251"/>
      <c r="C122" s="228" t="s">
        <v>904</v>
      </c>
      <c r="D122" s="228"/>
      <c r="E122" s="228"/>
      <c r="F122" s="229" t="s">
        <v>905</v>
      </c>
      <c r="G122" s="230"/>
      <c r="H122" s="228"/>
      <c r="I122" s="228"/>
      <c r="J122" s="228" t="s">
        <v>906</v>
      </c>
      <c r="K122" s="252"/>
    </row>
    <row r="123" spans="2:11" ht="5.25" customHeight="1">
      <c r="B123" s="253"/>
      <c r="C123" s="231"/>
      <c r="D123" s="231"/>
      <c r="E123" s="231"/>
      <c r="F123" s="231"/>
      <c r="G123" s="214"/>
      <c r="H123" s="231"/>
      <c r="I123" s="231"/>
      <c r="J123" s="231"/>
      <c r="K123" s="254"/>
    </row>
    <row r="124" spans="2:11" ht="15" customHeight="1">
      <c r="B124" s="253"/>
      <c r="C124" s="214" t="s">
        <v>910</v>
      </c>
      <c r="D124" s="231"/>
      <c r="E124" s="231"/>
      <c r="F124" s="233" t="s">
        <v>907</v>
      </c>
      <c r="G124" s="214"/>
      <c r="H124" s="214" t="s">
        <v>946</v>
      </c>
      <c r="I124" s="214" t="s">
        <v>909</v>
      </c>
      <c r="J124" s="214">
        <v>120</v>
      </c>
      <c r="K124" s="255"/>
    </row>
    <row r="125" spans="2:11" ht="15" customHeight="1">
      <c r="B125" s="253"/>
      <c r="C125" s="214" t="s">
        <v>955</v>
      </c>
      <c r="D125" s="214"/>
      <c r="E125" s="214"/>
      <c r="F125" s="233" t="s">
        <v>907</v>
      </c>
      <c r="G125" s="214"/>
      <c r="H125" s="214" t="s">
        <v>956</v>
      </c>
      <c r="I125" s="214" t="s">
        <v>909</v>
      </c>
      <c r="J125" s="214" t="s">
        <v>957</v>
      </c>
      <c r="K125" s="255"/>
    </row>
    <row r="126" spans="2:11" ht="15" customHeight="1">
      <c r="B126" s="253"/>
      <c r="C126" s="214" t="s">
        <v>856</v>
      </c>
      <c r="D126" s="214"/>
      <c r="E126" s="214"/>
      <c r="F126" s="233" t="s">
        <v>907</v>
      </c>
      <c r="G126" s="214"/>
      <c r="H126" s="214" t="s">
        <v>958</v>
      </c>
      <c r="I126" s="214" t="s">
        <v>909</v>
      </c>
      <c r="J126" s="214" t="s">
        <v>957</v>
      </c>
      <c r="K126" s="255"/>
    </row>
    <row r="127" spans="2:11" ht="15" customHeight="1">
      <c r="B127" s="253"/>
      <c r="C127" s="214" t="s">
        <v>918</v>
      </c>
      <c r="D127" s="214"/>
      <c r="E127" s="214"/>
      <c r="F127" s="233" t="s">
        <v>913</v>
      </c>
      <c r="G127" s="214"/>
      <c r="H127" s="214" t="s">
        <v>919</v>
      </c>
      <c r="I127" s="214" t="s">
        <v>909</v>
      </c>
      <c r="J127" s="214">
        <v>15</v>
      </c>
      <c r="K127" s="255"/>
    </row>
    <row r="128" spans="2:11" ht="15" customHeight="1">
      <c r="B128" s="253"/>
      <c r="C128" s="235" t="s">
        <v>920</v>
      </c>
      <c r="D128" s="235"/>
      <c r="E128" s="235"/>
      <c r="F128" s="236" t="s">
        <v>913</v>
      </c>
      <c r="G128" s="235"/>
      <c r="H128" s="235" t="s">
        <v>921</v>
      </c>
      <c r="I128" s="235" t="s">
        <v>909</v>
      </c>
      <c r="J128" s="235">
        <v>15</v>
      </c>
      <c r="K128" s="255"/>
    </row>
    <row r="129" spans="2:11" ht="15" customHeight="1">
      <c r="B129" s="253"/>
      <c r="C129" s="235" t="s">
        <v>922</v>
      </c>
      <c r="D129" s="235"/>
      <c r="E129" s="235"/>
      <c r="F129" s="236" t="s">
        <v>913</v>
      </c>
      <c r="G129" s="235"/>
      <c r="H129" s="235" t="s">
        <v>923</v>
      </c>
      <c r="I129" s="235" t="s">
        <v>909</v>
      </c>
      <c r="J129" s="235">
        <v>20</v>
      </c>
      <c r="K129" s="255"/>
    </row>
    <row r="130" spans="2:11" ht="15" customHeight="1">
      <c r="B130" s="253"/>
      <c r="C130" s="235" t="s">
        <v>924</v>
      </c>
      <c r="D130" s="235"/>
      <c r="E130" s="235"/>
      <c r="F130" s="236" t="s">
        <v>913</v>
      </c>
      <c r="G130" s="235"/>
      <c r="H130" s="235" t="s">
        <v>925</v>
      </c>
      <c r="I130" s="235" t="s">
        <v>909</v>
      </c>
      <c r="J130" s="235">
        <v>20</v>
      </c>
      <c r="K130" s="255"/>
    </row>
    <row r="131" spans="2:11" ht="15" customHeight="1">
      <c r="B131" s="253"/>
      <c r="C131" s="214" t="s">
        <v>912</v>
      </c>
      <c r="D131" s="214"/>
      <c r="E131" s="214"/>
      <c r="F131" s="233" t="s">
        <v>913</v>
      </c>
      <c r="G131" s="214"/>
      <c r="H131" s="214" t="s">
        <v>946</v>
      </c>
      <c r="I131" s="214" t="s">
        <v>909</v>
      </c>
      <c r="J131" s="214">
        <v>50</v>
      </c>
      <c r="K131" s="255"/>
    </row>
    <row r="132" spans="2:11" ht="15" customHeight="1">
      <c r="B132" s="253"/>
      <c r="C132" s="214" t="s">
        <v>926</v>
      </c>
      <c r="D132" s="214"/>
      <c r="E132" s="214"/>
      <c r="F132" s="233" t="s">
        <v>913</v>
      </c>
      <c r="G132" s="214"/>
      <c r="H132" s="214" t="s">
        <v>946</v>
      </c>
      <c r="I132" s="214" t="s">
        <v>909</v>
      </c>
      <c r="J132" s="214">
        <v>50</v>
      </c>
      <c r="K132" s="255"/>
    </row>
    <row r="133" spans="2:11" ht="15" customHeight="1">
      <c r="B133" s="253"/>
      <c r="C133" s="214" t="s">
        <v>932</v>
      </c>
      <c r="D133" s="214"/>
      <c r="E133" s="214"/>
      <c r="F133" s="233" t="s">
        <v>913</v>
      </c>
      <c r="G133" s="214"/>
      <c r="H133" s="214" t="s">
        <v>946</v>
      </c>
      <c r="I133" s="214" t="s">
        <v>909</v>
      </c>
      <c r="J133" s="214">
        <v>50</v>
      </c>
      <c r="K133" s="255"/>
    </row>
    <row r="134" spans="2:11" ht="15" customHeight="1">
      <c r="B134" s="253"/>
      <c r="C134" s="214" t="s">
        <v>934</v>
      </c>
      <c r="D134" s="214"/>
      <c r="E134" s="214"/>
      <c r="F134" s="233" t="s">
        <v>913</v>
      </c>
      <c r="G134" s="214"/>
      <c r="H134" s="214" t="s">
        <v>946</v>
      </c>
      <c r="I134" s="214" t="s">
        <v>909</v>
      </c>
      <c r="J134" s="214">
        <v>50</v>
      </c>
      <c r="K134" s="255"/>
    </row>
    <row r="135" spans="2:11" ht="15" customHeight="1">
      <c r="B135" s="253"/>
      <c r="C135" s="214" t="s">
        <v>121</v>
      </c>
      <c r="D135" s="214"/>
      <c r="E135" s="214"/>
      <c r="F135" s="233" t="s">
        <v>913</v>
      </c>
      <c r="G135" s="214"/>
      <c r="H135" s="214" t="s">
        <v>959</v>
      </c>
      <c r="I135" s="214" t="s">
        <v>909</v>
      </c>
      <c r="J135" s="214">
        <v>255</v>
      </c>
      <c r="K135" s="255"/>
    </row>
    <row r="136" spans="2:11" ht="15" customHeight="1">
      <c r="B136" s="253"/>
      <c r="C136" s="214" t="s">
        <v>936</v>
      </c>
      <c r="D136" s="214"/>
      <c r="E136" s="214"/>
      <c r="F136" s="233" t="s">
        <v>907</v>
      </c>
      <c r="G136" s="214"/>
      <c r="H136" s="214" t="s">
        <v>960</v>
      </c>
      <c r="I136" s="214" t="s">
        <v>938</v>
      </c>
      <c r="J136" s="214"/>
      <c r="K136" s="255"/>
    </row>
    <row r="137" spans="2:11" ht="15" customHeight="1">
      <c r="B137" s="253"/>
      <c r="C137" s="214" t="s">
        <v>939</v>
      </c>
      <c r="D137" s="214"/>
      <c r="E137" s="214"/>
      <c r="F137" s="233" t="s">
        <v>907</v>
      </c>
      <c r="G137" s="214"/>
      <c r="H137" s="214" t="s">
        <v>961</v>
      </c>
      <c r="I137" s="214" t="s">
        <v>941</v>
      </c>
      <c r="J137" s="214"/>
      <c r="K137" s="255"/>
    </row>
    <row r="138" spans="2:11" ht="15" customHeight="1">
      <c r="B138" s="253"/>
      <c r="C138" s="214" t="s">
        <v>942</v>
      </c>
      <c r="D138" s="214"/>
      <c r="E138" s="214"/>
      <c r="F138" s="233" t="s">
        <v>907</v>
      </c>
      <c r="G138" s="214"/>
      <c r="H138" s="214" t="s">
        <v>942</v>
      </c>
      <c r="I138" s="214" t="s">
        <v>941</v>
      </c>
      <c r="J138" s="214"/>
      <c r="K138" s="255"/>
    </row>
    <row r="139" spans="2:11" ht="15" customHeight="1">
      <c r="B139" s="253"/>
      <c r="C139" s="214" t="s">
        <v>42</v>
      </c>
      <c r="D139" s="214"/>
      <c r="E139" s="214"/>
      <c r="F139" s="233" t="s">
        <v>907</v>
      </c>
      <c r="G139" s="214"/>
      <c r="H139" s="214" t="s">
        <v>962</v>
      </c>
      <c r="I139" s="214" t="s">
        <v>941</v>
      </c>
      <c r="J139" s="214"/>
      <c r="K139" s="255"/>
    </row>
    <row r="140" spans="2:11" ht="15" customHeight="1">
      <c r="B140" s="253"/>
      <c r="C140" s="214" t="s">
        <v>963</v>
      </c>
      <c r="D140" s="214"/>
      <c r="E140" s="214"/>
      <c r="F140" s="233" t="s">
        <v>907</v>
      </c>
      <c r="G140" s="214"/>
      <c r="H140" s="214" t="s">
        <v>964</v>
      </c>
      <c r="I140" s="214" t="s">
        <v>941</v>
      </c>
      <c r="J140" s="214"/>
      <c r="K140" s="255"/>
    </row>
    <row r="141" spans="2:11" ht="15" customHeight="1">
      <c r="B141" s="256"/>
      <c r="C141" s="257"/>
      <c r="D141" s="257"/>
      <c r="E141" s="257"/>
      <c r="F141" s="257"/>
      <c r="G141" s="257"/>
      <c r="H141" s="257"/>
      <c r="I141" s="257"/>
      <c r="J141" s="257"/>
      <c r="K141" s="258"/>
    </row>
    <row r="142" spans="2:11" ht="18.75" customHeight="1">
      <c r="B142" s="210"/>
      <c r="C142" s="210"/>
      <c r="D142" s="210"/>
      <c r="E142" s="210"/>
      <c r="F142" s="245"/>
      <c r="G142" s="210"/>
      <c r="H142" s="210"/>
      <c r="I142" s="210"/>
      <c r="J142" s="210"/>
      <c r="K142" s="210"/>
    </row>
    <row r="143" spans="2:11" ht="18.75" customHeight="1">
      <c r="B143" s="220"/>
      <c r="C143" s="220"/>
      <c r="D143" s="220"/>
      <c r="E143" s="220"/>
      <c r="F143" s="220"/>
      <c r="G143" s="220"/>
      <c r="H143" s="220"/>
      <c r="I143" s="220"/>
      <c r="J143" s="220"/>
      <c r="K143" s="220"/>
    </row>
    <row r="144" spans="2:11" ht="7.5" customHeight="1">
      <c r="B144" s="221"/>
      <c r="C144" s="222"/>
      <c r="D144" s="222"/>
      <c r="E144" s="222"/>
      <c r="F144" s="222"/>
      <c r="G144" s="222"/>
      <c r="H144" s="222"/>
      <c r="I144" s="222"/>
      <c r="J144" s="222"/>
      <c r="K144" s="223"/>
    </row>
    <row r="145" spans="2:11" ht="45" customHeight="1">
      <c r="B145" s="224"/>
      <c r="C145" s="337" t="s">
        <v>965</v>
      </c>
      <c r="D145" s="337"/>
      <c r="E145" s="337"/>
      <c r="F145" s="337"/>
      <c r="G145" s="337"/>
      <c r="H145" s="337"/>
      <c r="I145" s="337"/>
      <c r="J145" s="337"/>
      <c r="K145" s="225"/>
    </row>
    <row r="146" spans="2:11" ht="17.25" customHeight="1">
      <c r="B146" s="224"/>
      <c r="C146" s="226" t="s">
        <v>901</v>
      </c>
      <c r="D146" s="226"/>
      <c r="E146" s="226"/>
      <c r="F146" s="226" t="s">
        <v>902</v>
      </c>
      <c r="G146" s="227"/>
      <c r="H146" s="226" t="s">
        <v>116</v>
      </c>
      <c r="I146" s="226" t="s">
        <v>61</v>
      </c>
      <c r="J146" s="226" t="s">
        <v>903</v>
      </c>
      <c r="K146" s="225"/>
    </row>
    <row r="147" spans="2:11" ht="17.25" customHeight="1">
      <c r="B147" s="224"/>
      <c r="C147" s="228" t="s">
        <v>904</v>
      </c>
      <c r="D147" s="228"/>
      <c r="E147" s="228"/>
      <c r="F147" s="229" t="s">
        <v>905</v>
      </c>
      <c r="G147" s="230"/>
      <c r="H147" s="228"/>
      <c r="I147" s="228"/>
      <c r="J147" s="228" t="s">
        <v>906</v>
      </c>
      <c r="K147" s="225"/>
    </row>
    <row r="148" spans="2:11" ht="5.25" customHeight="1">
      <c r="B148" s="234"/>
      <c r="C148" s="231"/>
      <c r="D148" s="231"/>
      <c r="E148" s="231"/>
      <c r="F148" s="231"/>
      <c r="G148" s="232"/>
      <c r="H148" s="231"/>
      <c r="I148" s="231"/>
      <c r="J148" s="231"/>
      <c r="K148" s="255"/>
    </row>
    <row r="149" spans="2:11" ht="15" customHeight="1">
      <c r="B149" s="234"/>
      <c r="C149" s="259" t="s">
        <v>910</v>
      </c>
      <c r="D149" s="214"/>
      <c r="E149" s="214"/>
      <c r="F149" s="260" t="s">
        <v>907</v>
      </c>
      <c r="G149" s="214"/>
      <c r="H149" s="259" t="s">
        <v>946</v>
      </c>
      <c r="I149" s="259" t="s">
        <v>909</v>
      </c>
      <c r="J149" s="259">
        <v>120</v>
      </c>
      <c r="K149" s="255"/>
    </row>
    <row r="150" spans="2:11" ht="15" customHeight="1">
      <c r="B150" s="234"/>
      <c r="C150" s="259" t="s">
        <v>955</v>
      </c>
      <c r="D150" s="214"/>
      <c r="E150" s="214"/>
      <c r="F150" s="260" t="s">
        <v>907</v>
      </c>
      <c r="G150" s="214"/>
      <c r="H150" s="259" t="s">
        <v>966</v>
      </c>
      <c r="I150" s="259" t="s">
        <v>909</v>
      </c>
      <c r="J150" s="259" t="s">
        <v>957</v>
      </c>
      <c r="K150" s="255"/>
    </row>
    <row r="151" spans="2:11" ht="15" customHeight="1">
      <c r="B151" s="234"/>
      <c r="C151" s="259" t="s">
        <v>856</v>
      </c>
      <c r="D151" s="214"/>
      <c r="E151" s="214"/>
      <c r="F151" s="260" t="s">
        <v>907</v>
      </c>
      <c r="G151" s="214"/>
      <c r="H151" s="259" t="s">
        <v>967</v>
      </c>
      <c r="I151" s="259" t="s">
        <v>909</v>
      </c>
      <c r="J151" s="259" t="s">
        <v>957</v>
      </c>
      <c r="K151" s="255"/>
    </row>
    <row r="152" spans="2:11" ht="15" customHeight="1">
      <c r="B152" s="234"/>
      <c r="C152" s="259" t="s">
        <v>912</v>
      </c>
      <c r="D152" s="214"/>
      <c r="E152" s="214"/>
      <c r="F152" s="260" t="s">
        <v>913</v>
      </c>
      <c r="G152" s="214"/>
      <c r="H152" s="259" t="s">
        <v>946</v>
      </c>
      <c r="I152" s="259" t="s">
        <v>909</v>
      </c>
      <c r="J152" s="259">
        <v>50</v>
      </c>
      <c r="K152" s="255"/>
    </row>
    <row r="153" spans="2:11" ht="15" customHeight="1">
      <c r="B153" s="234"/>
      <c r="C153" s="259" t="s">
        <v>915</v>
      </c>
      <c r="D153" s="214"/>
      <c r="E153" s="214"/>
      <c r="F153" s="260" t="s">
        <v>907</v>
      </c>
      <c r="G153" s="214"/>
      <c r="H153" s="259" t="s">
        <v>946</v>
      </c>
      <c r="I153" s="259" t="s">
        <v>917</v>
      </c>
      <c r="J153" s="259"/>
      <c r="K153" s="255"/>
    </row>
    <row r="154" spans="2:11" ht="15" customHeight="1">
      <c r="B154" s="234"/>
      <c r="C154" s="259" t="s">
        <v>926</v>
      </c>
      <c r="D154" s="214"/>
      <c r="E154" s="214"/>
      <c r="F154" s="260" t="s">
        <v>913</v>
      </c>
      <c r="G154" s="214"/>
      <c r="H154" s="259" t="s">
        <v>946</v>
      </c>
      <c r="I154" s="259" t="s">
        <v>909</v>
      </c>
      <c r="J154" s="259">
        <v>50</v>
      </c>
      <c r="K154" s="255"/>
    </row>
    <row r="155" spans="2:11" ht="15" customHeight="1">
      <c r="B155" s="234"/>
      <c r="C155" s="259" t="s">
        <v>934</v>
      </c>
      <c r="D155" s="214"/>
      <c r="E155" s="214"/>
      <c r="F155" s="260" t="s">
        <v>913</v>
      </c>
      <c r="G155" s="214"/>
      <c r="H155" s="259" t="s">
        <v>946</v>
      </c>
      <c r="I155" s="259" t="s">
        <v>909</v>
      </c>
      <c r="J155" s="259">
        <v>50</v>
      </c>
      <c r="K155" s="255"/>
    </row>
    <row r="156" spans="2:11" ht="15" customHeight="1">
      <c r="B156" s="234"/>
      <c r="C156" s="259" t="s">
        <v>932</v>
      </c>
      <c r="D156" s="214"/>
      <c r="E156" s="214"/>
      <c r="F156" s="260" t="s">
        <v>913</v>
      </c>
      <c r="G156" s="214"/>
      <c r="H156" s="259" t="s">
        <v>946</v>
      </c>
      <c r="I156" s="259" t="s">
        <v>909</v>
      </c>
      <c r="J156" s="259">
        <v>50</v>
      </c>
      <c r="K156" s="255"/>
    </row>
    <row r="157" spans="2:11" ht="15" customHeight="1">
      <c r="B157" s="234"/>
      <c r="C157" s="259" t="s">
        <v>105</v>
      </c>
      <c r="D157" s="214"/>
      <c r="E157" s="214"/>
      <c r="F157" s="260" t="s">
        <v>907</v>
      </c>
      <c r="G157" s="214"/>
      <c r="H157" s="259" t="s">
        <v>968</v>
      </c>
      <c r="I157" s="259" t="s">
        <v>909</v>
      </c>
      <c r="J157" s="259" t="s">
        <v>969</v>
      </c>
      <c r="K157" s="255"/>
    </row>
    <row r="158" spans="2:11" ht="15" customHeight="1">
      <c r="B158" s="234"/>
      <c r="C158" s="259" t="s">
        <v>970</v>
      </c>
      <c r="D158" s="214"/>
      <c r="E158" s="214"/>
      <c r="F158" s="260" t="s">
        <v>907</v>
      </c>
      <c r="G158" s="214"/>
      <c r="H158" s="259" t="s">
        <v>971</v>
      </c>
      <c r="I158" s="259" t="s">
        <v>941</v>
      </c>
      <c r="J158" s="259"/>
      <c r="K158" s="255"/>
    </row>
    <row r="159" spans="2:11" ht="15" customHeight="1">
      <c r="B159" s="261"/>
      <c r="C159" s="243"/>
      <c r="D159" s="243"/>
      <c r="E159" s="243"/>
      <c r="F159" s="243"/>
      <c r="G159" s="243"/>
      <c r="H159" s="243"/>
      <c r="I159" s="243"/>
      <c r="J159" s="243"/>
      <c r="K159" s="262"/>
    </row>
    <row r="160" spans="2:11" ht="18.75" customHeight="1">
      <c r="B160" s="210"/>
      <c r="C160" s="214"/>
      <c r="D160" s="214"/>
      <c r="E160" s="214"/>
      <c r="F160" s="233"/>
      <c r="G160" s="214"/>
      <c r="H160" s="214"/>
      <c r="I160" s="214"/>
      <c r="J160" s="214"/>
      <c r="K160" s="210"/>
    </row>
    <row r="161" spans="2:11" ht="18.75" customHeight="1">
      <c r="B161" s="220"/>
      <c r="C161" s="220"/>
      <c r="D161" s="220"/>
      <c r="E161" s="220"/>
      <c r="F161" s="220"/>
      <c r="G161" s="220"/>
      <c r="H161" s="220"/>
      <c r="I161" s="220"/>
      <c r="J161" s="220"/>
      <c r="K161" s="220"/>
    </row>
    <row r="162" spans="2:11" ht="7.5" customHeight="1">
      <c r="B162" s="202"/>
      <c r="C162" s="203"/>
      <c r="D162" s="203"/>
      <c r="E162" s="203"/>
      <c r="F162" s="203"/>
      <c r="G162" s="203"/>
      <c r="H162" s="203"/>
      <c r="I162" s="203"/>
      <c r="J162" s="203"/>
      <c r="K162" s="204"/>
    </row>
    <row r="163" spans="2:11" ht="45" customHeight="1">
      <c r="B163" s="205"/>
      <c r="C163" s="336" t="s">
        <v>972</v>
      </c>
      <c r="D163" s="336"/>
      <c r="E163" s="336"/>
      <c r="F163" s="336"/>
      <c r="G163" s="336"/>
      <c r="H163" s="336"/>
      <c r="I163" s="336"/>
      <c r="J163" s="336"/>
      <c r="K163" s="206"/>
    </row>
    <row r="164" spans="2:11" ht="17.25" customHeight="1">
      <c r="B164" s="205"/>
      <c r="C164" s="226" t="s">
        <v>901</v>
      </c>
      <c r="D164" s="226"/>
      <c r="E164" s="226"/>
      <c r="F164" s="226" t="s">
        <v>902</v>
      </c>
      <c r="G164" s="263"/>
      <c r="H164" s="264" t="s">
        <v>116</v>
      </c>
      <c r="I164" s="264" t="s">
        <v>61</v>
      </c>
      <c r="J164" s="226" t="s">
        <v>903</v>
      </c>
      <c r="K164" s="206"/>
    </row>
    <row r="165" spans="2:11" ht="17.25" customHeight="1">
      <c r="B165" s="207"/>
      <c r="C165" s="228" t="s">
        <v>904</v>
      </c>
      <c r="D165" s="228"/>
      <c r="E165" s="228"/>
      <c r="F165" s="229" t="s">
        <v>905</v>
      </c>
      <c r="G165" s="265"/>
      <c r="H165" s="266"/>
      <c r="I165" s="266"/>
      <c r="J165" s="228" t="s">
        <v>906</v>
      </c>
      <c r="K165" s="208"/>
    </row>
    <row r="166" spans="2:11" ht="5.25" customHeight="1">
      <c r="B166" s="234"/>
      <c r="C166" s="231"/>
      <c r="D166" s="231"/>
      <c r="E166" s="231"/>
      <c r="F166" s="231"/>
      <c r="G166" s="232"/>
      <c r="H166" s="231"/>
      <c r="I166" s="231"/>
      <c r="J166" s="231"/>
      <c r="K166" s="255"/>
    </row>
    <row r="167" spans="2:11" ht="15" customHeight="1">
      <c r="B167" s="234"/>
      <c r="C167" s="214" t="s">
        <v>910</v>
      </c>
      <c r="D167" s="214"/>
      <c r="E167" s="214"/>
      <c r="F167" s="233" t="s">
        <v>907</v>
      </c>
      <c r="G167" s="214"/>
      <c r="H167" s="214" t="s">
        <v>946</v>
      </c>
      <c r="I167" s="214" t="s">
        <v>909</v>
      </c>
      <c r="J167" s="214">
        <v>120</v>
      </c>
      <c r="K167" s="255"/>
    </row>
    <row r="168" spans="2:11" ht="15" customHeight="1">
      <c r="B168" s="234"/>
      <c r="C168" s="214" t="s">
        <v>955</v>
      </c>
      <c r="D168" s="214"/>
      <c r="E168" s="214"/>
      <c r="F168" s="233" t="s">
        <v>907</v>
      </c>
      <c r="G168" s="214"/>
      <c r="H168" s="214" t="s">
        <v>956</v>
      </c>
      <c r="I168" s="214" t="s">
        <v>909</v>
      </c>
      <c r="J168" s="214" t="s">
        <v>957</v>
      </c>
      <c r="K168" s="255"/>
    </row>
    <row r="169" spans="2:11" ht="15" customHeight="1">
      <c r="B169" s="234"/>
      <c r="C169" s="214" t="s">
        <v>856</v>
      </c>
      <c r="D169" s="214"/>
      <c r="E169" s="214"/>
      <c r="F169" s="233" t="s">
        <v>907</v>
      </c>
      <c r="G169" s="214"/>
      <c r="H169" s="214" t="s">
        <v>973</v>
      </c>
      <c r="I169" s="214" t="s">
        <v>909</v>
      </c>
      <c r="J169" s="214" t="s">
        <v>957</v>
      </c>
      <c r="K169" s="255"/>
    </row>
    <row r="170" spans="2:11" ht="15" customHeight="1">
      <c r="B170" s="234"/>
      <c r="C170" s="214" t="s">
        <v>912</v>
      </c>
      <c r="D170" s="214"/>
      <c r="E170" s="214"/>
      <c r="F170" s="233" t="s">
        <v>913</v>
      </c>
      <c r="G170" s="214"/>
      <c r="H170" s="214" t="s">
        <v>973</v>
      </c>
      <c r="I170" s="214" t="s">
        <v>909</v>
      </c>
      <c r="J170" s="214">
        <v>50</v>
      </c>
      <c r="K170" s="255"/>
    </row>
    <row r="171" spans="2:11" ht="15" customHeight="1">
      <c r="B171" s="234"/>
      <c r="C171" s="214" t="s">
        <v>915</v>
      </c>
      <c r="D171" s="214"/>
      <c r="E171" s="214"/>
      <c r="F171" s="233" t="s">
        <v>907</v>
      </c>
      <c r="G171" s="214"/>
      <c r="H171" s="214" t="s">
        <v>973</v>
      </c>
      <c r="I171" s="214" t="s">
        <v>917</v>
      </c>
      <c r="J171" s="214"/>
      <c r="K171" s="255"/>
    </row>
    <row r="172" spans="2:11" ht="15" customHeight="1">
      <c r="B172" s="234"/>
      <c r="C172" s="214" t="s">
        <v>926</v>
      </c>
      <c r="D172" s="214"/>
      <c r="E172" s="214"/>
      <c r="F172" s="233" t="s">
        <v>913</v>
      </c>
      <c r="G172" s="214"/>
      <c r="H172" s="214" t="s">
        <v>973</v>
      </c>
      <c r="I172" s="214" t="s">
        <v>909</v>
      </c>
      <c r="J172" s="214">
        <v>50</v>
      </c>
      <c r="K172" s="255"/>
    </row>
    <row r="173" spans="2:11" ht="15" customHeight="1">
      <c r="B173" s="234"/>
      <c r="C173" s="214" t="s">
        <v>934</v>
      </c>
      <c r="D173" s="214"/>
      <c r="E173" s="214"/>
      <c r="F173" s="233" t="s">
        <v>913</v>
      </c>
      <c r="G173" s="214"/>
      <c r="H173" s="214" t="s">
        <v>973</v>
      </c>
      <c r="I173" s="214" t="s">
        <v>909</v>
      </c>
      <c r="J173" s="214">
        <v>50</v>
      </c>
      <c r="K173" s="255"/>
    </row>
    <row r="174" spans="2:11" ht="15" customHeight="1">
      <c r="B174" s="234"/>
      <c r="C174" s="214" t="s">
        <v>932</v>
      </c>
      <c r="D174" s="214"/>
      <c r="E174" s="214"/>
      <c r="F174" s="233" t="s">
        <v>913</v>
      </c>
      <c r="G174" s="214"/>
      <c r="H174" s="214" t="s">
        <v>973</v>
      </c>
      <c r="I174" s="214" t="s">
        <v>909</v>
      </c>
      <c r="J174" s="214">
        <v>50</v>
      </c>
      <c r="K174" s="255"/>
    </row>
    <row r="175" spans="2:11" ht="15" customHeight="1">
      <c r="B175" s="234"/>
      <c r="C175" s="214" t="s">
        <v>115</v>
      </c>
      <c r="D175" s="214"/>
      <c r="E175" s="214"/>
      <c r="F175" s="233" t="s">
        <v>907</v>
      </c>
      <c r="G175" s="214"/>
      <c r="H175" s="214" t="s">
        <v>974</v>
      </c>
      <c r="I175" s="214" t="s">
        <v>975</v>
      </c>
      <c r="J175" s="214"/>
      <c r="K175" s="255"/>
    </row>
    <row r="176" spans="2:11" ht="15" customHeight="1">
      <c r="B176" s="234"/>
      <c r="C176" s="214" t="s">
        <v>61</v>
      </c>
      <c r="D176" s="214"/>
      <c r="E176" s="214"/>
      <c r="F176" s="233" t="s">
        <v>907</v>
      </c>
      <c r="G176" s="214"/>
      <c r="H176" s="214" t="s">
        <v>976</v>
      </c>
      <c r="I176" s="214" t="s">
        <v>977</v>
      </c>
      <c r="J176" s="214">
        <v>1</v>
      </c>
      <c r="K176" s="255"/>
    </row>
    <row r="177" spans="2:11" ht="15" customHeight="1">
      <c r="B177" s="234"/>
      <c r="C177" s="214" t="s">
        <v>57</v>
      </c>
      <c r="D177" s="214"/>
      <c r="E177" s="214"/>
      <c r="F177" s="233" t="s">
        <v>907</v>
      </c>
      <c r="G177" s="214"/>
      <c r="H177" s="214" t="s">
        <v>978</v>
      </c>
      <c r="I177" s="214" t="s">
        <v>909</v>
      </c>
      <c r="J177" s="214">
        <v>20</v>
      </c>
      <c r="K177" s="255"/>
    </row>
    <row r="178" spans="2:11" ht="15" customHeight="1">
      <c r="B178" s="234"/>
      <c r="C178" s="214" t="s">
        <v>116</v>
      </c>
      <c r="D178" s="214"/>
      <c r="E178" s="214"/>
      <c r="F178" s="233" t="s">
        <v>907</v>
      </c>
      <c r="G178" s="214"/>
      <c r="H178" s="214" t="s">
        <v>979</v>
      </c>
      <c r="I178" s="214" t="s">
        <v>909</v>
      </c>
      <c r="J178" s="214">
        <v>255</v>
      </c>
      <c r="K178" s="255"/>
    </row>
    <row r="179" spans="2:11" ht="15" customHeight="1">
      <c r="B179" s="234"/>
      <c r="C179" s="214" t="s">
        <v>117</v>
      </c>
      <c r="D179" s="214"/>
      <c r="E179" s="214"/>
      <c r="F179" s="233" t="s">
        <v>907</v>
      </c>
      <c r="G179" s="214"/>
      <c r="H179" s="214" t="s">
        <v>872</v>
      </c>
      <c r="I179" s="214" t="s">
        <v>909</v>
      </c>
      <c r="J179" s="214">
        <v>10</v>
      </c>
      <c r="K179" s="255"/>
    </row>
    <row r="180" spans="2:11" ht="15" customHeight="1">
      <c r="B180" s="234"/>
      <c r="C180" s="214" t="s">
        <v>118</v>
      </c>
      <c r="D180" s="214"/>
      <c r="E180" s="214"/>
      <c r="F180" s="233" t="s">
        <v>907</v>
      </c>
      <c r="G180" s="214"/>
      <c r="H180" s="214" t="s">
        <v>980</v>
      </c>
      <c r="I180" s="214" t="s">
        <v>941</v>
      </c>
      <c r="J180" s="214"/>
      <c r="K180" s="255"/>
    </row>
    <row r="181" spans="2:11" ht="15" customHeight="1">
      <c r="B181" s="234"/>
      <c r="C181" s="214" t="s">
        <v>981</v>
      </c>
      <c r="D181" s="214"/>
      <c r="E181" s="214"/>
      <c r="F181" s="233" t="s">
        <v>907</v>
      </c>
      <c r="G181" s="214"/>
      <c r="H181" s="214" t="s">
        <v>982</v>
      </c>
      <c r="I181" s="214" t="s">
        <v>941</v>
      </c>
      <c r="J181" s="214"/>
      <c r="K181" s="255"/>
    </row>
    <row r="182" spans="2:11" ht="15" customHeight="1">
      <c r="B182" s="234"/>
      <c r="C182" s="214" t="s">
        <v>970</v>
      </c>
      <c r="D182" s="214"/>
      <c r="E182" s="214"/>
      <c r="F182" s="233" t="s">
        <v>907</v>
      </c>
      <c r="G182" s="214"/>
      <c r="H182" s="214" t="s">
        <v>983</v>
      </c>
      <c r="I182" s="214" t="s">
        <v>941</v>
      </c>
      <c r="J182" s="214"/>
      <c r="K182" s="255"/>
    </row>
    <row r="183" spans="2:11" ht="15" customHeight="1">
      <c r="B183" s="234"/>
      <c r="C183" s="214" t="s">
        <v>120</v>
      </c>
      <c r="D183" s="214"/>
      <c r="E183" s="214"/>
      <c r="F183" s="233" t="s">
        <v>913</v>
      </c>
      <c r="G183" s="214"/>
      <c r="H183" s="214" t="s">
        <v>984</v>
      </c>
      <c r="I183" s="214" t="s">
        <v>909</v>
      </c>
      <c r="J183" s="214">
        <v>50</v>
      </c>
      <c r="K183" s="255"/>
    </row>
    <row r="184" spans="2:11" ht="15" customHeight="1">
      <c r="B184" s="234"/>
      <c r="C184" s="214" t="s">
        <v>985</v>
      </c>
      <c r="D184" s="214"/>
      <c r="E184" s="214"/>
      <c r="F184" s="233" t="s">
        <v>913</v>
      </c>
      <c r="G184" s="214"/>
      <c r="H184" s="214" t="s">
        <v>986</v>
      </c>
      <c r="I184" s="214" t="s">
        <v>987</v>
      </c>
      <c r="J184" s="214"/>
      <c r="K184" s="255"/>
    </row>
    <row r="185" spans="2:11" ht="15" customHeight="1">
      <c r="B185" s="234"/>
      <c r="C185" s="214" t="s">
        <v>988</v>
      </c>
      <c r="D185" s="214"/>
      <c r="E185" s="214"/>
      <c r="F185" s="233" t="s">
        <v>913</v>
      </c>
      <c r="G185" s="214"/>
      <c r="H185" s="214" t="s">
        <v>989</v>
      </c>
      <c r="I185" s="214" t="s">
        <v>987</v>
      </c>
      <c r="J185" s="214"/>
      <c r="K185" s="255"/>
    </row>
    <row r="186" spans="2:11" ht="15" customHeight="1">
      <c r="B186" s="234"/>
      <c r="C186" s="214" t="s">
        <v>990</v>
      </c>
      <c r="D186" s="214"/>
      <c r="E186" s="214"/>
      <c r="F186" s="233" t="s">
        <v>913</v>
      </c>
      <c r="G186" s="214"/>
      <c r="H186" s="214" t="s">
        <v>991</v>
      </c>
      <c r="I186" s="214" t="s">
        <v>987</v>
      </c>
      <c r="J186" s="214"/>
      <c r="K186" s="255"/>
    </row>
    <row r="187" spans="2:11" ht="15" customHeight="1">
      <c r="B187" s="234"/>
      <c r="C187" s="267" t="s">
        <v>992</v>
      </c>
      <c r="D187" s="214"/>
      <c r="E187" s="214"/>
      <c r="F187" s="233" t="s">
        <v>913</v>
      </c>
      <c r="G187" s="214"/>
      <c r="H187" s="214" t="s">
        <v>993</v>
      </c>
      <c r="I187" s="214" t="s">
        <v>994</v>
      </c>
      <c r="J187" s="268" t="s">
        <v>995</v>
      </c>
      <c r="K187" s="255"/>
    </row>
    <row r="188" spans="2:11" ht="15" customHeight="1">
      <c r="B188" s="234"/>
      <c r="C188" s="219" t="s">
        <v>46</v>
      </c>
      <c r="D188" s="214"/>
      <c r="E188" s="214"/>
      <c r="F188" s="233" t="s">
        <v>907</v>
      </c>
      <c r="G188" s="214"/>
      <c r="H188" s="210" t="s">
        <v>996</v>
      </c>
      <c r="I188" s="214" t="s">
        <v>997</v>
      </c>
      <c r="J188" s="214"/>
      <c r="K188" s="255"/>
    </row>
    <row r="189" spans="2:11" ht="15" customHeight="1">
      <c r="B189" s="234"/>
      <c r="C189" s="219" t="s">
        <v>998</v>
      </c>
      <c r="D189" s="214"/>
      <c r="E189" s="214"/>
      <c r="F189" s="233" t="s">
        <v>907</v>
      </c>
      <c r="G189" s="214"/>
      <c r="H189" s="214" t="s">
        <v>999</v>
      </c>
      <c r="I189" s="214" t="s">
        <v>941</v>
      </c>
      <c r="J189" s="214"/>
      <c r="K189" s="255"/>
    </row>
    <row r="190" spans="2:11" ht="15" customHeight="1">
      <c r="B190" s="234"/>
      <c r="C190" s="219" t="s">
        <v>1000</v>
      </c>
      <c r="D190" s="214"/>
      <c r="E190" s="214"/>
      <c r="F190" s="233" t="s">
        <v>907</v>
      </c>
      <c r="G190" s="214"/>
      <c r="H190" s="214" t="s">
        <v>1001</v>
      </c>
      <c r="I190" s="214" t="s">
        <v>941</v>
      </c>
      <c r="J190" s="214"/>
      <c r="K190" s="255"/>
    </row>
    <row r="191" spans="2:11" ht="15" customHeight="1">
      <c r="B191" s="234"/>
      <c r="C191" s="219" t="s">
        <v>1002</v>
      </c>
      <c r="D191" s="214"/>
      <c r="E191" s="214"/>
      <c r="F191" s="233" t="s">
        <v>913</v>
      </c>
      <c r="G191" s="214"/>
      <c r="H191" s="214" t="s">
        <v>1003</v>
      </c>
      <c r="I191" s="214" t="s">
        <v>941</v>
      </c>
      <c r="J191" s="214"/>
      <c r="K191" s="255"/>
    </row>
    <row r="192" spans="2:11" ht="15" customHeight="1">
      <c r="B192" s="261"/>
      <c r="C192" s="269"/>
      <c r="D192" s="243"/>
      <c r="E192" s="243"/>
      <c r="F192" s="243"/>
      <c r="G192" s="243"/>
      <c r="H192" s="243"/>
      <c r="I192" s="243"/>
      <c r="J192" s="243"/>
      <c r="K192" s="262"/>
    </row>
    <row r="193" spans="2:11" ht="18.75" customHeight="1">
      <c r="B193" s="210"/>
      <c r="C193" s="214"/>
      <c r="D193" s="214"/>
      <c r="E193" s="214"/>
      <c r="F193" s="233"/>
      <c r="G193" s="214"/>
      <c r="H193" s="214"/>
      <c r="I193" s="214"/>
      <c r="J193" s="214"/>
      <c r="K193" s="210"/>
    </row>
    <row r="194" spans="2:11" ht="18.75" customHeight="1">
      <c r="B194" s="210"/>
      <c r="C194" s="214"/>
      <c r="D194" s="214"/>
      <c r="E194" s="214"/>
      <c r="F194" s="233"/>
      <c r="G194" s="214"/>
      <c r="H194" s="214"/>
      <c r="I194" s="214"/>
      <c r="J194" s="214"/>
      <c r="K194" s="210"/>
    </row>
    <row r="195" spans="2:11" ht="18.75" customHeight="1">
      <c r="B195" s="220"/>
      <c r="C195" s="220"/>
      <c r="D195" s="220"/>
      <c r="E195" s="220"/>
      <c r="F195" s="220"/>
      <c r="G195" s="220"/>
      <c r="H195" s="220"/>
      <c r="I195" s="220"/>
      <c r="J195" s="220"/>
      <c r="K195" s="220"/>
    </row>
    <row r="196" spans="2:11" ht="13.5">
      <c r="B196" s="202"/>
      <c r="C196" s="203"/>
      <c r="D196" s="203"/>
      <c r="E196" s="203"/>
      <c r="F196" s="203"/>
      <c r="G196" s="203"/>
      <c r="H196" s="203"/>
      <c r="I196" s="203"/>
      <c r="J196" s="203"/>
      <c r="K196" s="204"/>
    </row>
    <row r="197" spans="2:11" ht="21">
      <c r="B197" s="205"/>
      <c r="C197" s="336" t="s">
        <v>1004</v>
      </c>
      <c r="D197" s="336"/>
      <c r="E197" s="336"/>
      <c r="F197" s="336"/>
      <c r="G197" s="336"/>
      <c r="H197" s="336"/>
      <c r="I197" s="336"/>
      <c r="J197" s="336"/>
      <c r="K197" s="206"/>
    </row>
    <row r="198" spans="2:11" ht="25.5" customHeight="1">
      <c r="B198" s="205"/>
      <c r="C198" s="270" t="s">
        <v>1005</v>
      </c>
      <c r="D198" s="270"/>
      <c r="E198" s="270"/>
      <c r="F198" s="270" t="s">
        <v>1006</v>
      </c>
      <c r="G198" s="271"/>
      <c r="H198" s="335" t="s">
        <v>1007</v>
      </c>
      <c r="I198" s="335"/>
      <c r="J198" s="335"/>
      <c r="K198" s="206"/>
    </row>
    <row r="199" spans="2:11" ht="5.25" customHeight="1">
      <c r="B199" s="234"/>
      <c r="C199" s="231"/>
      <c r="D199" s="231"/>
      <c r="E199" s="231"/>
      <c r="F199" s="231"/>
      <c r="G199" s="214"/>
      <c r="H199" s="231"/>
      <c r="I199" s="231"/>
      <c r="J199" s="231"/>
      <c r="K199" s="255"/>
    </row>
    <row r="200" spans="2:11" ht="15" customHeight="1">
      <c r="B200" s="234"/>
      <c r="C200" s="214" t="s">
        <v>997</v>
      </c>
      <c r="D200" s="214"/>
      <c r="E200" s="214"/>
      <c r="F200" s="233" t="s">
        <v>47</v>
      </c>
      <c r="G200" s="214"/>
      <c r="H200" s="334" t="s">
        <v>1008</v>
      </c>
      <c r="I200" s="334"/>
      <c r="J200" s="334"/>
      <c r="K200" s="255"/>
    </row>
    <row r="201" spans="2:11" ht="15" customHeight="1">
      <c r="B201" s="234"/>
      <c r="C201" s="240"/>
      <c r="D201" s="214"/>
      <c r="E201" s="214"/>
      <c r="F201" s="233" t="s">
        <v>48</v>
      </c>
      <c r="G201" s="214"/>
      <c r="H201" s="334" t="s">
        <v>1009</v>
      </c>
      <c r="I201" s="334"/>
      <c r="J201" s="334"/>
      <c r="K201" s="255"/>
    </row>
    <row r="202" spans="2:11" ht="15" customHeight="1">
      <c r="B202" s="234"/>
      <c r="C202" s="240"/>
      <c r="D202" s="214"/>
      <c r="E202" s="214"/>
      <c r="F202" s="233" t="s">
        <v>51</v>
      </c>
      <c r="G202" s="214"/>
      <c r="H202" s="334" t="s">
        <v>1010</v>
      </c>
      <c r="I202" s="334"/>
      <c r="J202" s="334"/>
      <c r="K202" s="255"/>
    </row>
    <row r="203" spans="2:11" ht="15" customHeight="1">
      <c r="B203" s="234"/>
      <c r="C203" s="214"/>
      <c r="D203" s="214"/>
      <c r="E203" s="214"/>
      <c r="F203" s="233" t="s">
        <v>49</v>
      </c>
      <c r="G203" s="214"/>
      <c r="H203" s="334" t="s">
        <v>1011</v>
      </c>
      <c r="I203" s="334"/>
      <c r="J203" s="334"/>
      <c r="K203" s="255"/>
    </row>
    <row r="204" spans="2:11" ht="15" customHeight="1">
      <c r="B204" s="234"/>
      <c r="C204" s="214"/>
      <c r="D204" s="214"/>
      <c r="E204" s="214"/>
      <c r="F204" s="233" t="s">
        <v>50</v>
      </c>
      <c r="G204" s="214"/>
      <c r="H204" s="334" t="s">
        <v>1012</v>
      </c>
      <c r="I204" s="334"/>
      <c r="J204" s="334"/>
      <c r="K204" s="255"/>
    </row>
    <row r="205" spans="2:11" ht="15" customHeight="1">
      <c r="B205" s="234"/>
      <c r="C205" s="214"/>
      <c r="D205" s="214"/>
      <c r="E205" s="214"/>
      <c r="F205" s="233"/>
      <c r="G205" s="214"/>
      <c r="H205" s="214"/>
      <c r="I205" s="214"/>
      <c r="J205" s="214"/>
      <c r="K205" s="255"/>
    </row>
    <row r="206" spans="2:11" ht="15" customHeight="1">
      <c r="B206" s="234"/>
      <c r="C206" s="214" t="s">
        <v>953</v>
      </c>
      <c r="D206" s="214"/>
      <c r="E206" s="214"/>
      <c r="F206" s="233" t="s">
        <v>83</v>
      </c>
      <c r="G206" s="214"/>
      <c r="H206" s="334" t="s">
        <v>1013</v>
      </c>
      <c r="I206" s="334"/>
      <c r="J206" s="334"/>
      <c r="K206" s="255"/>
    </row>
    <row r="207" spans="2:11" ht="15" customHeight="1">
      <c r="B207" s="234"/>
      <c r="C207" s="240"/>
      <c r="D207" s="214"/>
      <c r="E207" s="214"/>
      <c r="F207" s="233" t="s">
        <v>850</v>
      </c>
      <c r="G207" s="214"/>
      <c r="H207" s="334" t="s">
        <v>851</v>
      </c>
      <c r="I207" s="334"/>
      <c r="J207" s="334"/>
      <c r="K207" s="255"/>
    </row>
    <row r="208" spans="2:11" ht="15" customHeight="1">
      <c r="B208" s="234"/>
      <c r="C208" s="214"/>
      <c r="D208" s="214"/>
      <c r="E208" s="214"/>
      <c r="F208" s="233" t="s">
        <v>848</v>
      </c>
      <c r="G208" s="214"/>
      <c r="H208" s="334" t="s">
        <v>1014</v>
      </c>
      <c r="I208" s="334"/>
      <c r="J208" s="334"/>
      <c r="K208" s="255"/>
    </row>
    <row r="209" spans="2:11" ht="15" customHeight="1">
      <c r="B209" s="272"/>
      <c r="C209" s="240"/>
      <c r="D209" s="240"/>
      <c r="E209" s="240"/>
      <c r="F209" s="233" t="s">
        <v>852</v>
      </c>
      <c r="G209" s="219"/>
      <c r="H209" s="333" t="s">
        <v>853</v>
      </c>
      <c r="I209" s="333"/>
      <c r="J209" s="333"/>
      <c r="K209" s="273"/>
    </row>
    <row r="210" spans="2:11" ht="15" customHeight="1">
      <c r="B210" s="272"/>
      <c r="C210" s="240"/>
      <c r="D210" s="240"/>
      <c r="E210" s="240"/>
      <c r="F210" s="233" t="s">
        <v>854</v>
      </c>
      <c r="G210" s="219"/>
      <c r="H210" s="333" t="s">
        <v>184</v>
      </c>
      <c r="I210" s="333"/>
      <c r="J210" s="333"/>
      <c r="K210" s="273"/>
    </row>
    <row r="211" spans="2:11" ht="15" customHeight="1">
      <c r="B211" s="272"/>
      <c r="C211" s="240"/>
      <c r="D211" s="240"/>
      <c r="E211" s="240"/>
      <c r="F211" s="274"/>
      <c r="G211" s="219"/>
      <c r="H211" s="275"/>
      <c r="I211" s="275"/>
      <c r="J211" s="275"/>
      <c r="K211" s="273"/>
    </row>
    <row r="212" spans="2:11" ht="15" customHeight="1">
      <c r="B212" s="272"/>
      <c r="C212" s="214" t="s">
        <v>977</v>
      </c>
      <c r="D212" s="240"/>
      <c r="E212" s="240"/>
      <c r="F212" s="233">
        <v>1</v>
      </c>
      <c r="G212" s="219"/>
      <c r="H212" s="333" t="s">
        <v>1015</v>
      </c>
      <c r="I212" s="333"/>
      <c r="J212" s="333"/>
      <c r="K212" s="273"/>
    </row>
    <row r="213" spans="2:11" ht="15" customHeight="1">
      <c r="B213" s="272"/>
      <c r="C213" s="240"/>
      <c r="D213" s="240"/>
      <c r="E213" s="240"/>
      <c r="F213" s="233">
        <v>2</v>
      </c>
      <c r="G213" s="219"/>
      <c r="H213" s="333" t="s">
        <v>1016</v>
      </c>
      <c r="I213" s="333"/>
      <c r="J213" s="333"/>
      <c r="K213" s="273"/>
    </row>
    <row r="214" spans="2:11" ht="15" customHeight="1">
      <c r="B214" s="272"/>
      <c r="C214" s="240"/>
      <c r="D214" s="240"/>
      <c r="E214" s="240"/>
      <c r="F214" s="233">
        <v>3</v>
      </c>
      <c r="G214" s="219"/>
      <c r="H214" s="333" t="s">
        <v>1017</v>
      </c>
      <c r="I214" s="333"/>
      <c r="J214" s="333"/>
      <c r="K214" s="273"/>
    </row>
    <row r="215" spans="2:11" ht="15" customHeight="1">
      <c r="B215" s="272"/>
      <c r="C215" s="240"/>
      <c r="D215" s="240"/>
      <c r="E215" s="240"/>
      <c r="F215" s="233">
        <v>4</v>
      </c>
      <c r="G215" s="219"/>
      <c r="H215" s="333" t="s">
        <v>1018</v>
      </c>
      <c r="I215" s="333"/>
      <c r="J215" s="333"/>
      <c r="K215" s="273"/>
    </row>
    <row r="216" spans="2:11" ht="12.75" customHeight="1">
      <c r="B216" s="276"/>
      <c r="C216" s="277"/>
      <c r="D216" s="277"/>
      <c r="E216" s="277"/>
      <c r="F216" s="277"/>
      <c r="G216" s="277"/>
      <c r="H216" s="277"/>
      <c r="I216" s="277"/>
      <c r="J216" s="277"/>
      <c r="K216" s="278"/>
    </row>
  </sheetData>
  <sheetProtection formatCells="0" formatColumns="0" formatRows="0" insertColumns="0" insertRows="0" insertHyperlinks="0" deleteColumns="0" deleteRows="0" sort="0" autoFilter="0" pivotTables="0"/>
  <mergeCells count="77">
    <mergeCell ref="F17:J17"/>
    <mergeCell ref="C3:J3"/>
    <mergeCell ref="C9:J9"/>
    <mergeCell ref="D11:J11"/>
    <mergeCell ref="D14:J14"/>
    <mergeCell ref="D15:J15"/>
    <mergeCell ref="F16:J16"/>
    <mergeCell ref="D10:J10"/>
    <mergeCell ref="D13:J13"/>
    <mergeCell ref="C4:J4"/>
    <mergeCell ref="C6:J6"/>
    <mergeCell ref="C7:J7"/>
    <mergeCell ref="C23:J23"/>
    <mergeCell ref="D25:J25"/>
    <mergeCell ref="C24:J24"/>
    <mergeCell ref="F18:J18"/>
    <mergeCell ref="F21:J21"/>
    <mergeCell ref="F19:J19"/>
    <mergeCell ref="F20:J20"/>
    <mergeCell ref="D31:J31"/>
    <mergeCell ref="D32:J32"/>
    <mergeCell ref="D29:J29"/>
    <mergeCell ref="D28:J28"/>
    <mergeCell ref="D26:J26"/>
    <mergeCell ref="G43:J43"/>
    <mergeCell ref="G42:J42"/>
    <mergeCell ref="D33:J33"/>
    <mergeCell ref="G38:J38"/>
    <mergeCell ref="G39:J39"/>
    <mergeCell ref="G40:J40"/>
    <mergeCell ref="G41:J41"/>
    <mergeCell ref="G34:J34"/>
    <mergeCell ref="G35:J35"/>
    <mergeCell ref="G36:J36"/>
    <mergeCell ref="G37:J37"/>
    <mergeCell ref="D57:J57"/>
    <mergeCell ref="D56:J56"/>
    <mergeCell ref="D45:J45"/>
    <mergeCell ref="C50:J50"/>
    <mergeCell ref="C52:J52"/>
    <mergeCell ref="C53:J53"/>
    <mergeCell ref="C55:J55"/>
    <mergeCell ref="D49:J49"/>
    <mergeCell ref="E48:J48"/>
    <mergeCell ref="E47:J47"/>
    <mergeCell ref="E46:J46"/>
    <mergeCell ref="D59:J59"/>
    <mergeCell ref="D60:J60"/>
    <mergeCell ref="D63:J63"/>
    <mergeCell ref="D61:J61"/>
    <mergeCell ref="D58:J58"/>
    <mergeCell ref="D68:J68"/>
    <mergeCell ref="D66:J66"/>
    <mergeCell ref="D65:J65"/>
    <mergeCell ref="D67:J67"/>
    <mergeCell ref="D64:J64"/>
    <mergeCell ref="C163:J163"/>
    <mergeCell ref="C120:J120"/>
    <mergeCell ref="C145:J145"/>
    <mergeCell ref="C100:J100"/>
    <mergeCell ref="C73:J73"/>
    <mergeCell ref="H198:J198"/>
    <mergeCell ref="C197:J197"/>
    <mergeCell ref="H206:J206"/>
    <mergeCell ref="H204:J204"/>
    <mergeCell ref="H202:J202"/>
    <mergeCell ref="H200:J200"/>
    <mergeCell ref="H215:J215"/>
    <mergeCell ref="H208:J208"/>
    <mergeCell ref="H203:J203"/>
    <mergeCell ref="H201:J201"/>
    <mergeCell ref="H212:J212"/>
    <mergeCell ref="H214:J214"/>
    <mergeCell ref="H213:J213"/>
    <mergeCell ref="H210:J210"/>
    <mergeCell ref="H209:J209"/>
    <mergeCell ref="H207:J20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DESKTOP-5HHOM8P\Uzivatel</dc:creator>
  <cp:keywords/>
  <dc:description/>
  <cp:lastModifiedBy>handlirova</cp:lastModifiedBy>
  <cp:lastPrinted>2018-09-26T13:06:34Z</cp:lastPrinted>
  <dcterms:created xsi:type="dcterms:W3CDTF">2018-07-13T08:58:45Z</dcterms:created>
  <dcterms:modified xsi:type="dcterms:W3CDTF">2018-09-26T13:58:47Z</dcterms:modified>
  <cp:category/>
  <cp:version/>
  <cp:contentType/>
  <cp:contentStatus/>
</cp:coreProperties>
</file>