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/>
  <bookViews>
    <workbookView xWindow="132" yWindow="528" windowWidth="22716" windowHeight="8940" activeTab="1"/>
  </bookViews>
  <sheets>
    <sheet name="Rekapitulace stavby" sheetId="1" r:id="rId1"/>
    <sheet name="A64 - Oprava hasičské zbr..." sheetId="2" r:id="rId2"/>
  </sheets>
  <definedNames>
    <definedName name="_xlnm.Print_Titles" localSheetId="1">'A64 - Oprava hasičské zbr...'!$134:$134</definedName>
    <definedName name="_xlnm.Print_Titles" localSheetId="0">'Rekapitulace stavby'!$85:$85</definedName>
    <definedName name="_xlnm.Print_Area" localSheetId="1">'A64 - Oprava hasičské zbr...'!$C$4:$Q$70,'A64 - Oprava hasičské zbr...'!$C$76:$Q$119,'A64 - Oprava hasičské zbr...'!$C$125:$Q$436</definedName>
    <definedName name="_xlnm.Print_Area" localSheetId="0">'Rekapitulace stavby'!$C$4:$AP$70,'Rekapitulace stavby'!$C$76:$AP$96</definedName>
  </definedNames>
  <calcPr calcId="125725"/>
</workbook>
</file>

<file path=xl/calcChain.xml><?xml version="1.0" encoding="utf-8"?>
<calcChain xmlns="http://schemas.openxmlformats.org/spreadsheetml/2006/main">
  <c r="AY88" i="1"/>
  <c r="AX88"/>
  <c r="BI436" i="2"/>
  <c r="BH436"/>
  <c r="BG436"/>
  <c r="BF436"/>
  <c r="BK436"/>
  <c r="N436" s="1"/>
  <c r="BE436" s="1"/>
  <c r="BI435"/>
  <c r="BH435"/>
  <c r="BG435"/>
  <c r="BF435"/>
  <c r="BK435"/>
  <c r="N435"/>
  <c r="BE435" s="1"/>
  <c r="BI434"/>
  <c r="BH434"/>
  <c r="BG434"/>
  <c r="BF434"/>
  <c r="BK434"/>
  <c r="N434" s="1"/>
  <c r="BE434" s="1"/>
  <c r="BI433"/>
  <c r="BH433"/>
  <c r="BG433"/>
  <c r="BF433"/>
  <c r="BK433"/>
  <c r="N433"/>
  <c r="BE433"/>
  <c r="BI432"/>
  <c r="BH432"/>
  <c r="BG432"/>
  <c r="BF432"/>
  <c r="BK432"/>
  <c r="BK431" s="1"/>
  <c r="N431" s="1"/>
  <c r="N109" s="1"/>
  <c r="BI429"/>
  <c r="BH429"/>
  <c r="BG429"/>
  <c r="BF429"/>
  <c r="AA429"/>
  <c r="AA428"/>
  <c r="Y429"/>
  <c r="Y428" s="1"/>
  <c r="W429"/>
  <c r="W428"/>
  <c r="BK429"/>
  <c r="BK428" s="1"/>
  <c r="N428" s="1"/>
  <c r="N108" s="1"/>
  <c r="N429"/>
  <c r="BE429" s="1"/>
  <c r="BI421"/>
  <c r="BH421"/>
  <c r="BG421"/>
  <c r="BF421"/>
  <c r="AA421"/>
  <c r="Y421"/>
  <c r="W421"/>
  <c r="BK421"/>
  <c r="N421"/>
  <c r="BE421"/>
  <c r="BI420"/>
  <c r="BH420"/>
  <c r="BG420"/>
  <c r="BF420"/>
  <c r="AA420"/>
  <c r="Y420"/>
  <c r="W420"/>
  <c r="BK420"/>
  <c r="N420"/>
  <c r="BE420" s="1"/>
  <c r="BI419"/>
  <c r="BH419"/>
  <c r="BG419"/>
  <c r="BF419"/>
  <c r="AA419"/>
  <c r="Y419"/>
  <c r="W419"/>
  <c r="BK419"/>
  <c r="N419"/>
  <c r="BE419"/>
  <c r="BI415"/>
  <c r="BH415"/>
  <c r="BG415"/>
  <c r="BF415"/>
  <c r="AA415"/>
  <c r="Y415"/>
  <c r="W415"/>
  <c r="BK415"/>
  <c r="N415"/>
  <c r="BE415" s="1"/>
  <c r="BI414"/>
  <c r="BH414"/>
  <c r="BG414"/>
  <c r="BF414"/>
  <c r="AA414"/>
  <c r="AA413"/>
  <c r="Y414"/>
  <c r="Y413" s="1"/>
  <c r="W414"/>
  <c r="W413"/>
  <c r="BK414"/>
  <c r="BK413" s="1"/>
  <c r="N413" s="1"/>
  <c r="N107" s="1"/>
  <c r="N414"/>
  <c r="BE414" s="1"/>
  <c r="BI412"/>
  <c r="BH412"/>
  <c r="BG412"/>
  <c r="BF412"/>
  <c r="AA412"/>
  <c r="Y412"/>
  <c r="W412"/>
  <c r="BK412"/>
  <c r="N412"/>
  <c r="BE412"/>
  <c r="BI411"/>
  <c r="BH411"/>
  <c r="BG411"/>
  <c r="BF411"/>
  <c r="AA411"/>
  <c r="Y411"/>
  <c r="W411"/>
  <c r="BK411"/>
  <c r="N411"/>
  <c r="BE411" s="1"/>
  <c r="BI410"/>
  <c r="BH410"/>
  <c r="BG410"/>
  <c r="BF410"/>
  <c r="AA410"/>
  <c r="Y410"/>
  <c r="W410"/>
  <c r="BK410"/>
  <c r="N410"/>
  <c r="BE410"/>
  <c r="BI408"/>
  <c r="BH408"/>
  <c r="BG408"/>
  <c r="BF408"/>
  <c r="AA408"/>
  <c r="Y408"/>
  <c r="W408"/>
  <c r="BK408"/>
  <c r="N408"/>
  <c r="BE408" s="1"/>
  <c r="BI406"/>
  <c r="BH406"/>
  <c r="BG406"/>
  <c r="BF406"/>
  <c r="AA406"/>
  <c r="Y406"/>
  <c r="W406"/>
  <c r="BK406"/>
  <c r="N406"/>
  <c r="BE406"/>
  <c r="BI405"/>
  <c r="BH405"/>
  <c r="BG405"/>
  <c r="BF405"/>
  <c r="AA405"/>
  <c r="Y405"/>
  <c r="W405"/>
  <c r="BK405"/>
  <c r="N405"/>
  <c r="BE405" s="1"/>
  <c r="BI404"/>
  <c r="BH404"/>
  <c r="BG404"/>
  <c r="BF404"/>
  <c r="AA404"/>
  <c r="Y404"/>
  <c r="W404"/>
  <c r="BK404"/>
  <c r="N404"/>
  <c r="BE404"/>
  <c r="BI402"/>
  <c r="BH402"/>
  <c r="BG402"/>
  <c r="BF402"/>
  <c r="AA402"/>
  <c r="Y402"/>
  <c r="W402"/>
  <c r="BK402"/>
  <c r="N402"/>
  <c r="BE402" s="1"/>
  <c r="BI400"/>
  <c r="BH400"/>
  <c r="BG400"/>
  <c r="BF400"/>
  <c r="AA400"/>
  <c r="AA399"/>
  <c r="Y400"/>
  <c r="Y399" s="1"/>
  <c r="W400"/>
  <c r="W399"/>
  <c r="BK400"/>
  <c r="BK399" s="1"/>
  <c r="N399" s="1"/>
  <c r="N106" s="1"/>
  <c r="N400"/>
  <c r="BE400" s="1"/>
  <c r="BI398"/>
  <c r="BH398"/>
  <c r="BG398"/>
  <c r="BF398"/>
  <c r="AA398"/>
  <c r="Y398"/>
  <c r="W398"/>
  <c r="BK398"/>
  <c r="N398"/>
  <c r="BE398"/>
  <c r="BI396"/>
  <c r="BH396"/>
  <c r="BG396"/>
  <c r="BF396"/>
  <c r="AA396"/>
  <c r="Y396"/>
  <c r="W396"/>
  <c r="BK396"/>
  <c r="N396"/>
  <c r="BE396" s="1"/>
  <c r="BI394"/>
  <c r="BH394"/>
  <c r="BG394"/>
  <c r="BF394"/>
  <c r="AA394"/>
  <c r="Y394"/>
  <c r="W394"/>
  <c r="BK394"/>
  <c r="N394"/>
  <c r="BE394"/>
  <c r="BI392"/>
  <c r="BH392"/>
  <c r="BG392"/>
  <c r="BF392"/>
  <c r="AA392"/>
  <c r="Y392"/>
  <c r="W392"/>
  <c r="BK392"/>
  <c r="N392"/>
  <c r="BE392" s="1"/>
  <c r="BI391"/>
  <c r="BH391"/>
  <c r="BG391"/>
  <c r="BF391"/>
  <c r="AA391"/>
  <c r="Y391"/>
  <c r="W391"/>
  <c r="BK391"/>
  <c r="N391"/>
  <c r="BE391"/>
  <c r="BI389"/>
  <c r="BH389"/>
  <c r="BG389"/>
  <c r="BF389"/>
  <c r="AA389"/>
  <c r="Y389"/>
  <c r="W389"/>
  <c r="BK389"/>
  <c r="N389"/>
  <c r="BE389" s="1"/>
  <c r="BI387"/>
  <c r="BH387"/>
  <c r="BG387"/>
  <c r="BF387"/>
  <c r="AA387"/>
  <c r="AA386"/>
  <c r="Y387"/>
  <c r="Y386" s="1"/>
  <c r="W387"/>
  <c r="W386"/>
  <c r="BK387"/>
  <c r="BK386" s="1"/>
  <c r="N386" s="1"/>
  <c r="N105" s="1"/>
  <c r="N387"/>
  <c r="BE387" s="1"/>
  <c r="BI385"/>
  <c r="BH385"/>
  <c r="BG385"/>
  <c r="BF385"/>
  <c r="AA385"/>
  <c r="Y385"/>
  <c r="W385"/>
  <c r="BK385"/>
  <c r="N385"/>
  <c r="BE385"/>
  <c r="BI384"/>
  <c r="BH384"/>
  <c r="BG384"/>
  <c r="BF384"/>
  <c r="AA384"/>
  <c r="Y384"/>
  <c r="W384"/>
  <c r="BK384"/>
  <c r="N384"/>
  <c r="BE384" s="1"/>
  <c r="BI383"/>
  <c r="BH383"/>
  <c r="BG383"/>
  <c r="BF383"/>
  <c r="AA383"/>
  <c r="Y383"/>
  <c r="W383"/>
  <c r="BK383"/>
  <c r="N383"/>
  <c r="BE383"/>
  <c r="BI382"/>
  <c r="BH382"/>
  <c r="BG382"/>
  <c r="BF382"/>
  <c r="AA382"/>
  <c r="Y382"/>
  <c r="W382"/>
  <c r="BK382"/>
  <c r="N382"/>
  <c r="BE382" s="1"/>
  <c r="BI381"/>
  <c r="BH381"/>
  <c r="BG381"/>
  <c r="BF381"/>
  <c r="AA381"/>
  <c r="Y381"/>
  <c r="W381"/>
  <c r="BK381"/>
  <c r="N381"/>
  <c r="BE381"/>
  <c r="BI380"/>
  <c r="BH380"/>
  <c r="BG380"/>
  <c r="BF380"/>
  <c r="AA380"/>
  <c r="Y380"/>
  <c r="W380"/>
  <c r="BK380"/>
  <c r="N380"/>
  <c r="BE380" s="1"/>
  <c r="BI378"/>
  <c r="BH378"/>
  <c r="BG378"/>
  <c r="BF378"/>
  <c r="AA378"/>
  <c r="AA377"/>
  <c r="Y378"/>
  <c r="Y377" s="1"/>
  <c r="W378"/>
  <c r="W377"/>
  <c r="BK378"/>
  <c r="BK377" s="1"/>
  <c r="N377" s="1"/>
  <c r="N104" s="1"/>
  <c r="N378"/>
  <c r="BE378" s="1"/>
  <c r="BI376"/>
  <c r="BH376"/>
  <c r="BG376"/>
  <c r="BF376"/>
  <c r="AA376"/>
  <c r="Y376"/>
  <c r="W376"/>
  <c r="BK376"/>
  <c r="N376"/>
  <c r="BE376"/>
  <c r="BI374"/>
  <c r="BH374"/>
  <c r="BG374"/>
  <c r="BF374"/>
  <c r="AA374"/>
  <c r="Y374"/>
  <c r="W374"/>
  <c r="BK374"/>
  <c r="N374"/>
  <c r="BE374" s="1"/>
  <c r="BI372"/>
  <c r="BH372"/>
  <c r="BG372"/>
  <c r="BF372"/>
  <c r="AA372"/>
  <c r="Y372"/>
  <c r="W372"/>
  <c r="BK372"/>
  <c r="N372"/>
  <c r="BE372"/>
  <c r="BI368"/>
  <c r="BH368"/>
  <c r="BG368"/>
  <c r="BF368"/>
  <c r="AA368"/>
  <c r="Y368"/>
  <c r="W368"/>
  <c r="BK368"/>
  <c r="N368"/>
  <c r="BE368" s="1"/>
  <c r="BI366"/>
  <c r="BH366"/>
  <c r="BG366"/>
  <c r="BF366"/>
  <c r="AA366"/>
  <c r="Y366"/>
  <c r="W366"/>
  <c r="BK366"/>
  <c r="N366"/>
  <c r="BE366"/>
  <c r="BI364"/>
  <c r="BH364"/>
  <c r="BG364"/>
  <c r="BF364"/>
  <c r="AA364"/>
  <c r="Y364"/>
  <c r="W364"/>
  <c r="BK364"/>
  <c r="N364"/>
  <c r="BE364" s="1"/>
  <c r="BI362"/>
  <c r="BH362"/>
  <c r="BG362"/>
  <c r="BF362"/>
  <c r="AA362"/>
  <c r="Y362"/>
  <c r="W362"/>
  <c r="BK362"/>
  <c r="N362"/>
  <c r="BE362"/>
  <c r="BI358"/>
  <c r="BH358"/>
  <c r="BG358"/>
  <c r="BF358"/>
  <c r="AA358"/>
  <c r="Y358"/>
  <c r="W358"/>
  <c r="BK358"/>
  <c r="N358"/>
  <c r="BE358" s="1"/>
  <c r="BI356"/>
  <c r="BH356"/>
  <c r="BG356"/>
  <c r="BF356"/>
  <c r="AA356"/>
  <c r="Y356"/>
  <c r="W356"/>
  <c r="BK356"/>
  <c r="N356"/>
  <c r="BE356"/>
  <c r="BI354"/>
  <c r="BH354"/>
  <c r="BG354"/>
  <c r="BF354"/>
  <c r="AA354"/>
  <c r="Y354"/>
  <c r="W354"/>
  <c r="BK354"/>
  <c r="N354"/>
  <c r="BE354" s="1"/>
  <c r="BI352"/>
  <c r="BH352"/>
  <c r="BG352"/>
  <c r="BF352"/>
  <c r="AA352"/>
  <c r="Y352"/>
  <c r="W352"/>
  <c r="BK352"/>
  <c r="N352"/>
  <c r="BE352"/>
  <c r="BI350"/>
  <c r="BH350"/>
  <c r="BG350"/>
  <c r="BF350"/>
  <c r="AA350"/>
  <c r="Y350"/>
  <c r="W350"/>
  <c r="BK350"/>
  <c r="N350"/>
  <c r="BE350" s="1"/>
  <c r="BI349"/>
  <c r="BH349"/>
  <c r="BG349"/>
  <c r="BF349"/>
  <c r="AA349"/>
  <c r="Y349"/>
  <c r="W349"/>
  <c r="BK349"/>
  <c r="N349"/>
  <c r="BE349"/>
  <c r="BI347"/>
  <c r="BH347"/>
  <c r="BG347"/>
  <c r="BF347"/>
  <c r="AA347"/>
  <c r="Y347"/>
  <c r="W347"/>
  <c r="BK347"/>
  <c r="N347"/>
  <c r="BE347" s="1"/>
  <c r="BI345"/>
  <c r="BH345"/>
  <c r="BG345"/>
  <c r="BF345"/>
  <c r="AA345"/>
  <c r="Y345"/>
  <c r="W345"/>
  <c r="BK345"/>
  <c r="N345"/>
  <c r="BE345"/>
  <c r="BI343"/>
  <c r="BH343"/>
  <c r="BG343"/>
  <c r="BF343"/>
  <c r="AA343"/>
  <c r="AA342" s="1"/>
  <c r="Y343"/>
  <c r="Y342"/>
  <c r="W343"/>
  <c r="W342" s="1"/>
  <c r="BK343"/>
  <c r="BK342"/>
  <c r="N342" s="1"/>
  <c r="N103" s="1"/>
  <c r="N343"/>
  <c r="BE343" s="1"/>
  <c r="BI341"/>
  <c r="BH341"/>
  <c r="BG341"/>
  <c r="BF341"/>
  <c r="AA341"/>
  <c r="Y341"/>
  <c r="W341"/>
  <c r="BK341"/>
  <c r="N341"/>
  <c r="BE341" s="1"/>
  <c r="BI340"/>
  <c r="BH340"/>
  <c r="BG340"/>
  <c r="BF340"/>
  <c r="AA340"/>
  <c r="Y340"/>
  <c r="W340"/>
  <c r="BK340"/>
  <c r="N340"/>
  <c r="BE340"/>
  <c r="BI339"/>
  <c r="BH339"/>
  <c r="BG339"/>
  <c r="BF339"/>
  <c r="AA339"/>
  <c r="Y339"/>
  <c r="W339"/>
  <c r="BK339"/>
  <c r="N339"/>
  <c r="BE339" s="1"/>
  <c r="BI337"/>
  <c r="BH337"/>
  <c r="BG337"/>
  <c r="BF337"/>
  <c r="AA337"/>
  <c r="Y337"/>
  <c r="W337"/>
  <c r="BK337"/>
  <c r="N337"/>
  <c r="BE337"/>
  <c r="BI335"/>
  <c r="BH335"/>
  <c r="BG335"/>
  <c r="BF335"/>
  <c r="AA335"/>
  <c r="Y335"/>
  <c r="W335"/>
  <c r="BK335"/>
  <c r="N335"/>
  <c r="BE335" s="1"/>
  <c r="BI334"/>
  <c r="BH334"/>
  <c r="BG334"/>
  <c r="BF334"/>
  <c r="AA334"/>
  <c r="Y334"/>
  <c r="W334"/>
  <c r="BK334"/>
  <c r="N334"/>
  <c r="BE334"/>
  <c r="BI332"/>
  <c r="BH332"/>
  <c r="BG332"/>
  <c r="BF332"/>
  <c r="AA332"/>
  <c r="Y332"/>
  <c r="W332"/>
  <c r="BK332"/>
  <c r="N332"/>
  <c r="BE332" s="1"/>
  <c r="BI328"/>
  <c r="BH328"/>
  <c r="BG328"/>
  <c r="BF328"/>
  <c r="AA328"/>
  <c r="Y328"/>
  <c r="W328"/>
  <c r="BK328"/>
  <c r="N328"/>
  <c r="BE328"/>
  <c r="BI327"/>
  <c r="BH327"/>
  <c r="BG327"/>
  <c r="BF327"/>
  <c r="AA327"/>
  <c r="Y327"/>
  <c r="W327"/>
  <c r="BK327"/>
  <c r="N327"/>
  <c r="BE327" s="1"/>
  <c r="BI326"/>
  <c r="BH326"/>
  <c r="BG326"/>
  <c r="BF326"/>
  <c r="AA326"/>
  <c r="Y326"/>
  <c r="W326"/>
  <c r="BK326"/>
  <c r="N326"/>
  <c r="BE326"/>
  <c r="BI324"/>
  <c r="BH324"/>
  <c r="BG324"/>
  <c r="BF324"/>
  <c r="AA324"/>
  <c r="Y324"/>
  <c r="W324"/>
  <c r="BK324"/>
  <c r="N324"/>
  <c r="BE324" s="1"/>
  <c r="BI323"/>
  <c r="BH323"/>
  <c r="BG323"/>
  <c r="BF323"/>
  <c r="AA323"/>
  <c r="Y323"/>
  <c r="W323"/>
  <c r="BK323"/>
  <c r="N323"/>
  <c r="BE323"/>
  <c r="BI322"/>
  <c r="BH322"/>
  <c r="BG322"/>
  <c r="BF322"/>
  <c r="AA322"/>
  <c r="Y322"/>
  <c r="W322"/>
  <c r="BK322"/>
  <c r="N322"/>
  <c r="BE322" s="1"/>
  <c r="BI320"/>
  <c r="BH320"/>
  <c r="BG320"/>
  <c r="BF320"/>
  <c r="AA320"/>
  <c r="Y320"/>
  <c r="Y313" s="1"/>
  <c r="W320"/>
  <c r="BK320"/>
  <c r="N320"/>
  <c r="BE320"/>
  <c r="BI316"/>
  <c r="BH316"/>
  <c r="BG316"/>
  <c r="BF316"/>
  <c r="AA316"/>
  <c r="Y316"/>
  <c r="W316"/>
  <c r="BK316"/>
  <c r="BK313" s="1"/>
  <c r="N313" s="1"/>
  <c r="N102" s="1"/>
  <c r="N316"/>
  <c r="BE316"/>
  <c r="BI314"/>
  <c r="BH314"/>
  <c r="BG314"/>
  <c r="BF314"/>
  <c r="AA314"/>
  <c r="AA313"/>
  <c r="Y314"/>
  <c r="W314"/>
  <c r="W313"/>
  <c r="BK314"/>
  <c r="N314"/>
  <c r="BE314" s="1"/>
  <c r="BI312"/>
  <c r="BH312"/>
  <c r="BG312"/>
  <c r="BF312"/>
  <c r="AA312"/>
  <c r="Y312"/>
  <c r="W312"/>
  <c r="BK312"/>
  <c r="N312"/>
  <c r="BE312"/>
  <c r="BI311"/>
  <c r="BH311"/>
  <c r="BG311"/>
  <c r="BF311"/>
  <c r="AA311"/>
  <c r="Y311"/>
  <c r="W311"/>
  <c r="BK311"/>
  <c r="N311"/>
  <c r="BE311"/>
  <c r="BI310"/>
  <c r="BH310"/>
  <c r="BG310"/>
  <c r="BF310"/>
  <c r="AA310"/>
  <c r="Y310"/>
  <c r="W310"/>
  <c r="BK310"/>
  <c r="N310"/>
  <c r="BE310"/>
  <c r="BI309"/>
  <c r="BH309"/>
  <c r="BG309"/>
  <c r="BF309"/>
  <c r="AA309"/>
  <c r="AA308" s="1"/>
  <c r="Y309"/>
  <c r="Y308"/>
  <c r="W309"/>
  <c r="W308" s="1"/>
  <c r="BK309"/>
  <c r="BK308"/>
  <c r="N308" s="1"/>
  <c r="N101" s="1"/>
  <c r="N309"/>
  <c r="BE309" s="1"/>
  <c r="BI307"/>
  <c r="BH307"/>
  <c r="BG307"/>
  <c r="BF307"/>
  <c r="AA307"/>
  <c r="Y307"/>
  <c r="W307"/>
  <c r="BK307"/>
  <c r="BK304" s="1"/>
  <c r="N304" s="1"/>
  <c r="N100" s="1"/>
  <c r="N307"/>
  <c r="BE307"/>
  <c r="BI305"/>
  <c r="BH305"/>
  <c r="BG305"/>
  <c r="BF305"/>
  <c r="AA305"/>
  <c r="AA304"/>
  <c r="Y305"/>
  <c r="Y304"/>
  <c r="W305"/>
  <c r="W304"/>
  <c r="BK305"/>
  <c r="N305"/>
  <c r="BE305" s="1"/>
  <c r="BI303"/>
  <c r="BH303"/>
  <c r="BG303"/>
  <c r="BF303"/>
  <c r="AA303"/>
  <c r="Y303"/>
  <c r="W303"/>
  <c r="BK303"/>
  <c r="N303"/>
  <c r="BE303"/>
  <c r="BI301"/>
  <c r="BH301"/>
  <c r="BG301"/>
  <c r="BF301"/>
  <c r="AA301"/>
  <c r="Y301"/>
  <c r="W301"/>
  <c r="BK301"/>
  <c r="N301"/>
  <c r="BE301"/>
  <c r="BI299"/>
  <c r="BH299"/>
  <c r="BG299"/>
  <c r="BF299"/>
  <c r="AA299"/>
  <c r="AA298"/>
  <c r="Y299"/>
  <c r="Y298" s="1"/>
  <c r="W299"/>
  <c r="W298"/>
  <c r="BK299"/>
  <c r="BK298" s="1"/>
  <c r="N298" s="1"/>
  <c r="N99" s="1"/>
  <c r="N299"/>
  <c r="BE299" s="1"/>
  <c r="BI297"/>
  <c r="BH297"/>
  <c r="BG297"/>
  <c r="BF297"/>
  <c r="AA297"/>
  <c r="Y297"/>
  <c r="W297"/>
  <c r="BK297"/>
  <c r="N297"/>
  <c r="BE297"/>
  <c r="BI296"/>
  <c r="BH296"/>
  <c r="BG296"/>
  <c r="BF296"/>
  <c r="AA296"/>
  <c r="Y296"/>
  <c r="W296"/>
  <c r="BK296"/>
  <c r="N296"/>
  <c r="BE296" s="1"/>
  <c r="BI295"/>
  <c r="BH295"/>
  <c r="BG295"/>
  <c r="BF295"/>
  <c r="AA295"/>
  <c r="Y295"/>
  <c r="W295"/>
  <c r="BK295"/>
  <c r="N295"/>
  <c r="BE295"/>
  <c r="BI294"/>
  <c r="BH294"/>
  <c r="BG294"/>
  <c r="BF294"/>
  <c r="AA294"/>
  <c r="Y294"/>
  <c r="W294"/>
  <c r="BK294"/>
  <c r="N294"/>
  <c r="BE294"/>
  <c r="BI293"/>
  <c r="BH293"/>
  <c r="BG293"/>
  <c r="BF293"/>
  <c r="AA293"/>
  <c r="Y293"/>
  <c r="W293"/>
  <c r="BK293"/>
  <c r="N293"/>
  <c r="BE293"/>
  <c r="BI292"/>
  <c r="BH292"/>
  <c r="BG292"/>
  <c r="BF292"/>
  <c r="AA292"/>
  <c r="Y292"/>
  <c r="W292"/>
  <c r="BK292"/>
  <c r="N292"/>
  <c r="BE292"/>
  <c r="BI291"/>
  <c r="BH291"/>
  <c r="BG291"/>
  <c r="BF291"/>
  <c r="AA291"/>
  <c r="Y291"/>
  <c r="W291"/>
  <c r="BK291"/>
  <c r="N291"/>
  <c r="BE291"/>
  <c r="BI290"/>
  <c r="BH290"/>
  <c r="BG290"/>
  <c r="BF290"/>
  <c r="AA290"/>
  <c r="AA289"/>
  <c r="Y290"/>
  <c r="Y289"/>
  <c r="W290"/>
  <c r="W289"/>
  <c r="BK290"/>
  <c r="BK289"/>
  <c r="N289" s="1"/>
  <c r="N98" s="1"/>
  <c r="N290"/>
  <c r="BE290" s="1"/>
  <c r="BI288"/>
  <c r="BH288"/>
  <c r="BG288"/>
  <c r="BF288"/>
  <c r="AA288"/>
  <c r="Y288"/>
  <c r="W288"/>
  <c r="BK288"/>
  <c r="N288"/>
  <c r="BE288"/>
  <c r="BI286"/>
  <c r="BH286"/>
  <c r="BG286"/>
  <c r="BF286"/>
  <c r="AA286"/>
  <c r="Y286"/>
  <c r="W286"/>
  <c r="BK286"/>
  <c r="N286"/>
  <c r="BE286"/>
  <c r="BI284"/>
  <c r="BH284"/>
  <c r="BG284"/>
  <c r="BF284"/>
  <c r="AA284"/>
  <c r="AA283"/>
  <c r="Y284"/>
  <c r="Y283" s="1"/>
  <c r="Y282" s="1"/>
  <c r="W284"/>
  <c r="W283"/>
  <c r="BK284"/>
  <c r="BK283" s="1"/>
  <c r="N284"/>
  <c r="BE284"/>
  <c r="BI281"/>
  <c r="BH281"/>
  <c r="BG281"/>
  <c r="BF281"/>
  <c r="AA281"/>
  <c r="AA280"/>
  <c r="Y281"/>
  <c r="Y280"/>
  <c r="W281"/>
  <c r="W280"/>
  <c r="BK281"/>
  <c r="BK280"/>
  <c r="N280" s="1"/>
  <c r="N95" s="1"/>
  <c r="N281"/>
  <c r="BE281" s="1"/>
  <c r="BI279"/>
  <c r="BH279"/>
  <c r="BG279"/>
  <c r="BF279"/>
  <c r="AA279"/>
  <c r="Y279"/>
  <c r="W279"/>
  <c r="BK279"/>
  <c r="N279"/>
  <c r="BE279"/>
  <c r="BI277"/>
  <c r="BH277"/>
  <c r="BG277"/>
  <c r="BF277"/>
  <c r="AA277"/>
  <c r="Y277"/>
  <c r="W277"/>
  <c r="BK277"/>
  <c r="N277"/>
  <c r="BE277"/>
  <c r="BI276"/>
  <c r="BH276"/>
  <c r="BG276"/>
  <c r="BF276"/>
  <c r="AA276"/>
  <c r="Y276"/>
  <c r="W276"/>
  <c r="BK276"/>
  <c r="N276"/>
  <c r="BE276"/>
  <c r="BI275"/>
  <c r="BH275"/>
  <c r="BG275"/>
  <c r="BF275"/>
  <c r="AA275"/>
  <c r="AA274"/>
  <c r="Y275"/>
  <c r="Y274"/>
  <c r="W275"/>
  <c r="W274"/>
  <c r="BK275"/>
  <c r="BK274"/>
  <c r="N274" s="1"/>
  <c r="N94" s="1"/>
  <c r="N275"/>
  <c r="BE275" s="1"/>
  <c r="BI272"/>
  <c r="BH272"/>
  <c r="BG272"/>
  <c r="BF272"/>
  <c r="AA272"/>
  <c r="Y272"/>
  <c r="W272"/>
  <c r="BK272"/>
  <c r="N272"/>
  <c r="BE272"/>
  <c r="BI270"/>
  <c r="BH270"/>
  <c r="BG270"/>
  <c r="BF270"/>
  <c r="AA270"/>
  <c r="Y270"/>
  <c r="W270"/>
  <c r="BK270"/>
  <c r="N270"/>
  <c r="BE270"/>
  <c r="BI265"/>
  <c r="BH265"/>
  <c r="BG265"/>
  <c r="BF265"/>
  <c r="AA265"/>
  <c r="Y265"/>
  <c r="W265"/>
  <c r="BK265"/>
  <c r="N265"/>
  <c r="BE265"/>
  <c r="BI261"/>
  <c r="BH261"/>
  <c r="BG261"/>
  <c r="BF261"/>
  <c r="AA261"/>
  <c r="Y261"/>
  <c r="W261"/>
  <c r="BK261"/>
  <c r="N261"/>
  <c r="BE261"/>
  <c r="BI259"/>
  <c r="BH259"/>
  <c r="BG259"/>
  <c r="BF259"/>
  <c r="AA259"/>
  <c r="Y259"/>
  <c r="W259"/>
  <c r="BK259"/>
  <c r="N259"/>
  <c r="BE259"/>
  <c r="BI255"/>
  <c r="BH255"/>
  <c r="BG255"/>
  <c r="BF255"/>
  <c r="AA255"/>
  <c r="Y255"/>
  <c r="W255"/>
  <c r="BK255"/>
  <c r="N255"/>
  <c r="BE255"/>
  <c r="BI254"/>
  <c r="BH254"/>
  <c r="BG254"/>
  <c r="BF254"/>
  <c r="AA254"/>
  <c r="Y254"/>
  <c r="W254"/>
  <c r="BK254"/>
  <c r="N254"/>
  <c r="BE254"/>
  <c r="BI252"/>
  <c r="BH252"/>
  <c r="BG252"/>
  <c r="BF252"/>
  <c r="AA252"/>
  <c r="Y252"/>
  <c r="W252"/>
  <c r="BK252"/>
  <c r="N252"/>
  <c r="BE252"/>
  <c r="BI250"/>
  <c r="BH250"/>
  <c r="BG250"/>
  <c r="BF250"/>
  <c r="AA250"/>
  <c r="Y250"/>
  <c r="W250"/>
  <c r="BK250"/>
  <c r="N250"/>
  <c r="BE250"/>
  <c r="BI249"/>
  <c r="BH249"/>
  <c r="BG249"/>
  <c r="BF249"/>
  <c r="AA249"/>
  <c r="Y249"/>
  <c r="Y242" s="1"/>
  <c r="W249"/>
  <c r="BK249"/>
  <c r="N249"/>
  <c r="BE249"/>
  <c r="BI247"/>
  <c r="BH247"/>
  <c r="BG247"/>
  <c r="BF247"/>
  <c r="AA247"/>
  <c r="Y247"/>
  <c r="W247"/>
  <c r="BK247"/>
  <c r="BK242" s="1"/>
  <c r="N242" s="1"/>
  <c r="N93" s="1"/>
  <c r="N247"/>
  <c r="BE247"/>
  <c r="BI243"/>
  <c r="BH243"/>
  <c r="BG243"/>
  <c r="BF243"/>
  <c r="AA243"/>
  <c r="AA242"/>
  <c r="Y243"/>
  <c r="W243"/>
  <c r="W242"/>
  <c r="BK243"/>
  <c r="N243"/>
  <c r="BE243" s="1"/>
  <c r="BI240"/>
  <c r="BH240"/>
  <c r="BG240"/>
  <c r="BF240"/>
  <c r="AA240"/>
  <c r="Y240"/>
  <c r="W240"/>
  <c r="BK240"/>
  <c r="N240"/>
  <c r="BE240"/>
  <c r="BI236"/>
  <c r="BH236"/>
  <c r="BG236"/>
  <c r="BF236"/>
  <c r="AA236"/>
  <c r="Y236"/>
  <c r="W236"/>
  <c r="BK236"/>
  <c r="N236"/>
  <c r="BE236"/>
  <c r="BI234"/>
  <c r="BH234"/>
  <c r="BG234"/>
  <c r="BF234"/>
  <c r="AA234"/>
  <c r="Y234"/>
  <c r="W234"/>
  <c r="BK234"/>
  <c r="N234"/>
  <c r="BE234"/>
  <c r="BI232"/>
  <c r="BH232"/>
  <c r="BG232"/>
  <c r="BF232"/>
  <c r="AA232"/>
  <c r="Y232"/>
  <c r="W232"/>
  <c r="BK232"/>
  <c r="N232"/>
  <c r="BE232"/>
  <c r="BI228"/>
  <c r="BH228"/>
  <c r="BG228"/>
  <c r="BF228"/>
  <c r="AA228"/>
  <c r="Y228"/>
  <c r="W228"/>
  <c r="BK228"/>
  <c r="N228"/>
  <c r="BE228"/>
  <c r="BI226"/>
  <c r="BH226"/>
  <c r="BG226"/>
  <c r="BF226"/>
  <c r="AA226"/>
  <c r="Y226"/>
  <c r="W226"/>
  <c r="BK226"/>
  <c r="N226"/>
  <c r="BE226"/>
  <c r="BI224"/>
  <c r="BH224"/>
  <c r="BG224"/>
  <c r="BF224"/>
  <c r="AA224"/>
  <c r="Y224"/>
  <c r="W224"/>
  <c r="BK224"/>
  <c r="N224"/>
  <c r="BE224"/>
  <c r="BI222"/>
  <c r="BH222"/>
  <c r="BG222"/>
  <c r="BF222"/>
  <c r="AA222"/>
  <c r="Y222"/>
  <c r="W222"/>
  <c r="BK222"/>
  <c r="N222"/>
  <c r="BE222"/>
  <c r="BI220"/>
  <c r="BH220"/>
  <c r="BG220"/>
  <c r="BF220"/>
  <c r="AA220"/>
  <c r="Y220"/>
  <c r="W220"/>
  <c r="BK220"/>
  <c r="N220"/>
  <c r="BE220"/>
  <c r="BI218"/>
  <c r="BH218"/>
  <c r="BG218"/>
  <c r="BF218"/>
  <c r="AA218"/>
  <c r="Y218"/>
  <c r="W218"/>
  <c r="BK218"/>
  <c r="N218"/>
  <c r="BE218"/>
  <c r="BI216"/>
  <c r="BH216"/>
  <c r="BG216"/>
  <c r="BF216"/>
  <c r="AA216"/>
  <c r="Y216"/>
  <c r="W216"/>
  <c r="BK216"/>
  <c r="N216"/>
  <c r="BE216"/>
  <c r="BI215"/>
  <c r="BH215"/>
  <c r="BG215"/>
  <c r="BF215"/>
  <c r="AA215"/>
  <c r="Y215"/>
  <c r="W215"/>
  <c r="BK215"/>
  <c r="N215"/>
  <c r="BE215"/>
  <c r="BI211"/>
  <c r="BH211"/>
  <c r="BG211"/>
  <c r="BF211"/>
  <c r="AA211"/>
  <c r="Y211"/>
  <c r="W211"/>
  <c r="BK211"/>
  <c r="N211"/>
  <c r="BE211"/>
  <c r="BI210"/>
  <c r="BH210"/>
  <c r="BG210"/>
  <c r="BF210"/>
  <c r="AA210"/>
  <c r="Y210"/>
  <c r="W210"/>
  <c r="BK210"/>
  <c r="N210"/>
  <c r="BE210"/>
  <c r="BI205"/>
  <c r="BH205"/>
  <c r="BG205"/>
  <c r="BF205"/>
  <c r="AA205"/>
  <c r="Y205"/>
  <c r="W205"/>
  <c r="BK205"/>
  <c r="N205"/>
  <c r="BE205"/>
  <c r="BI200"/>
  <c r="BH200"/>
  <c r="BG200"/>
  <c r="BF200"/>
  <c r="AA200"/>
  <c r="Y200"/>
  <c r="W200"/>
  <c r="BK200"/>
  <c r="N200"/>
  <c r="BE200"/>
  <c r="BI199"/>
  <c r="BH199"/>
  <c r="BG199"/>
  <c r="BF199"/>
  <c r="AA199"/>
  <c r="Y199"/>
  <c r="W199"/>
  <c r="BK199"/>
  <c r="N199"/>
  <c r="BE199"/>
  <c r="BI198"/>
  <c r="BH198"/>
  <c r="BG198"/>
  <c r="BF198"/>
  <c r="AA198"/>
  <c r="Y198"/>
  <c r="W198"/>
  <c r="BK198"/>
  <c r="N198"/>
  <c r="BE198"/>
  <c r="BI196"/>
  <c r="BH196"/>
  <c r="BG196"/>
  <c r="BF196"/>
  <c r="AA196"/>
  <c r="Y196"/>
  <c r="W196"/>
  <c r="BK196"/>
  <c r="N196"/>
  <c r="BE196"/>
  <c r="BI194"/>
  <c r="BH194"/>
  <c r="BG194"/>
  <c r="BF194"/>
  <c r="AA194"/>
  <c r="Y194"/>
  <c r="W194"/>
  <c r="BK194"/>
  <c r="N194"/>
  <c r="BE194"/>
  <c r="BI192"/>
  <c r="BH192"/>
  <c r="BG192"/>
  <c r="BF192"/>
  <c r="AA192"/>
  <c r="Y192"/>
  <c r="W192"/>
  <c r="BK192"/>
  <c r="N192"/>
  <c r="BE192"/>
  <c r="BI190"/>
  <c r="BH190"/>
  <c r="BG190"/>
  <c r="BF190"/>
  <c r="AA190"/>
  <c r="Y190"/>
  <c r="W190"/>
  <c r="BK190"/>
  <c r="N190"/>
  <c r="BE190"/>
  <c r="BI186"/>
  <c r="BH186"/>
  <c r="BG186"/>
  <c r="BF186"/>
  <c r="AA186"/>
  <c r="Y186"/>
  <c r="W186"/>
  <c r="BK186"/>
  <c r="N186"/>
  <c r="BE186"/>
  <c r="BI184"/>
  <c r="BH184"/>
  <c r="BG184"/>
  <c r="BF184"/>
  <c r="AA184"/>
  <c r="Y184"/>
  <c r="W184"/>
  <c r="BK184"/>
  <c r="N184"/>
  <c r="BE184"/>
  <c r="BI180"/>
  <c r="BH180"/>
  <c r="BG180"/>
  <c r="BF180"/>
  <c r="AA180"/>
  <c r="Y180"/>
  <c r="W180"/>
  <c r="BK180"/>
  <c r="N180"/>
  <c r="BE180"/>
  <c r="BI178"/>
  <c r="BH178"/>
  <c r="BG178"/>
  <c r="BF178"/>
  <c r="AA178"/>
  <c r="Y178"/>
  <c r="W178"/>
  <c r="BK178"/>
  <c r="N178"/>
  <c r="BE178"/>
  <c r="BI173"/>
  <c r="BH173"/>
  <c r="BG173"/>
  <c r="BF173"/>
  <c r="AA173"/>
  <c r="Y173"/>
  <c r="W173"/>
  <c r="BK173"/>
  <c r="N173"/>
  <c r="BE173"/>
  <c r="BI171"/>
  <c r="BH171"/>
  <c r="BG171"/>
  <c r="BF171"/>
  <c r="AA171"/>
  <c r="Y171"/>
  <c r="W171"/>
  <c r="BK171"/>
  <c r="N171"/>
  <c r="BE171"/>
  <c r="BI169"/>
  <c r="BH169"/>
  <c r="BG169"/>
  <c r="BF169"/>
  <c r="AA169"/>
  <c r="Y169"/>
  <c r="Y161" s="1"/>
  <c r="W169"/>
  <c r="BK169"/>
  <c r="N169"/>
  <c r="BE169"/>
  <c r="BI164"/>
  <c r="BH164"/>
  <c r="BG164"/>
  <c r="BF164"/>
  <c r="AA164"/>
  <c r="Y164"/>
  <c r="W164"/>
  <c r="BK164"/>
  <c r="BK161" s="1"/>
  <c r="N161" s="1"/>
  <c r="N92" s="1"/>
  <c r="N164"/>
  <c r="BE164"/>
  <c r="BI162"/>
  <c r="BH162"/>
  <c r="BG162"/>
  <c r="BF162"/>
  <c r="AA162"/>
  <c r="AA161"/>
  <c r="Y162"/>
  <c r="W162"/>
  <c r="W161"/>
  <c r="BK162"/>
  <c r="N162"/>
  <c r="BE162" s="1"/>
  <c r="BI157"/>
  <c r="BH157"/>
  <c r="BG157"/>
  <c r="BF157"/>
  <c r="AA157"/>
  <c r="Y157"/>
  <c r="W157"/>
  <c r="BK157"/>
  <c r="N157"/>
  <c r="BE157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Y147" s="1"/>
  <c r="W152"/>
  <c r="BK152"/>
  <c r="N152"/>
  <c r="BE152"/>
  <c r="BI150"/>
  <c r="BH150"/>
  <c r="BG150"/>
  <c r="BF150"/>
  <c r="AA150"/>
  <c r="Y150"/>
  <c r="W150"/>
  <c r="BK150"/>
  <c r="BK147" s="1"/>
  <c r="N147" s="1"/>
  <c r="N91" s="1"/>
  <c r="N150"/>
  <c r="BE150"/>
  <c r="BI148"/>
  <c r="BH148"/>
  <c r="BG148"/>
  <c r="BF148"/>
  <c r="AA148"/>
  <c r="AA147"/>
  <c r="Y148"/>
  <c r="W148"/>
  <c r="W147"/>
  <c r="BK148"/>
  <c r="N148"/>
  <c r="BE148" s="1"/>
  <c r="BI143"/>
  <c r="BH143"/>
  <c r="BG143"/>
  <c r="BF143"/>
  <c r="AA143"/>
  <c r="AA142"/>
  <c r="Y143"/>
  <c r="Y142"/>
  <c r="W143"/>
  <c r="W142"/>
  <c r="BK143"/>
  <c r="BK142"/>
  <c r="N142" s="1"/>
  <c r="N90" s="1"/>
  <c r="N143"/>
  <c r="BE143" s="1"/>
  <c r="BI140"/>
  <c r="BH140"/>
  <c r="BG140"/>
  <c r="BF140"/>
  <c r="AA140"/>
  <c r="Y140"/>
  <c r="Y137" s="1"/>
  <c r="W140"/>
  <c r="BK140"/>
  <c r="N140"/>
  <c r="BE140"/>
  <c r="BI138"/>
  <c r="BH138"/>
  <c r="BG138"/>
  <c r="BF138"/>
  <c r="AA138"/>
  <c r="AA137"/>
  <c r="AA136" s="1"/>
  <c r="Y138"/>
  <c r="W138"/>
  <c r="W137"/>
  <c r="W136" s="1"/>
  <c r="BK138"/>
  <c r="BK137" s="1"/>
  <c r="N138"/>
  <c r="BE138" s="1"/>
  <c r="M132"/>
  <c r="M131"/>
  <c r="F131"/>
  <c r="F129"/>
  <c r="F127"/>
  <c r="BI117"/>
  <c r="BH117"/>
  <c r="BG117"/>
  <c r="BF117"/>
  <c r="BI116"/>
  <c r="BH116"/>
  <c r="BG116"/>
  <c r="BF116"/>
  <c r="BI115"/>
  <c r="BH115"/>
  <c r="BG115"/>
  <c r="BF115"/>
  <c r="BI114"/>
  <c r="BH114"/>
  <c r="BG114"/>
  <c r="BF114"/>
  <c r="BI113"/>
  <c r="BH113"/>
  <c r="BG113"/>
  <c r="H33" s="1"/>
  <c r="BB88" i="1" s="1"/>
  <c r="BB87" s="1"/>
  <c r="BF113" i="2"/>
  <c r="BI112"/>
  <c r="H35" s="1"/>
  <c r="BD88" i="1" s="1"/>
  <c r="BD87" s="1"/>
  <c r="W35" s="1"/>
  <c r="BH112" i="2"/>
  <c r="H34"/>
  <c r="BC88" i="1" s="1"/>
  <c r="BC87" s="1"/>
  <c r="BG112" i="2"/>
  <c r="BF112"/>
  <c r="M32"/>
  <c r="AW88" i="1" s="1"/>
  <c r="H32" i="2"/>
  <c r="BA88" i="1" s="1"/>
  <c r="BA87" s="1"/>
  <c r="M83" i="2"/>
  <c r="M82"/>
  <c r="F82"/>
  <c r="F80"/>
  <c r="F78"/>
  <c r="O14"/>
  <c r="E14"/>
  <c r="F83" s="1"/>
  <c r="O13"/>
  <c r="O8"/>
  <c r="M129" s="1"/>
  <c r="M80"/>
  <c r="CK94" i="1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AM83"/>
  <c r="L83"/>
  <c r="AM82"/>
  <c r="L82"/>
  <c r="AM80"/>
  <c r="L80"/>
  <c r="L78"/>
  <c r="L77"/>
  <c r="BK136" i="2" l="1"/>
  <c r="N137"/>
  <c r="N89" s="1"/>
  <c r="AX87" i="1"/>
  <c r="W33"/>
  <c r="W282" i="2"/>
  <c r="W135" s="1"/>
  <c r="AU88" i="1" s="1"/>
  <c r="AU87" s="1"/>
  <c r="W32"/>
  <c r="AW87"/>
  <c r="AK32" s="1"/>
  <c r="W34"/>
  <c r="AY87"/>
  <c r="BK282" i="2"/>
  <c r="N282" s="1"/>
  <c r="N96" s="1"/>
  <c r="N283"/>
  <c r="N97" s="1"/>
  <c r="Y136"/>
  <c r="Y135" s="1"/>
  <c r="AA282"/>
  <c r="AA135" s="1"/>
  <c r="F132"/>
  <c r="N432"/>
  <c r="BE432" s="1"/>
  <c r="N136" l="1"/>
  <c r="N88" s="1"/>
  <c r="BK135"/>
  <c r="N135" s="1"/>
  <c r="N87" s="1"/>
  <c r="N116" l="1"/>
  <c r="BE116" s="1"/>
  <c r="N114"/>
  <c r="BE114" s="1"/>
  <c r="M26"/>
  <c r="N117"/>
  <c r="BE117" s="1"/>
  <c r="N115"/>
  <c r="BE115" s="1"/>
  <c r="N113"/>
  <c r="BE113" s="1"/>
  <c r="N112"/>
  <c r="BE112" l="1"/>
  <c r="N111"/>
  <c r="H31" l="1"/>
  <c r="AZ88" i="1" s="1"/>
  <c r="AZ87" s="1"/>
  <c r="M31" i="2"/>
  <c r="AV88" i="1" s="1"/>
  <c r="AT88" s="1"/>
  <c r="M27" i="2"/>
  <c r="L119"/>
  <c r="AV87" i="1" l="1"/>
  <c r="AS88"/>
  <c r="AS87" s="1"/>
  <c r="M29" i="2"/>
  <c r="AT87" i="1" l="1"/>
  <c r="L37" i="2"/>
  <c r="AG88" i="1"/>
  <c r="AN88" l="1"/>
  <c r="AG87"/>
  <c r="AK26" l="1"/>
  <c r="AG91"/>
  <c r="AG94"/>
  <c r="AN87"/>
  <c r="AG92"/>
  <c r="AG93"/>
  <c r="CD92" l="1"/>
  <c r="AV92"/>
  <c r="BY92" s="1"/>
  <c r="CD91"/>
  <c r="AG90"/>
  <c r="AN91"/>
  <c r="AV91"/>
  <c r="BY91" s="1"/>
  <c r="AV94"/>
  <c r="BY94" s="1"/>
  <c r="CD94"/>
  <c r="AV93"/>
  <c r="BY93" s="1"/>
  <c r="CD93"/>
  <c r="AN93"/>
  <c r="AK31" l="1"/>
  <c r="AN92"/>
  <c r="AK27"/>
  <c r="AK29" s="1"/>
  <c r="AG96"/>
  <c r="AN94"/>
  <c r="AN90" s="1"/>
  <c r="AN96" s="1"/>
  <c r="W31"/>
  <c r="AK37" l="1"/>
</calcChain>
</file>

<file path=xl/sharedStrings.xml><?xml version="1.0" encoding="utf-8"?>
<sst xmlns="http://schemas.openxmlformats.org/spreadsheetml/2006/main" count="3515" uniqueCount="799">
  <si>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</si>
  <si>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</si>
  <si>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</si>
  <si>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</si>
  <si>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</si>
  <si>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</si>
  <si>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</si>
  <si>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</si>
  <si>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</si>
  <si>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</si>
  <si>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</si>
  <si>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</si>
  <si>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</si>
  <si>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</si>
  <si>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</si>
  <si>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</si>
  <si>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</si>
  <si>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A64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</si>
  <si>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</si>
  <si>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</si>
  <si>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Oprava hasičské zbrojnice</t>
  </si>
  <si>
    <t>JKSO:</t>
  </si>
  <si>
    <t/>
  </si>
  <si>
    <t>CC-CZ:</t>
  </si>
  <si>
    <t>Místo:</t>
  </si>
  <si>
    <t>Zelinkovice čp.39</t>
  </si>
  <si>
    <t>Datum:</t>
  </si>
  <si>
    <t>10.11.2017</t>
  </si>
  <si>
    <t>Objednatel:</t>
  </si>
  <si>
    <t>IČ:</t>
  </si>
  <si>
    <t>Statutární město Frýdek - Místek</t>
  </si>
  <si>
    <t>DIČ:</t>
  </si>
  <si>
    <t>Zhotovitel:</t>
  </si>
  <si>
    <t>Vyplň údaj</t>
  </si>
  <si>
    <t>Projektant:</t>
  </si>
  <si>
    <t>VENEZA spol. s r.o.</t>
  </si>
  <si>
    <t>True</t>
  </si>
  <si>
    <t>Zpracovatel:</t>
  </si>
  <si>
    <t>Ing. Lumír Hajdušek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</si>
  <si>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</si>
  <si>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</si>
  <si>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</si>
  <si>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</si>
  <si>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</si>
  <si>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</si>
  <si>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</si>
  <si>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</si>
  <si>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</si>
  <si>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</si>
  <si>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</si>
  <si>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</si>
  <si>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</si>
  <si>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</si>
  <si>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</si>
  <si>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</si>
  <si>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</si>
  <si>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</si>
  <si>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</si>
  <si>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</si>
  <si>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</si>
  <si>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</si>
  <si>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</si>
  <si>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</si>
  <si>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</si>
  <si>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</si>
  <si>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</si>
  <si>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</si>
  <si>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</si>
  <si>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</si>
  <si>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</si>
  <si>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</si>
  <si>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</si>
  <si>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</si>
  <si>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</si>
  <si>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</si>
  <si>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</si>
  <si>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</si>
  <si>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</si>
  <si>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</si>
  <si>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</si>
  <si>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</si>
  <si>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{563a5b5d-084c-4850-8bdd-a0ca82c5bde4}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</si>
  <si>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</si>
  <si>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</si>
  <si>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</si>
  <si>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</si>
  <si>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</si>
  <si>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</si>
  <si>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</si>
  <si>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</si>
  <si>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</si>
  <si>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</si>
  <si>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</si>
  <si>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</si>
  <si>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</si>
  <si>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</si>
  <si>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</si>
  <si>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</si>
  <si>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</si>
  <si>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</si>
  <si>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</si>
  <si>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</si>
  <si>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</si>
  <si>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</si>
  <si>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</si>
  <si>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</si>
  <si>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</si>
  <si>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</si>
  <si>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</si>
  <si>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</si>
  <si>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</si>
  <si>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</si>
  <si>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</si>
  <si>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</si>
  <si>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</si>
  <si>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</si>
  <si>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</si>
  <si>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</si>
  <si>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725 - Zdravotechnika - zařizovací předměty</t>
  </si>
  <si>
    <t xml:space="preserve">    762 - Konstrukce tesařské</t>
  </si>
  <si>
    <t xml:space="preserve">    764 - Konstrukce klempířské</t>
  </si>
  <si>
    <t xml:space="preserve">    765 - Práce podkroví - provedené horolezci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</si>
  <si>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</si>
  <si>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</si>
  <si>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</si>
  <si>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</si>
  <si>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</si>
  <si>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</si>
  <si>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787 - Dokončovací práce - zasklívání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</si>
  <si>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</si>
  <si>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</si>
  <si>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</si>
  <si>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</si>
  <si>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</si>
  <si>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</si>
  <si>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</si>
  <si>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</si>
  <si>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</si>
  <si>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</si>
  <si>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</si>
  <si>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</si>
  <si>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</si>
  <si>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</si>
  <si>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</si>
  <si>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</si>
  <si>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</si>
  <si>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</si>
  <si>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</si>
  <si>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</si>
  <si>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</si>
  <si>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</si>
  <si>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</si>
  <si>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</si>
  <si>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</si>
  <si>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</si>
  <si>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132201201</t>
  </si>
  <si>
    <t>Hloubení rýh š do 2000 mm v hornině tř. 3 objemu do 100 m3</t>
  </si>
  <si>
    <t>m3</t>
  </si>
  <si>
    <t>4</t>
  </si>
  <si>
    <t>-2111361900</t>
  </si>
  <si>
    <t>" D.01 - venkovní část"   (9,25+1,0+3,3)*1,0*1,0</t>
  </si>
  <si>
    <t>VV</t>
  </si>
  <si>
    <t>174101102</t>
  </si>
  <si>
    <t>Zásyp v uzavřených prostorech sypaninou se zhutněním</t>
  </si>
  <si>
    <t>347822600</t>
  </si>
  <si>
    <t>3</t>
  </si>
  <si>
    <t>310279842</t>
  </si>
  <si>
    <t>Zazdívka otvorů pl do 4 m2 ve zdivu nadzákladovém z nepálených tvárnic tl do 300 mm</t>
  </si>
  <si>
    <t>890199972</t>
  </si>
  <si>
    <t>" 1. NP - okno"      1,5*1,25*0,45</t>
  </si>
  <si>
    <t>"věž otvory"          2,7*(1,0+1,2*2)*0,3+1,0*0,9*0,3</t>
  </si>
  <si>
    <t>Součet</t>
  </si>
  <si>
    <t>411321313</t>
  </si>
  <si>
    <t>Stropy deskové ze ŽB tř. C 16/20</t>
  </si>
  <si>
    <t>-714729620</t>
  </si>
  <si>
    <t>" plošina +7,8"      (2,0*2,7)*0,12 - (1,0*1,2+0,7*0,75)*0,12</t>
  </si>
  <si>
    <t>5</t>
  </si>
  <si>
    <t>411351101</t>
  </si>
  <si>
    <t>Zřízení bednění stropů deskových</t>
  </si>
  <si>
    <t>m2</t>
  </si>
  <si>
    <t>1119730073</t>
  </si>
  <si>
    <t>" plošina +7,8"      (2,0*2,7) - (1,0*1,2+0,7*0,75)</t>
  </si>
  <si>
    <t>6</t>
  </si>
  <si>
    <t>411351102</t>
  </si>
  <si>
    <t>Odstranění bednění stropů deskových</t>
  </si>
  <si>
    <t>-1904483610</t>
  </si>
  <si>
    <t>7</t>
  </si>
  <si>
    <t>411354171</t>
  </si>
  <si>
    <t>Zřízení podpěrné konstrukce stropů v do 4 m pro zatížení do 5 kPa</t>
  </si>
  <si>
    <t>1322006901</t>
  </si>
  <si>
    <t>8</t>
  </si>
  <si>
    <t>411354172</t>
  </si>
  <si>
    <t>Odstranění podpěrné konstrukce stropů v do 4 m pro zatížení do 5 kPa</t>
  </si>
  <si>
    <t>-162786085</t>
  </si>
  <si>
    <t>9</t>
  </si>
  <si>
    <t>411362021</t>
  </si>
  <si>
    <t>Výztuž stropů svařovanými sítěmi Kari</t>
  </si>
  <si>
    <t>t</t>
  </si>
  <si>
    <t>-874821453</t>
  </si>
  <si>
    <t>"síť 8/8-100/100"      3,675*7,667*0,001*1,25</t>
  </si>
  <si>
    <t>10</t>
  </si>
  <si>
    <t>413232211</t>
  </si>
  <si>
    <t>Zazdívka zhlaví válcovaných nosníků v do 150 mm</t>
  </si>
  <si>
    <t>kus</t>
  </si>
  <si>
    <t>1918838270</t>
  </si>
  <si>
    <t>" pro plošinu +7,8"      6+4</t>
  </si>
  <si>
    <t>"kotvení žebřík"             4</t>
  </si>
  <si>
    <t>11</t>
  </si>
  <si>
    <t>611325412</t>
  </si>
  <si>
    <t>Oprava vnitřní vápenocementové hladké omítky stropů v rozsahu plochy do 30%</t>
  </si>
  <si>
    <t>1435397624</t>
  </si>
  <si>
    <t>"1. NP  garáž"       (4,725+3,475)*7,0</t>
  </si>
  <si>
    <t>12</t>
  </si>
  <si>
    <t>612131101</t>
  </si>
  <si>
    <t>Cementový postřik vnitřních stěn nanášený celoplošně ručně</t>
  </si>
  <si>
    <t>1481797019</t>
  </si>
  <si>
    <t xml:space="preserve">" 2.NP - WC"                (2,7+0,85)*2*2,9 - 0,7*2,0  </t>
  </si>
  <si>
    <t xml:space="preserve">"podzemní podlaží"    (8,7+2,3)*2*2,3 </t>
  </si>
  <si>
    <t>"věž od +5,52 "           (2,0+2,7)*2*5,85 - (1,0*2,7+1,2*2,7)*2</t>
  </si>
  <si>
    <t>13</t>
  </si>
  <si>
    <t>612321121</t>
  </si>
  <si>
    <t>Vápenocementová omítka hladká jednovrstvá vnitřních stěn nanášená ručně</t>
  </si>
  <si>
    <t>1589264060</t>
  </si>
  <si>
    <t xml:space="preserve">" 2.NP - WC"    (2,7+0,85)*2*2,0 - 0,7*2,0  </t>
  </si>
  <si>
    <t>14</t>
  </si>
  <si>
    <t>612142001</t>
  </si>
  <si>
    <t>Potažení vnitřních stěn sklovláknitým pletivem vtlačeným do tenkovrstvé hmoty</t>
  </si>
  <si>
    <t>153710368</t>
  </si>
  <si>
    <t xml:space="preserve">" 2.NP - WC"    (2,7+0,85)*2*0,9  </t>
  </si>
  <si>
    <t>612321141</t>
  </si>
  <si>
    <t>Vápenocementová omítka štuková dvouvrstvá vnitřních stěn nanášená ručně</t>
  </si>
  <si>
    <t>-1382209411</t>
  </si>
  <si>
    <t xml:space="preserve">" 2.NP - WC"                (2,7+0,85)*2*0,9  </t>
  </si>
  <si>
    <t>16</t>
  </si>
  <si>
    <t>612325225</t>
  </si>
  <si>
    <t>Vápenocementová štuková omítka malých ploch do 4,0 m2 na stěnách</t>
  </si>
  <si>
    <t>1982891103</t>
  </si>
  <si>
    <t>" 1. NP - okno -  1,5*1,25 "       1</t>
  </si>
  <si>
    <t>17</t>
  </si>
  <si>
    <t>612325412</t>
  </si>
  <si>
    <t>Oprava vnitřní vápenocementové hladké omítky stěn v rozsahu plochy do 30%</t>
  </si>
  <si>
    <t>-1958559091</t>
  </si>
  <si>
    <t xml:space="preserve">"1. NP garáže "    (4,725+3,475+7,0*2)*2*3,6 </t>
  </si>
  <si>
    <t xml:space="preserve">                     - ((2,7*3,2)*2+1,5*1,25+1,5*1,6*2)</t>
  </si>
  <si>
    <t>18</t>
  </si>
  <si>
    <t>612335223</t>
  </si>
  <si>
    <t>Cementová štuková omítka malých ploch do 1,0 m2 na stěnách</t>
  </si>
  <si>
    <t>-1379331424</t>
  </si>
  <si>
    <t>"věž Jih "      1</t>
  </si>
  <si>
    <t>19</t>
  </si>
  <si>
    <t>612335225</t>
  </si>
  <si>
    <t>Cementová štuková omítka malých ploch do 4,0 m2 na stěnách</t>
  </si>
  <si>
    <t>-1512830031</t>
  </si>
  <si>
    <t xml:space="preserve"> "zazděné otvory 1.NP "        1</t>
  </si>
  <si>
    <t xml:space="preserve"> " věž"             3</t>
  </si>
  <si>
    <t>20</t>
  </si>
  <si>
    <t>612335302</t>
  </si>
  <si>
    <t>Cementová štuková omítka ostění nebo nadpraží</t>
  </si>
  <si>
    <t>-1176597137</t>
  </si>
  <si>
    <t>" 1. NP - okna"     (1,5+1,2*2+ (1,5+1,6*2)*2)*0,3</t>
  </si>
  <si>
    <t>612821002</t>
  </si>
  <si>
    <t>Vnitřní sanační štuková omítka pro vlhké zdivo prováděná ručně</t>
  </si>
  <si>
    <t>950276524</t>
  </si>
  <si>
    <t>22</t>
  </si>
  <si>
    <t>621131101</t>
  </si>
  <si>
    <t>Cementový postřik vnějších podhledů nanášený celoplošně ručně</t>
  </si>
  <si>
    <t>-1573455158</t>
  </si>
  <si>
    <t>"podhled "     19,7</t>
  </si>
  <si>
    <t>23</t>
  </si>
  <si>
    <t>621131121</t>
  </si>
  <si>
    <t>Penetrace akrylát-silikon vnějších podhledů nanášená ručně</t>
  </si>
  <si>
    <t>2023893706</t>
  </si>
  <si>
    <t>24</t>
  </si>
  <si>
    <t>621142001</t>
  </si>
  <si>
    <t>Potažení vnějších podhledů sklovláknitým pletivem vtlačeným do tenkovrstvé hmoty</t>
  </si>
  <si>
    <t>-1614987705</t>
  </si>
  <si>
    <t>25</t>
  </si>
  <si>
    <t>621531011</t>
  </si>
  <si>
    <t>Tenkovrstvá silikonová zrnitá omítka tl. 1,5 mm včetně penetrace vnějších podhledů</t>
  </si>
  <si>
    <t>-1775626735</t>
  </si>
  <si>
    <t>26</t>
  </si>
  <si>
    <t>622131101</t>
  </si>
  <si>
    <t>Cementový postřik vnějších stěn nanášený celoplošně ručně</t>
  </si>
  <si>
    <t>-421579561</t>
  </si>
  <si>
    <t>" Z,S "   52,6+28,5</t>
  </si>
  <si>
    <t>"V,J"      78,2+62,6</t>
  </si>
  <si>
    <t>"věž"     36,6+27,3+25,4</t>
  </si>
  <si>
    <t>27</t>
  </si>
  <si>
    <t>622131121</t>
  </si>
  <si>
    <t>Penetrace akrylát-silikon vnějších stěn nanášená ručně</t>
  </si>
  <si>
    <t>-1528413123</t>
  </si>
  <si>
    <t>28</t>
  </si>
  <si>
    <t>622142001</t>
  </si>
  <si>
    <t>Potažení vnějších stěn sklovláknitým pletivem vtlačeným do tenkovrstvé hmoty</t>
  </si>
  <si>
    <t>1858292539</t>
  </si>
  <si>
    <t>29</t>
  </si>
  <si>
    <t>622385105</t>
  </si>
  <si>
    <t>Tenkovrstvá venkovní  omítka malých ploch do 4,0m2 na stěnách</t>
  </si>
  <si>
    <t>-1423164101</t>
  </si>
  <si>
    <t xml:space="preserve"> " věž"            4</t>
  </si>
  <si>
    <t>30</t>
  </si>
  <si>
    <t>622531011</t>
  </si>
  <si>
    <t>Tenkovrstvá silikonová zrnitá omítka tl. 1,5 mm včetně penetrace vnějších stěn</t>
  </si>
  <si>
    <t>-55864713</t>
  </si>
  <si>
    <t>31</t>
  </si>
  <si>
    <t>-1261500779</t>
  </si>
  <si>
    <t xml:space="preserve">" sokl  - 2 strany"   (9,25+0,3+2,6+8,5+3,3)*0,3 </t>
  </si>
  <si>
    <t>32</t>
  </si>
  <si>
    <t>622331121</t>
  </si>
  <si>
    <t>Cementová omítka hladká jednovrstvá vnějších stěn nanášená ručně</t>
  </si>
  <si>
    <t>-861759240</t>
  </si>
  <si>
    <t>33</t>
  </si>
  <si>
    <t>622821001</t>
  </si>
  <si>
    <t>Vnější sanační zatřená omítka pro vlhké zdivo prováděná ručně</t>
  </si>
  <si>
    <t>1705038563</t>
  </si>
  <si>
    <t>" D.01 - venkovní část základy"   (9,25+3,3)*1,0</t>
  </si>
  <si>
    <t>34</t>
  </si>
  <si>
    <t>629995219</t>
  </si>
  <si>
    <t>Očištění vnějších ploch otryskáním nesušeným křemičitým pískem betonového povrchu</t>
  </si>
  <si>
    <t>-1459300805</t>
  </si>
  <si>
    <t>" D.01 - venkovní část , základy"   (9,25+3,3)*1,0</t>
  </si>
  <si>
    <t>35</t>
  </si>
  <si>
    <t>637121113</t>
  </si>
  <si>
    <t>Okapový chodník z kačírku tl 200 mm s udusáním</t>
  </si>
  <si>
    <t>-1807888718</t>
  </si>
  <si>
    <t xml:space="preserve">" sokl  - 2 strany"   (9,25+0,3+2,6+8,5+2,3+3,3)*0,6 </t>
  </si>
  <si>
    <t>36</t>
  </si>
  <si>
    <t>637311122</t>
  </si>
  <si>
    <t>Okapový chodník z betonových chodníkových obrubníků stojatých lože beton</t>
  </si>
  <si>
    <t>m</t>
  </si>
  <si>
    <t>1062980536</t>
  </si>
  <si>
    <t>" sokl  - 2 strany"   (9,25+0,3+2,6+8,5+2,3+3,3)</t>
  </si>
  <si>
    <t>37</t>
  </si>
  <si>
    <t>711493122</t>
  </si>
  <si>
    <t>Izolace proti podpovrchové a tlakové vodě svislá SCHOMBURG těsnicí stěrkou AQUAFIN-1K</t>
  </si>
  <si>
    <t>268674896</t>
  </si>
  <si>
    <t>38</t>
  </si>
  <si>
    <t>711161306</t>
  </si>
  <si>
    <t>Izolace proti zemní vlhkosti stěn foliemi nopovými pro běžné podmínky tl. 0,5 mm šířky 1,0 m</t>
  </si>
  <si>
    <t>-2056310925</t>
  </si>
  <si>
    <t>39</t>
  </si>
  <si>
    <t>631311134</t>
  </si>
  <si>
    <t>Mazanina tl do 240 mm z betonu prostého bez zvýšených nároků na prostředí tř. C 16/20</t>
  </si>
  <si>
    <t>-2041597214</t>
  </si>
  <si>
    <t>"1.NP - montážní jáma"     1,0*5,0*0,15</t>
  </si>
  <si>
    <t>40</t>
  </si>
  <si>
    <t>632451101</t>
  </si>
  <si>
    <t>Cementový samonivelační potěr ze suchých směsí tloušťky do 5 mm</t>
  </si>
  <si>
    <t>-1258699065</t>
  </si>
  <si>
    <t>"1.NP - montážní jáma"     1,0*5,0</t>
  </si>
  <si>
    <t>41</t>
  </si>
  <si>
    <t>635321211</t>
  </si>
  <si>
    <t>Násyp pod podlahy z cihelného recyklátu se zhutněním</t>
  </si>
  <si>
    <t>1085838859</t>
  </si>
  <si>
    <t>"1.NP - montážní jáma"     1,0*5,0*0,85</t>
  </si>
  <si>
    <t>42</t>
  </si>
  <si>
    <t>941111121</t>
  </si>
  <si>
    <t>Montáž lešení řadového trubkového lehkého s podlahami zatížení do 200 kg/m2 š do 1,2 m v do 10 m</t>
  </si>
  <si>
    <t>1094410078</t>
  </si>
  <si>
    <t>(11,5+11,8+1,2*2)*2*(8,0-2,0)</t>
  </si>
  <si>
    <t>3,3*4*4,0</t>
  </si>
  <si>
    <t>43</t>
  </si>
  <si>
    <t>941111221</t>
  </si>
  <si>
    <t>Příplatek k lešení řadovému trubkovému lehkému s podlahami š 1,2 m v 10 m za první a ZKD den použití</t>
  </si>
  <si>
    <t>-1757941597</t>
  </si>
  <si>
    <t>361,2*30</t>
  </si>
  <si>
    <t>44</t>
  </si>
  <si>
    <t>941111821</t>
  </si>
  <si>
    <t>Demontáž lešení řadového trubkového lehkého s podlahami zatížení do 200 kg/m2 š do 1,2 m v do 10 m</t>
  </si>
  <si>
    <t>1943106644</t>
  </si>
  <si>
    <t>45</t>
  </si>
  <si>
    <t>949311111</t>
  </si>
  <si>
    <t>Montáž lešení trubkového do šachet o půdorysné ploše do 6 m2 v do 10 m</t>
  </si>
  <si>
    <t>-1219016865</t>
  </si>
  <si>
    <t>" vnitřní omítky  - věž"      (11,4-5,52)</t>
  </si>
  <si>
    <t>46</t>
  </si>
  <si>
    <t>949311211</t>
  </si>
  <si>
    <t>Příplatek k lešení trubkovému do šachet do 6 m2 v do 30 m za první a ZKD den použití</t>
  </si>
  <si>
    <t>-1210373693</t>
  </si>
  <si>
    <t>5,88*20</t>
  </si>
  <si>
    <t>47</t>
  </si>
  <si>
    <t>949311811</t>
  </si>
  <si>
    <t>Demontáž lešení trubkového do šachet o půdorysné ploše do 6 m2 v do 10 m</t>
  </si>
  <si>
    <t>73415442</t>
  </si>
  <si>
    <t>48</t>
  </si>
  <si>
    <t>962081141</t>
  </si>
  <si>
    <t>Bourání příček ze skleněných tvárnic tl do 150 mm</t>
  </si>
  <si>
    <t>1966995123</t>
  </si>
  <si>
    <t>" 1. NP - okna"    (1,5*1,25*2+1,5*1,6*2 + 1,2*0,6*2)</t>
  </si>
  <si>
    <t>"věž  + 5,52"          1,0*2,7*2</t>
  </si>
  <si>
    <t>49</t>
  </si>
  <si>
    <t>965081213</t>
  </si>
  <si>
    <t>Bourání podlah z dlaždic keramických nebo xylolitových tl do 10 mm plochy přes 1 m2</t>
  </si>
  <si>
    <t>1598863791</t>
  </si>
  <si>
    <t xml:space="preserve">" 2.NP - WC"    2,7*0,85  </t>
  </si>
  <si>
    <t>50</t>
  </si>
  <si>
    <t>973031324</t>
  </si>
  <si>
    <t>Vysekání kapes ve zdivu cihelném na MV nebo MVC pl do 0,10 m2 hl do 150 mm</t>
  </si>
  <si>
    <t>-1545375020</t>
  </si>
  <si>
    <t>51</t>
  </si>
  <si>
    <t>978013191</t>
  </si>
  <si>
    <t>Otlučení vnitřní vápenné nebo vápenocementové omítky stěn v rozsahu do 100 %</t>
  </si>
  <si>
    <t>-470253389</t>
  </si>
  <si>
    <t xml:space="preserve">" 2.NP - WC"             (2,7+0,85)*2*0,9  </t>
  </si>
  <si>
    <t>"věž od +5,52 "       (2,0+2,7)*2*5,85 - (1,0*2,7+1,2*2,7)*2</t>
  </si>
  <si>
    <t>52</t>
  </si>
  <si>
    <t>978036191</t>
  </si>
  <si>
    <t>Otlučení cementových omítek vnějších ploch rozsahu do 100 %</t>
  </si>
  <si>
    <t>334038265</t>
  </si>
  <si>
    <t xml:space="preserve">"otlučení soklu  - 2 strany"   (9,25+0,3+2,6+8,5+3,3)*0,3 </t>
  </si>
  <si>
    <t>53</t>
  </si>
  <si>
    <t>985131311</t>
  </si>
  <si>
    <t>Ruční dočištění ploch stěn, rubu kleneb a podlah ocelových kartáči</t>
  </si>
  <si>
    <t>2111002718</t>
  </si>
  <si>
    <t>54</t>
  </si>
  <si>
    <t>997013152</t>
  </si>
  <si>
    <t>Vnitrostaveništní doprava suti a vybouraných hmot pro budovy v do 9 m s omezením mechanizace</t>
  </si>
  <si>
    <t>-1436280485</t>
  </si>
  <si>
    <t>55</t>
  </si>
  <si>
    <t>997013501</t>
  </si>
  <si>
    <t>Odvoz suti a vybouraných hmot na skládku nebo meziskládku do 1 km se složením</t>
  </si>
  <si>
    <t>-62538639</t>
  </si>
  <si>
    <t>56</t>
  </si>
  <si>
    <t>997013509</t>
  </si>
  <si>
    <t>Příplatek k odvozu suti a vybouraných hmot na skládku ZKD 1 km přes 1 km</t>
  </si>
  <si>
    <t>-321550037</t>
  </si>
  <si>
    <t>8,93*10</t>
  </si>
  <si>
    <t>57</t>
  </si>
  <si>
    <t>997013803</t>
  </si>
  <si>
    <t>Poplatek za uložení stavebního odpadu z keramických materiálů na skládce (skládkovné)</t>
  </si>
  <si>
    <t>-1111355985</t>
  </si>
  <si>
    <t>58</t>
  </si>
  <si>
    <t>998011002</t>
  </si>
  <si>
    <t>Přesun hmot pro budovy zděné v do 12 m</t>
  </si>
  <si>
    <t>-1175847163</t>
  </si>
  <si>
    <t>59</t>
  </si>
  <si>
    <t>713121311</t>
  </si>
  <si>
    <t>Montáž izolace tepelné podlah izolačním zásypem volně sypaným tl vrstvy do 50 mm</t>
  </si>
  <si>
    <t>-1866058450</t>
  </si>
  <si>
    <t>"2.NP  "       4,725*8,05</t>
  </si>
  <si>
    <t>60</t>
  </si>
  <si>
    <t>M</t>
  </si>
  <si>
    <t>587615210</t>
  </si>
  <si>
    <t>keramzit Liapor frakce 0-4 mm pytle PE</t>
  </si>
  <si>
    <t>-2077114392</t>
  </si>
  <si>
    <t>"2.NP  "       4,725*8,05*0,05*20</t>
  </si>
  <si>
    <t>61</t>
  </si>
  <si>
    <t>998713102</t>
  </si>
  <si>
    <t>Přesun hmot tonážní pro izolace tepelné v objektech v do 12 m</t>
  </si>
  <si>
    <t>92384256</t>
  </si>
  <si>
    <t>62</t>
  </si>
  <si>
    <t>725114911</t>
  </si>
  <si>
    <t>Odmontování klozetové mísy a sedátka</t>
  </si>
  <si>
    <t>612732194</t>
  </si>
  <si>
    <t>63</t>
  </si>
  <si>
    <t>725114912</t>
  </si>
  <si>
    <t>Zpětná montáž klozetové mísy a sedátka</t>
  </si>
  <si>
    <t>710169818</t>
  </si>
  <si>
    <t>64</t>
  </si>
  <si>
    <t>725210912</t>
  </si>
  <si>
    <t>Opravy umyvadel odmontování a zpětná montáž umyvadel s jedním stojánkovým ventilem</t>
  </si>
  <si>
    <t>985052243</t>
  </si>
  <si>
    <t>65</t>
  </si>
  <si>
    <t>725210974</t>
  </si>
  <si>
    <t>Opravy umyvadel odmontování a zpětná montáž konzoly</t>
  </si>
  <si>
    <t>-1310867971</t>
  </si>
  <si>
    <t>66</t>
  </si>
  <si>
    <t>725210982</t>
  </si>
  <si>
    <t>Opravy umyvadel odmontování zápachové uzávěrky</t>
  </si>
  <si>
    <t>-881988023</t>
  </si>
  <si>
    <t>67</t>
  </si>
  <si>
    <t>725210983</t>
  </si>
  <si>
    <t>Opravy umyvadel zpětná montáž zápachové uzávěrky</t>
  </si>
  <si>
    <t>1220539757</t>
  </si>
  <si>
    <t>68</t>
  </si>
  <si>
    <t>725210984</t>
  </si>
  <si>
    <t>Opravy umyvadel odmontování rohového ventilu G 1/2</t>
  </si>
  <si>
    <t>-230600648</t>
  </si>
  <si>
    <t>69</t>
  </si>
  <si>
    <t>725210985</t>
  </si>
  <si>
    <t>Opravy umyvadel zpětná montáž rohového ventilu G 1/2 s růžicí</t>
  </si>
  <si>
    <t>199561670</t>
  </si>
  <si>
    <t>70</t>
  </si>
  <si>
    <t>762522811</t>
  </si>
  <si>
    <t>Demontáž podlah s polštáři z prken tloušťky do 32 mm</t>
  </si>
  <si>
    <t>1423108608</t>
  </si>
  <si>
    <t>71</t>
  </si>
  <si>
    <t>762810023</t>
  </si>
  <si>
    <t>Záklop stropů z desek OSB tl 15 mm na pero a drážku šroubovaných na trámy</t>
  </si>
  <si>
    <t>1558736956</t>
  </si>
  <si>
    <t>"2.NP  - 2x desky"       4,725*8,05*2</t>
  </si>
  <si>
    <t>72</t>
  </si>
  <si>
    <t>998762102</t>
  </si>
  <si>
    <t>Přesun hmot tonážní pro kce tesařské v objektech v do 12 m</t>
  </si>
  <si>
    <t>249320946</t>
  </si>
  <si>
    <t>73</t>
  </si>
  <si>
    <t>764216604</t>
  </si>
  <si>
    <t>Oplechování rovných parapetů mechanicky kotvené z Pz s povrchovou úpravou rš 330 mm</t>
  </si>
  <si>
    <t>1458335497</t>
  </si>
  <si>
    <t>"nové parapety"  1,5*3+1,2*2+1,0</t>
  </si>
  <si>
    <t>74</t>
  </si>
  <si>
    <t>998764102</t>
  </si>
  <si>
    <t>Přesun hmot tonážní pro konstrukce klempířské v objektech v do 12 m</t>
  </si>
  <si>
    <t>-929089184</t>
  </si>
  <si>
    <t>75</t>
  </si>
  <si>
    <t>765151</t>
  </si>
  <si>
    <t xml:space="preserve">Nátěr říms a žlabů </t>
  </si>
  <si>
    <t>KPL</t>
  </si>
  <si>
    <t>-942015150</t>
  </si>
  <si>
    <t>76</t>
  </si>
  <si>
    <t>765152</t>
  </si>
  <si>
    <t xml:space="preserve">Oprava zdiva - prasklina ( komín,bet. věnec ) </t>
  </si>
  <si>
    <t>1521951340</t>
  </si>
  <si>
    <t>77</t>
  </si>
  <si>
    <t>765153</t>
  </si>
  <si>
    <t>Oprava střechy v místě zatékání</t>
  </si>
  <si>
    <t>25794904</t>
  </si>
  <si>
    <t>78</t>
  </si>
  <si>
    <t>765154</t>
  </si>
  <si>
    <t>Oprava prohnuté římsy</t>
  </si>
  <si>
    <t>168384321</t>
  </si>
  <si>
    <t>79</t>
  </si>
  <si>
    <t>766622131</t>
  </si>
  <si>
    <t>Montáž plastových oken plochy přes 1 m2 otevíravých výšky do 1,5 m s rámem do zdiva</t>
  </si>
  <si>
    <t>2134187086</t>
  </si>
  <si>
    <t>" 1. NP - okno"      1,5*1,2</t>
  </si>
  <si>
    <t>80</t>
  </si>
  <si>
    <t>766622132</t>
  </si>
  <si>
    <t>Montáž plastových oken plochy přes 1 m2 otevíravých výšky do 2,5 m s rámem do zdiva</t>
  </si>
  <si>
    <t>-1865027453</t>
  </si>
  <si>
    <t>" 1. NP - okna"      1,5*1,6*2</t>
  </si>
  <si>
    <t>"věž  - 100/180"     1,0*1,8</t>
  </si>
  <si>
    <t>81</t>
  </si>
  <si>
    <t>611437310</t>
  </si>
  <si>
    <t>okno plastové 1křídlové  OS1A 100x180 cm</t>
  </si>
  <si>
    <t>1103440396</t>
  </si>
  <si>
    <t>"věž  - 100/180"     1,0</t>
  </si>
  <si>
    <t>82</t>
  </si>
  <si>
    <t>611437620</t>
  </si>
  <si>
    <t>okno plastové 2křídlové  OS2A 150x120 cm , vč. parapetu</t>
  </si>
  <si>
    <t>-830160857</t>
  </si>
  <si>
    <t>83</t>
  </si>
  <si>
    <t>611437630</t>
  </si>
  <si>
    <t>okno plastové 2křídlové  OS2A 150x160 cm , vč. parapetu</t>
  </si>
  <si>
    <t>-261510409</t>
  </si>
  <si>
    <t>84</t>
  </si>
  <si>
    <t>766622216</t>
  </si>
  <si>
    <t>Montáž plastových oken plochy do 1 m2 otevíravých s rámem do zdiva</t>
  </si>
  <si>
    <t>-2043091683</t>
  </si>
  <si>
    <t>" 1200/600 "       2</t>
  </si>
  <si>
    <t>85</t>
  </si>
  <si>
    <t>611437340</t>
  </si>
  <si>
    <t>okno plastové 1křídlové  OS1A 120x60 cm , vč. parapetu</t>
  </si>
  <si>
    <t>1740640379</t>
  </si>
  <si>
    <t>86</t>
  </si>
  <si>
    <t>766660001</t>
  </si>
  <si>
    <t>Montáž dveřních křídel otvíravých 1křídlových š do 0,8 m do ocelové zárubně</t>
  </si>
  <si>
    <t>-2040043380</t>
  </si>
  <si>
    <t>87</t>
  </si>
  <si>
    <t>611617210</t>
  </si>
  <si>
    <t>dveře vnitřní hladké dýhované plné 1křídlové 80x197 cm dub</t>
  </si>
  <si>
    <t>1661896479</t>
  </si>
  <si>
    <t>"1. NP"     2</t>
  </si>
  <si>
    <t>"2. NP"     3</t>
  </si>
  <si>
    <t>88</t>
  </si>
  <si>
    <t>611617170</t>
  </si>
  <si>
    <t>dveře vnitřní hladké dýhované plné 1křídlové 70x197 cm dub</t>
  </si>
  <si>
    <t>1989972781</t>
  </si>
  <si>
    <t>"2. NP"       2</t>
  </si>
  <si>
    <t>89</t>
  </si>
  <si>
    <t>766660002</t>
  </si>
  <si>
    <t>Montáž dveřních křídel otvíravých 1křídlových š přes 0,8 m do ocelové zárubně</t>
  </si>
  <si>
    <t>802757700</t>
  </si>
  <si>
    <t>90</t>
  </si>
  <si>
    <t>611617250</t>
  </si>
  <si>
    <t>dveře vnitřní hladké dýhované plné 1křídlové 90x197 cm dub</t>
  </si>
  <si>
    <t>944760955</t>
  </si>
  <si>
    <t>"1. NP"      2</t>
  </si>
  <si>
    <t>91</t>
  </si>
  <si>
    <t>766660052</t>
  </si>
  <si>
    <t>Montáž dveřních křídel otvíravých 1křídlových š přes 0,8 m masivní dřevo s polodrážkou do oc zárubně</t>
  </si>
  <si>
    <t>-605494665</t>
  </si>
  <si>
    <t>" vchodové dveře "     2</t>
  </si>
  <si>
    <t>92</t>
  </si>
  <si>
    <t>611741930</t>
  </si>
  <si>
    <t>dveře dřevěné vchodové plné palubkové,SM, svislý otvor 1křídlové 90x197 cm</t>
  </si>
  <si>
    <t>673192999</t>
  </si>
  <si>
    <t>93</t>
  </si>
  <si>
    <t>611741931</t>
  </si>
  <si>
    <t>dveře dřevěné vchodové plné palubkové,SM, svislý otvor 1křídlové 100x197 cm</t>
  </si>
  <si>
    <t>-671158992</t>
  </si>
  <si>
    <t>94</t>
  </si>
  <si>
    <t>998766102</t>
  </si>
  <si>
    <t>Přesun hmot tonážní pro konstrukce truhlářské v objektech v do 12 m</t>
  </si>
  <si>
    <t>-193487700</t>
  </si>
  <si>
    <t>95</t>
  </si>
  <si>
    <t>767161111</t>
  </si>
  <si>
    <t>Montáž zábradlí rovného z trubek do zdi hmotnosti do 20 kg</t>
  </si>
  <si>
    <t>2031189081</t>
  </si>
  <si>
    <t>"trubka 60x3   +5,52  "       2,0</t>
  </si>
  <si>
    <t>96</t>
  </si>
  <si>
    <t>140110340</t>
  </si>
  <si>
    <t>trubka ocelová bezešvá hladká jakost 11 353, 60,3 x 2,9 mm</t>
  </si>
  <si>
    <t>48373155</t>
  </si>
  <si>
    <t>97</t>
  </si>
  <si>
    <t>953961113</t>
  </si>
  <si>
    <t>Kotvy chemickým tmelem M 12 hl 110 mm do betonu, ŽB nebo kamene s vyvrtáním otvoru</t>
  </si>
  <si>
    <t>-1509261752</t>
  </si>
  <si>
    <t>"zábradlí  + 5,52 "       4</t>
  </si>
  <si>
    <t>98</t>
  </si>
  <si>
    <t>953965115</t>
  </si>
  <si>
    <t>Kotevní šroub pro chemické kotvy M 10 dl 130 mm</t>
  </si>
  <si>
    <t>-492296060</t>
  </si>
  <si>
    <t>99</t>
  </si>
  <si>
    <t>767161226</t>
  </si>
  <si>
    <t>Montáž zábradlí rovného z profilové oceli do ocelové konstrukce hmotnosti do 20 kg</t>
  </si>
  <si>
    <t>157144511</t>
  </si>
  <si>
    <t>"madlo +8,8 "      (1,2*2+1,0)</t>
  </si>
  <si>
    <t>100</t>
  </si>
  <si>
    <t>130104240</t>
  </si>
  <si>
    <t>úhelník ocelový rovnostranný, v jakosti 11 375, 60 x 60 x 6 mm</t>
  </si>
  <si>
    <t>-2125138385</t>
  </si>
  <si>
    <t>"madlo 60/60/6  +8,8 "      (1,2*2+1,0)*5,42*0,001*1,1</t>
  </si>
  <si>
    <t>101</t>
  </si>
  <si>
    <t>767833100</t>
  </si>
  <si>
    <t>Montáž žebříků do zdi s bočnicemi s profilové oceli</t>
  </si>
  <si>
    <t>344119829</t>
  </si>
  <si>
    <t>"žebřík "      3,0</t>
  </si>
  <si>
    <t>102</t>
  </si>
  <si>
    <t>130104200</t>
  </si>
  <si>
    <t>úhelník ocelový rovnostranný, v jakosti 11 375, 50 x 50 x 5 mm</t>
  </si>
  <si>
    <t>475598801</t>
  </si>
  <si>
    <t>"žebřík "      (3,0*2+15*0,45)*3,77*0,001*1,1</t>
  </si>
  <si>
    <t>103</t>
  </si>
  <si>
    <t>767991911</t>
  </si>
  <si>
    <t>Opravy zámečnických konstrukcí ostatní - samostatné svařování</t>
  </si>
  <si>
    <t>1541574383</t>
  </si>
  <si>
    <t>"OK plošiny + 7,8 "   (2,3*2+1,35*4)</t>
  </si>
  <si>
    <t xml:space="preserve">                                          2,3*2 </t>
  </si>
  <si>
    <t>104</t>
  </si>
  <si>
    <t>767631800</t>
  </si>
  <si>
    <t>Demontáž oken pro beztmelé zasklení se zasklením</t>
  </si>
  <si>
    <t>-1001415552</t>
  </si>
  <si>
    <t>"věž - vysklení OK rámku "     1,2*2,7*2</t>
  </si>
  <si>
    <t>105</t>
  </si>
  <si>
    <t>767995113</t>
  </si>
  <si>
    <t>Montáž atypických zámečnických konstrukcí hmotnosti do 20 kg</t>
  </si>
  <si>
    <t>kg</t>
  </si>
  <si>
    <t>-2145085209</t>
  </si>
  <si>
    <t>"sloupek zábradlí - věž"     1,12*4*5,42</t>
  </si>
  <si>
    <t>106</t>
  </si>
  <si>
    <t>2000640440</t>
  </si>
  <si>
    <t>"sloupek zábradlí - věž"     1,12*4*5,42*0,001*1,1</t>
  </si>
  <si>
    <t>107</t>
  </si>
  <si>
    <t>767995114</t>
  </si>
  <si>
    <t>Montáž atypických zámečnických konstrukcí hmotnosti do 50 kg</t>
  </si>
  <si>
    <t>-58096211</t>
  </si>
  <si>
    <t>"OK plošiny + 7,8 "   (2,3*2+1,35*4)*13,4</t>
  </si>
  <si>
    <t xml:space="preserve">                                          2,3*11,1 </t>
  </si>
  <si>
    <t>108</t>
  </si>
  <si>
    <t>130107140</t>
  </si>
  <si>
    <t>ocel profilová IPN, v jakosti 11 375, h=120 mm</t>
  </si>
  <si>
    <t>2035144471</t>
  </si>
  <si>
    <t xml:space="preserve">  " I 120 - plošina  + 7,8"         2,3*11,1 *0,001*1,1</t>
  </si>
  <si>
    <t>109</t>
  </si>
  <si>
    <t>130108180</t>
  </si>
  <si>
    <t>ocel profilová UPN, v jakosti 11 375, h=120 mm</t>
  </si>
  <si>
    <t>-229596971</t>
  </si>
  <si>
    <t>" U 120 plošina + 7,8 "   (2,3*2+1,35*4)*13,4*0,001*1,1</t>
  </si>
  <si>
    <t>110</t>
  </si>
  <si>
    <t>998767102</t>
  </si>
  <si>
    <t>Přesun hmot tonážní pro zámečnické konstrukce v objektech v do 12 m</t>
  </si>
  <si>
    <t>2022673273</t>
  </si>
  <si>
    <t>111</t>
  </si>
  <si>
    <t>771574116</t>
  </si>
  <si>
    <t>Montáž podlah keramických režných hladkých lepených flexibilním lepidlem do 25 ks/m2</t>
  </si>
  <si>
    <t>1992233026</t>
  </si>
  <si>
    <t>112</t>
  </si>
  <si>
    <t>597611180</t>
  </si>
  <si>
    <t>dlaždice keramické RAKO - koupelny LUCIE  (barevné) 20 x 20 x 0,8 cm I. j.</t>
  </si>
  <si>
    <t>-1644635434</t>
  </si>
  <si>
    <t>113</t>
  </si>
  <si>
    <t>771579191</t>
  </si>
  <si>
    <t>Příplatek k montáž podlah keramických za plochu do 5 m2</t>
  </si>
  <si>
    <t>1360085982</t>
  </si>
  <si>
    <t>114</t>
  </si>
  <si>
    <t>771579196</t>
  </si>
  <si>
    <t>Příplatek k montáž podlah keramických za spárování tmelem dvousložkovým</t>
  </si>
  <si>
    <t>-1668017573</t>
  </si>
  <si>
    <t>115</t>
  </si>
  <si>
    <t>771591111</t>
  </si>
  <si>
    <t>Podlahy penetrace podkladu</t>
  </si>
  <si>
    <t>348523133</t>
  </si>
  <si>
    <t>116</t>
  </si>
  <si>
    <t>771990111</t>
  </si>
  <si>
    <t>Vyrovnání podkladu samonivelační stěrkou tl 4 mm pevnosti 15 Mpa</t>
  </si>
  <si>
    <t>1646309328</t>
  </si>
  <si>
    <t>117</t>
  </si>
  <si>
    <t>998771102</t>
  </si>
  <si>
    <t>Přesun hmot tonážní pro podlahy z dlaždic v objektech v do 12 m</t>
  </si>
  <si>
    <t>1170449699</t>
  </si>
  <si>
    <t>118</t>
  </si>
  <si>
    <t>776201811</t>
  </si>
  <si>
    <t>Demontáž lepených povlakových podlah bez podložky ručně</t>
  </si>
  <si>
    <t>-1201621813</t>
  </si>
  <si>
    <t>119</t>
  </si>
  <si>
    <t>776221111</t>
  </si>
  <si>
    <t>Lepení pásů z PVC standardním lepidlem</t>
  </si>
  <si>
    <t>-830744995</t>
  </si>
  <si>
    <t>120</t>
  </si>
  <si>
    <t>284122850</t>
  </si>
  <si>
    <t>krytina podlahová heterogenní Novoflor Extra šířka 1500 mm tl. 2 mm</t>
  </si>
  <si>
    <t>969789726</t>
  </si>
  <si>
    <t>121</t>
  </si>
  <si>
    <t>776223111</t>
  </si>
  <si>
    <t>Spoj povlakových podlahovin z PVC svařováním za tepla</t>
  </si>
  <si>
    <t>-1412149870</t>
  </si>
  <si>
    <t>8,05*3</t>
  </si>
  <si>
    <t>122</t>
  </si>
  <si>
    <t>776411111</t>
  </si>
  <si>
    <t>Montáž obvodových soklíků výšky do 80 mm</t>
  </si>
  <si>
    <t>1381377918</t>
  </si>
  <si>
    <t xml:space="preserve">"2. NP "     (4,725+8,05)*2  - 0,5 </t>
  </si>
  <si>
    <t>123</t>
  </si>
  <si>
    <t>283421400</t>
  </si>
  <si>
    <t>lišty pro obklady délka 2,5 m barva šedá profil číslo 8</t>
  </si>
  <si>
    <t>679452964</t>
  </si>
  <si>
    <t>25,05/2,5*1,05</t>
  </si>
  <si>
    <t>124</t>
  </si>
  <si>
    <t>998776102</t>
  </si>
  <si>
    <t>Přesun hmot tonážní pro podlahy povlakové v objektech v do 12 m</t>
  </si>
  <si>
    <t>-1499413621</t>
  </si>
  <si>
    <t>125</t>
  </si>
  <si>
    <t>781471810</t>
  </si>
  <si>
    <t>Demontáž obkladů z obkladaček keramických kladených do malty</t>
  </si>
  <si>
    <t>1529990895</t>
  </si>
  <si>
    <t>126</t>
  </si>
  <si>
    <t>781474115</t>
  </si>
  <si>
    <t>Montáž obkladů vnitřních keramických hladkých do 25 ks/m2 lepených flexibilním lepidlem</t>
  </si>
  <si>
    <t>1735569723</t>
  </si>
  <si>
    <t>127</t>
  </si>
  <si>
    <t>597610450</t>
  </si>
  <si>
    <t>obkládačky keramické RAKO - koupelny LUCIE  (bílé i barevné) 20 x 25 x 0,68 cm I. j.</t>
  </si>
  <si>
    <t>-1033886663</t>
  </si>
  <si>
    <t>128</t>
  </si>
  <si>
    <t>781479196</t>
  </si>
  <si>
    <t>Příplatek k montáži obkladů vnitřních keramických hladkých za spárování tmelem dvousložkovým</t>
  </si>
  <si>
    <t>-223692444</t>
  </si>
  <si>
    <t>129</t>
  </si>
  <si>
    <t>781774120</t>
  </si>
  <si>
    <t>Montáž obkladů vnějších z dlaždic keramických přes 50  do 85 ks/m2 lepených flexibilním lepidlem</t>
  </si>
  <si>
    <t>1071184761</t>
  </si>
  <si>
    <t>130</t>
  </si>
  <si>
    <t>596231130</t>
  </si>
  <si>
    <t>pásek obkladový Klinker Röben NFPS 16 - červený hladký  24x7,1x1,4 cm</t>
  </si>
  <si>
    <t>-2133035166</t>
  </si>
  <si>
    <t>7,185*1/(0,25*0,075)*1,1</t>
  </si>
  <si>
    <t>131</t>
  </si>
  <si>
    <t>781779191</t>
  </si>
  <si>
    <t>Příplatek k montáži obkladů vnějších z dlaždic keramických za plochu do 10 m2</t>
  </si>
  <si>
    <t>-1286016389</t>
  </si>
  <si>
    <t>132</t>
  </si>
  <si>
    <t>781779196</t>
  </si>
  <si>
    <t>Příplatek k montáži obkladů vnějších z dlaždic keramických za spárování tmelem dvousložkovým</t>
  </si>
  <si>
    <t>890356742</t>
  </si>
  <si>
    <t>133</t>
  </si>
  <si>
    <t>998781102</t>
  </si>
  <si>
    <t>Přesun hmot tonážní pro obklady keramické v objektech v do 12 m</t>
  </si>
  <si>
    <t>-1046615394</t>
  </si>
  <si>
    <t>134</t>
  </si>
  <si>
    <t>783306809</t>
  </si>
  <si>
    <t>Odstranění nátěru ze zámečnických konstrukcí okartáčováním</t>
  </si>
  <si>
    <t>1593180532</t>
  </si>
  <si>
    <t>135</t>
  </si>
  <si>
    <t>783314101</t>
  </si>
  <si>
    <t>Základní jednonásobný syntetický nátěr zámečnických konstrukcí</t>
  </si>
  <si>
    <t>812667605</t>
  </si>
  <si>
    <t>"zárubně"     ((4,0+0,7)*2+(4,0+0,8)*5+(4,0+0,9)*2)*0,25</t>
  </si>
  <si>
    <t xml:space="preserve">                          (4,0+0,9+4,0+1,0)*0,25</t>
  </si>
  <si>
    <t>136</t>
  </si>
  <si>
    <t>783315101</t>
  </si>
  <si>
    <t>Mezinátěr jednonásobný syntetický standardní zámečnických konstrukcí</t>
  </si>
  <si>
    <t>-595923687</t>
  </si>
  <si>
    <t>137</t>
  </si>
  <si>
    <t>783317101</t>
  </si>
  <si>
    <t>Krycí jednonásobný syntetický standardní nátěr zámečnických konstrukcí</t>
  </si>
  <si>
    <t>-605119759</t>
  </si>
  <si>
    <t>138</t>
  </si>
  <si>
    <t>783801231</t>
  </si>
  <si>
    <t>Očištění 1x nátěrem biocidním přípravkem a okartáčováním omítek členitosti 1 a 2</t>
  </si>
  <si>
    <t>214635435</t>
  </si>
  <si>
    <t>Mezisoučet</t>
  </si>
  <si>
    <t>"podhled "       19,7</t>
  </si>
  <si>
    <t>139</t>
  </si>
  <si>
    <t>787600802</t>
  </si>
  <si>
    <t>Vysklívání oken a dveří plochy do 3 m2 skla plochého</t>
  </si>
  <si>
    <t>594526723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</si>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</sst>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2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left" vertical="center" wrapText="1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" customHeight="1"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R2" s="249" t="s">
        <v>8</v>
      </c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21" t="s">
        <v>9</v>
      </c>
      <c r="BT2" s="21" t="s">
        <v>10</v>
      </c>
    </row>
    <row r="3" spans="1:73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" customHeight="1">
      <c r="B4" s="25"/>
      <c r="C4" s="206" t="s">
        <v>12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6"/>
      <c r="AS4" s="20" t="s">
        <v>13</v>
      </c>
      <c r="BE4" s="27" t="s">
        <v>14</v>
      </c>
      <c r="BS4" s="21" t="s">
        <v>15</v>
      </c>
    </row>
    <row r="5" spans="1:73" ht="14.4" customHeight="1">
      <c r="B5" s="25"/>
      <c r="C5" s="28"/>
      <c r="D5" s="29" t="s">
        <v>16</v>
      </c>
      <c r="E5" s="28"/>
      <c r="F5" s="28"/>
      <c r="G5" s="28"/>
      <c r="H5" s="28"/>
      <c r="I5" s="28"/>
      <c r="J5" s="28"/>
      <c r="K5" s="210" t="s">
        <v>17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8"/>
      <c r="AQ5" s="26"/>
      <c r="BE5" s="208" t="s">
        <v>18</v>
      </c>
      <c r="BS5" s="21" t="s">
        <v>9</v>
      </c>
    </row>
    <row r="6" spans="1:73" ht="36.9" customHeight="1">
      <c r="B6" s="25"/>
      <c r="C6" s="28"/>
      <c r="D6" s="31" t="s">
        <v>19</v>
      </c>
      <c r="E6" s="28"/>
      <c r="F6" s="28"/>
      <c r="G6" s="28"/>
      <c r="H6" s="28"/>
      <c r="I6" s="28"/>
      <c r="J6" s="28"/>
      <c r="K6" s="212" t="s">
        <v>20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8"/>
      <c r="AQ6" s="26"/>
      <c r="BE6" s="209"/>
      <c r="BS6" s="21" t="s">
        <v>9</v>
      </c>
    </row>
    <row r="7" spans="1:73" ht="14.4" customHeight="1">
      <c r="B7" s="25"/>
      <c r="C7" s="28"/>
      <c r="D7" s="32" t="s">
        <v>21</v>
      </c>
      <c r="E7" s="28"/>
      <c r="F7" s="28"/>
      <c r="G7" s="28"/>
      <c r="H7" s="28"/>
      <c r="I7" s="28"/>
      <c r="J7" s="28"/>
      <c r="K7" s="30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23</v>
      </c>
      <c r="AL7" s="28"/>
      <c r="AM7" s="28"/>
      <c r="AN7" s="30" t="s">
        <v>22</v>
      </c>
      <c r="AO7" s="28"/>
      <c r="AP7" s="28"/>
      <c r="AQ7" s="26"/>
      <c r="BE7" s="209"/>
      <c r="BS7" s="21" t="s">
        <v>9</v>
      </c>
    </row>
    <row r="8" spans="1:73" ht="14.4" customHeight="1">
      <c r="B8" s="25"/>
      <c r="C8" s="28"/>
      <c r="D8" s="32" t="s">
        <v>24</v>
      </c>
      <c r="E8" s="28"/>
      <c r="F8" s="28"/>
      <c r="G8" s="28"/>
      <c r="H8" s="28"/>
      <c r="I8" s="28"/>
      <c r="J8" s="28"/>
      <c r="K8" s="30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26</v>
      </c>
      <c r="AL8" s="28"/>
      <c r="AM8" s="28"/>
      <c r="AN8" s="33" t="s">
        <v>27</v>
      </c>
      <c r="AO8" s="28"/>
      <c r="AP8" s="28"/>
      <c r="AQ8" s="26"/>
      <c r="BE8" s="209"/>
      <c r="BS8" s="21" t="s">
        <v>9</v>
      </c>
    </row>
    <row r="9" spans="1:73" ht="14.4" customHeight="1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E9" s="209"/>
      <c r="BS9" s="21" t="s">
        <v>9</v>
      </c>
    </row>
    <row r="10" spans="1:73" ht="14.4" customHeight="1">
      <c r="B10" s="25"/>
      <c r="C10" s="28"/>
      <c r="D10" s="32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29</v>
      </c>
      <c r="AL10" s="28"/>
      <c r="AM10" s="28"/>
      <c r="AN10" s="30" t="s">
        <v>22</v>
      </c>
      <c r="AO10" s="28"/>
      <c r="AP10" s="28"/>
      <c r="AQ10" s="26"/>
      <c r="BE10" s="209"/>
      <c r="BS10" s="21" t="s">
        <v>9</v>
      </c>
    </row>
    <row r="11" spans="1:73" ht="18.45" customHeight="1">
      <c r="B11" s="25"/>
      <c r="C11" s="28"/>
      <c r="D11" s="28"/>
      <c r="E11" s="30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31</v>
      </c>
      <c r="AL11" s="28"/>
      <c r="AM11" s="28"/>
      <c r="AN11" s="30" t="s">
        <v>22</v>
      </c>
      <c r="AO11" s="28"/>
      <c r="AP11" s="28"/>
      <c r="AQ11" s="26"/>
      <c r="BE11" s="209"/>
      <c r="BS11" s="21" t="s">
        <v>9</v>
      </c>
    </row>
    <row r="12" spans="1:73" ht="6.9" customHeight="1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E12" s="209"/>
      <c r="BS12" s="21" t="s">
        <v>9</v>
      </c>
    </row>
    <row r="13" spans="1:73" ht="14.4" customHeight="1">
      <c r="B13" s="25"/>
      <c r="C13" s="28"/>
      <c r="D13" s="32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29</v>
      </c>
      <c r="AL13" s="28"/>
      <c r="AM13" s="28"/>
      <c r="AN13" s="34" t="s">
        <v>33</v>
      </c>
      <c r="AO13" s="28"/>
      <c r="AP13" s="28"/>
      <c r="AQ13" s="26"/>
      <c r="BE13" s="209"/>
      <c r="BS13" s="21" t="s">
        <v>9</v>
      </c>
    </row>
    <row r="14" spans="1:73" ht="13.2">
      <c r="B14" s="25"/>
      <c r="C14" s="28"/>
      <c r="D14" s="28"/>
      <c r="E14" s="213" t="s">
        <v>33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32" t="s">
        <v>31</v>
      </c>
      <c r="AL14" s="28"/>
      <c r="AM14" s="28"/>
      <c r="AN14" s="34" t="s">
        <v>33</v>
      </c>
      <c r="AO14" s="28"/>
      <c r="AP14" s="28"/>
      <c r="AQ14" s="26"/>
      <c r="BE14" s="209"/>
      <c r="BS14" s="21" t="s">
        <v>9</v>
      </c>
    </row>
    <row r="15" spans="1:73" ht="6.9" customHeight="1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E15" s="209"/>
      <c r="BS15" s="21" t="s">
        <v>6</v>
      </c>
    </row>
    <row r="16" spans="1:73" ht="14.4" customHeight="1">
      <c r="B16" s="25"/>
      <c r="C16" s="28"/>
      <c r="D16" s="32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29</v>
      </c>
      <c r="AL16" s="28"/>
      <c r="AM16" s="28"/>
      <c r="AN16" s="30" t="s">
        <v>22</v>
      </c>
      <c r="AO16" s="28"/>
      <c r="AP16" s="28"/>
      <c r="AQ16" s="26"/>
      <c r="BE16" s="209"/>
      <c r="BS16" s="21" t="s">
        <v>6</v>
      </c>
    </row>
    <row r="17" spans="2:71" ht="18.45" customHeight="1">
      <c r="B17" s="25"/>
      <c r="C17" s="28"/>
      <c r="D17" s="28"/>
      <c r="E17" s="30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31</v>
      </c>
      <c r="AL17" s="28"/>
      <c r="AM17" s="28"/>
      <c r="AN17" s="30" t="s">
        <v>22</v>
      </c>
      <c r="AO17" s="28"/>
      <c r="AP17" s="28"/>
      <c r="AQ17" s="26"/>
      <c r="BE17" s="209"/>
      <c r="BS17" s="21" t="s">
        <v>36</v>
      </c>
    </row>
    <row r="18" spans="2:71" ht="6.9" customHeight="1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E18" s="209"/>
      <c r="BS18" s="21" t="s">
        <v>9</v>
      </c>
    </row>
    <row r="19" spans="2:71" ht="14.4" customHeight="1">
      <c r="B19" s="25"/>
      <c r="C19" s="28"/>
      <c r="D19" s="32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29</v>
      </c>
      <c r="AL19" s="28"/>
      <c r="AM19" s="28"/>
      <c r="AN19" s="30" t="s">
        <v>22</v>
      </c>
      <c r="AO19" s="28"/>
      <c r="AP19" s="28"/>
      <c r="AQ19" s="26"/>
      <c r="BE19" s="209"/>
      <c r="BS19" s="21" t="s">
        <v>9</v>
      </c>
    </row>
    <row r="20" spans="2:71" ht="18.45" customHeight="1">
      <c r="B20" s="25"/>
      <c r="C20" s="28"/>
      <c r="D20" s="28"/>
      <c r="E20" s="30" t="s">
        <v>38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31</v>
      </c>
      <c r="AL20" s="28"/>
      <c r="AM20" s="28"/>
      <c r="AN20" s="30" t="s">
        <v>22</v>
      </c>
      <c r="AO20" s="28"/>
      <c r="AP20" s="28"/>
      <c r="AQ20" s="26"/>
      <c r="BE20" s="209"/>
    </row>
    <row r="21" spans="2:71" ht="6.9" customHeight="1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  <c r="BE21" s="209"/>
    </row>
    <row r="22" spans="2:71" ht="13.2">
      <c r="B22" s="25"/>
      <c r="C22" s="28"/>
      <c r="D22" s="32" t="s">
        <v>39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  <c r="BE22" s="209"/>
    </row>
    <row r="23" spans="2:71" ht="16.5" customHeight="1">
      <c r="B23" s="25"/>
      <c r="C23" s="28"/>
      <c r="D23" s="28"/>
      <c r="E23" s="215" t="s">
        <v>22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8"/>
      <c r="AP23" s="28"/>
      <c r="AQ23" s="26"/>
      <c r="BE23" s="209"/>
    </row>
    <row r="24" spans="2:71" ht="6.9" customHeight="1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  <c r="BE24" s="209"/>
    </row>
    <row r="25" spans="2:71" ht="6.9" customHeight="1">
      <c r="B25" s="25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6"/>
      <c r="BE25" s="209"/>
    </row>
    <row r="26" spans="2:71" ht="14.4" customHeight="1">
      <c r="B26" s="25"/>
      <c r="C26" s="28"/>
      <c r="D26" s="36" t="s">
        <v>40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6">
        <f>ROUND(AG87,2)</f>
        <v>0</v>
      </c>
      <c r="AL26" s="211"/>
      <c r="AM26" s="211"/>
      <c r="AN26" s="211"/>
      <c r="AO26" s="211"/>
      <c r="AP26" s="28"/>
      <c r="AQ26" s="26"/>
      <c r="BE26" s="209"/>
    </row>
    <row r="27" spans="2:71" ht="14.4" customHeight="1">
      <c r="B27" s="25"/>
      <c r="C27" s="28"/>
      <c r="D27" s="36" t="s">
        <v>41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16">
        <f>ROUND(AG90,2)</f>
        <v>0</v>
      </c>
      <c r="AL27" s="216"/>
      <c r="AM27" s="216"/>
      <c r="AN27" s="216"/>
      <c r="AO27" s="216"/>
      <c r="AP27" s="28"/>
      <c r="AQ27" s="26"/>
      <c r="BE27" s="209"/>
    </row>
    <row r="28" spans="2:71" s="1" customFormat="1" ht="6.9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09"/>
    </row>
    <row r="29" spans="2:71" s="1" customFormat="1" ht="25.95" customHeight="1">
      <c r="B29" s="37"/>
      <c r="C29" s="38"/>
      <c r="D29" s="40" t="s">
        <v>42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17">
        <f>ROUND(AK26+AK27,2)</f>
        <v>0</v>
      </c>
      <c r="AL29" s="218"/>
      <c r="AM29" s="218"/>
      <c r="AN29" s="218"/>
      <c r="AO29" s="218"/>
      <c r="AP29" s="38"/>
      <c r="AQ29" s="39"/>
      <c r="BE29" s="209"/>
    </row>
    <row r="30" spans="2:71" s="1" customFormat="1" ht="6.9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09"/>
    </row>
    <row r="31" spans="2:71" s="2" customFormat="1" ht="14.4" customHeight="1">
      <c r="B31" s="42"/>
      <c r="C31" s="43"/>
      <c r="D31" s="44" t="s">
        <v>43</v>
      </c>
      <c r="E31" s="43"/>
      <c r="F31" s="44" t="s">
        <v>44</v>
      </c>
      <c r="G31" s="43"/>
      <c r="H31" s="43"/>
      <c r="I31" s="43"/>
      <c r="J31" s="43"/>
      <c r="K31" s="43"/>
      <c r="L31" s="219">
        <v>0.21</v>
      </c>
      <c r="M31" s="220"/>
      <c r="N31" s="220"/>
      <c r="O31" s="220"/>
      <c r="P31" s="43"/>
      <c r="Q31" s="43"/>
      <c r="R31" s="43"/>
      <c r="S31" s="43"/>
      <c r="T31" s="46" t="s">
        <v>45</v>
      </c>
      <c r="U31" s="43"/>
      <c r="V31" s="43"/>
      <c r="W31" s="221">
        <f>ROUND(AZ87+SUM(CD91:CD95),2)</f>
        <v>0</v>
      </c>
      <c r="X31" s="220"/>
      <c r="Y31" s="220"/>
      <c r="Z31" s="220"/>
      <c r="AA31" s="220"/>
      <c r="AB31" s="220"/>
      <c r="AC31" s="220"/>
      <c r="AD31" s="220"/>
      <c r="AE31" s="220"/>
      <c r="AF31" s="43"/>
      <c r="AG31" s="43"/>
      <c r="AH31" s="43"/>
      <c r="AI31" s="43"/>
      <c r="AJ31" s="43"/>
      <c r="AK31" s="221">
        <f>ROUND(AV87+SUM(BY91:BY95),2)</f>
        <v>0</v>
      </c>
      <c r="AL31" s="220"/>
      <c r="AM31" s="220"/>
      <c r="AN31" s="220"/>
      <c r="AO31" s="220"/>
      <c r="AP31" s="43"/>
      <c r="AQ31" s="47"/>
      <c r="BE31" s="209"/>
    </row>
    <row r="32" spans="2:71" s="2" customFormat="1" ht="14.4" customHeight="1">
      <c r="B32" s="42"/>
      <c r="C32" s="43"/>
      <c r="D32" s="43"/>
      <c r="E32" s="43"/>
      <c r="F32" s="44" t="s">
        <v>46</v>
      </c>
      <c r="G32" s="43"/>
      <c r="H32" s="43"/>
      <c r="I32" s="43"/>
      <c r="J32" s="43"/>
      <c r="K32" s="43"/>
      <c r="L32" s="219">
        <v>0.15</v>
      </c>
      <c r="M32" s="220"/>
      <c r="N32" s="220"/>
      <c r="O32" s="220"/>
      <c r="P32" s="43"/>
      <c r="Q32" s="43"/>
      <c r="R32" s="43"/>
      <c r="S32" s="43"/>
      <c r="T32" s="46" t="s">
        <v>45</v>
      </c>
      <c r="U32" s="43"/>
      <c r="V32" s="43"/>
      <c r="W32" s="221">
        <f>ROUND(BA87+SUM(CE91:CE95),2)</f>
        <v>0</v>
      </c>
      <c r="X32" s="220"/>
      <c r="Y32" s="220"/>
      <c r="Z32" s="220"/>
      <c r="AA32" s="220"/>
      <c r="AB32" s="220"/>
      <c r="AC32" s="220"/>
      <c r="AD32" s="220"/>
      <c r="AE32" s="220"/>
      <c r="AF32" s="43"/>
      <c r="AG32" s="43"/>
      <c r="AH32" s="43"/>
      <c r="AI32" s="43"/>
      <c r="AJ32" s="43"/>
      <c r="AK32" s="221">
        <f>ROUND(AW87+SUM(BZ91:BZ95),2)</f>
        <v>0</v>
      </c>
      <c r="AL32" s="220"/>
      <c r="AM32" s="220"/>
      <c r="AN32" s="220"/>
      <c r="AO32" s="220"/>
      <c r="AP32" s="43"/>
      <c r="AQ32" s="47"/>
      <c r="BE32" s="209"/>
    </row>
    <row r="33" spans="2:57" s="2" customFormat="1" ht="14.4" hidden="1" customHeight="1">
      <c r="B33" s="42"/>
      <c r="C33" s="43"/>
      <c r="D33" s="43"/>
      <c r="E33" s="43"/>
      <c r="F33" s="44" t="s">
        <v>47</v>
      </c>
      <c r="G33" s="43"/>
      <c r="H33" s="43"/>
      <c r="I33" s="43"/>
      <c r="J33" s="43"/>
      <c r="K33" s="43"/>
      <c r="L33" s="219">
        <v>0.21</v>
      </c>
      <c r="M33" s="220"/>
      <c r="N33" s="220"/>
      <c r="O33" s="220"/>
      <c r="P33" s="43"/>
      <c r="Q33" s="43"/>
      <c r="R33" s="43"/>
      <c r="S33" s="43"/>
      <c r="T33" s="46" t="s">
        <v>45</v>
      </c>
      <c r="U33" s="43"/>
      <c r="V33" s="43"/>
      <c r="W33" s="221">
        <f>ROUND(BB87+SUM(CF91:CF95),2)</f>
        <v>0</v>
      </c>
      <c r="X33" s="220"/>
      <c r="Y33" s="220"/>
      <c r="Z33" s="220"/>
      <c r="AA33" s="220"/>
      <c r="AB33" s="220"/>
      <c r="AC33" s="220"/>
      <c r="AD33" s="220"/>
      <c r="AE33" s="220"/>
      <c r="AF33" s="43"/>
      <c r="AG33" s="43"/>
      <c r="AH33" s="43"/>
      <c r="AI33" s="43"/>
      <c r="AJ33" s="43"/>
      <c r="AK33" s="221">
        <v>0</v>
      </c>
      <c r="AL33" s="220"/>
      <c r="AM33" s="220"/>
      <c r="AN33" s="220"/>
      <c r="AO33" s="220"/>
      <c r="AP33" s="43"/>
      <c r="AQ33" s="47"/>
      <c r="BE33" s="209"/>
    </row>
    <row r="34" spans="2:57" s="2" customFormat="1" ht="14.4" hidden="1" customHeight="1">
      <c r="B34" s="42"/>
      <c r="C34" s="43"/>
      <c r="D34" s="43"/>
      <c r="E34" s="43"/>
      <c r="F34" s="44" t="s">
        <v>48</v>
      </c>
      <c r="G34" s="43"/>
      <c r="H34" s="43"/>
      <c r="I34" s="43"/>
      <c r="J34" s="43"/>
      <c r="K34" s="43"/>
      <c r="L34" s="219">
        <v>0.15</v>
      </c>
      <c r="M34" s="220"/>
      <c r="N34" s="220"/>
      <c r="O34" s="220"/>
      <c r="P34" s="43"/>
      <c r="Q34" s="43"/>
      <c r="R34" s="43"/>
      <c r="S34" s="43"/>
      <c r="T34" s="46" t="s">
        <v>45</v>
      </c>
      <c r="U34" s="43"/>
      <c r="V34" s="43"/>
      <c r="W34" s="221">
        <f>ROUND(BC87+SUM(CG91:CG95),2)</f>
        <v>0</v>
      </c>
      <c r="X34" s="220"/>
      <c r="Y34" s="220"/>
      <c r="Z34" s="220"/>
      <c r="AA34" s="220"/>
      <c r="AB34" s="220"/>
      <c r="AC34" s="220"/>
      <c r="AD34" s="220"/>
      <c r="AE34" s="220"/>
      <c r="AF34" s="43"/>
      <c r="AG34" s="43"/>
      <c r="AH34" s="43"/>
      <c r="AI34" s="43"/>
      <c r="AJ34" s="43"/>
      <c r="AK34" s="221">
        <v>0</v>
      </c>
      <c r="AL34" s="220"/>
      <c r="AM34" s="220"/>
      <c r="AN34" s="220"/>
      <c r="AO34" s="220"/>
      <c r="AP34" s="43"/>
      <c r="AQ34" s="47"/>
      <c r="BE34" s="209"/>
    </row>
    <row r="35" spans="2:57" s="2" customFormat="1" ht="14.4" hidden="1" customHeight="1">
      <c r="B35" s="42"/>
      <c r="C35" s="43"/>
      <c r="D35" s="43"/>
      <c r="E35" s="43"/>
      <c r="F35" s="44" t="s">
        <v>49</v>
      </c>
      <c r="G35" s="43"/>
      <c r="H35" s="43"/>
      <c r="I35" s="43"/>
      <c r="J35" s="43"/>
      <c r="K35" s="43"/>
      <c r="L35" s="219">
        <v>0</v>
      </c>
      <c r="M35" s="220"/>
      <c r="N35" s="220"/>
      <c r="O35" s="220"/>
      <c r="P35" s="43"/>
      <c r="Q35" s="43"/>
      <c r="R35" s="43"/>
      <c r="S35" s="43"/>
      <c r="T35" s="46" t="s">
        <v>45</v>
      </c>
      <c r="U35" s="43"/>
      <c r="V35" s="43"/>
      <c r="W35" s="221">
        <f>ROUND(BD87+SUM(CH91:CH95),2)</f>
        <v>0</v>
      </c>
      <c r="X35" s="220"/>
      <c r="Y35" s="220"/>
      <c r="Z35" s="220"/>
      <c r="AA35" s="220"/>
      <c r="AB35" s="220"/>
      <c r="AC35" s="220"/>
      <c r="AD35" s="220"/>
      <c r="AE35" s="220"/>
      <c r="AF35" s="43"/>
      <c r="AG35" s="43"/>
      <c r="AH35" s="43"/>
      <c r="AI35" s="43"/>
      <c r="AJ35" s="43"/>
      <c r="AK35" s="221">
        <v>0</v>
      </c>
      <c r="AL35" s="220"/>
      <c r="AM35" s="220"/>
      <c r="AN35" s="220"/>
      <c r="AO35" s="220"/>
      <c r="AP35" s="43"/>
      <c r="AQ35" s="47"/>
    </row>
    <row r="36" spans="2:57" s="1" customFormat="1" ht="6.9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5" customHeight="1">
      <c r="B37" s="37"/>
      <c r="C37" s="48"/>
      <c r="D37" s="49" t="s">
        <v>50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51</v>
      </c>
      <c r="U37" s="50"/>
      <c r="V37" s="50"/>
      <c r="W37" s="50"/>
      <c r="X37" s="222" t="s">
        <v>52</v>
      </c>
      <c r="Y37" s="223"/>
      <c r="Z37" s="223"/>
      <c r="AA37" s="223"/>
      <c r="AB37" s="223"/>
      <c r="AC37" s="50"/>
      <c r="AD37" s="50"/>
      <c r="AE37" s="50"/>
      <c r="AF37" s="50"/>
      <c r="AG37" s="50"/>
      <c r="AH37" s="50"/>
      <c r="AI37" s="50"/>
      <c r="AJ37" s="50"/>
      <c r="AK37" s="224">
        <f>SUM(AK29:AK35)</f>
        <v>0</v>
      </c>
      <c r="AL37" s="223"/>
      <c r="AM37" s="223"/>
      <c r="AN37" s="223"/>
      <c r="AO37" s="225"/>
      <c r="AP37" s="48"/>
      <c r="AQ37" s="39"/>
    </row>
    <row r="38" spans="2:57" s="1" customFormat="1" ht="14.4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2">
      <c r="B39" s="25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6"/>
    </row>
    <row r="40" spans="2:57" ht="12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6"/>
    </row>
    <row r="41" spans="2:57" ht="12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57" ht="12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57" ht="12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57" ht="12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57" ht="12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57" ht="12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57" ht="12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57" ht="12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>
      <c r="B49" s="37"/>
      <c r="C49" s="38"/>
      <c r="D49" s="52" t="s">
        <v>53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54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2">
      <c r="B50" s="25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6"/>
    </row>
    <row r="51" spans="2:43" ht="12">
      <c r="B51" s="25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6"/>
    </row>
    <row r="52" spans="2:43" ht="12">
      <c r="B52" s="25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6"/>
    </row>
    <row r="53" spans="2:43" ht="12">
      <c r="B53" s="25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6"/>
    </row>
    <row r="54" spans="2:43" ht="12">
      <c r="B54" s="25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6"/>
    </row>
    <row r="55" spans="2:43" ht="12">
      <c r="B55" s="25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6"/>
    </row>
    <row r="56" spans="2:43" ht="12">
      <c r="B56" s="25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6"/>
    </row>
    <row r="57" spans="2:43" ht="12">
      <c r="B57" s="25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6"/>
    </row>
    <row r="58" spans="2:43" s="1" customFormat="1">
      <c r="B58" s="37"/>
      <c r="C58" s="38"/>
      <c r="D58" s="57" t="s">
        <v>55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56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55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56</v>
      </c>
      <c r="AN58" s="58"/>
      <c r="AO58" s="60"/>
      <c r="AP58" s="38"/>
      <c r="AQ58" s="39"/>
    </row>
    <row r="59" spans="2:43" ht="12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>
      <c r="B60" s="37"/>
      <c r="C60" s="38"/>
      <c r="D60" s="52" t="s">
        <v>57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58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2">
      <c r="B61" s="25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6"/>
    </row>
    <row r="62" spans="2:43" ht="12">
      <c r="B62" s="25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6"/>
    </row>
    <row r="63" spans="2:43" ht="12">
      <c r="B63" s="25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6"/>
    </row>
    <row r="64" spans="2:43" ht="12">
      <c r="B64" s="25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6"/>
    </row>
    <row r="65" spans="2:43" ht="12">
      <c r="B65" s="25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6"/>
    </row>
    <row r="66" spans="2:43" ht="12">
      <c r="B66" s="25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6"/>
    </row>
    <row r="67" spans="2:43" ht="12">
      <c r="B67" s="25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6"/>
    </row>
    <row r="68" spans="2:43" ht="12">
      <c r="B68" s="25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6"/>
    </row>
    <row r="69" spans="2:43" s="1" customFormat="1">
      <c r="B69" s="37"/>
      <c r="C69" s="38"/>
      <c r="D69" s="57" t="s">
        <v>55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56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55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56</v>
      </c>
      <c r="AN69" s="58"/>
      <c r="AO69" s="60"/>
      <c r="AP69" s="38"/>
      <c r="AQ69" s="39"/>
    </row>
    <row r="70" spans="2:43" s="1" customFormat="1" ht="6.9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" customHeight="1">
      <c r="B76" s="37"/>
      <c r="C76" s="206" t="s">
        <v>59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39"/>
    </row>
    <row r="77" spans="2:43" s="3" customFormat="1" ht="14.4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A64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26" t="str">
        <f>K6</f>
        <v>Oprava hasičské zbrojnice</v>
      </c>
      <c r="M78" s="227"/>
      <c r="N78" s="227"/>
      <c r="O78" s="227"/>
      <c r="P78" s="227"/>
      <c r="Q78" s="227"/>
      <c r="R78" s="227"/>
      <c r="S78" s="227"/>
      <c r="T78" s="227"/>
      <c r="U78" s="227"/>
      <c r="V78" s="227"/>
      <c r="W78" s="227"/>
      <c r="X78" s="227"/>
      <c r="Y78" s="227"/>
      <c r="Z78" s="227"/>
      <c r="AA78" s="227"/>
      <c r="AB78" s="227"/>
      <c r="AC78" s="227"/>
      <c r="AD78" s="227"/>
      <c r="AE78" s="227"/>
      <c r="AF78" s="227"/>
      <c r="AG78" s="227"/>
      <c r="AH78" s="227"/>
      <c r="AI78" s="227"/>
      <c r="AJ78" s="227"/>
      <c r="AK78" s="227"/>
      <c r="AL78" s="227"/>
      <c r="AM78" s="227"/>
      <c r="AN78" s="227"/>
      <c r="AO78" s="227"/>
      <c r="AP78" s="72"/>
      <c r="AQ78" s="73"/>
    </row>
    <row r="79" spans="2:43" s="1" customFormat="1" ht="6.9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3.2">
      <c r="B80" s="37"/>
      <c r="C80" s="32" t="s">
        <v>24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Zelinkovice čp.39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26</v>
      </c>
      <c r="AJ80" s="38"/>
      <c r="AK80" s="38"/>
      <c r="AL80" s="38"/>
      <c r="AM80" s="75" t="str">
        <f>IF(AN8= "","",AN8)</f>
        <v>10.11.2017</v>
      </c>
      <c r="AN80" s="38"/>
      <c r="AO80" s="38"/>
      <c r="AP80" s="38"/>
      <c r="AQ80" s="39"/>
    </row>
    <row r="81" spans="1:89" s="1" customFormat="1" ht="6.9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 ht="13.2">
      <c r="B82" s="37"/>
      <c r="C82" s="32" t="s">
        <v>28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Statutární město Frýdek - Místek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34</v>
      </c>
      <c r="AJ82" s="38"/>
      <c r="AK82" s="38"/>
      <c r="AL82" s="38"/>
      <c r="AM82" s="228" t="str">
        <f>IF(E17="","",E17)</f>
        <v>VENEZA spol. s r.o.</v>
      </c>
      <c r="AN82" s="228"/>
      <c r="AO82" s="228"/>
      <c r="AP82" s="228"/>
      <c r="AQ82" s="39"/>
      <c r="AS82" s="229" t="s">
        <v>60</v>
      </c>
      <c r="AT82" s="230"/>
      <c r="AU82" s="76"/>
      <c r="AV82" s="76"/>
      <c r="AW82" s="76"/>
      <c r="AX82" s="76"/>
      <c r="AY82" s="76"/>
      <c r="AZ82" s="76"/>
      <c r="BA82" s="76"/>
      <c r="BB82" s="76"/>
      <c r="BC82" s="76"/>
      <c r="BD82" s="77"/>
    </row>
    <row r="83" spans="1:89" s="1" customFormat="1" ht="13.2">
      <c r="B83" s="37"/>
      <c r="C83" s="32" t="s">
        <v>32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37</v>
      </c>
      <c r="AJ83" s="38"/>
      <c r="AK83" s="38"/>
      <c r="AL83" s="38"/>
      <c r="AM83" s="228" t="str">
        <f>IF(E20="","",E20)</f>
        <v>Ing. Lumír Hajdušek</v>
      </c>
      <c r="AN83" s="228"/>
      <c r="AO83" s="228"/>
      <c r="AP83" s="228"/>
      <c r="AQ83" s="39"/>
      <c r="AS83" s="231"/>
      <c r="AT83" s="232"/>
      <c r="AU83" s="78"/>
      <c r="AV83" s="78"/>
      <c r="AW83" s="78"/>
      <c r="AX83" s="78"/>
      <c r="AY83" s="78"/>
      <c r="AZ83" s="78"/>
      <c r="BA83" s="78"/>
      <c r="BB83" s="78"/>
      <c r="BC83" s="78"/>
      <c r="BD83" s="79"/>
    </row>
    <row r="84" spans="1:89" s="1" customFormat="1" ht="10.8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33"/>
      <c r="AT84" s="234"/>
      <c r="AU84" s="38"/>
      <c r="AV84" s="38"/>
      <c r="AW84" s="38"/>
      <c r="AX84" s="38"/>
      <c r="AY84" s="38"/>
      <c r="AZ84" s="38"/>
      <c r="BA84" s="38"/>
      <c r="BB84" s="38"/>
      <c r="BC84" s="38"/>
      <c r="BD84" s="80"/>
    </row>
    <row r="85" spans="1:89" s="1" customFormat="1" ht="29.25" customHeight="1">
      <c r="B85" s="37"/>
      <c r="C85" s="235" t="s">
        <v>61</v>
      </c>
      <c r="D85" s="236"/>
      <c r="E85" s="236"/>
      <c r="F85" s="236"/>
      <c r="G85" s="236"/>
      <c r="H85" s="81"/>
      <c r="I85" s="237" t="s">
        <v>62</v>
      </c>
      <c r="J85" s="236"/>
      <c r="K85" s="236"/>
      <c r="L85" s="236"/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7" t="s">
        <v>63</v>
      </c>
      <c r="AH85" s="236"/>
      <c r="AI85" s="236"/>
      <c r="AJ85" s="236"/>
      <c r="AK85" s="236"/>
      <c r="AL85" s="236"/>
      <c r="AM85" s="236"/>
      <c r="AN85" s="237" t="s">
        <v>64</v>
      </c>
      <c r="AO85" s="236"/>
      <c r="AP85" s="238"/>
      <c r="AQ85" s="39"/>
      <c r="AS85" s="82" t="s">
        <v>65</v>
      </c>
      <c r="AT85" s="83" t="s">
        <v>66</v>
      </c>
      <c r="AU85" s="83" t="s">
        <v>67</v>
      </c>
      <c r="AV85" s="83" t="s">
        <v>68</v>
      </c>
      <c r="AW85" s="83" t="s">
        <v>69</v>
      </c>
      <c r="AX85" s="83" t="s">
        <v>70</v>
      </c>
      <c r="AY85" s="83" t="s">
        <v>71</v>
      </c>
      <c r="AZ85" s="83" t="s">
        <v>72</v>
      </c>
      <c r="BA85" s="83" t="s">
        <v>73</v>
      </c>
      <c r="BB85" s="83" t="s">
        <v>74</v>
      </c>
      <c r="BC85" s="83" t="s">
        <v>75</v>
      </c>
      <c r="BD85" s="84" t="s">
        <v>76</v>
      </c>
    </row>
    <row r="86" spans="1:89" s="1" customFormat="1" ht="10.8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5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" customHeight="1">
      <c r="B87" s="70"/>
      <c r="C87" s="86" t="s">
        <v>77</v>
      </c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246">
        <f>ROUND(AG88,2)</f>
        <v>0</v>
      </c>
      <c r="AH87" s="246"/>
      <c r="AI87" s="246"/>
      <c r="AJ87" s="246"/>
      <c r="AK87" s="246"/>
      <c r="AL87" s="246"/>
      <c r="AM87" s="246"/>
      <c r="AN87" s="247">
        <f>SUM(AG87,AT87)</f>
        <v>0</v>
      </c>
      <c r="AO87" s="247"/>
      <c r="AP87" s="247"/>
      <c r="AQ87" s="73"/>
      <c r="AS87" s="88">
        <f>ROUND(AS88,2)</f>
        <v>0</v>
      </c>
      <c r="AT87" s="89">
        <f>ROUND(SUM(AV87:AW87),2)</f>
        <v>0</v>
      </c>
      <c r="AU87" s="90">
        <f>ROUND(AU88,5)</f>
        <v>0</v>
      </c>
      <c r="AV87" s="89">
        <f>ROUND(AZ87*L31,2)</f>
        <v>0</v>
      </c>
      <c r="AW87" s="89">
        <f>ROUND(BA87*L32,2)</f>
        <v>0</v>
      </c>
      <c r="AX87" s="89">
        <f>ROUND(BB87*L31,2)</f>
        <v>0</v>
      </c>
      <c r="AY87" s="89">
        <f>ROUND(BC87*L32,2)</f>
        <v>0</v>
      </c>
      <c r="AZ87" s="89">
        <f>ROUND(AZ88,2)</f>
        <v>0</v>
      </c>
      <c r="BA87" s="89">
        <f>ROUND(BA88,2)</f>
        <v>0</v>
      </c>
      <c r="BB87" s="89">
        <f>ROUND(BB88,2)</f>
        <v>0</v>
      </c>
      <c r="BC87" s="89">
        <f>ROUND(BC88,2)</f>
        <v>0</v>
      </c>
      <c r="BD87" s="91">
        <f>ROUND(BD88,2)</f>
        <v>0</v>
      </c>
      <c r="BS87" s="92" t="s">
        <v>78</v>
      </c>
      <c r="BT87" s="92" t="s">
        <v>79</v>
      </c>
      <c r="BV87" s="92" t="s">
        <v>80</v>
      </c>
      <c r="BW87" s="92" t="s">
        <v>81</v>
      </c>
      <c r="BX87" s="92" t="s">
        <v>82</v>
      </c>
    </row>
    <row r="88" spans="1:89" s="5" customFormat="1" ht="16.5" customHeight="1">
      <c r="A88" s="93" t="s">
        <v>83</v>
      </c>
      <c r="B88" s="94"/>
      <c r="C88" s="95"/>
      <c r="D88" s="241" t="s">
        <v>17</v>
      </c>
      <c r="E88" s="241"/>
      <c r="F88" s="241"/>
      <c r="G88" s="241"/>
      <c r="H88" s="241"/>
      <c r="I88" s="96"/>
      <c r="J88" s="241" t="s">
        <v>20</v>
      </c>
      <c r="K88" s="241"/>
      <c r="L88" s="241"/>
      <c r="M88" s="241"/>
      <c r="N88" s="241"/>
      <c r="O88" s="241"/>
      <c r="P88" s="241"/>
      <c r="Q88" s="241"/>
      <c r="R88" s="241"/>
      <c r="S88" s="241"/>
      <c r="T88" s="241"/>
      <c r="U88" s="241"/>
      <c r="V88" s="241"/>
      <c r="W88" s="241"/>
      <c r="X88" s="241"/>
      <c r="Y88" s="241"/>
      <c r="Z88" s="241"/>
      <c r="AA88" s="241"/>
      <c r="AB88" s="241"/>
      <c r="AC88" s="241"/>
      <c r="AD88" s="241"/>
      <c r="AE88" s="241"/>
      <c r="AF88" s="241"/>
      <c r="AG88" s="239">
        <f>'A64 - Oprava hasičské zbr...'!M29</f>
        <v>0</v>
      </c>
      <c r="AH88" s="240"/>
      <c r="AI88" s="240"/>
      <c r="AJ88" s="240"/>
      <c r="AK88" s="240"/>
      <c r="AL88" s="240"/>
      <c r="AM88" s="240"/>
      <c r="AN88" s="239">
        <f>SUM(AG88,AT88)</f>
        <v>0</v>
      </c>
      <c r="AO88" s="240"/>
      <c r="AP88" s="240"/>
      <c r="AQ88" s="97"/>
      <c r="AS88" s="98">
        <f>'A64 - Oprava hasičské zbr...'!M27</f>
        <v>0</v>
      </c>
      <c r="AT88" s="99">
        <f>ROUND(SUM(AV88:AW88),2)</f>
        <v>0</v>
      </c>
      <c r="AU88" s="100">
        <f>'A64 - Oprava hasičské zbr...'!W135</f>
        <v>0</v>
      </c>
      <c r="AV88" s="99">
        <f>'A64 - Oprava hasičské zbr...'!M31</f>
        <v>0</v>
      </c>
      <c r="AW88" s="99">
        <f>'A64 - Oprava hasičské zbr...'!M32</f>
        <v>0</v>
      </c>
      <c r="AX88" s="99">
        <f>'A64 - Oprava hasičské zbr...'!M33</f>
        <v>0</v>
      </c>
      <c r="AY88" s="99">
        <f>'A64 - Oprava hasičské zbr...'!M34</f>
        <v>0</v>
      </c>
      <c r="AZ88" s="99">
        <f>'A64 - Oprava hasičské zbr...'!H31</f>
        <v>0</v>
      </c>
      <c r="BA88" s="99">
        <f>'A64 - Oprava hasičské zbr...'!H32</f>
        <v>0</v>
      </c>
      <c r="BB88" s="99">
        <f>'A64 - Oprava hasičské zbr...'!H33</f>
        <v>0</v>
      </c>
      <c r="BC88" s="99">
        <f>'A64 - Oprava hasičské zbr...'!H34</f>
        <v>0</v>
      </c>
      <c r="BD88" s="101">
        <f>'A64 - Oprava hasičské zbr...'!H35</f>
        <v>0</v>
      </c>
      <c r="BT88" s="102" t="s">
        <v>84</v>
      </c>
      <c r="BU88" s="102" t="s">
        <v>85</v>
      </c>
      <c r="BV88" s="102" t="s">
        <v>80</v>
      </c>
      <c r="BW88" s="102" t="s">
        <v>81</v>
      </c>
      <c r="BX88" s="102" t="s">
        <v>82</v>
      </c>
    </row>
    <row r="89" spans="1:89" ht="12">
      <c r="B89" s="25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6"/>
    </row>
    <row r="90" spans="1:89" s="1" customFormat="1" ht="30" customHeight="1">
      <c r="B90" s="37"/>
      <c r="C90" s="86" t="s">
        <v>86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247">
        <f>ROUND(SUM(AG91:AG94),2)</f>
        <v>0</v>
      </c>
      <c r="AH90" s="247"/>
      <c r="AI90" s="247"/>
      <c r="AJ90" s="247"/>
      <c r="AK90" s="247"/>
      <c r="AL90" s="247"/>
      <c r="AM90" s="247"/>
      <c r="AN90" s="247">
        <f>ROUND(SUM(AN91:AN94),2)</f>
        <v>0</v>
      </c>
      <c r="AO90" s="247"/>
      <c r="AP90" s="247"/>
      <c r="AQ90" s="39"/>
      <c r="AS90" s="82" t="s">
        <v>87</v>
      </c>
      <c r="AT90" s="83" t="s">
        <v>88</v>
      </c>
      <c r="AU90" s="83" t="s">
        <v>43</v>
      </c>
      <c r="AV90" s="84" t="s">
        <v>66</v>
      </c>
    </row>
    <row r="91" spans="1:89" s="1" customFormat="1" ht="19.95" customHeight="1">
      <c r="B91" s="37"/>
      <c r="C91" s="38"/>
      <c r="D91" s="103" t="s">
        <v>89</v>
      </c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42">
        <f>ROUND(AG87*AS91,2)</f>
        <v>0</v>
      </c>
      <c r="AH91" s="243"/>
      <c r="AI91" s="243"/>
      <c r="AJ91" s="243"/>
      <c r="AK91" s="243"/>
      <c r="AL91" s="243"/>
      <c r="AM91" s="243"/>
      <c r="AN91" s="243">
        <f>ROUND(AG91+AV91,2)</f>
        <v>0</v>
      </c>
      <c r="AO91" s="243"/>
      <c r="AP91" s="243"/>
      <c r="AQ91" s="39"/>
      <c r="AS91" s="104">
        <v>0</v>
      </c>
      <c r="AT91" s="105" t="s">
        <v>90</v>
      </c>
      <c r="AU91" s="105" t="s">
        <v>44</v>
      </c>
      <c r="AV91" s="106">
        <f>ROUND(IF(AU91="základní",AG91*L31,IF(AU91="snížená",AG91*L32,0)),2)</f>
        <v>0</v>
      </c>
      <c r="BV91" s="21" t="s">
        <v>91</v>
      </c>
      <c r="BY91" s="107">
        <f>IF(AU91="základní",AV91,0)</f>
        <v>0</v>
      </c>
      <c r="BZ91" s="107">
        <f>IF(AU91="snížená",AV91,0)</f>
        <v>0</v>
      </c>
      <c r="CA91" s="107">
        <v>0</v>
      </c>
      <c r="CB91" s="107">
        <v>0</v>
      </c>
      <c r="CC91" s="107">
        <v>0</v>
      </c>
      <c r="CD91" s="107">
        <f>IF(AU91="základní",AG91,0)</f>
        <v>0</v>
      </c>
      <c r="CE91" s="107">
        <f>IF(AU91="snížená",AG91,0)</f>
        <v>0</v>
      </c>
      <c r="CF91" s="107">
        <f>IF(AU91="zákl. přenesená",AG91,0)</f>
        <v>0</v>
      </c>
      <c r="CG91" s="107">
        <f>IF(AU91="sníž. přenesená",AG91,0)</f>
        <v>0</v>
      </c>
      <c r="CH91" s="107">
        <f>IF(AU91="nulová",AG91,0)</f>
        <v>0</v>
      </c>
      <c r="CI91" s="21">
        <f>IF(AU91="základní",1,IF(AU91="snížená",2,IF(AU91="zákl. přenesená",4,IF(AU91="sníž. přenesená",5,3))))</f>
        <v>1</v>
      </c>
      <c r="CJ91" s="21">
        <f>IF(AT91="stavební čast",1,IF(8891="investiční čast",2,3))</f>
        <v>1</v>
      </c>
      <c r="CK91" s="21" t="str">
        <f>IF(D91="Vyplň vlastní","","x")</f>
        <v>x</v>
      </c>
    </row>
    <row r="92" spans="1:89" s="1" customFormat="1" ht="19.95" customHeight="1">
      <c r="B92" s="37"/>
      <c r="C92" s="38"/>
      <c r="D92" s="244" t="s">
        <v>92</v>
      </c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38"/>
      <c r="AD92" s="38"/>
      <c r="AE92" s="38"/>
      <c r="AF92" s="38"/>
      <c r="AG92" s="242">
        <f>AG87*AS92</f>
        <v>0</v>
      </c>
      <c r="AH92" s="243"/>
      <c r="AI92" s="243"/>
      <c r="AJ92" s="243"/>
      <c r="AK92" s="243"/>
      <c r="AL92" s="243"/>
      <c r="AM92" s="243"/>
      <c r="AN92" s="243">
        <f>AG92+AV92</f>
        <v>0</v>
      </c>
      <c r="AO92" s="243"/>
      <c r="AP92" s="243"/>
      <c r="AQ92" s="39"/>
      <c r="AS92" s="108">
        <v>0</v>
      </c>
      <c r="AT92" s="109" t="s">
        <v>90</v>
      </c>
      <c r="AU92" s="109" t="s">
        <v>44</v>
      </c>
      <c r="AV92" s="110">
        <f>ROUND(IF(AU92="nulová",0,IF(OR(AU92="základní",AU92="zákl. přenesená"),AG92*L31,AG92*L32)),2)</f>
        <v>0</v>
      </c>
      <c r="BV92" s="21" t="s">
        <v>93</v>
      </c>
      <c r="BY92" s="107">
        <f>IF(AU92="základní",AV92,0)</f>
        <v>0</v>
      </c>
      <c r="BZ92" s="107">
        <f>IF(AU92="snížená",AV92,0)</f>
        <v>0</v>
      </c>
      <c r="CA92" s="107">
        <f>IF(AU92="zákl. přenesená",AV92,0)</f>
        <v>0</v>
      </c>
      <c r="CB92" s="107">
        <f>IF(AU92="sníž. přenesená",AV92,0)</f>
        <v>0</v>
      </c>
      <c r="CC92" s="107">
        <f>IF(AU92="nulová",AV92,0)</f>
        <v>0</v>
      </c>
      <c r="CD92" s="107">
        <f>IF(AU92="základní",AG92,0)</f>
        <v>0</v>
      </c>
      <c r="CE92" s="107">
        <f>IF(AU92="snížená",AG92,0)</f>
        <v>0</v>
      </c>
      <c r="CF92" s="107">
        <f>IF(AU92="zákl. přenesená",AG92,0)</f>
        <v>0</v>
      </c>
      <c r="CG92" s="107">
        <f>IF(AU92="sníž. přenesená",AG92,0)</f>
        <v>0</v>
      </c>
      <c r="CH92" s="107">
        <f>IF(AU92="nulová",AG92,0)</f>
        <v>0</v>
      </c>
      <c r="CI92" s="21">
        <f>IF(AU92="základní",1,IF(AU92="snížená",2,IF(AU92="zákl. přenesená",4,IF(AU92="sníž. přenesená",5,3))))</f>
        <v>1</v>
      </c>
      <c r="CJ92" s="21">
        <f>IF(AT92="stavební čast",1,IF(8892="investiční čast",2,3))</f>
        <v>1</v>
      </c>
      <c r="CK92" s="21" t="str">
        <f>IF(D92="Vyplň vlastní","","x")</f>
        <v/>
      </c>
    </row>
    <row r="93" spans="1:89" s="1" customFormat="1" ht="19.95" customHeight="1">
      <c r="B93" s="37"/>
      <c r="C93" s="38"/>
      <c r="D93" s="244" t="s">
        <v>92</v>
      </c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  <c r="X93" s="245"/>
      <c r="Y93" s="245"/>
      <c r="Z93" s="245"/>
      <c r="AA93" s="245"/>
      <c r="AB93" s="245"/>
      <c r="AC93" s="38"/>
      <c r="AD93" s="38"/>
      <c r="AE93" s="38"/>
      <c r="AF93" s="38"/>
      <c r="AG93" s="242">
        <f>AG87*AS93</f>
        <v>0</v>
      </c>
      <c r="AH93" s="243"/>
      <c r="AI93" s="243"/>
      <c r="AJ93" s="243"/>
      <c r="AK93" s="243"/>
      <c r="AL93" s="243"/>
      <c r="AM93" s="243"/>
      <c r="AN93" s="243">
        <f>AG93+AV93</f>
        <v>0</v>
      </c>
      <c r="AO93" s="243"/>
      <c r="AP93" s="243"/>
      <c r="AQ93" s="39"/>
      <c r="AS93" s="108">
        <v>0</v>
      </c>
      <c r="AT93" s="109" t="s">
        <v>90</v>
      </c>
      <c r="AU93" s="109" t="s">
        <v>44</v>
      </c>
      <c r="AV93" s="110">
        <f>ROUND(IF(AU93="nulová",0,IF(OR(AU93="základní",AU93="zákl. přenesená"),AG93*L31,AG93*L32)),2)</f>
        <v>0</v>
      </c>
      <c r="BV93" s="21" t="s">
        <v>93</v>
      </c>
      <c r="BY93" s="107">
        <f>IF(AU93="základní",AV93,0)</f>
        <v>0</v>
      </c>
      <c r="BZ93" s="107">
        <f>IF(AU93="snížená",AV93,0)</f>
        <v>0</v>
      </c>
      <c r="CA93" s="107">
        <f>IF(AU93="zákl. přenesená",AV93,0)</f>
        <v>0</v>
      </c>
      <c r="CB93" s="107">
        <f>IF(AU93="sníž. přenesená",AV93,0)</f>
        <v>0</v>
      </c>
      <c r="CC93" s="107">
        <f>IF(AU93="nulová",AV93,0)</f>
        <v>0</v>
      </c>
      <c r="CD93" s="107">
        <f>IF(AU93="základní",AG93,0)</f>
        <v>0</v>
      </c>
      <c r="CE93" s="107">
        <f>IF(AU93="snížená",AG93,0)</f>
        <v>0</v>
      </c>
      <c r="CF93" s="107">
        <f>IF(AU93="zákl. přenesená",AG93,0)</f>
        <v>0</v>
      </c>
      <c r="CG93" s="107">
        <f>IF(AU93="sníž. přenesená",AG93,0)</f>
        <v>0</v>
      </c>
      <c r="CH93" s="107">
        <f>IF(AU93="nulová",AG93,0)</f>
        <v>0</v>
      </c>
      <c r="CI93" s="21">
        <f>IF(AU93="základní",1,IF(AU93="snížená",2,IF(AU93="zákl. přenesená",4,IF(AU93="sníž. přenesená",5,3))))</f>
        <v>1</v>
      </c>
      <c r="CJ93" s="21">
        <f>IF(AT93="stavební čast",1,IF(8893="investiční čast",2,3))</f>
        <v>1</v>
      </c>
      <c r="CK93" s="21" t="str">
        <f>IF(D93="Vyplň vlastní","","x")</f>
        <v/>
      </c>
    </row>
    <row r="94" spans="1:89" s="1" customFormat="1" ht="19.95" customHeight="1">
      <c r="B94" s="37"/>
      <c r="C94" s="38"/>
      <c r="D94" s="244" t="s">
        <v>92</v>
      </c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  <c r="X94" s="245"/>
      <c r="Y94" s="245"/>
      <c r="Z94" s="245"/>
      <c r="AA94" s="245"/>
      <c r="AB94" s="245"/>
      <c r="AC94" s="38"/>
      <c r="AD94" s="38"/>
      <c r="AE94" s="38"/>
      <c r="AF94" s="38"/>
      <c r="AG94" s="242">
        <f>AG87*AS94</f>
        <v>0</v>
      </c>
      <c r="AH94" s="243"/>
      <c r="AI94" s="243"/>
      <c r="AJ94" s="243"/>
      <c r="AK94" s="243"/>
      <c r="AL94" s="243"/>
      <c r="AM94" s="243"/>
      <c r="AN94" s="243">
        <f>AG94+AV94</f>
        <v>0</v>
      </c>
      <c r="AO94" s="243"/>
      <c r="AP94" s="243"/>
      <c r="AQ94" s="39"/>
      <c r="AS94" s="111">
        <v>0</v>
      </c>
      <c r="AT94" s="112" t="s">
        <v>90</v>
      </c>
      <c r="AU94" s="112" t="s">
        <v>44</v>
      </c>
      <c r="AV94" s="113">
        <f>ROUND(IF(AU94="nulová",0,IF(OR(AU94="základní",AU94="zákl. přenesená"),AG94*L31,AG94*L32)),2)</f>
        <v>0</v>
      </c>
      <c r="BV94" s="21" t="s">
        <v>93</v>
      </c>
      <c r="BY94" s="107">
        <f>IF(AU94="základní",AV94,0)</f>
        <v>0</v>
      </c>
      <c r="BZ94" s="107">
        <f>IF(AU94="snížená",AV94,0)</f>
        <v>0</v>
      </c>
      <c r="CA94" s="107">
        <f>IF(AU94="zákl. přenesená",AV94,0)</f>
        <v>0</v>
      </c>
      <c r="CB94" s="107">
        <f>IF(AU94="sníž. přenesená",AV94,0)</f>
        <v>0</v>
      </c>
      <c r="CC94" s="107">
        <f>IF(AU94="nulová",AV94,0)</f>
        <v>0</v>
      </c>
      <c r="CD94" s="107">
        <f>IF(AU94="základní",AG94,0)</f>
        <v>0</v>
      </c>
      <c r="CE94" s="107">
        <f>IF(AU94="snížená",AG94,0)</f>
        <v>0</v>
      </c>
      <c r="CF94" s="107">
        <f>IF(AU94="zákl. přenesená",AG94,0)</f>
        <v>0</v>
      </c>
      <c r="CG94" s="107">
        <f>IF(AU94="sníž. přenesená",AG94,0)</f>
        <v>0</v>
      </c>
      <c r="CH94" s="107">
        <f>IF(AU94="nulová",AG94,0)</f>
        <v>0</v>
      </c>
      <c r="CI94" s="21">
        <f>IF(AU94="základní",1,IF(AU94="snížená",2,IF(AU94="zákl. přenesená",4,IF(AU94="sníž. přenesená",5,3))))</f>
        <v>1</v>
      </c>
      <c r="CJ94" s="21">
        <f>IF(AT94="stavební čast",1,IF(8894="investiční čast",2,3))</f>
        <v>1</v>
      </c>
      <c r="CK94" s="21" t="str">
        <f>IF(D94="Vyplň vlastní","","x")</f>
        <v/>
      </c>
    </row>
    <row r="95" spans="1:89" s="1" customFormat="1" ht="10.8" customHeigh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9"/>
    </row>
    <row r="96" spans="1:89" s="1" customFormat="1" ht="30" customHeight="1">
      <c r="B96" s="37"/>
      <c r="C96" s="114" t="s">
        <v>94</v>
      </c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248">
        <f>ROUND(AG87+AG90,2)</f>
        <v>0</v>
      </c>
      <c r="AH96" s="248"/>
      <c r="AI96" s="248"/>
      <c r="AJ96" s="248"/>
      <c r="AK96" s="248"/>
      <c r="AL96" s="248"/>
      <c r="AM96" s="248"/>
      <c r="AN96" s="248">
        <f>AN87+AN90</f>
        <v>0</v>
      </c>
      <c r="AO96" s="248"/>
      <c r="AP96" s="248"/>
      <c r="AQ96" s="39"/>
    </row>
    <row r="97" spans="2:43" s="1" customFormat="1" ht="6.9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3"/>
    </row>
  </sheetData>
  <sheetProtection algorithmName="SHA-512" hashValue="HVjHueB9eqV7Dies6mU5ih/ULSVRQCej65wjmq3E8+NJf/c8EEfaqmVZWCt7FoCIW3AluFxa+senvQkP3mR/kg==" saltValue="sqLpcq8RVZ9iIc/vfZusy23Txrv0gM6hghYqCwf7wg3Kh1Qt1kuspuKOcoYWV7nQF6xTXHfo1zameSvREfwxjA==" spinCount="10" sheet="1" objects="1" scenarios="1" formatColumns="0" formatRows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A64 - Oprava hasičské zbr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437"/>
  <sheetViews>
    <sheetView showGridLines="0" tabSelected="1" workbookViewId="0">
      <pane ySplit="1" topLeftCell="A423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2.28515625" customWidth="1"/>
    <col min="6" max="6" width="16.42578125" customWidth="1"/>
    <col min="7" max="7" width="17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7.85546875" customWidth="1"/>
    <col min="13" max="14" width="6" customWidth="1"/>
    <col min="15" max="15" width="2" customWidth="1"/>
    <col min="16" max="16" width="8.8554687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6"/>
      <c r="B1" s="14"/>
      <c r="C1" s="14"/>
      <c r="D1" s="15" t="s">
        <v>1</v>
      </c>
      <c r="E1" s="14"/>
      <c r="F1" s="16" t="s">
        <v>95</v>
      </c>
      <c r="G1" s="16"/>
      <c r="H1" s="297" t="s">
        <v>96</v>
      </c>
      <c r="I1" s="297"/>
      <c r="J1" s="297"/>
      <c r="K1" s="297"/>
      <c r="L1" s="16" t="s">
        <v>97</v>
      </c>
      <c r="M1" s="14"/>
      <c r="N1" s="14"/>
      <c r="O1" s="15" t="s">
        <v>98</v>
      </c>
      <c r="P1" s="14"/>
      <c r="Q1" s="14"/>
      <c r="R1" s="14"/>
      <c r="S1" s="16" t="s">
        <v>99</v>
      </c>
      <c r="T1" s="16"/>
      <c r="U1" s="116"/>
      <c r="V1" s="1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" customHeight="1"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49" t="s">
        <v>8</v>
      </c>
      <c r="T2" s="250"/>
      <c r="U2" s="250"/>
      <c r="V2" s="250"/>
      <c r="W2" s="250"/>
      <c r="X2" s="250"/>
      <c r="Y2" s="250"/>
      <c r="Z2" s="250"/>
      <c r="AA2" s="250"/>
      <c r="AB2" s="250"/>
      <c r="AC2" s="250"/>
      <c r="AT2" s="21" t="s">
        <v>81</v>
      </c>
    </row>
    <row r="3" spans="1:66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100</v>
      </c>
    </row>
    <row r="4" spans="1:66" ht="36.9" customHeight="1">
      <c r="B4" s="25"/>
      <c r="C4" s="206" t="s">
        <v>101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6"/>
      <c r="T4" s="20" t="s">
        <v>13</v>
      </c>
      <c r="AT4" s="21" t="s">
        <v>6</v>
      </c>
    </row>
    <row r="5" spans="1:66" ht="6.9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s="1" customFormat="1" ht="32.85" customHeight="1">
      <c r="B6" s="37"/>
      <c r="C6" s="38"/>
      <c r="D6" s="31" t="s">
        <v>19</v>
      </c>
      <c r="E6" s="38"/>
      <c r="F6" s="212" t="s">
        <v>20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38"/>
      <c r="R6" s="39"/>
    </row>
    <row r="7" spans="1:66" s="1" customFormat="1" ht="14.4" customHeight="1">
      <c r="B7" s="37"/>
      <c r="C7" s="38"/>
      <c r="D7" s="32" t="s">
        <v>21</v>
      </c>
      <c r="E7" s="38"/>
      <c r="F7" s="30" t="s">
        <v>22</v>
      </c>
      <c r="G7" s="38"/>
      <c r="H7" s="38"/>
      <c r="I7" s="38"/>
      <c r="J7" s="38"/>
      <c r="K7" s="38"/>
      <c r="L7" s="38"/>
      <c r="M7" s="32" t="s">
        <v>23</v>
      </c>
      <c r="N7" s="38"/>
      <c r="O7" s="30" t="s">
        <v>22</v>
      </c>
      <c r="P7" s="38"/>
      <c r="Q7" s="38"/>
      <c r="R7" s="39"/>
    </row>
    <row r="8" spans="1:66" s="1" customFormat="1" ht="14.4" customHeight="1">
      <c r="B8" s="37"/>
      <c r="C8" s="38"/>
      <c r="D8" s="32" t="s">
        <v>24</v>
      </c>
      <c r="E8" s="38"/>
      <c r="F8" s="30" t="s">
        <v>25</v>
      </c>
      <c r="G8" s="38"/>
      <c r="H8" s="38"/>
      <c r="I8" s="38"/>
      <c r="J8" s="38"/>
      <c r="K8" s="38"/>
      <c r="L8" s="38"/>
      <c r="M8" s="32" t="s">
        <v>26</v>
      </c>
      <c r="N8" s="38"/>
      <c r="O8" s="252" t="str">
        <f>'Rekapitulace stavby'!AN8</f>
        <v>10.11.2017</v>
      </c>
      <c r="P8" s="253"/>
      <c r="Q8" s="38"/>
      <c r="R8" s="39"/>
    </row>
    <row r="9" spans="1:66" s="1" customFormat="1" ht="10.8" customHeight="1"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9"/>
    </row>
    <row r="10" spans="1:66" s="1" customFormat="1" ht="14.4" customHeight="1">
      <c r="B10" s="37"/>
      <c r="C10" s="38"/>
      <c r="D10" s="32" t="s">
        <v>28</v>
      </c>
      <c r="E10" s="38"/>
      <c r="F10" s="38"/>
      <c r="G10" s="38"/>
      <c r="H10" s="38"/>
      <c r="I10" s="38"/>
      <c r="J10" s="38"/>
      <c r="K10" s="38"/>
      <c r="L10" s="38"/>
      <c r="M10" s="32" t="s">
        <v>29</v>
      </c>
      <c r="N10" s="38"/>
      <c r="O10" s="210" t="s">
        <v>22</v>
      </c>
      <c r="P10" s="210"/>
      <c r="Q10" s="38"/>
      <c r="R10" s="39"/>
    </row>
    <row r="11" spans="1:66" s="1" customFormat="1" ht="18" customHeight="1">
      <c r="B11" s="37"/>
      <c r="C11" s="38"/>
      <c r="D11" s="38"/>
      <c r="E11" s="30" t="s">
        <v>30</v>
      </c>
      <c r="F11" s="38"/>
      <c r="G11" s="38"/>
      <c r="H11" s="38"/>
      <c r="I11" s="38"/>
      <c r="J11" s="38"/>
      <c r="K11" s="38"/>
      <c r="L11" s="38"/>
      <c r="M11" s="32" t="s">
        <v>31</v>
      </c>
      <c r="N11" s="38"/>
      <c r="O11" s="210" t="s">
        <v>22</v>
      </c>
      <c r="P11" s="210"/>
      <c r="Q11" s="38"/>
      <c r="R11" s="39"/>
    </row>
    <row r="12" spans="1:66" s="1" customFormat="1" ht="6.9" customHeight="1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9"/>
    </row>
    <row r="13" spans="1:66" s="1" customFormat="1" ht="14.4" customHeight="1">
      <c r="B13" s="37"/>
      <c r="C13" s="38"/>
      <c r="D13" s="32" t="s">
        <v>32</v>
      </c>
      <c r="E13" s="38"/>
      <c r="F13" s="38"/>
      <c r="G13" s="38"/>
      <c r="H13" s="38"/>
      <c r="I13" s="38"/>
      <c r="J13" s="38"/>
      <c r="K13" s="38"/>
      <c r="L13" s="38"/>
      <c r="M13" s="32" t="s">
        <v>29</v>
      </c>
      <c r="N13" s="38"/>
      <c r="O13" s="254" t="str">
        <f>IF('Rekapitulace stavby'!AN13="","",'Rekapitulace stavby'!AN13)</f>
        <v>Vyplň údaj</v>
      </c>
      <c r="P13" s="210"/>
      <c r="Q13" s="38"/>
      <c r="R13" s="39"/>
    </row>
    <row r="14" spans="1:66" s="1" customFormat="1" ht="18" customHeight="1">
      <c r="B14" s="37"/>
      <c r="C14" s="38"/>
      <c r="D14" s="38"/>
      <c r="E14" s="254" t="str">
        <f>IF('Rekapitulace stavby'!E14="","",'Rekapitulace stavby'!E14)</f>
        <v>Vyplň údaj</v>
      </c>
      <c r="F14" s="255"/>
      <c r="G14" s="255"/>
      <c r="H14" s="255"/>
      <c r="I14" s="255"/>
      <c r="J14" s="255"/>
      <c r="K14" s="255"/>
      <c r="L14" s="255"/>
      <c r="M14" s="32" t="s">
        <v>31</v>
      </c>
      <c r="N14" s="38"/>
      <c r="O14" s="254" t="str">
        <f>IF('Rekapitulace stavby'!AN14="","",'Rekapitulace stavby'!AN14)</f>
        <v>Vyplň údaj</v>
      </c>
      <c r="P14" s="210"/>
      <c r="Q14" s="38"/>
      <c r="R14" s="39"/>
    </row>
    <row r="15" spans="1:66" s="1" customFormat="1" ht="6.9" customHeight="1"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9"/>
    </row>
    <row r="16" spans="1:66" s="1" customFormat="1" ht="14.4" customHeight="1">
      <c r="B16" s="37"/>
      <c r="C16" s="38"/>
      <c r="D16" s="32" t="s">
        <v>34</v>
      </c>
      <c r="E16" s="38"/>
      <c r="F16" s="38"/>
      <c r="G16" s="38"/>
      <c r="H16" s="38"/>
      <c r="I16" s="38"/>
      <c r="J16" s="38"/>
      <c r="K16" s="38"/>
      <c r="L16" s="38"/>
      <c r="M16" s="32" t="s">
        <v>29</v>
      </c>
      <c r="N16" s="38"/>
      <c r="O16" s="210" t="s">
        <v>22</v>
      </c>
      <c r="P16" s="210"/>
      <c r="Q16" s="38"/>
      <c r="R16" s="39"/>
    </row>
    <row r="17" spans="2:18" s="1" customFormat="1" ht="18" customHeight="1">
      <c r="B17" s="37"/>
      <c r="C17" s="38"/>
      <c r="D17" s="38"/>
      <c r="E17" s="30" t="s">
        <v>35</v>
      </c>
      <c r="F17" s="38"/>
      <c r="G17" s="38"/>
      <c r="H17" s="38"/>
      <c r="I17" s="38"/>
      <c r="J17" s="38"/>
      <c r="K17" s="38"/>
      <c r="L17" s="38"/>
      <c r="M17" s="32" t="s">
        <v>31</v>
      </c>
      <c r="N17" s="38"/>
      <c r="O17" s="210" t="s">
        <v>22</v>
      </c>
      <c r="P17" s="210"/>
      <c r="Q17" s="38"/>
      <c r="R17" s="39"/>
    </row>
    <row r="18" spans="2:18" s="1" customFormat="1" ht="6.9" customHeight="1"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9"/>
    </row>
    <row r="19" spans="2:18" s="1" customFormat="1" ht="14.4" customHeight="1">
      <c r="B19" s="37"/>
      <c r="C19" s="38"/>
      <c r="D19" s="32" t="s">
        <v>37</v>
      </c>
      <c r="E19" s="38"/>
      <c r="F19" s="38"/>
      <c r="G19" s="38"/>
      <c r="H19" s="38"/>
      <c r="I19" s="38"/>
      <c r="J19" s="38"/>
      <c r="K19" s="38"/>
      <c r="L19" s="38"/>
      <c r="M19" s="32" t="s">
        <v>29</v>
      </c>
      <c r="N19" s="38"/>
      <c r="O19" s="210" t="s">
        <v>22</v>
      </c>
      <c r="P19" s="210"/>
      <c r="Q19" s="38"/>
      <c r="R19" s="39"/>
    </row>
    <row r="20" spans="2:18" s="1" customFormat="1" ht="18" customHeight="1">
      <c r="B20" s="37"/>
      <c r="C20" s="38"/>
      <c r="D20" s="38"/>
      <c r="E20" s="30" t="s">
        <v>38</v>
      </c>
      <c r="F20" s="38"/>
      <c r="G20" s="38"/>
      <c r="H20" s="38"/>
      <c r="I20" s="38"/>
      <c r="J20" s="38"/>
      <c r="K20" s="38"/>
      <c r="L20" s="38"/>
      <c r="M20" s="32" t="s">
        <v>31</v>
      </c>
      <c r="N20" s="38"/>
      <c r="O20" s="210" t="s">
        <v>22</v>
      </c>
      <c r="P20" s="210"/>
      <c r="Q20" s="38"/>
      <c r="R20" s="39"/>
    </row>
    <row r="21" spans="2:18" s="1" customFormat="1" ht="6.9" customHeight="1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9"/>
    </row>
    <row r="22" spans="2:18" s="1" customFormat="1" ht="14.4" customHeight="1">
      <c r="B22" s="37"/>
      <c r="C22" s="38"/>
      <c r="D22" s="32" t="s">
        <v>39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6.5" customHeight="1">
      <c r="B23" s="37"/>
      <c r="C23" s="38"/>
      <c r="D23" s="38"/>
      <c r="E23" s="215" t="s">
        <v>22</v>
      </c>
      <c r="F23" s="215"/>
      <c r="G23" s="215"/>
      <c r="H23" s="215"/>
      <c r="I23" s="215"/>
      <c r="J23" s="215"/>
      <c r="K23" s="215"/>
      <c r="L23" s="215"/>
      <c r="M23" s="38"/>
      <c r="N23" s="38"/>
      <c r="O23" s="38"/>
      <c r="P23" s="38"/>
      <c r="Q23" s="38"/>
      <c r="R23" s="39"/>
    </row>
    <row r="24" spans="2:18" s="1" customFormat="1" ht="6.9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9"/>
    </row>
    <row r="25" spans="2:18" s="1" customFormat="1" ht="6.9" customHeight="1">
      <c r="B25" s="37"/>
      <c r="C25" s="38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38"/>
      <c r="R25" s="39"/>
    </row>
    <row r="26" spans="2:18" s="1" customFormat="1" ht="14.4" customHeight="1">
      <c r="B26" s="37"/>
      <c r="C26" s="38"/>
      <c r="D26" s="117" t="s">
        <v>102</v>
      </c>
      <c r="E26" s="38"/>
      <c r="F26" s="38"/>
      <c r="G26" s="38"/>
      <c r="H26" s="38"/>
      <c r="I26" s="38"/>
      <c r="J26" s="38"/>
      <c r="K26" s="38"/>
      <c r="L26" s="38"/>
      <c r="M26" s="216">
        <f>N87</f>
        <v>0</v>
      </c>
      <c r="N26" s="216"/>
      <c r="O26" s="216"/>
      <c r="P26" s="216"/>
      <c r="Q26" s="38"/>
      <c r="R26" s="39"/>
    </row>
    <row r="27" spans="2:18" s="1" customFormat="1" ht="14.4" customHeight="1">
      <c r="B27" s="37"/>
      <c r="C27" s="38"/>
      <c r="D27" s="36" t="s">
        <v>89</v>
      </c>
      <c r="E27" s="38"/>
      <c r="F27" s="38"/>
      <c r="G27" s="38"/>
      <c r="H27" s="38"/>
      <c r="I27" s="38"/>
      <c r="J27" s="38"/>
      <c r="K27" s="38"/>
      <c r="L27" s="38"/>
      <c r="M27" s="216">
        <f>N111</f>
        <v>0</v>
      </c>
      <c r="N27" s="216"/>
      <c r="O27" s="216"/>
      <c r="P27" s="216"/>
      <c r="Q27" s="38"/>
      <c r="R27" s="39"/>
    </row>
    <row r="28" spans="2:18" s="1" customFormat="1" ht="6.9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9"/>
    </row>
    <row r="29" spans="2:18" s="1" customFormat="1" ht="25.35" customHeight="1">
      <c r="B29" s="37"/>
      <c r="C29" s="38"/>
      <c r="D29" s="118" t="s">
        <v>42</v>
      </c>
      <c r="E29" s="38"/>
      <c r="F29" s="38"/>
      <c r="G29" s="38"/>
      <c r="H29" s="38"/>
      <c r="I29" s="38"/>
      <c r="J29" s="38"/>
      <c r="K29" s="38"/>
      <c r="L29" s="38"/>
      <c r="M29" s="256">
        <f>ROUND(M26+M27,2)</f>
        <v>0</v>
      </c>
      <c r="N29" s="251"/>
      <c r="O29" s="251"/>
      <c r="P29" s="251"/>
      <c r="Q29" s="38"/>
      <c r="R29" s="39"/>
    </row>
    <row r="30" spans="2:18" s="1" customFormat="1" ht="6.9" customHeight="1">
      <c r="B30" s="37"/>
      <c r="C30" s="38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38"/>
      <c r="R30" s="39"/>
    </row>
    <row r="31" spans="2:18" s="1" customFormat="1" ht="14.4" customHeight="1">
      <c r="B31" s="37"/>
      <c r="C31" s="38"/>
      <c r="D31" s="44" t="s">
        <v>43</v>
      </c>
      <c r="E31" s="44" t="s">
        <v>44</v>
      </c>
      <c r="F31" s="45">
        <v>0.21</v>
      </c>
      <c r="G31" s="119" t="s">
        <v>45</v>
      </c>
      <c r="H31" s="257">
        <f>ROUND((((SUM(BE111:BE118)+SUM(BE135:BE430))+SUM(BE432:BE436))),2)</f>
        <v>0</v>
      </c>
      <c r="I31" s="251"/>
      <c r="J31" s="251"/>
      <c r="K31" s="38"/>
      <c r="L31" s="38"/>
      <c r="M31" s="257">
        <f>ROUND(((ROUND((SUM(BE111:BE118)+SUM(BE135:BE430)), 2)*F31)+SUM(BE432:BE436)*F31),2)</f>
        <v>0</v>
      </c>
      <c r="N31" s="251"/>
      <c r="O31" s="251"/>
      <c r="P31" s="251"/>
      <c r="Q31" s="38"/>
      <c r="R31" s="39"/>
    </row>
    <row r="32" spans="2:18" s="1" customFormat="1" ht="14.4" customHeight="1">
      <c r="B32" s="37"/>
      <c r="C32" s="38"/>
      <c r="D32" s="38"/>
      <c r="E32" s="44" t="s">
        <v>46</v>
      </c>
      <c r="F32" s="45">
        <v>0.15</v>
      </c>
      <c r="G32" s="119" t="s">
        <v>45</v>
      </c>
      <c r="H32" s="257">
        <f>ROUND((((SUM(BF111:BF118)+SUM(BF135:BF430))+SUM(BF432:BF436))),2)</f>
        <v>0</v>
      </c>
      <c r="I32" s="251"/>
      <c r="J32" s="251"/>
      <c r="K32" s="38"/>
      <c r="L32" s="38"/>
      <c r="M32" s="257">
        <f>ROUND(((ROUND((SUM(BF111:BF118)+SUM(BF135:BF430)), 2)*F32)+SUM(BF432:BF436)*F32),2)</f>
        <v>0</v>
      </c>
      <c r="N32" s="251"/>
      <c r="O32" s="251"/>
      <c r="P32" s="251"/>
      <c r="Q32" s="38"/>
      <c r="R32" s="39"/>
    </row>
    <row r="33" spans="2:18" s="1" customFormat="1" ht="14.4" hidden="1" customHeight="1">
      <c r="B33" s="37"/>
      <c r="C33" s="38"/>
      <c r="D33" s="38"/>
      <c r="E33" s="44" t="s">
        <v>47</v>
      </c>
      <c r="F33" s="45">
        <v>0.21</v>
      </c>
      <c r="G33" s="119" t="s">
        <v>45</v>
      </c>
      <c r="H33" s="257">
        <f>ROUND((((SUM(BG111:BG118)+SUM(BG135:BG430))+SUM(BG432:BG436))),2)</f>
        <v>0</v>
      </c>
      <c r="I33" s="251"/>
      <c r="J33" s="251"/>
      <c r="K33" s="38"/>
      <c r="L33" s="38"/>
      <c r="M33" s="257">
        <v>0</v>
      </c>
      <c r="N33" s="251"/>
      <c r="O33" s="251"/>
      <c r="P33" s="251"/>
      <c r="Q33" s="38"/>
      <c r="R33" s="39"/>
    </row>
    <row r="34" spans="2:18" s="1" customFormat="1" ht="14.4" hidden="1" customHeight="1">
      <c r="B34" s="37"/>
      <c r="C34" s="38"/>
      <c r="D34" s="38"/>
      <c r="E34" s="44" t="s">
        <v>48</v>
      </c>
      <c r="F34" s="45">
        <v>0.15</v>
      </c>
      <c r="G34" s="119" t="s">
        <v>45</v>
      </c>
      <c r="H34" s="257">
        <f>ROUND((((SUM(BH111:BH118)+SUM(BH135:BH430))+SUM(BH432:BH436))),2)</f>
        <v>0</v>
      </c>
      <c r="I34" s="251"/>
      <c r="J34" s="251"/>
      <c r="K34" s="38"/>
      <c r="L34" s="38"/>
      <c r="M34" s="257">
        <v>0</v>
      </c>
      <c r="N34" s="251"/>
      <c r="O34" s="251"/>
      <c r="P34" s="251"/>
      <c r="Q34" s="38"/>
      <c r="R34" s="39"/>
    </row>
    <row r="35" spans="2:18" s="1" customFormat="1" ht="14.4" hidden="1" customHeight="1">
      <c r="B35" s="37"/>
      <c r="C35" s="38"/>
      <c r="D35" s="38"/>
      <c r="E35" s="44" t="s">
        <v>49</v>
      </c>
      <c r="F35" s="45">
        <v>0</v>
      </c>
      <c r="G35" s="119" t="s">
        <v>45</v>
      </c>
      <c r="H35" s="257">
        <f>ROUND((((SUM(BI111:BI118)+SUM(BI135:BI430))+SUM(BI432:BI436))),2)</f>
        <v>0</v>
      </c>
      <c r="I35" s="251"/>
      <c r="J35" s="251"/>
      <c r="K35" s="38"/>
      <c r="L35" s="38"/>
      <c r="M35" s="257">
        <v>0</v>
      </c>
      <c r="N35" s="251"/>
      <c r="O35" s="251"/>
      <c r="P35" s="251"/>
      <c r="Q35" s="38"/>
      <c r="R35" s="39"/>
    </row>
    <row r="36" spans="2:18" s="1" customFormat="1" ht="6.9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9"/>
    </row>
    <row r="37" spans="2:18" s="1" customFormat="1" ht="25.35" customHeight="1">
      <c r="B37" s="37"/>
      <c r="C37" s="115"/>
      <c r="D37" s="120" t="s">
        <v>50</v>
      </c>
      <c r="E37" s="81"/>
      <c r="F37" s="81"/>
      <c r="G37" s="121" t="s">
        <v>51</v>
      </c>
      <c r="H37" s="122" t="s">
        <v>52</v>
      </c>
      <c r="I37" s="81"/>
      <c r="J37" s="81"/>
      <c r="K37" s="81"/>
      <c r="L37" s="258">
        <f>SUM(M29:M35)</f>
        <v>0</v>
      </c>
      <c r="M37" s="258"/>
      <c r="N37" s="258"/>
      <c r="O37" s="258"/>
      <c r="P37" s="259"/>
      <c r="Q37" s="115"/>
      <c r="R37" s="39"/>
    </row>
    <row r="38" spans="2:18" s="1" customFormat="1" ht="14.4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9"/>
    </row>
    <row r="39" spans="2:18" s="1" customFormat="1" ht="14.4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ht="12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6"/>
    </row>
    <row r="41" spans="2:18" ht="12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 ht="12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 ht="12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 ht="12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 ht="12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 ht="12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 ht="12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 ht="12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 ht="12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>
      <c r="B50" s="37"/>
      <c r="C50" s="38"/>
      <c r="D50" s="52" t="s">
        <v>53</v>
      </c>
      <c r="E50" s="53"/>
      <c r="F50" s="53"/>
      <c r="G50" s="53"/>
      <c r="H50" s="54"/>
      <c r="I50" s="38"/>
      <c r="J50" s="52" t="s">
        <v>54</v>
      </c>
      <c r="K50" s="53"/>
      <c r="L50" s="53"/>
      <c r="M50" s="53"/>
      <c r="N50" s="53"/>
      <c r="O50" s="53"/>
      <c r="P50" s="54"/>
      <c r="Q50" s="38"/>
      <c r="R50" s="39"/>
    </row>
    <row r="51" spans="2:18" ht="12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 ht="12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 ht="12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 ht="12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 ht="12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 ht="12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 ht="12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 ht="12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>
      <c r="B59" s="37"/>
      <c r="C59" s="38"/>
      <c r="D59" s="57" t="s">
        <v>55</v>
      </c>
      <c r="E59" s="58"/>
      <c r="F59" s="58"/>
      <c r="G59" s="59" t="s">
        <v>56</v>
      </c>
      <c r="H59" s="60"/>
      <c r="I59" s="38"/>
      <c r="J59" s="57" t="s">
        <v>55</v>
      </c>
      <c r="K59" s="58"/>
      <c r="L59" s="58"/>
      <c r="M59" s="58"/>
      <c r="N59" s="59" t="s">
        <v>56</v>
      </c>
      <c r="O59" s="58"/>
      <c r="P59" s="60"/>
      <c r="Q59" s="38"/>
      <c r="R59" s="39"/>
    </row>
    <row r="60" spans="2:18" ht="12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>
      <c r="B61" s="37"/>
      <c r="C61" s="38"/>
      <c r="D61" s="52" t="s">
        <v>57</v>
      </c>
      <c r="E61" s="53"/>
      <c r="F61" s="53"/>
      <c r="G61" s="53"/>
      <c r="H61" s="54"/>
      <c r="I61" s="38"/>
      <c r="J61" s="52" t="s">
        <v>58</v>
      </c>
      <c r="K61" s="53"/>
      <c r="L61" s="53"/>
      <c r="M61" s="53"/>
      <c r="N61" s="53"/>
      <c r="O61" s="53"/>
      <c r="P61" s="54"/>
      <c r="Q61" s="38"/>
      <c r="R61" s="39"/>
    </row>
    <row r="62" spans="2:18" ht="12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 ht="12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 ht="12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21" ht="12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21" ht="12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21" ht="12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21" ht="12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21" ht="12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21" s="1" customFormat="1">
      <c r="B70" s="37"/>
      <c r="C70" s="38"/>
      <c r="D70" s="57" t="s">
        <v>55</v>
      </c>
      <c r="E70" s="58"/>
      <c r="F70" s="58"/>
      <c r="G70" s="59" t="s">
        <v>56</v>
      </c>
      <c r="H70" s="60"/>
      <c r="I70" s="38"/>
      <c r="J70" s="57" t="s">
        <v>55</v>
      </c>
      <c r="K70" s="58"/>
      <c r="L70" s="58"/>
      <c r="M70" s="58"/>
      <c r="N70" s="59" t="s">
        <v>56</v>
      </c>
      <c r="O70" s="58"/>
      <c r="P70" s="60"/>
      <c r="Q70" s="38"/>
      <c r="R70" s="39"/>
    </row>
    <row r="71" spans="2:21" s="1" customFormat="1" ht="14.4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" customHeight="1">
      <c r="B76" s="37"/>
      <c r="C76" s="206" t="s">
        <v>103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39"/>
      <c r="T76" s="126"/>
      <c r="U76" s="126"/>
    </row>
    <row r="77" spans="2:21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26"/>
      <c r="U77" s="126"/>
    </row>
    <row r="78" spans="2:21" s="1" customFormat="1" ht="36.9" customHeight="1">
      <c r="B78" s="37"/>
      <c r="C78" s="71" t="s">
        <v>19</v>
      </c>
      <c r="D78" s="38"/>
      <c r="E78" s="38"/>
      <c r="F78" s="226" t="str">
        <f>F6</f>
        <v>Oprava hasičské zbrojnice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38"/>
      <c r="R78" s="39"/>
      <c r="T78" s="126"/>
      <c r="U78" s="126"/>
    </row>
    <row r="79" spans="2:21" s="1" customFormat="1" ht="6.9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9"/>
      <c r="T79" s="126"/>
      <c r="U79" s="126"/>
    </row>
    <row r="80" spans="2:21" s="1" customFormat="1" ht="18" customHeight="1">
      <c r="B80" s="37"/>
      <c r="C80" s="32" t="s">
        <v>24</v>
      </c>
      <c r="D80" s="38"/>
      <c r="E80" s="38"/>
      <c r="F80" s="30" t="str">
        <f>F8</f>
        <v>Zelinkovice čp.39</v>
      </c>
      <c r="G80" s="38"/>
      <c r="H80" s="38"/>
      <c r="I80" s="38"/>
      <c r="J80" s="38"/>
      <c r="K80" s="32" t="s">
        <v>26</v>
      </c>
      <c r="L80" s="38"/>
      <c r="M80" s="253" t="str">
        <f>IF(O8="","",O8)</f>
        <v>10.11.2017</v>
      </c>
      <c r="N80" s="253"/>
      <c r="O80" s="253"/>
      <c r="P80" s="253"/>
      <c r="Q80" s="38"/>
      <c r="R80" s="39"/>
      <c r="T80" s="126"/>
      <c r="U80" s="126"/>
    </row>
    <row r="81" spans="2:47" s="1" customFormat="1" ht="6.9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9"/>
      <c r="T81" s="126"/>
      <c r="U81" s="126"/>
    </row>
    <row r="82" spans="2:47" s="1" customFormat="1" ht="13.2">
      <c r="B82" s="37"/>
      <c r="C82" s="32" t="s">
        <v>28</v>
      </c>
      <c r="D82" s="38"/>
      <c r="E82" s="38"/>
      <c r="F82" s="30" t="str">
        <f>E11</f>
        <v>Statutární město Frýdek - Místek</v>
      </c>
      <c r="G82" s="38"/>
      <c r="H82" s="38"/>
      <c r="I82" s="38"/>
      <c r="J82" s="38"/>
      <c r="K82" s="32" t="s">
        <v>34</v>
      </c>
      <c r="L82" s="38"/>
      <c r="M82" s="210" t="str">
        <f>E17</f>
        <v>VENEZA spol. s r.o.</v>
      </c>
      <c r="N82" s="210"/>
      <c r="O82" s="210"/>
      <c r="P82" s="210"/>
      <c r="Q82" s="210"/>
      <c r="R82" s="39"/>
      <c r="T82" s="126"/>
      <c r="U82" s="126"/>
    </row>
    <row r="83" spans="2:47" s="1" customFormat="1" ht="14.4" customHeight="1">
      <c r="B83" s="37"/>
      <c r="C83" s="32" t="s">
        <v>32</v>
      </c>
      <c r="D83" s="38"/>
      <c r="E83" s="38"/>
      <c r="F83" s="30" t="str">
        <f>IF(E14="","",E14)</f>
        <v>Vyplň údaj</v>
      </c>
      <c r="G83" s="38"/>
      <c r="H83" s="38"/>
      <c r="I83" s="38"/>
      <c r="J83" s="38"/>
      <c r="K83" s="32" t="s">
        <v>37</v>
      </c>
      <c r="L83" s="38"/>
      <c r="M83" s="210" t="str">
        <f>E20</f>
        <v>Ing. Lumír Hajdušek</v>
      </c>
      <c r="N83" s="210"/>
      <c r="O83" s="210"/>
      <c r="P83" s="210"/>
      <c r="Q83" s="210"/>
      <c r="R83" s="39"/>
      <c r="T83" s="126"/>
      <c r="U83" s="126"/>
    </row>
    <row r="84" spans="2:47" s="1" customFormat="1" ht="10.35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9"/>
      <c r="T84" s="126"/>
      <c r="U84" s="126"/>
    </row>
    <row r="85" spans="2:47" s="1" customFormat="1" ht="29.25" customHeight="1">
      <c r="B85" s="37"/>
      <c r="C85" s="260" t="s">
        <v>104</v>
      </c>
      <c r="D85" s="261"/>
      <c r="E85" s="261"/>
      <c r="F85" s="261"/>
      <c r="G85" s="261"/>
      <c r="H85" s="115"/>
      <c r="I85" s="115"/>
      <c r="J85" s="115"/>
      <c r="K85" s="115"/>
      <c r="L85" s="115"/>
      <c r="M85" s="115"/>
      <c r="N85" s="260" t="s">
        <v>105</v>
      </c>
      <c r="O85" s="261"/>
      <c r="P85" s="261"/>
      <c r="Q85" s="261"/>
      <c r="R85" s="39"/>
      <c r="T85" s="126"/>
      <c r="U85" s="126"/>
    </row>
    <row r="86" spans="2:47" s="1" customFormat="1" ht="10.35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9"/>
      <c r="T86" s="126"/>
      <c r="U86" s="126"/>
    </row>
    <row r="87" spans="2:47" s="1" customFormat="1" ht="29.25" customHeight="1">
      <c r="B87" s="37"/>
      <c r="C87" s="127" t="s">
        <v>106</v>
      </c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247">
        <f>N135</f>
        <v>0</v>
      </c>
      <c r="O87" s="262"/>
      <c r="P87" s="262"/>
      <c r="Q87" s="262"/>
      <c r="R87" s="39"/>
      <c r="T87" s="126"/>
      <c r="U87" s="126"/>
      <c r="AU87" s="21" t="s">
        <v>107</v>
      </c>
    </row>
    <row r="88" spans="2:47" s="6" customFormat="1" ht="24.9" customHeight="1">
      <c r="B88" s="128"/>
      <c r="C88" s="129"/>
      <c r="D88" s="130" t="s">
        <v>108</v>
      </c>
      <c r="E88" s="129"/>
      <c r="F88" s="129"/>
      <c r="G88" s="129"/>
      <c r="H88" s="129"/>
      <c r="I88" s="129"/>
      <c r="J88" s="129"/>
      <c r="K88" s="129"/>
      <c r="L88" s="129"/>
      <c r="M88" s="129"/>
      <c r="N88" s="263">
        <f>N136</f>
        <v>0</v>
      </c>
      <c r="O88" s="264"/>
      <c r="P88" s="264"/>
      <c r="Q88" s="264"/>
      <c r="R88" s="131"/>
      <c r="T88" s="132"/>
      <c r="U88" s="132"/>
    </row>
    <row r="89" spans="2:47" s="7" customFormat="1" ht="19.95" customHeight="1">
      <c r="B89" s="133"/>
      <c r="C89" s="134"/>
      <c r="D89" s="103" t="s">
        <v>109</v>
      </c>
      <c r="E89" s="134"/>
      <c r="F89" s="134"/>
      <c r="G89" s="134"/>
      <c r="H89" s="134"/>
      <c r="I89" s="134"/>
      <c r="J89" s="134"/>
      <c r="K89" s="134"/>
      <c r="L89" s="134"/>
      <c r="M89" s="134"/>
      <c r="N89" s="243">
        <f>N137</f>
        <v>0</v>
      </c>
      <c r="O89" s="265"/>
      <c r="P89" s="265"/>
      <c r="Q89" s="265"/>
      <c r="R89" s="135"/>
      <c r="T89" s="136"/>
      <c r="U89" s="136"/>
    </row>
    <row r="90" spans="2:47" s="7" customFormat="1" ht="19.95" customHeight="1">
      <c r="B90" s="133"/>
      <c r="C90" s="134"/>
      <c r="D90" s="103" t="s">
        <v>110</v>
      </c>
      <c r="E90" s="134"/>
      <c r="F90" s="134"/>
      <c r="G90" s="134"/>
      <c r="H90" s="134"/>
      <c r="I90" s="134"/>
      <c r="J90" s="134"/>
      <c r="K90" s="134"/>
      <c r="L90" s="134"/>
      <c r="M90" s="134"/>
      <c r="N90" s="243">
        <f>N142</f>
        <v>0</v>
      </c>
      <c r="O90" s="265"/>
      <c r="P90" s="265"/>
      <c r="Q90" s="265"/>
      <c r="R90" s="135"/>
      <c r="T90" s="136"/>
      <c r="U90" s="136"/>
    </row>
    <row r="91" spans="2:47" s="7" customFormat="1" ht="19.95" customHeight="1">
      <c r="B91" s="133"/>
      <c r="C91" s="134"/>
      <c r="D91" s="103" t="s">
        <v>111</v>
      </c>
      <c r="E91" s="134"/>
      <c r="F91" s="134"/>
      <c r="G91" s="134"/>
      <c r="H91" s="134"/>
      <c r="I91" s="134"/>
      <c r="J91" s="134"/>
      <c r="K91" s="134"/>
      <c r="L91" s="134"/>
      <c r="M91" s="134"/>
      <c r="N91" s="243">
        <f>N147</f>
        <v>0</v>
      </c>
      <c r="O91" s="265"/>
      <c r="P91" s="265"/>
      <c r="Q91" s="265"/>
      <c r="R91" s="135"/>
      <c r="T91" s="136"/>
      <c r="U91" s="136"/>
    </row>
    <row r="92" spans="2:47" s="7" customFormat="1" ht="19.95" customHeight="1">
      <c r="B92" s="133"/>
      <c r="C92" s="134"/>
      <c r="D92" s="103" t="s">
        <v>112</v>
      </c>
      <c r="E92" s="134"/>
      <c r="F92" s="134"/>
      <c r="G92" s="134"/>
      <c r="H92" s="134"/>
      <c r="I92" s="134"/>
      <c r="J92" s="134"/>
      <c r="K92" s="134"/>
      <c r="L92" s="134"/>
      <c r="M92" s="134"/>
      <c r="N92" s="243">
        <f>N161</f>
        <v>0</v>
      </c>
      <c r="O92" s="265"/>
      <c r="P92" s="265"/>
      <c r="Q92" s="265"/>
      <c r="R92" s="135"/>
      <c r="T92" s="136"/>
      <c r="U92" s="136"/>
    </row>
    <row r="93" spans="2:47" s="7" customFormat="1" ht="19.95" customHeight="1">
      <c r="B93" s="133"/>
      <c r="C93" s="134"/>
      <c r="D93" s="103" t="s">
        <v>113</v>
      </c>
      <c r="E93" s="134"/>
      <c r="F93" s="134"/>
      <c r="G93" s="134"/>
      <c r="H93" s="134"/>
      <c r="I93" s="134"/>
      <c r="J93" s="134"/>
      <c r="K93" s="134"/>
      <c r="L93" s="134"/>
      <c r="M93" s="134"/>
      <c r="N93" s="243">
        <f>N242</f>
        <v>0</v>
      </c>
      <c r="O93" s="265"/>
      <c r="P93" s="265"/>
      <c r="Q93" s="265"/>
      <c r="R93" s="135"/>
      <c r="T93" s="136"/>
      <c r="U93" s="136"/>
    </row>
    <row r="94" spans="2:47" s="7" customFormat="1" ht="19.95" customHeight="1">
      <c r="B94" s="133"/>
      <c r="C94" s="134"/>
      <c r="D94" s="103" t="s">
        <v>114</v>
      </c>
      <c r="E94" s="134"/>
      <c r="F94" s="134"/>
      <c r="G94" s="134"/>
      <c r="H94" s="134"/>
      <c r="I94" s="134"/>
      <c r="J94" s="134"/>
      <c r="K94" s="134"/>
      <c r="L94" s="134"/>
      <c r="M94" s="134"/>
      <c r="N94" s="243">
        <f>N274</f>
        <v>0</v>
      </c>
      <c r="O94" s="265"/>
      <c r="P94" s="265"/>
      <c r="Q94" s="265"/>
      <c r="R94" s="135"/>
      <c r="T94" s="136"/>
      <c r="U94" s="136"/>
    </row>
    <row r="95" spans="2:47" s="7" customFormat="1" ht="19.95" customHeight="1">
      <c r="B95" s="133"/>
      <c r="C95" s="134"/>
      <c r="D95" s="103" t="s">
        <v>115</v>
      </c>
      <c r="E95" s="134"/>
      <c r="F95" s="134"/>
      <c r="G95" s="134"/>
      <c r="H95" s="134"/>
      <c r="I95" s="134"/>
      <c r="J95" s="134"/>
      <c r="K95" s="134"/>
      <c r="L95" s="134"/>
      <c r="M95" s="134"/>
      <c r="N95" s="243">
        <f>N280</f>
        <v>0</v>
      </c>
      <c r="O95" s="265"/>
      <c r="P95" s="265"/>
      <c r="Q95" s="265"/>
      <c r="R95" s="135"/>
      <c r="T95" s="136"/>
      <c r="U95" s="136"/>
    </row>
    <row r="96" spans="2:47" s="6" customFormat="1" ht="24.9" customHeight="1">
      <c r="B96" s="128"/>
      <c r="C96" s="129"/>
      <c r="D96" s="130" t="s">
        <v>116</v>
      </c>
      <c r="E96" s="129"/>
      <c r="F96" s="129"/>
      <c r="G96" s="129"/>
      <c r="H96" s="129"/>
      <c r="I96" s="129"/>
      <c r="J96" s="129"/>
      <c r="K96" s="129"/>
      <c r="L96" s="129"/>
      <c r="M96" s="129"/>
      <c r="N96" s="263">
        <f>N282</f>
        <v>0</v>
      </c>
      <c r="O96" s="264"/>
      <c r="P96" s="264"/>
      <c r="Q96" s="264"/>
      <c r="R96" s="131"/>
      <c r="T96" s="132"/>
      <c r="U96" s="132"/>
    </row>
    <row r="97" spans="2:65" s="7" customFormat="1" ht="19.95" customHeight="1">
      <c r="B97" s="133"/>
      <c r="C97" s="134"/>
      <c r="D97" s="103" t="s">
        <v>117</v>
      </c>
      <c r="E97" s="134"/>
      <c r="F97" s="134"/>
      <c r="G97" s="134"/>
      <c r="H97" s="134"/>
      <c r="I97" s="134"/>
      <c r="J97" s="134"/>
      <c r="K97" s="134"/>
      <c r="L97" s="134"/>
      <c r="M97" s="134"/>
      <c r="N97" s="243">
        <f>N283</f>
        <v>0</v>
      </c>
      <c r="O97" s="265"/>
      <c r="P97" s="265"/>
      <c r="Q97" s="265"/>
      <c r="R97" s="135"/>
      <c r="T97" s="136"/>
      <c r="U97" s="136"/>
    </row>
    <row r="98" spans="2:65" s="7" customFormat="1" ht="19.95" customHeight="1">
      <c r="B98" s="133"/>
      <c r="C98" s="134"/>
      <c r="D98" s="103" t="s">
        <v>118</v>
      </c>
      <c r="E98" s="134"/>
      <c r="F98" s="134"/>
      <c r="G98" s="134"/>
      <c r="H98" s="134"/>
      <c r="I98" s="134"/>
      <c r="J98" s="134"/>
      <c r="K98" s="134"/>
      <c r="L98" s="134"/>
      <c r="M98" s="134"/>
      <c r="N98" s="243">
        <f>N289</f>
        <v>0</v>
      </c>
      <c r="O98" s="265"/>
      <c r="P98" s="265"/>
      <c r="Q98" s="265"/>
      <c r="R98" s="135"/>
      <c r="T98" s="136"/>
      <c r="U98" s="136"/>
    </row>
    <row r="99" spans="2:65" s="7" customFormat="1" ht="19.95" customHeight="1">
      <c r="B99" s="133"/>
      <c r="C99" s="134"/>
      <c r="D99" s="103" t="s">
        <v>119</v>
      </c>
      <c r="E99" s="134"/>
      <c r="F99" s="134"/>
      <c r="G99" s="134"/>
      <c r="H99" s="134"/>
      <c r="I99" s="134"/>
      <c r="J99" s="134"/>
      <c r="K99" s="134"/>
      <c r="L99" s="134"/>
      <c r="M99" s="134"/>
      <c r="N99" s="243">
        <f>N298</f>
        <v>0</v>
      </c>
      <c r="O99" s="265"/>
      <c r="P99" s="265"/>
      <c r="Q99" s="265"/>
      <c r="R99" s="135"/>
      <c r="T99" s="136"/>
      <c r="U99" s="136"/>
    </row>
    <row r="100" spans="2:65" s="7" customFormat="1" ht="19.95" customHeight="1">
      <c r="B100" s="133"/>
      <c r="C100" s="134"/>
      <c r="D100" s="103" t="s">
        <v>120</v>
      </c>
      <c r="E100" s="134"/>
      <c r="F100" s="134"/>
      <c r="G100" s="134"/>
      <c r="H100" s="134"/>
      <c r="I100" s="134"/>
      <c r="J100" s="134"/>
      <c r="K100" s="134"/>
      <c r="L100" s="134"/>
      <c r="M100" s="134"/>
      <c r="N100" s="243">
        <f>N304</f>
        <v>0</v>
      </c>
      <c r="O100" s="265"/>
      <c r="P100" s="265"/>
      <c r="Q100" s="265"/>
      <c r="R100" s="135"/>
      <c r="T100" s="136"/>
      <c r="U100" s="136"/>
    </row>
    <row r="101" spans="2:65" s="7" customFormat="1" ht="19.95" customHeight="1">
      <c r="B101" s="133"/>
      <c r="C101" s="134"/>
      <c r="D101" s="103" t="s">
        <v>121</v>
      </c>
      <c r="E101" s="134"/>
      <c r="F101" s="134"/>
      <c r="G101" s="134"/>
      <c r="H101" s="134"/>
      <c r="I101" s="134"/>
      <c r="J101" s="134"/>
      <c r="K101" s="134"/>
      <c r="L101" s="134"/>
      <c r="M101" s="134"/>
      <c r="N101" s="243">
        <f>N308</f>
        <v>0</v>
      </c>
      <c r="O101" s="265"/>
      <c r="P101" s="265"/>
      <c r="Q101" s="265"/>
      <c r="R101" s="135"/>
      <c r="T101" s="136"/>
      <c r="U101" s="136"/>
    </row>
    <row r="102" spans="2:65" s="7" customFormat="1" ht="19.95" customHeight="1">
      <c r="B102" s="133"/>
      <c r="C102" s="134"/>
      <c r="D102" s="103" t="s">
        <v>122</v>
      </c>
      <c r="E102" s="134"/>
      <c r="F102" s="134"/>
      <c r="G102" s="134"/>
      <c r="H102" s="134"/>
      <c r="I102" s="134"/>
      <c r="J102" s="134"/>
      <c r="K102" s="134"/>
      <c r="L102" s="134"/>
      <c r="M102" s="134"/>
      <c r="N102" s="243">
        <f>N313</f>
        <v>0</v>
      </c>
      <c r="O102" s="265"/>
      <c r="P102" s="265"/>
      <c r="Q102" s="265"/>
      <c r="R102" s="135"/>
      <c r="T102" s="136"/>
      <c r="U102" s="136"/>
    </row>
    <row r="103" spans="2:65" s="7" customFormat="1" ht="19.95" customHeight="1">
      <c r="B103" s="133"/>
      <c r="C103" s="134"/>
      <c r="D103" s="103" t="s">
        <v>123</v>
      </c>
      <c r="E103" s="134"/>
      <c r="F103" s="134"/>
      <c r="G103" s="134"/>
      <c r="H103" s="134"/>
      <c r="I103" s="134"/>
      <c r="J103" s="134"/>
      <c r="K103" s="134"/>
      <c r="L103" s="134"/>
      <c r="M103" s="134"/>
      <c r="N103" s="243">
        <f>N342</f>
        <v>0</v>
      </c>
      <c r="O103" s="265"/>
      <c r="P103" s="265"/>
      <c r="Q103" s="265"/>
      <c r="R103" s="135"/>
      <c r="T103" s="136"/>
      <c r="U103" s="136"/>
    </row>
    <row r="104" spans="2:65" s="7" customFormat="1" ht="19.95" customHeight="1">
      <c r="B104" s="133"/>
      <c r="C104" s="134"/>
      <c r="D104" s="103" t="s">
        <v>124</v>
      </c>
      <c r="E104" s="134"/>
      <c r="F104" s="134"/>
      <c r="G104" s="134"/>
      <c r="H104" s="134"/>
      <c r="I104" s="134"/>
      <c r="J104" s="134"/>
      <c r="K104" s="134"/>
      <c r="L104" s="134"/>
      <c r="M104" s="134"/>
      <c r="N104" s="243">
        <f>N377</f>
        <v>0</v>
      </c>
      <c r="O104" s="265"/>
      <c r="P104" s="265"/>
      <c r="Q104" s="265"/>
      <c r="R104" s="135"/>
      <c r="T104" s="136"/>
      <c r="U104" s="136"/>
    </row>
    <row r="105" spans="2:65" s="7" customFormat="1" ht="19.95" customHeight="1">
      <c r="B105" s="133"/>
      <c r="C105" s="134"/>
      <c r="D105" s="103" t="s">
        <v>125</v>
      </c>
      <c r="E105" s="134"/>
      <c r="F105" s="134"/>
      <c r="G105" s="134"/>
      <c r="H105" s="134"/>
      <c r="I105" s="134"/>
      <c r="J105" s="134"/>
      <c r="K105" s="134"/>
      <c r="L105" s="134"/>
      <c r="M105" s="134"/>
      <c r="N105" s="243">
        <f>N386</f>
        <v>0</v>
      </c>
      <c r="O105" s="265"/>
      <c r="P105" s="265"/>
      <c r="Q105" s="265"/>
      <c r="R105" s="135"/>
      <c r="T105" s="136"/>
      <c r="U105" s="136"/>
    </row>
    <row r="106" spans="2:65" s="7" customFormat="1" ht="19.95" customHeight="1">
      <c r="B106" s="133"/>
      <c r="C106" s="134"/>
      <c r="D106" s="103" t="s">
        <v>126</v>
      </c>
      <c r="E106" s="134"/>
      <c r="F106" s="134"/>
      <c r="G106" s="134"/>
      <c r="H106" s="134"/>
      <c r="I106" s="134"/>
      <c r="J106" s="134"/>
      <c r="K106" s="134"/>
      <c r="L106" s="134"/>
      <c r="M106" s="134"/>
      <c r="N106" s="243">
        <f>N399</f>
        <v>0</v>
      </c>
      <c r="O106" s="265"/>
      <c r="P106" s="265"/>
      <c r="Q106" s="265"/>
      <c r="R106" s="135"/>
      <c r="T106" s="136"/>
      <c r="U106" s="136"/>
    </row>
    <row r="107" spans="2:65" s="7" customFormat="1" ht="19.95" customHeight="1">
      <c r="B107" s="133"/>
      <c r="C107" s="134"/>
      <c r="D107" s="103" t="s">
        <v>127</v>
      </c>
      <c r="E107" s="134"/>
      <c r="F107" s="134"/>
      <c r="G107" s="134"/>
      <c r="H107" s="134"/>
      <c r="I107" s="134"/>
      <c r="J107" s="134"/>
      <c r="K107" s="134"/>
      <c r="L107" s="134"/>
      <c r="M107" s="134"/>
      <c r="N107" s="243">
        <f>N413</f>
        <v>0</v>
      </c>
      <c r="O107" s="265"/>
      <c r="P107" s="265"/>
      <c r="Q107" s="265"/>
      <c r="R107" s="135"/>
      <c r="T107" s="136"/>
      <c r="U107" s="136"/>
    </row>
    <row r="108" spans="2:65" s="7" customFormat="1" ht="19.95" customHeight="1">
      <c r="B108" s="133"/>
      <c r="C108" s="134"/>
      <c r="D108" s="103" t="s">
        <v>128</v>
      </c>
      <c r="E108" s="134"/>
      <c r="F108" s="134"/>
      <c r="G108" s="134"/>
      <c r="H108" s="134"/>
      <c r="I108" s="134"/>
      <c r="J108" s="134"/>
      <c r="K108" s="134"/>
      <c r="L108" s="134"/>
      <c r="M108" s="134"/>
      <c r="N108" s="243">
        <f>N428</f>
        <v>0</v>
      </c>
      <c r="O108" s="265"/>
      <c r="P108" s="265"/>
      <c r="Q108" s="265"/>
      <c r="R108" s="135"/>
      <c r="T108" s="136"/>
      <c r="U108" s="136"/>
    </row>
    <row r="109" spans="2:65" s="6" customFormat="1" ht="21.75" customHeight="1">
      <c r="B109" s="128"/>
      <c r="C109" s="129"/>
      <c r="D109" s="130" t="s">
        <v>129</v>
      </c>
      <c r="E109" s="129"/>
      <c r="F109" s="129"/>
      <c r="G109" s="129"/>
      <c r="H109" s="129"/>
      <c r="I109" s="129"/>
      <c r="J109" s="129"/>
      <c r="K109" s="129"/>
      <c r="L109" s="129"/>
      <c r="M109" s="129"/>
      <c r="N109" s="266">
        <f>N431</f>
        <v>0</v>
      </c>
      <c r="O109" s="264"/>
      <c r="P109" s="264"/>
      <c r="Q109" s="264"/>
      <c r="R109" s="131"/>
      <c r="T109" s="132"/>
      <c r="U109" s="132"/>
    </row>
    <row r="110" spans="2:65" s="1" customFormat="1" ht="21.75" customHeight="1"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9"/>
      <c r="T110" s="126"/>
      <c r="U110" s="126"/>
    </row>
    <row r="111" spans="2:65" s="1" customFormat="1" ht="29.25" customHeight="1">
      <c r="B111" s="37"/>
      <c r="C111" s="127" t="s">
        <v>130</v>
      </c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262">
        <f>ROUND(N112+N113+N114+N115+N116+N117,2)</f>
        <v>0</v>
      </c>
      <c r="O111" s="267"/>
      <c r="P111" s="267"/>
      <c r="Q111" s="267"/>
      <c r="R111" s="39"/>
      <c r="T111" s="137"/>
      <c r="U111" s="138" t="s">
        <v>43</v>
      </c>
    </row>
    <row r="112" spans="2:65" s="1" customFormat="1" ht="18" customHeight="1">
      <c r="B112" s="37"/>
      <c r="C112" s="38"/>
      <c r="D112" s="244" t="s">
        <v>131</v>
      </c>
      <c r="E112" s="245"/>
      <c r="F112" s="245"/>
      <c r="G112" s="245"/>
      <c r="H112" s="245"/>
      <c r="I112" s="38"/>
      <c r="J112" s="38"/>
      <c r="K112" s="38"/>
      <c r="L112" s="38"/>
      <c r="M112" s="38"/>
      <c r="N112" s="242">
        <f>ROUND(N87*T112,2)</f>
        <v>0</v>
      </c>
      <c r="O112" s="243"/>
      <c r="P112" s="243"/>
      <c r="Q112" s="243"/>
      <c r="R112" s="39"/>
      <c r="S112" s="139"/>
      <c r="T112" s="140"/>
      <c r="U112" s="141" t="s">
        <v>44</v>
      </c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2" t="s">
        <v>132</v>
      </c>
      <c r="AZ112" s="139"/>
      <c r="BA112" s="139"/>
      <c r="BB112" s="139"/>
      <c r="BC112" s="139"/>
      <c r="BD112" s="139"/>
      <c r="BE112" s="143">
        <f t="shared" ref="BE112:BE117" si="0">IF(U112="základní",N112,0)</f>
        <v>0</v>
      </c>
      <c r="BF112" s="143">
        <f t="shared" ref="BF112:BF117" si="1">IF(U112="snížená",N112,0)</f>
        <v>0</v>
      </c>
      <c r="BG112" s="143">
        <f t="shared" ref="BG112:BG117" si="2">IF(U112="zákl. přenesená",N112,0)</f>
        <v>0</v>
      </c>
      <c r="BH112" s="143">
        <f t="shared" ref="BH112:BH117" si="3">IF(U112="sníž. přenesená",N112,0)</f>
        <v>0</v>
      </c>
      <c r="BI112" s="143">
        <f t="shared" ref="BI112:BI117" si="4">IF(U112="nulová",N112,0)</f>
        <v>0</v>
      </c>
      <c r="BJ112" s="142" t="s">
        <v>84</v>
      </c>
      <c r="BK112" s="139"/>
      <c r="BL112" s="139"/>
      <c r="BM112" s="139"/>
    </row>
    <row r="113" spans="2:65" s="1" customFormat="1" ht="18" customHeight="1">
      <c r="B113" s="37"/>
      <c r="C113" s="38"/>
      <c r="D113" s="244" t="s">
        <v>133</v>
      </c>
      <c r="E113" s="245"/>
      <c r="F113" s="245"/>
      <c r="G113" s="245"/>
      <c r="H113" s="245"/>
      <c r="I113" s="38"/>
      <c r="J113" s="38"/>
      <c r="K113" s="38"/>
      <c r="L113" s="38"/>
      <c r="M113" s="38"/>
      <c r="N113" s="242">
        <f>ROUND(N87*T113,2)</f>
        <v>0</v>
      </c>
      <c r="O113" s="243"/>
      <c r="P113" s="243"/>
      <c r="Q113" s="243"/>
      <c r="R113" s="39"/>
      <c r="S113" s="139"/>
      <c r="T113" s="140"/>
      <c r="U113" s="141" t="s">
        <v>44</v>
      </c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2" t="s">
        <v>132</v>
      </c>
      <c r="AZ113" s="139"/>
      <c r="BA113" s="139"/>
      <c r="BB113" s="139"/>
      <c r="BC113" s="139"/>
      <c r="BD113" s="139"/>
      <c r="BE113" s="143">
        <f t="shared" si="0"/>
        <v>0</v>
      </c>
      <c r="BF113" s="143">
        <f t="shared" si="1"/>
        <v>0</v>
      </c>
      <c r="BG113" s="143">
        <f t="shared" si="2"/>
        <v>0</v>
      </c>
      <c r="BH113" s="143">
        <f t="shared" si="3"/>
        <v>0</v>
      </c>
      <c r="BI113" s="143">
        <f t="shared" si="4"/>
        <v>0</v>
      </c>
      <c r="BJ113" s="142" t="s">
        <v>84</v>
      </c>
      <c r="BK113" s="139"/>
      <c r="BL113" s="139"/>
      <c r="BM113" s="139"/>
    </row>
    <row r="114" spans="2:65" s="1" customFormat="1" ht="18" customHeight="1">
      <c r="B114" s="37"/>
      <c r="C114" s="38"/>
      <c r="D114" s="244" t="s">
        <v>134</v>
      </c>
      <c r="E114" s="245"/>
      <c r="F114" s="245"/>
      <c r="G114" s="245"/>
      <c r="H114" s="245"/>
      <c r="I114" s="38"/>
      <c r="J114" s="38"/>
      <c r="K114" s="38"/>
      <c r="L114" s="38"/>
      <c r="M114" s="38"/>
      <c r="N114" s="242">
        <f>ROUND(N87*T114,2)</f>
        <v>0</v>
      </c>
      <c r="O114" s="243"/>
      <c r="P114" s="243"/>
      <c r="Q114" s="243"/>
      <c r="R114" s="39"/>
      <c r="S114" s="139"/>
      <c r="T114" s="140"/>
      <c r="U114" s="141" t="s">
        <v>44</v>
      </c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42" t="s">
        <v>132</v>
      </c>
      <c r="AZ114" s="139"/>
      <c r="BA114" s="139"/>
      <c r="BB114" s="139"/>
      <c r="BC114" s="139"/>
      <c r="BD114" s="139"/>
      <c r="BE114" s="143">
        <f t="shared" si="0"/>
        <v>0</v>
      </c>
      <c r="BF114" s="143">
        <f t="shared" si="1"/>
        <v>0</v>
      </c>
      <c r="BG114" s="143">
        <f t="shared" si="2"/>
        <v>0</v>
      </c>
      <c r="BH114" s="143">
        <f t="shared" si="3"/>
        <v>0</v>
      </c>
      <c r="BI114" s="143">
        <f t="shared" si="4"/>
        <v>0</v>
      </c>
      <c r="BJ114" s="142" t="s">
        <v>84</v>
      </c>
      <c r="BK114" s="139"/>
      <c r="BL114" s="139"/>
      <c r="BM114" s="139"/>
    </row>
    <row r="115" spans="2:65" s="1" customFormat="1" ht="18" customHeight="1">
      <c r="B115" s="37"/>
      <c r="C115" s="38"/>
      <c r="D115" s="244" t="s">
        <v>135</v>
      </c>
      <c r="E115" s="245"/>
      <c r="F115" s="245"/>
      <c r="G115" s="245"/>
      <c r="H115" s="245"/>
      <c r="I115" s="38"/>
      <c r="J115" s="38"/>
      <c r="K115" s="38"/>
      <c r="L115" s="38"/>
      <c r="M115" s="38"/>
      <c r="N115" s="242">
        <f>ROUND(N87*T115,2)</f>
        <v>0</v>
      </c>
      <c r="O115" s="243"/>
      <c r="P115" s="243"/>
      <c r="Q115" s="243"/>
      <c r="R115" s="39"/>
      <c r="S115" s="139"/>
      <c r="T115" s="140"/>
      <c r="U115" s="141" t="s">
        <v>44</v>
      </c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42" t="s">
        <v>132</v>
      </c>
      <c r="AZ115" s="139"/>
      <c r="BA115" s="139"/>
      <c r="BB115" s="139"/>
      <c r="BC115" s="139"/>
      <c r="BD115" s="139"/>
      <c r="BE115" s="143">
        <f t="shared" si="0"/>
        <v>0</v>
      </c>
      <c r="BF115" s="143">
        <f t="shared" si="1"/>
        <v>0</v>
      </c>
      <c r="BG115" s="143">
        <f t="shared" si="2"/>
        <v>0</v>
      </c>
      <c r="BH115" s="143">
        <f t="shared" si="3"/>
        <v>0</v>
      </c>
      <c r="BI115" s="143">
        <f t="shared" si="4"/>
        <v>0</v>
      </c>
      <c r="BJ115" s="142" t="s">
        <v>84</v>
      </c>
      <c r="BK115" s="139"/>
      <c r="BL115" s="139"/>
      <c r="BM115" s="139"/>
    </row>
    <row r="116" spans="2:65" s="1" customFormat="1" ht="18" customHeight="1">
      <c r="B116" s="37"/>
      <c r="C116" s="38"/>
      <c r="D116" s="244" t="s">
        <v>136</v>
      </c>
      <c r="E116" s="245"/>
      <c r="F116" s="245"/>
      <c r="G116" s="245"/>
      <c r="H116" s="245"/>
      <c r="I116" s="38"/>
      <c r="J116" s="38"/>
      <c r="K116" s="38"/>
      <c r="L116" s="38"/>
      <c r="M116" s="38"/>
      <c r="N116" s="242">
        <f>ROUND(N87*T116,2)</f>
        <v>0</v>
      </c>
      <c r="O116" s="243"/>
      <c r="P116" s="243"/>
      <c r="Q116" s="243"/>
      <c r="R116" s="39"/>
      <c r="S116" s="139"/>
      <c r="T116" s="140"/>
      <c r="U116" s="141" t="s">
        <v>44</v>
      </c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/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42" t="s">
        <v>132</v>
      </c>
      <c r="AZ116" s="139"/>
      <c r="BA116" s="139"/>
      <c r="BB116" s="139"/>
      <c r="BC116" s="139"/>
      <c r="BD116" s="139"/>
      <c r="BE116" s="143">
        <f t="shared" si="0"/>
        <v>0</v>
      </c>
      <c r="BF116" s="143">
        <f t="shared" si="1"/>
        <v>0</v>
      </c>
      <c r="BG116" s="143">
        <f t="shared" si="2"/>
        <v>0</v>
      </c>
      <c r="BH116" s="143">
        <f t="shared" si="3"/>
        <v>0</v>
      </c>
      <c r="BI116" s="143">
        <f t="shared" si="4"/>
        <v>0</v>
      </c>
      <c r="BJ116" s="142" t="s">
        <v>84</v>
      </c>
      <c r="BK116" s="139"/>
      <c r="BL116" s="139"/>
      <c r="BM116" s="139"/>
    </row>
    <row r="117" spans="2:65" s="1" customFormat="1" ht="18" customHeight="1">
      <c r="B117" s="37"/>
      <c r="C117" s="38"/>
      <c r="D117" s="103" t="s">
        <v>137</v>
      </c>
      <c r="E117" s="38"/>
      <c r="F117" s="38"/>
      <c r="G117" s="38"/>
      <c r="H117" s="38"/>
      <c r="I117" s="38"/>
      <c r="J117" s="38"/>
      <c r="K117" s="38"/>
      <c r="L117" s="38"/>
      <c r="M117" s="38"/>
      <c r="N117" s="242">
        <f>ROUND(N87*T117,2)</f>
        <v>0</v>
      </c>
      <c r="O117" s="243"/>
      <c r="P117" s="243"/>
      <c r="Q117" s="243"/>
      <c r="R117" s="39"/>
      <c r="S117" s="139"/>
      <c r="T117" s="144"/>
      <c r="U117" s="145" t="s">
        <v>44</v>
      </c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/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42" t="s">
        <v>138</v>
      </c>
      <c r="AZ117" s="139"/>
      <c r="BA117" s="139"/>
      <c r="BB117" s="139"/>
      <c r="BC117" s="139"/>
      <c r="BD117" s="139"/>
      <c r="BE117" s="143">
        <f t="shared" si="0"/>
        <v>0</v>
      </c>
      <c r="BF117" s="143">
        <f t="shared" si="1"/>
        <v>0</v>
      </c>
      <c r="BG117" s="143">
        <f t="shared" si="2"/>
        <v>0</v>
      </c>
      <c r="BH117" s="143">
        <f t="shared" si="3"/>
        <v>0</v>
      </c>
      <c r="BI117" s="143">
        <f t="shared" si="4"/>
        <v>0</v>
      </c>
      <c r="BJ117" s="142" t="s">
        <v>84</v>
      </c>
      <c r="BK117" s="139"/>
      <c r="BL117" s="139"/>
      <c r="BM117" s="139"/>
    </row>
    <row r="118" spans="2:65" s="1" customFormat="1" ht="12"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9"/>
      <c r="T118" s="126"/>
      <c r="U118" s="126"/>
    </row>
    <row r="119" spans="2:65" s="1" customFormat="1" ht="29.25" customHeight="1">
      <c r="B119" s="37"/>
      <c r="C119" s="114" t="s">
        <v>94</v>
      </c>
      <c r="D119" s="115"/>
      <c r="E119" s="115"/>
      <c r="F119" s="115"/>
      <c r="G119" s="115"/>
      <c r="H119" s="115"/>
      <c r="I119" s="115"/>
      <c r="J119" s="115"/>
      <c r="K119" s="115"/>
      <c r="L119" s="248">
        <f>ROUND(SUM(N87+N111),2)</f>
        <v>0</v>
      </c>
      <c r="M119" s="248"/>
      <c r="N119" s="248"/>
      <c r="O119" s="248"/>
      <c r="P119" s="248"/>
      <c r="Q119" s="248"/>
      <c r="R119" s="39"/>
      <c r="T119" s="126"/>
      <c r="U119" s="126"/>
    </row>
    <row r="120" spans="2:65" s="1" customFormat="1" ht="6.9" customHeight="1"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3"/>
      <c r="T120" s="126"/>
      <c r="U120" s="126"/>
    </row>
    <row r="124" spans="2:65" s="1" customFormat="1" ht="6.9" customHeight="1">
      <c r="B124" s="64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6"/>
    </row>
    <row r="125" spans="2:65" s="1" customFormat="1" ht="36.9" customHeight="1">
      <c r="B125" s="37"/>
      <c r="C125" s="206" t="s">
        <v>139</v>
      </c>
      <c r="D125" s="251"/>
      <c r="E125" s="251"/>
      <c r="F125" s="251"/>
      <c r="G125" s="251"/>
      <c r="H125" s="251"/>
      <c r="I125" s="251"/>
      <c r="J125" s="251"/>
      <c r="K125" s="251"/>
      <c r="L125" s="251"/>
      <c r="M125" s="251"/>
      <c r="N125" s="251"/>
      <c r="O125" s="251"/>
      <c r="P125" s="251"/>
      <c r="Q125" s="251"/>
      <c r="R125" s="39"/>
    </row>
    <row r="126" spans="2:65" s="1" customFormat="1" ht="6.9" customHeight="1"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9"/>
    </row>
    <row r="127" spans="2:65" s="1" customFormat="1" ht="36.9" customHeight="1">
      <c r="B127" s="37"/>
      <c r="C127" s="71" t="s">
        <v>19</v>
      </c>
      <c r="D127" s="38"/>
      <c r="E127" s="38"/>
      <c r="F127" s="226" t="str">
        <f>F6</f>
        <v>Oprava hasičské zbrojnice</v>
      </c>
      <c r="G127" s="251"/>
      <c r="H127" s="251"/>
      <c r="I127" s="251"/>
      <c r="J127" s="251"/>
      <c r="K127" s="251"/>
      <c r="L127" s="251"/>
      <c r="M127" s="251"/>
      <c r="N127" s="251"/>
      <c r="O127" s="251"/>
      <c r="P127" s="251"/>
      <c r="Q127" s="38"/>
      <c r="R127" s="39"/>
    </row>
    <row r="128" spans="2:65" s="1" customFormat="1" ht="6.9" customHeight="1"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9"/>
    </row>
    <row r="129" spans="2:65" s="1" customFormat="1" ht="18" customHeight="1">
      <c r="B129" s="37"/>
      <c r="C129" s="32" t="s">
        <v>24</v>
      </c>
      <c r="D129" s="38"/>
      <c r="E129" s="38"/>
      <c r="F129" s="30" t="str">
        <f>F8</f>
        <v>Zelinkovice čp.39</v>
      </c>
      <c r="G129" s="38"/>
      <c r="H129" s="38"/>
      <c r="I129" s="38"/>
      <c r="J129" s="38"/>
      <c r="K129" s="32" t="s">
        <v>26</v>
      </c>
      <c r="L129" s="38"/>
      <c r="M129" s="253" t="str">
        <f>IF(O8="","",O8)</f>
        <v>10.11.2017</v>
      </c>
      <c r="N129" s="253"/>
      <c r="O129" s="253"/>
      <c r="P129" s="253"/>
      <c r="Q129" s="38"/>
      <c r="R129" s="39"/>
    </row>
    <row r="130" spans="2:65" s="1" customFormat="1" ht="6.9" customHeight="1"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9"/>
    </row>
    <row r="131" spans="2:65" s="1" customFormat="1" ht="13.2">
      <c r="B131" s="37"/>
      <c r="C131" s="32" t="s">
        <v>28</v>
      </c>
      <c r="D131" s="38"/>
      <c r="E131" s="38"/>
      <c r="F131" s="30" t="str">
        <f>E11</f>
        <v>Statutární město Frýdek - Místek</v>
      </c>
      <c r="G131" s="38"/>
      <c r="H131" s="38"/>
      <c r="I131" s="38"/>
      <c r="J131" s="38"/>
      <c r="K131" s="32" t="s">
        <v>34</v>
      </c>
      <c r="L131" s="38"/>
      <c r="M131" s="210" t="str">
        <f>E17</f>
        <v>VENEZA spol. s r.o.</v>
      </c>
      <c r="N131" s="210"/>
      <c r="O131" s="210"/>
      <c r="P131" s="210"/>
      <c r="Q131" s="210"/>
      <c r="R131" s="39"/>
    </row>
    <row r="132" spans="2:65" s="1" customFormat="1" ht="14.4" customHeight="1">
      <c r="B132" s="37"/>
      <c r="C132" s="32" t="s">
        <v>32</v>
      </c>
      <c r="D132" s="38"/>
      <c r="E132" s="38"/>
      <c r="F132" s="30" t="str">
        <f>IF(E14="","",E14)</f>
        <v>Vyplň údaj</v>
      </c>
      <c r="G132" s="38"/>
      <c r="H132" s="38"/>
      <c r="I132" s="38"/>
      <c r="J132" s="38"/>
      <c r="K132" s="32" t="s">
        <v>37</v>
      </c>
      <c r="L132" s="38"/>
      <c r="M132" s="210" t="str">
        <f>E20</f>
        <v>Ing. Lumír Hajdušek</v>
      </c>
      <c r="N132" s="210"/>
      <c r="O132" s="210"/>
      <c r="P132" s="210"/>
      <c r="Q132" s="210"/>
      <c r="R132" s="39"/>
    </row>
    <row r="133" spans="2:65" s="1" customFormat="1" ht="10.35" customHeight="1">
      <c r="B133" s="37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9"/>
    </row>
    <row r="134" spans="2:65" s="8" customFormat="1" ht="29.25" customHeight="1">
      <c r="B134" s="146"/>
      <c r="C134" s="147" t="s">
        <v>140</v>
      </c>
      <c r="D134" s="148" t="s">
        <v>141</v>
      </c>
      <c r="E134" s="148" t="s">
        <v>61</v>
      </c>
      <c r="F134" s="268" t="s">
        <v>142</v>
      </c>
      <c r="G134" s="268"/>
      <c r="H134" s="268"/>
      <c r="I134" s="268"/>
      <c r="J134" s="148" t="s">
        <v>143</v>
      </c>
      <c r="K134" s="148" t="s">
        <v>144</v>
      </c>
      <c r="L134" s="268" t="s">
        <v>145</v>
      </c>
      <c r="M134" s="268"/>
      <c r="N134" s="268" t="s">
        <v>105</v>
      </c>
      <c r="O134" s="268"/>
      <c r="P134" s="268"/>
      <c r="Q134" s="269"/>
      <c r="R134" s="149"/>
      <c r="T134" s="82" t="s">
        <v>146</v>
      </c>
      <c r="U134" s="83" t="s">
        <v>43</v>
      </c>
      <c r="V134" s="83" t="s">
        <v>147</v>
      </c>
      <c r="W134" s="83" t="s">
        <v>148</v>
      </c>
      <c r="X134" s="83" t="s">
        <v>149</v>
      </c>
      <c r="Y134" s="83" t="s">
        <v>150</v>
      </c>
      <c r="Z134" s="83" t="s">
        <v>151</v>
      </c>
      <c r="AA134" s="84" t="s">
        <v>152</v>
      </c>
    </row>
    <row r="135" spans="2:65" s="1" customFormat="1" ht="29.25" customHeight="1">
      <c r="B135" s="37"/>
      <c r="C135" s="86" t="s">
        <v>102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287">
        <f>BK135</f>
        <v>0</v>
      </c>
      <c r="O135" s="288"/>
      <c r="P135" s="288"/>
      <c r="Q135" s="288"/>
      <c r="R135" s="39"/>
      <c r="T135" s="85"/>
      <c r="U135" s="53"/>
      <c r="V135" s="53"/>
      <c r="W135" s="150">
        <f>W136+W282+W431</f>
        <v>0</v>
      </c>
      <c r="X135" s="53"/>
      <c r="Y135" s="150">
        <f>Y136+Y282+Y431</f>
        <v>44.451353339999997</v>
      </c>
      <c r="Z135" s="53"/>
      <c r="AA135" s="151">
        <f>AA136+AA282+AA431</f>
        <v>8.9303629999999998</v>
      </c>
      <c r="AT135" s="21" t="s">
        <v>78</v>
      </c>
      <c r="AU135" s="21" t="s">
        <v>107</v>
      </c>
      <c r="BK135" s="152">
        <f>BK136+BK282+BK431</f>
        <v>0</v>
      </c>
    </row>
    <row r="136" spans="2:65" s="9" customFormat="1" ht="37.35" customHeight="1">
      <c r="B136" s="153"/>
      <c r="C136" s="154"/>
      <c r="D136" s="155" t="s">
        <v>108</v>
      </c>
      <c r="E136" s="155"/>
      <c r="F136" s="155"/>
      <c r="G136" s="155"/>
      <c r="H136" s="155"/>
      <c r="I136" s="155"/>
      <c r="J136" s="155"/>
      <c r="K136" s="155"/>
      <c r="L136" s="155"/>
      <c r="M136" s="155"/>
      <c r="N136" s="266">
        <f>BK136</f>
        <v>0</v>
      </c>
      <c r="O136" s="263"/>
      <c r="P136" s="263"/>
      <c r="Q136" s="263"/>
      <c r="R136" s="156"/>
      <c r="T136" s="157"/>
      <c r="U136" s="154"/>
      <c r="V136" s="154"/>
      <c r="W136" s="158">
        <f>W137+W142+W147+W161+W242+W274+W280</f>
        <v>0</v>
      </c>
      <c r="X136" s="154"/>
      <c r="Y136" s="158">
        <f>Y137+Y142+Y147+Y161+Y242+Y274+Y280</f>
        <v>41.247285079999997</v>
      </c>
      <c r="Z136" s="154"/>
      <c r="AA136" s="159">
        <f>AA137+AA142+AA147+AA161+AA242+AA274+AA280</f>
        <v>6.5789050000000007</v>
      </c>
      <c r="AR136" s="160" t="s">
        <v>84</v>
      </c>
      <c r="AT136" s="161" t="s">
        <v>78</v>
      </c>
      <c r="AU136" s="161" t="s">
        <v>79</v>
      </c>
      <c r="AY136" s="160" t="s">
        <v>153</v>
      </c>
      <c r="BK136" s="162">
        <f>BK137+BK142+BK147+BK161+BK242+BK274+BK280</f>
        <v>0</v>
      </c>
    </row>
    <row r="137" spans="2:65" s="9" customFormat="1" ht="19.95" customHeight="1">
      <c r="B137" s="153"/>
      <c r="C137" s="154"/>
      <c r="D137" s="163" t="s">
        <v>109</v>
      </c>
      <c r="E137" s="163"/>
      <c r="F137" s="163"/>
      <c r="G137" s="163"/>
      <c r="H137" s="163"/>
      <c r="I137" s="163"/>
      <c r="J137" s="163"/>
      <c r="K137" s="163"/>
      <c r="L137" s="163"/>
      <c r="M137" s="163"/>
      <c r="N137" s="289">
        <f>BK137</f>
        <v>0</v>
      </c>
      <c r="O137" s="290"/>
      <c r="P137" s="290"/>
      <c r="Q137" s="290"/>
      <c r="R137" s="156"/>
      <c r="T137" s="157"/>
      <c r="U137" s="154"/>
      <c r="V137" s="154"/>
      <c r="W137" s="158">
        <f>SUM(W138:W141)</f>
        <v>0</v>
      </c>
      <c r="X137" s="154"/>
      <c r="Y137" s="158">
        <f>SUM(Y138:Y141)</f>
        <v>0</v>
      </c>
      <c r="Z137" s="154"/>
      <c r="AA137" s="159">
        <f>SUM(AA138:AA141)</f>
        <v>0</v>
      </c>
      <c r="AR137" s="160" t="s">
        <v>84</v>
      </c>
      <c r="AT137" s="161" t="s">
        <v>78</v>
      </c>
      <c r="AU137" s="161" t="s">
        <v>84</v>
      </c>
      <c r="AY137" s="160" t="s">
        <v>153</v>
      </c>
      <c r="BK137" s="162">
        <f>SUM(BK138:BK141)</f>
        <v>0</v>
      </c>
    </row>
    <row r="138" spans="2:65" s="1" customFormat="1" ht="25.5" customHeight="1">
      <c r="B138" s="37"/>
      <c r="C138" s="164" t="s">
        <v>84</v>
      </c>
      <c r="D138" s="164" t="s">
        <v>154</v>
      </c>
      <c r="E138" s="165" t="s">
        <v>155</v>
      </c>
      <c r="F138" s="270" t="s">
        <v>156</v>
      </c>
      <c r="G138" s="270"/>
      <c r="H138" s="270"/>
      <c r="I138" s="270"/>
      <c r="J138" s="166" t="s">
        <v>157</v>
      </c>
      <c r="K138" s="167">
        <v>13.55</v>
      </c>
      <c r="L138" s="271">
        <v>0</v>
      </c>
      <c r="M138" s="272"/>
      <c r="N138" s="273">
        <f>ROUND(L138*K138,2)</f>
        <v>0</v>
      </c>
      <c r="O138" s="273"/>
      <c r="P138" s="273"/>
      <c r="Q138" s="273"/>
      <c r="R138" s="39"/>
      <c r="T138" s="168" t="s">
        <v>22</v>
      </c>
      <c r="U138" s="46" t="s">
        <v>44</v>
      </c>
      <c r="V138" s="38"/>
      <c r="W138" s="169">
        <f>V138*K138</f>
        <v>0</v>
      </c>
      <c r="X138" s="169">
        <v>0</v>
      </c>
      <c r="Y138" s="169">
        <f>X138*K138</f>
        <v>0</v>
      </c>
      <c r="Z138" s="169">
        <v>0</v>
      </c>
      <c r="AA138" s="170">
        <f>Z138*K138</f>
        <v>0</v>
      </c>
      <c r="AR138" s="21" t="s">
        <v>158</v>
      </c>
      <c r="AT138" s="21" t="s">
        <v>154</v>
      </c>
      <c r="AU138" s="21" t="s">
        <v>100</v>
      </c>
      <c r="AY138" s="21" t="s">
        <v>153</v>
      </c>
      <c r="BE138" s="107">
        <f>IF(U138="základní",N138,0)</f>
        <v>0</v>
      </c>
      <c r="BF138" s="107">
        <f>IF(U138="snížená",N138,0)</f>
        <v>0</v>
      </c>
      <c r="BG138" s="107">
        <f>IF(U138="zákl. přenesená",N138,0)</f>
        <v>0</v>
      </c>
      <c r="BH138" s="107">
        <f>IF(U138="sníž. přenesená",N138,0)</f>
        <v>0</v>
      </c>
      <c r="BI138" s="107">
        <f>IF(U138="nulová",N138,0)</f>
        <v>0</v>
      </c>
      <c r="BJ138" s="21" t="s">
        <v>84</v>
      </c>
      <c r="BK138" s="107">
        <f>ROUND(L138*K138,2)</f>
        <v>0</v>
      </c>
      <c r="BL138" s="21" t="s">
        <v>158</v>
      </c>
      <c r="BM138" s="21" t="s">
        <v>159</v>
      </c>
    </row>
    <row r="139" spans="2:65" s="10" customFormat="1" ht="25.5" customHeight="1">
      <c r="B139" s="171"/>
      <c r="C139" s="172"/>
      <c r="D139" s="172"/>
      <c r="E139" s="173" t="s">
        <v>22</v>
      </c>
      <c r="F139" s="274" t="s">
        <v>160</v>
      </c>
      <c r="G139" s="275"/>
      <c r="H139" s="275"/>
      <c r="I139" s="275"/>
      <c r="J139" s="172"/>
      <c r="K139" s="174">
        <v>13.55</v>
      </c>
      <c r="L139" s="172"/>
      <c r="M139" s="172"/>
      <c r="N139" s="172"/>
      <c r="O139" s="172"/>
      <c r="P139" s="172"/>
      <c r="Q139" s="172"/>
      <c r="R139" s="175"/>
      <c r="T139" s="176"/>
      <c r="U139" s="172"/>
      <c r="V139" s="172"/>
      <c r="W139" s="172"/>
      <c r="X139" s="172"/>
      <c r="Y139" s="172"/>
      <c r="Z139" s="172"/>
      <c r="AA139" s="177"/>
      <c r="AT139" s="178" t="s">
        <v>161</v>
      </c>
      <c r="AU139" s="178" t="s">
        <v>100</v>
      </c>
      <c r="AV139" s="10" t="s">
        <v>100</v>
      </c>
      <c r="AW139" s="10" t="s">
        <v>36</v>
      </c>
      <c r="AX139" s="10" t="s">
        <v>84</v>
      </c>
      <c r="AY139" s="178" t="s">
        <v>153</v>
      </c>
    </row>
    <row r="140" spans="2:65" s="1" customFormat="1" ht="25.5" customHeight="1">
      <c r="B140" s="37"/>
      <c r="C140" s="164" t="s">
        <v>100</v>
      </c>
      <c r="D140" s="164" t="s">
        <v>154</v>
      </c>
      <c r="E140" s="165" t="s">
        <v>162</v>
      </c>
      <c r="F140" s="270" t="s">
        <v>163</v>
      </c>
      <c r="G140" s="270"/>
      <c r="H140" s="270"/>
      <c r="I140" s="270"/>
      <c r="J140" s="166" t="s">
        <v>157</v>
      </c>
      <c r="K140" s="167">
        <v>13.55</v>
      </c>
      <c r="L140" s="271">
        <v>0</v>
      </c>
      <c r="M140" s="272"/>
      <c r="N140" s="273">
        <f>ROUND(L140*K140,2)</f>
        <v>0</v>
      </c>
      <c r="O140" s="273"/>
      <c r="P140" s="273"/>
      <c r="Q140" s="273"/>
      <c r="R140" s="39"/>
      <c r="T140" s="168" t="s">
        <v>22</v>
      </c>
      <c r="U140" s="46" t="s">
        <v>44</v>
      </c>
      <c r="V140" s="38"/>
      <c r="W140" s="169">
        <f>V140*K140</f>
        <v>0</v>
      </c>
      <c r="X140" s="169">
        <v>0</v>
      </c>
      <c r="Y140" s="169">
        <f>X140*K140</f>
        <v>0</v>
      </c>
      <c r="Z140" s="169">
        <v>0</v>
      </c>
      <c r="AA140" s="170">
        <f>Z140*K140</f>
        <v>0</v>
      </c>
      <c r="AR140" s="21" t="s">
        <v>158</v>
      </c>
      <c r="AT140" s="21" t="s">
        <v>154</v>
      </c>
      <c r="AU140" s="21" t="s">
        <v>100</v>
      </c>
      <c r="AY140" s="21" t="s">
        <v>153</v>
      </c>
      <c r="BE140" s="107">
        <f>IF(U140="základní",N140,0)</f>
        <v>0</v>
      </c>
      <c r="BF140" s="107">
        <f>IF(U140="snížená",N140,0)</f>
        <v>0</v>
      </c>
      <c r="BG140" s="107">
        <f>IF(U140="zákl. přenesená",N140,0)</f>
        <v>0</v>
      </c>
      <c r="BH140" s="107">
        <f>IF(U140="sníž. přenesená",N140,0)</f>
        <v>0</v>
      </c>
      <c r="BI140" s="107">
        <f>IF(U140="nulová",N140,0)</f>
        <v>0</v>
      </c>
      <c r="BJ140" s="21" t="s">
        <v>84</v>
      </c>
      <c r="BK140" s="107">
        <f>ROUND(L140*K140,2)</f>
        <v>0</v>
      </c>
      <c r="BL140" s="21" t="s">
        <v>158</v>
      </c>
      <c r="BM140" s="21" t="s">
        <v>164</v>
      </c>
    </row>
    <row r="141" spans="2:65" s="10" customFormat="1" ht="25.5" customHeight="1">
      <c r="B141" s="171"/>
      <c r="C141" s="172"/>
      <c r="D141" s="172"/>
      <c r="E141" s="173" t="s">
        <v>22</v>
      </c>
      <c r="F141" s="274" t="s">
        <v>160</v>
      </c>
      <c r="G141" s="275"/>
      <c r="H141" s="275"/>
      <c r="I141" s="275"/>
      <c r="J141" s="172"/>
      <c r="K141" s="174">
        <v>13.55</v>
      </c>
      <c r="L141" s="172"/>
      <c r="M141" s="172"/>
      <c r="N141" s="172"/>
      <c r="O141" s="172"/>
      <c r="P141" s="172"/>
      <c r="Q141" s="172"/>
      <c r="R141" s="175"/>
      <c r="T141" s="176"/>
      <c r="U141" s="172"/>
      <c r="V141" s="172"/>
      <c r="W141" s="172"/>
      <c r="X141" s="172"/>
      <c r="Y141" s="172"/>
      <c r="Z141" s="172"/>
      <c r="AA141" s="177"/>
      <c r="AT141" s="178" t="s">
        <v>161</v>
      </c>
      <c r="AU141" s="178" t="s">
        <v>100</v>
      </c>
      <c r="AV141" s="10" t="s">
        <v>100</v>
      </c>
      <c r="AW141" s="10" t="s">
        <v>36</v>
      </c>
      <c r="AX141" s="10" t="s">
        <v>84</v>
      </c>
      <c r="AY141" s="178" t="s">
        <v>153</v>
      </c>
    </row>
    <row r="142" spans="2:65" s="9" customFormat="1" ht="29.85" customHeight="1">
      <c r="B142" s="153"/>
      <c r="C142" s="154"/>
      <c r="D142" s="163" t="s">
        <v>110</v>
      </c>
      <c r="E142" s="163"/>
      <c r="F142" s="163"/>
      <c r="G142" s="163"/>
      <c r="H142" s="163"/>
      <c r="I142" s="163"/>
      <c r="J142" s="163"/>
      <c r="K142" s="163"/>
      <c r="L142" s="163"/>
      <c r="M142" s="163"/>
      <c r="N142" s="289">
        <f>BK142</f>
        <v>0</v>
      </c>
      <c r="O142" s="290"/>
      <c r="P142" s="290"/>
      <c r="Q142" s="290"/>
      <c r="R142" s="156"/>
      <c r="T142" s="157"/>
      <c r="U142" s="154"/>
      <c r="V142" s="154"/>
      <c r="W142" s="158">
        <f>SUM(W143:W146)</f>
        <v>0</v>
      </c>
      <c r="X142" s="154"/>
      <c r="Y142" s="158">
        <f>SUM(Y143:Y146)</f>
        <v>4.1760862000000003</v>
      </c>
      <c r="Z142" s="154"/>
      <c r="AA142" s="159">
        <f>SUM(AA143:AA146)</f>
        <v>0</v>
      </c>
      <c r="AR142" s="160" t="s">
        <v>84</v>
      </c>
      <c r="AT142" s="161" t="s">
        <v>78</v>
      </c>
      <c r="AU142" s="161" t="s">
        <v>84</v>
      </c>
      <c r="AY142" s="160" t="s">
        <v>153</v>
      </c>
      <c r="BK142" s="162">
        <f>SUM(BK143:BK146)</f>
        <v>0</v>
      </c>
    </row>
    <row r="143" spans="2:65" s="1" customFormat="1" ht="38.25" customHeight="1">
      <c r="B143" s="37"/>
      <c r="C143" s="164" t="s">
        <v>165</v>
      </c>
      <c r="D143" s="164" t="s">
        <v>154</v>
      </c>
      <c r="E143" s="165" t="s">
        <v>166</v>
      </c>
      <c r="F143" s="270" t="s">
        <v>167</v>
      </c>
      <c r="G143" s="270"/>
      <c r="H143" s="270"/>
      <c r="I143" s="270"/>
      <c r="J143" s="166" t="s">
        <v>157</v>
      </c>
      <c r="K143" s="167">
        <v>3.8679999999999999</v>
      </c>
      <c r="L143" s="271">
        <v>0</v>
      </c>
      <c r="M143" s="272"/>
      <c r="N143" s="273">
        <f>ROUND(L143*K143,2)</f>
        <v>0</v>
      </c>
      <c r="O143" s="273"/>
      <c r="P143" s="273"/>
      <c r="Q143" s="273"/>
      <c r="R143" s="39"/>
      <c r="T143" s="168" t="s">
        <v>22</v>
      </c>
      <c r="U143" s="46" t="s">
        <v>44</v>
      </c>
      <c r="V143" s="38"/>
      <c r="W143" s="169">
        <f>V143*K143</f>
        <v>0</v>
      </c>
      <c r="X143" s="169">
        <v>1.07965</v>
      </c>
      <c r="Y143" s="169">
        <f>X143*K143</f>
        <v>4.1760862000000003</v>
      </c>
      <c r="Z143" s="169">
        <v>0</v>
      </c>
      <c r="AA143" s="170">
        <f>Z143*K143</f>
        <v>0</v>
      </c>
      <c r="AR143" s="21" t="s">
        <v>158</v>
      </c>
      <c r="AT143" s="21" t="s">
        <v>154</v>
      </c>
      <c r="AU143" s="21" t="s">
        <v>100</v>
      </c>
      <c r="AY143" s="21" t="s">
        <v>153</v>
      </c>
      <c r="BE143" s="107">
        <f>IF(U143="základní",N143,0)</f>
        <v>0</v>
      </c>
      <c r="BF143" s="107">
        <f>IF(U143="snížená",N143,0)</f>
        <v>0</v>
      </c>
      <c r="BG143" s="107">
        <f>IF(U143="zákl. přenesená",N143,0)</f>
        <v>0</v>
      </c>
      <c r="BH143" s="107">
        <f>IF(U143="sníž. přenesená",N143,0)</f>
        <v>0</v>
      </c>
      <c r="BI143" s="107">
        <f>IF(U143="nulová",N143,0)</f>
        <v>0</v>
      </c>
      <c r="BJ143" s="21" t="s">
        <v>84</v>
      </c>
      <c r="BK143" s="107">
        <f>ROUND(L143*K143,2)</f>
        <v>0</v>
      </c>
      <c r="BL143" s="21" t="s">
        <v>158</v>
      </c>
      <c r="BM143" s="21" t="s">
        <v>168</v>
      </c>
    </row>
    <row r="144" spans="2:65" s="10" customFormat="1" ht="16.5" customHeight="1">
      <c r="B144" s="171"/>
      <c r="C144" s="172"/>
      <c r="D144" s="172"/>
      <c r="E144" s="173" t="s">
        <v>22</v>
      </c>
      <c r="F144" s="274" t="s">
        <v>169</v>
      </c>
      <c r="G144" s="275"/>
      <c r="H144" s="275"/>
      <c r="I144" s="275"/>
      <c r="J144" s="172"/>
      <c r="K144" s="174">
        <v>0.84399999999999997</v>
      </c>
      <c r="L144" s="172"/>
      <c r="M144" s="172"/>
      <c r="N144" s="172"/>
      <c r="O144" s="172"/>
      <c r="P144" s="172"/>
      <c r="Q144" s="172"/>
      <c r="R144" s="175"/>
      <c r="T144" s="176"/>
      <c r="U144" s="172"/>
      <c r="V144" s="172"/>
      <c r="W144" s="172"/>
      <c r="X144" s="172"/>
      <c r="Y144" s="172"/>
      <c r="Z144" s="172"/>
      <c r="AA144" s="177"/>
      <c r="AT144" s="178" t="s">
        <v>161</v>
      </c>
      <c r="AU144" s="178" t="s">
        <v>100</v>
      </c>
      <c r="AV144" s="10" t="s">
        <v>100</v>
      </c>
      <c r="AW144" s="10" t="s">
        <v>36</v>
      </c>
      <c r="AX144" s="10" t="s">
        <v>79</v>
      </c>
      <c r="AY144" s="178" t="s">
        <v>153</v>
      </c>
    </row>
    <row r="145" spans="2:65" s="10" customFormat="1" ht="25.5" customHeight="1">
      <c r="B145" s="171"/>
      <c r="C145" s="172"/>
      <c r="D145" s="172"/>
      <c r="E145" s="173" t="s">
        <v>22</v>
      </c>
      <c r="F145" s="276" t="s">
        <v>170</v>
      </c>
      <c r="G145" s="277"/>
      <c r="H145" s="277"/>
      <c r="I145" s="277"/>
      <c r="J145" s="172"/>
      <c r="K145" s="174">
        <v>3.024</v>
      </c>
      <c r="L145" s="172"/>
      <c r="M145" s="172"/>
      <c r="N145" s="172"/>
      <c r="O145" s="172"/>
      <c r="P145" s="172"/>
      <c r="Q145" s="172"/>
      <c r="R145" s="175"/>
      <c r="T145" s="176"/>
      <c r="U145" s="172"/>
      <c r="V145" s="172"/>
      <c r="W145" s="172"/>
      <c r="X145" s="172"/>
      <c r="Y145" s="172"/>
      <c r="Z145" s="172"/>
      <c r="AA145" s="177"/>
      <c r="AT145" s="178" t="s">
        <v>161</v>
      </c>
      <c r="AU145" s="178" t="s">
        <v>100</v>
      </c>
      <c r="AV145" s="10" t="s">
        <v>100</v>
      </c>
      <c r="AW145" s="10" t="s">
        <v>36</v>
      </c>
      <c r="AX145" s="10" t="s">
        <v>79</v>
      </c>
      <c r="AY145" s="178" t="s">
        <v>153</v>
      </c>
    </row>
    <row r="146" spans="2:65" s="11" customFormat="1" ht="16.5" customHeight="1">
      <c r="B146" s="179"/>
      <c r="C146" s="180"/>
      <c r="D146" s="180"/>
      <c r="E146" s="181" t="s">
        <v>22</v>
      </c>
      <c r="F146" s="278" t="s">
        <v>171</v>
      </c>
      <c r="G146" s="279"/>
      <c r="H146" s="279"/>
      <c r="I146" s="279"/>
      <c r="J146" s="180"/>
      <c r="K146" s="182">
        <v>3.8679999999999999</v>
      </c>
      <c r="L146" s="180"/>
      <c r="M146" s="180"/>
      <c r="N146" s="180"/>
      <c r="O146" s="180"/>
      <c r="P146" s="180"/>
      <c r="Q146" s="180"/>
      <c r="R146" s="183"/>
      <c r="T146" s="184"/>
      <c r="U146" s="180"/>
      <c r="V146" s="180"/>
      <c r="W146" s="180"/>
      <c r="X146" s="180"/>
      <c r="Y146" s="180"/>
      <c r="Z146" s="180"/>
      <c r="AA146" s="185"/>
      <c r="AT146" s="186" t="s">
        <v>161</v>
      </c>
      <c r="AU146" s="186" t="s">
        <v>100</v>
      </c>
      <c r="AV146" s="11" t="s">
        <v>158</v>
      </c>
      <c r="AW146" s="11" t="s">
        <v>36</v>
      </c>
      <c r="AX146" s="11" t="s">
        <v>84</v>
      </c>
      <c r="AY146" s="186" t="s">
        <v>153</v>
      </c>
    </row>
    <row r="147" spans="2:65" s="9" customFormat="1" ht="29.85" customHeight="1">
      <c r="B147" s="153"/>
      <c r="C147" s="154"/>
      <c r="D147" s="163" t="s">
        <v>111</v>
      </c>
      <c r="E147" s="163"/>
      <c r="F147" s="163"/>
      <c r="G147" s="163"/>
      <c r="H147" s="163"/>
      <c r="I147" s="163"/>
      <c r="J147" s="163"/>
      <c r="K147" s="163"/>
      <c r="L147" s="163"/>
      <c r="M147" s="163"/>
      <c r="N147" s="289">
        <f>BK147</f>
        <v>0</v>
      </c>
      <c r="O147" s="290"/>
      <c r="P147" s="290"/>
      <c r="Q147" s="290"/>
      <c r="R147" s="156"/>
      <c r="T147" s="157"/>
      <c r="U147" s="154"/>
      <c r="V147" s="154"/>
      <c r="W147" s="158">
        <f>SUM(W148:W160)</f>
        <v>0</v>
      </c>
      <c r="X147" s="154"/>
      <c r="Y147" s="158">
        <f>SUM(Y148:Y160)</f>
        <v>1.37017853</v>
      </c>
      <c r="Z147" s="154"/>
      <c r="AA147" s="159">
        <f>SUM(AA148:AA160)</f>
        <v>0</v>
      </c>
      <c r="AR147" s="160" t="s">
        <v>84</v>
      </c>
      <c r="AT147" s="161" t="s">
        <v>78</v>
      </c>
      <c r="AU147" s="161" t="s">
        <v>84</v>
      </c>
      <c r="AY147" s="160" t="s">
        <v>153</v>
      </c>
      <c r="BK147" s="162">
        <f>SUM(BK148:BK160)</f>
        <v>0</v>
      </c>
    </row>
    <row r="148" spans="2:65" s="1" customFormat="1" ht="16.5" customHeight="1">
      <c r="B148" s="37"/>
      <c r="C148" s="164" t="s">
        <v>158</v>
      </c>
      <c r="D148" s="164" t="s">
        <v>154</v>
      </c>
      <c r="E148" s="165" t="s">
        <v>172</v>
      </c>
      <c r="F148" s="270" t="s">
        <v>173</v>
      </c>
      <c r="G148" s="270"/>
      <c r="H148" s="270"/>
      <c r="I148" s="270"/>
      <c r="J148" s="166" t="s">
        <v>157</v>
      </c>
      <c r="K148" s="167">
        <v>0.441</v>
      </c>
      <c r="L148" s="271">
        <v>0</v>
      </c>
      <c r="M148" s="272"/>
      <c r="N148" s="273">
        <f>ROUND(L148*K148,2)</f>
        <v>0</v>
      </c>
      <c r="O148" s="273"/>
      <c r="P148" s="273"/>
      <c r="Q148" s="273"/>
      <c r="R148" s="39"/>
      <c r="T148" s="168" t="s">
        <v>22</v>
      </c>
      <c r="U148" s="46" t="s">
        <v>44</v>
      </c>
      <c r="V148" s="38"/>
      <c r="W148" s="169">
        <f>V148*K148</f>
        <v>0</v>
      </c>
      <c r="X148" s="169">
        <v>2.2564799999999998</v>
      </c>
      <c r="Y148" s="169">
        <f>X148*K148</f>
        <v>0.99510767999999994</v>
      </c>
      <c r="Z148" s="169">
        <v>0</v>
      </c>
      <c r="AA148" s="170">
        <f>Z148*K148</f>
        <v>0</v>
      </c>
      <c r="AR148" s="21" t="s">
        <v>158</v>
      </c>
      <c r="AT148" s="21" t="s">
        <v>154</v>
      </c>
      <c r="AU148" s="21" t="s">
        <v>100</v>
      </c>
      <c r="AY148" s="21" t="s">
        <v>153</v>
      </c>
      <c r="BE148" s="107">
        <f>IF(U148="základní",N148,0)</f>
        <v>0</v>
      </c>
      <c r="BF148" s="107">
        <f>IF(U148="snížená",N148,0)</f>
        <v>0</v>
      </c>
      <c r="BG148" s="107">
        <f>IF(U148="zákl. přenesená",N148,0)</f>
        <v>0</v>
      </c>
      <c r="BH148" s="107">
        <f>IF(U148="sníž. přenesená",N148,0)</f>
        <v>0</v>
      </c>
      <c r="BI148" s="107">
        <f>IF(U148="nulová",N148,0)</f>
        <v>0</v>
      </c>
      <c r="BJ148" s="21" t="s">
        <v>84</v>
      </c>
      <c r="BK148" s="107">
        <f>ROUND(L148*K148,2)</f>
        <v>0</v>
      </c>
      <c r="BL148" s="21" t="s">
        <v>158</v>
      </c>
      <c r="BM148" s="21" t="s">
        <v>174</v>
      </c>
    </row>
    <row r="149" spans="2:65" s="10" customFormat="1" ht="25.5" customHeight="1">
      <c r="B149" s="171"/>
      <c r="C149" s="172"/>
      <c r="D149" s="172"/>
      <c r="E149" s="173" t="s">
        <v>22</v>
      </c>
      <c r="F149" s="274" t="s">
        <v>175</v>
      </c>
      <c r="G149" s="275"/>
      <c r="H149" s="275"/>
      <c r="I149" s="275"/>
      <c r="J149" s="172"/>
      <c r="K149" s="174">
        <v>0.441</v>
      </c>
      <c r="L149" s="172"/>
      <c r="M149" s="172"/>
      <c r="N149" s="172"/>
      <c r="O149" s="172"/>
      <c r="P149" s="172"/>
      <c r="Q149" s="172"/>
      <c r="R149" s="175"/>
      <c r="T149" s="176"/>
      <c r="U149" s="172"/>
      <c r="V149" s="172"/>
      <c r="W149" s="172"/>
      <c r="X149" s="172"/>
      <c r="Y149" s="172"/>
      <c r="Z149" s="172"/>
      <c r="AA149" s="177"/>
      <c r="AT149" s="178" t="s">
        <v>161</v>
      </c>
      <c r="AU149" s="178" t="s">
        <v>100</v>
      </c>
      <c r="AV149" s="10" t="s">
        <v>100</v>
      </c>
      <c r="AW149" s="10" t="s">
        <v>36</v>
      </c>
      <c r="AX149" s="10" t="s">
        <v>84</v>
      </c>
      <c r="AY149" s="178" t="s">
        <v>153</v>
      </c>
    </row>
    <row r="150" spans="2:65" s="1" customFormat="1" ht="16.5" customHeight="1">
      <c r="B150" s="37"/>
      <c r="C150" s="164" t="s">
        <v>176</v>
      </c>
      <c r="D150" s="164" t="s">
        <v>154</v>
      </c>
      <c r="E150" s="165" t="s">
        <v>177</v>
      </c>
      <c r="F150" s="270" t="s">
        <v>178</v>
      </c>
      <c r="G150" s="270"/>
      <c r="H150" s="270"/>
      <c r="I150" s="270"/>
      <c r="J150" s="166" t="s">
        <v>179</v>
      </c>
      <c r="K150" s="167">
        <v>3.6749999999999998</v>
      </c>
      <c r="L150" s="271">
        <v>0</v>
      </c>
      <c r="M150" s="272"/>
      <c r="N150" s="273">
        <f>ROUND(L150*K150,2)</f>
        <v>0</v>
      </c>
      <c r="O150" s="273"/>
      <c r="P150" s="273"/>
      <c r="Q150" s="273"/>
      <c r="R150" s="39"/>
      <c r="T150" s="168" t="s">
        <v>22</v>
      </c>
      <c r="U150" s="46" t="s">
        <v>44</v>
      </c>
      <c r="V150" s="38"/>
      <c r="W150" s="169">
        <f>V150*K150</f>
        <v>0</v>
      </c>
      <c r="X150" s="169">
        <v>2.15E-3</v>
      </c>
      <c r="Y150" s="169">
        <f>X150*K150</f>
        <v>7.9012500000000003E-3</v>
      </c>
      <c r="Z150" s="169">
        <v>0</v>
      </c>
      <c r="AA150" s="170">
        <f>Z150*K150</f>
        <v>0</v>
      </c>
      <c r="AR150" s="21" t="s">
        <v>158</v>
      </c>
      <c r="AT150" s="21" t="s">
        <v>154</v>
      </c>
      <c r="AU150" s="21" t="s">
        <v>100</v>
      </c>
      <c r="AY150" s="21" t="s">
        <v>153</v>
      </c>
      <c r="BE150" s="107">
        <f>IF(U150="základní",N150,0)</f>
        <v>0</v>
      </c>
      <c r="BF150" s="107">
        <f>IF(U150="snížená",N150,0)</f>
        <v>0</v>
      </c>
      <c r="BG150" s="107">
        <f>IF(U150="zákl. přenesená",N150,0)</f>
        <v>0</v>
      </c>
      <c r="BH150" s="107">
        <f>IF(U150="sníž. přenesená",N150,0)</f>
        <v>0</v>
      </c>
      <c r="BI150" s="107">
        <f>IF(U150="nulová",N150,0)</f>
        <v>0</v>
      </c>
      <c r="BJ150" s="21" t="s">
        <v>84</v>
      </c>
      <c r="BK150" s="107">
        <f>ROUND(L150*K150,2)</f>
        <v>0</v>
      </c>
      <c r="BL150" s="21" t="s">
        <v>158</v>
      </c>
      <c r="BM150" s="21" t="s">
        <v>180</v>
      </c>
    </row>
    <row r="151" spans="2:65" s="10" customFormat="1" ht="25.5" customHeight="1">
      <c r="B151" s="171"/>
      <c r="C151" s="172"/>
      <c r="D151" s="172"/>
      <c r="E151" s="173" t="s">
        <v>22</v>
      </c>
      <c r="F151" s="274" t="s">
        <v>181</v>
      </c>
      <c r="G151" s="275"/>
      <c r="H151" s="275"/>
      <c r="I151" s="275"/>
      <c r="J151" s="172"/>
      <c r="K151" s="174">
        <v>3.6749999999999998</v>
      </c>
      <c r="L151" s="172"/>
      <c r="M151" s="172"/>
      <c r="N151" s="172"/>
      <c r="O151" s="172"/>
      <c r="P151" s="172"/>
      <c r="Q151" s="172"/>
      <c r="R151" s="175"/>
      <c r="T151" s="176"/>
      <c r="U151" s="172"/>
      <c r="V151" s="172"/>
      <c r="W151" s="172"/>
      <c r="X151" s="172"/>
      <c r="Y151" s="172"/>
      <c r="Z151" s="172"/>
      <c r="AA151" s="177"/>
      <c r="AT151" s="178" t="s">
        <v>161</v>
      </c>
      <c r="AU151" s="178" t="s">
        <v>100</v>
      </c>
      <c r="AV151" s="10" t="s">
        <v>100</v>
      </c>
      <c r="AW151" s="10" t="s">
        <v>36</v>
      </c>
      <c r="AX151" s="10" t="s">
        <v>84</v>
      </c>
      <c r="AY151" s="178" t="s">
        <v>153</v>
      </c>
    </row>
    <row r="152" spans="2:65" s="1" customFormat="1" ht="16.5" customHeight="1">
      <c r="B152" s="37"/>
      <c r="C152" s="164" t="s">
        <v>182</v>
      </c>
      <c r="D152" s="164" t="s">
        <v>154</v>
      </c>
      <c r="E152" s="165" t="s">
        <v>183</v>
      </c>
      <c r="F152" s="270" t="s">
        <v>184</v>
      </c>
      <c r="G152" s="270"/>
      <c r="H152" s="270"/>
      <c r="I152" s="270"/>
      <c r="J152" s="166" t="s">
        <v>179</v>
      </c>
      <c r="K152" s="167">
        <v>3.6749999999999998</v>
      </c>
      <c r="L152" s="271">
        <v>0</v>
      </c>
      <c r="M152" s="272"/>
      <c r="N152" s="273">
        <f>ROUND(L152*K152,2)</f>
        <v>0</v>
      </c>
      <c r="O152" s="273"/>
      <c r="P152" s="273"/>
      <c r="Q152" s="273"/>
      <c r="R152" s="39"/>
      <c r="T152" s="168" t="s">
        <v>22</v>
      </c>
      <c r="U152" s="46" t="s">
        <v>44</v>
      </c>
      <c r="V152" s="38"/>
      <c r="W152" s="169">
        <f>V152*K152</f>
        <v>0</v>
      </c>
      <c r="X152" s="169">
        <v>0</v>
      </c>
      <c r="Y152" s="169">
        <f>X152*K152</f>
        <v>0</v>
      </c>
      <c r="Z152" s="169">
        <v>0</v>
      </c>
      <c r="AA152" s="170">
        <f>Z152*K152</f>
        <v>0</v>
      </c>
      <c r="AR152" s="21" t="s">
        <v>158</v>
      </c>
      <c r="AT152" s="21" t="s">
        <v>154</v>
      </c>
      <c r="AU152" s="21" t="s">
        <v>100</v>
      </c>
      <c r="AY152" s="21" t="s">
        <v>153</v>
      </c>
      <c r="BE152" s="107">
        <f>IF(U152="základní",N152,0)</f>
        <v>0</v>
      </c>
      <c r="BF152" s="107">
        <f>IF(U152="snížená",N152,0)</f>
        <v>0</v>
      </c>
      <c r="BG152" s="107">
        <f>IF(U152="zákl. přenesená",N152,0)</f>
        <v>0</v>
      </c>
      <c r="BH152" s="107">
        <f>IF(U152="sníž. přenesená",N152,0)</f>
        <v>0</v>
      </c>
      <c r="BI152" s="107">
        <f>IF(U152="nulová",N152,0)</f>
        <v>0</v>
      </c>
      <c r="BJ152" s="21" t="s">
        <v>84</v>
      </c>
      <c r="BK152" s="107">
        <f>ROUND(L152*K152,2)</f>
        <v>0</v>
      </c>
      <c r="BL152" s="21" t="s">
        <v>158</v>
      </c>
      <c r="BM152" s="21" t="s">
        <v>185</v>
      </c>
    </row>
    <row r="153" spans="2:65" s="1" customFormat="1" ht="25.5" customHeight="1">
      <c r="B153" s="37"/>
      <c r="C153" s="164" t="s">
        <v>186</v>
      </c>
      <c r="D153" s="164" t="s">
        <v>154</v>
      </c>
      <c r="E153" s="165" t="s">
        <v>187</v>
      </c>
      <c r="F153" s="270" t="s">
        <v>188</v>
      </c>
      <c r="G153" s="270"/>
      <c r="H153" s="270"/>
      <c r="I153" s="270"/>
      <c r="J153" s="166" t="s">
        <v>179</v>
      </c>
      <c r="K153" s="167">
        <v>3.6749999999999998</v>
      </c>
      <c r="L153" s="271">
        <v>0</v>
      </c>
      <c r="M153" s="272"/>
      <c r="N153" s="273">
        <f>ROUND(L153*K153,2)</f>
        <v>0</v>
      </c>
      <c r="O153" s="273"/>
      <c r="P153" s="273"/>
      <c r="Q153" s="273"/>
      <c r="R153" s="39"/>
      <c r="T153" s="168" t="s">
        <v>22</v>
      </c>
      <c r="U153" s="46" t="s">
        <v>44</v>
      </c>
      <c r="V153" s="38"/>
      <c r="W153" s="169">
        <f>V153*K153</f>
        <v>0</v>
      </c>
      <c r="X153" s="169">
        <v>3.0999999999999999E-3</v>
      </c>
      <c r="Y153" s="169">
        <f>X153*K153</f>
        <v>1.13925E-2</v>
      </c>
      <c r="Z153" s="169">
        <v>0</v>
      </c>
      <c r="AA153" s="170">
        <f>Z153*K153</f>
        <v>0</v>
      </c>
      <c r="AR153" s="21" t="s">
        <v>158</v>
      </c>
      <c r="AT153" s="21" t="s">
        <v>154</v>
      </c>
      <c r="AU153" s="21" t="s">
        <v>100</v>
      </c>
      <c r="AY153" s="21" t="s">
        <v>153</v>
      </c>
      <c r="BE153" s="107">
        <f>IF(U153="základní",N153,0)</f>
        <v>0</v>
      </c>
      <c r="BF153" s="107">
        <f>IF(U153="snížená",N153,0)</f>
        <v>0</v>
      </c>
      <c r="BG153" s="107">
        <f>IF(U153="zákl. přenesená",N153,0)</f>
        <v>0</v>
      </c>
      <c r="BH153" s="107">
        <f>IF(U153="sníž. přenesená",N153,0)</f>
        <v>0</v>
      </c>
      <c r="BI153" s="107">
        <f>IF(U153="nulová",N153,0)</f>
        <v>0</v>
      </c>
      <c r="BJ153" s="21" t="s">
        <v>84</v>
      </c>
      <c r="BK153" s="107">
        <f>ROUND(L153*K153,2)</f>
        <v>0</v>
      </c>
      <c r="BL153" s="21" t="s">
        <v>158</v>
      </c>
      <c r="BM153" s="21" t="s">
        <v>189</v>
      </c>
    </row>
    <row r="154" spans="2:65" s="1" customFormat="1" ht="25.5" customHeight="1">
      <c r="B154" s="37"/>
      <c r="C154" s="164" t="s">
        <v>190</v>
      </c>
      <c r="D154" s="164" t="s">
        <v>154</v>
      </c>
      <c r="E154" s="165" t="s">
        <v>191</v>
      </c>
      <c r="F154" s="270" t="s">
        <v>192</v>
      </c>
      <c r="G154" s="270"/>
      <c r="H154" s="270"/>
      <c r="I154" s="270"/>
      <c r="J154" s="166" t="s">
        <v>179</v>
      </c>
      <c r="K154" s="167">
        <v>3.6749999999999998</v>
      </c>
      <c r="L154" s="271">
        <v>0</v>
      </c>
      <c r="M154" s="272"/>
      <c r="N154" s="273">
        <f>ROUND(L154*K154,2)</f>
        <v>0</v>
      </c>
      <c r="O154" s="273"/>
      <c r="P154" s="273"/>
      <c r="Q154" s="273"/>
      <c r="R154" s="39"/>
      <c r="T154" s="168" t="s">
        <v>22</v>
      </c>
      <c r="U154" s="46" t="s">
        <v>44</v>
      </c>
      <c r="V154" s="38"/>
      <c r="W154" s="169">
        <f>V154*K154</f>
        <v>0</v>
      </c>
      <c r="X154" s="169">
        <v>0</v>
      </c>
      <c r="Y154" s="169">
        <f>X154*K154</f>
        <v>0</v>
      </c>
      <c r="Z154" s="169">
        <v>0</v>
      </c>
      <c r="AA154" s="170">
        <f>Z154*K154</f>
        <v>0</v>
      </c>
      <c r="AR154" s="21" t="s">
        <v>158</v>
      </c>
      <c r="AT154" s="21" t="s">
        <v>154</v>
      </c>
      <c r="AU154" s="21" t="s">
        <v>100</v>
      </c>
      <c r="AY154" s="21" t="s">
        <v>153</v>
      </c>
      <c r="BE154" s="107">
        <f>IF(U154="základní",N154,0)</f>
        <v>0</v>
      </c>
      <c r="BF154" s="107">
        <f>IF(U154="snížená",N154,0)</f>
        <v>0</v>
      </c>
      <c r="BG154" s="107">
        <f>IF(U154="zákl. přenesená",N154,0)</f>
        <v>0</v>
      </c>
      <c r="BH154" s="107">
        <f>IF(U154="sníž. přenesená",N154,0)</f>
        <v>0</v>
      </c>
      <c r="BI154" s="107">
        <f>IF(U154="nulová",N154,0)</f>
        <v>0</v>
      </c>
      <c r="BJ154" s="21" t="s">
        <v>84</v>
      </c>
      <c r="BK154" s="107">
        <f>ROUND(L154*K154,2)</f>
        <v>0</v>
      </c>
      <c r="BL154" s="21" t="s">
        <v>158</v>
      </c>
      <c r="BM154" s="21" t="s">
        <v>193</v>
      </c>
    </row>
    <row r="155" spans="2:65" s="1" customFormat="1" ht="16.5" customHeight="1">
      <c r="B155" s="37"/>
      <c r="C155" s="164" t="s">
        <v>194</v>
      </c>
      <c r="D155" s="164" t="s">
        <v>154</v>
      </c>
      <c r="E155" s="165" t="s">
        <v>195</v>
      </c>
      <c r="F155" s="270" t="s">
        <v>196</v>
      </c>
      <c r="G155" s="270"/>
      <c r="H155" s="270"/>
      <c r="I155" s="270"/>
      <c r="J155" s="166" t="s">
        <v>197</v>
      </c>
      <c r="K155" s="167">
        <v>3.5000000000000003E-2</v>
      </c>
      <c r="L155" s="271">
        <v>0</v>
      </c>
      <c r="M155" s="272"/>
      <c r="N155" s="273">
        <f>ROUND(L155*K155,2)</f>
        <v>0</v>
      </c>
      <c r="O155" s="273"/>
      <c r="P155" s="273"/>
      <c r="Q155" s="273"/>
      <c r="R155" s="39"/>
      <c r="T155" s="168" t="s">
        <v>22</v>
      </c>
      <c r="U155" s="46" t="s">
        <v>44</v>
      </c>
      <c r="V155" s="38"/>
      <c r="W155" s="169">
        <f>V155*K155</f>
        <v>0</v>
      </c>
      <c r="X155" s="169">
        <v>1.0530600000000001</v>
      </c>
      <c r="Y155" s="169">
        <f>X155*K155</f>
        <v>3.6857100000000011E-2</v>
      </c>
      <c r="Z155" s="169">
        <v>0</v>
      </c>
      <c r="AA155" s="170">
        <f>Z155*K155</f>
        <v>0</v>
      </c>
      <c r="AR155" s="21" t="s">
        <v>158</v>
      </c>
      <c r="AT155" s="21" t="s">
        <v>154</v>
      </c>
      <c r="AU155" s="21" t="s">
        <v>100</v>
      </c>
      <c r="AY155" s="21" t="s">
        <v>153</v>
      </c>
      <c r="BE155" s="107">
        <f>IF(U155="základní",N155,0)</f>
        <v>0</v>
      </c>
      <c r="BF155" s="107">
        <f>IF(U155="snížená",N155,0)</f>
        <v>0</v>
      </c>
      <c r="BG155" s="107">
        <f>IF(U155="zákl. přenesená",N155,0)</f>
        <v>0</v>
      </c>
      <c r="BH155" s="107">
        <f>IF(U155="sníž. přenesená",N155,0)</f>
        <v>0</v>
      </c>
      <c r="BI155" s="107">
        <f>IF(U155="nulová",N155,0)</f>
        <v>0</v>
      </c>
      <c r="BJ155" s="21" t="s">
        <v>84</v>
      </c>
      <c r="BK155" s="107">
        <f>ROUND(L155*K155,2)</f>
        <v>0</v>
      </c>
      <c r="BL155" s="21" t="s">
        <v>158</v>
      </c>
      <c r="BM155" s="21" t="s">
        <v>198</v>
      </c>
    </row>
    <row r="156" spans="2:65" s="10" customFormat="1" ht="25.5" customHeight="1">
      <c r="B156" s="171"/>
      <c r="C156" s="172"/>
      <c r="D156" s="172"/>
      <c r="E156" s="173" t="s">
        <v>22</v>
      </c>
      <c r="F156" s="274" t="s">
        <v>199</v>
      </c>
      <c r="G156" s="275"/>
      <c r="H156" s="275"/>
      <c r="I156" s="275"/>
      <c r="J156" s="172"/>
      <c r="K156" s="174">
        <v>3.5000000000000003E-2</v>
      </c>
      <c r="L156" s="172"/>
      <c r="M156" s="172"/>
      <c r="N156" s="172"/>
      <c r="O156" s="172"/>
      <c r="P156" s="172"/>
      <c r="Q156" s="172"/>
      <c r="R156" s="175"/>
      <c r="T156" s="176"/>
      <c r="U156" s="172"/>
      <c r="V156" s="172"/>
      <c r="W156" s="172"/>
      <c r="X156" s="172"/>
      <c r="Y156" s="172"/>
      <c r="Z156" s="172"/>
      <c r="AA156" s="177"/>
      <c r="AT156" s="178" t="s">
        <v>161</v>
      </c>
      <c r="AU156" s="178" t="s">
        <v>100</v>
      </c>
      <c r="AV156" s="10" t="s">
        <v>100</v>
      </c>
      <c r="AW156" s="10" t="s">
        <v>36</v>
      </c>
      <c r="AX156" s="10" t="s">
        <v>84</v>
      </c>
      <c r="AY156" s="178" t="s">
        <v>153</v>
      </c>
    </row>
    <row r="157" spans="2:65" s="1" customFormat="1" ht="25.5" customHeight="1">
      <c r="B157" s="37"/>
      <c r="C157" s="164" t="s">
        <v>200</v>
      </c>
      <c r="D157" s="164" t="s">
        <v>154</v>
      </c>
      <c r="E157" s="165" t="s">
        <v>201</v>
      </c>
      <c r="F157" s="270" t="s">
        <v>202</v>
      </c>
      <c r="G157" s="270"/>
      <c r="H157" s="270"/>
      <c r="I157" s="270"/>
      <c r="J157" s="166" t="s">
        <v>203</v>
      </c>
      <c r="K157" s="167">
        <v>14</v>
      </c>
      <c r="L157" s="271">
        <v>0</v>
      </c>
      <c r="M157" s="272"/>
      <c r="N157" s="273">
        <f>ROUND(L157*K157,2)</f>
        <v>0</v>
      </c>
      <c r="O157" s="273"/>
      <c r="P157" s="273"/>
      <c r="Q157" s="273"/>
      <c r="R157" s="39"/>
      <c r="T157" s="168" t="s">
        <v>22</v>
      </c>
      <c r="U157" s="46" t="s">
        <v>44</v>
      </c>
      <c r="V157" s="38"/>
      <c r="W157" s="169">
        <f>V157*K157</f>
        <v>0</v>
      </c>
      <c r="X157" s="169">
        <v>2.2780000000000002E-2</v>
      </c>
      <c r="Y157" s="169">
        <f>X157*K157</f>
        <v>0.31892000000000004</v>
      </c>
      <c r="Z157" s="169">
        <v>0</v>
      </c>
      <c r="AA157" s="170">
        <f>Z157*K157</f>
        <v>0</v>
      </c>
      <c r="AR157" s="21" t="s">
        <v>158</v>
      </c>
      <c r="AT157" s="21" t="s">
        <v>154</v>
      </c>
      <c r="AU157" s="21" t="s">
        <v>100</v>
      </c>
      <c r="AY157" s="21" t="s">
        <v>153</v>
      </c>
      <c r="BE157" s="107">
        <f>IF(U157="základní",N157,0)</f>
        <v>0</v>
      </c>
      <c r="BF157" s="107">
        <f>IF(U157="snížená",N157,0)</f>
        <v>0</v>
      </c>
      <c r="BG157" s="107">
        <f>IF(U157="zákl. přenesená",N157,0)</f>
        <v>0</v>
      </c>
      <c r="BH157" s="107">
        <f>IF(U157="sníž. přenesená",N157,0)</f>
        <v>0</v>
      </c>
      <c r="BI157" s="107">
        <f>IF(U157="nulová",N157,0)</f>
        <v>0</v>
      </c>
      <c r="BJ157" s="21" t="s">
        <v>84</v>
      </c>
      <c r="BK157" s="107">
        <f>ROUND(L157*K157,2)</f>
        <v>0</v>
      </c>
      <c r="BL157" s="21" t="s">
        <v>158</v>
      </c>
      <c r="BM157" s="21" t="s">
        <v>204</v>
      </c>
    </row>
    <row r="158" spans="2:65" s="10" customFormat="1" ht="16.5" customHeight="1">
      <c r="B158" s="171"/>
      <c r="C158" s="172"/>
      <c r="D158" s="172"/>
      <c r="E158" s="173" t="s">
        <v>22</v>
      </c>
      <c r="F158" s="274" t="s">
        <v>205</v>
      </c>
      <c r="G158" s="275"/>
      <c r="H158" s="275"/>
      <c r="I158" s="275"/>
      <c r="J158" s="172"/>
      <c r="K158" s="174">
        <v>10</v>
      </c>
      <c r="L158" s="172"/>
      <c r="M158" s="172"/>
      <c r="N158" s="172"/>
      <c r="O158" s="172"/>
      <c r="P158" s="172"/>
      <c r="Q158" s="172"/>
      <c r="R158" s="175"/>
      <c r="T158" s="176"/>
      <c r="U158" s="172"/>
      <c r="V158" s="172"/>
      <c r="W158" s="172"/>
      <c r="X158" s="172"/>
      <c r="Y158" s="172"/>
      <c r="Z158" s="172"/>
      <c r="AA158" s="177"/>
      <c r="AT158" s="178" t="s">
        <v>161</v>
      </c>
      <c r="AU158" s="178" t="s">
        <v>100</v>
      </c>
      <c r="AV158" s="10" t="s">
        <v>100</v>
      </c>
      <c r="AW158" s="10" t="s">
        <v>36</v>
      </c>
      <c r="AX158" s="10" t="s">
        <v>79</v>
      </c>
      <c r="AY158" s="178" t="s">
        <v>153</v>
      </c>
    </row>
    <row r="159" spans="2:65" s="10" customFormat="1" ht="16.5" customHeight="1">
      <c r="B159" s="171"/>
      <c r="C159" s="172"/>
      <c r="D159" s="172"/>
      <c r="E159" s="173" t="s">
        <v>22</v>
      </c>
      <c r="F159" s="276" t="s">
        <v>206</v>
      </c>
      <c r="G159" s="277"/>
      <c r="H159" s="277"/>
      <c r="I159" s="277"/>
      <c r="J159" s="172"/>
      <c r="K159" s="174">
        <v>4</v>
      </c>
      <c r="L159" s="172"/>
      <c r="M159" s="172"/>
      <c r="N159" s="172"/>
      <c r="O159" s="172"/>
      <c r="P159" s="172"/>
      <c r="Q159" s="172"/>
      <c r="R159" s="175"/>
      <c r="T159" s="176"/>
      <c r="U159" s="172"/>
      <c r="V159" s="172"/>
      <c r="W159" s="172"/>
      <c r="X159" s="172"/>
      <c r="Y159" s="172"/>
      <c r="Z159" s="172"/>
      <c r="AA159" s="177"/>
      <c r="AT159" s="178" t="s">
        <v>161</v>
      </c>
      <c r="AU159" s="178" t="s">
        <v>100</v>
      </c>
      <c r="AV159" s="10" t="s">
        <v>100</v>
      </c>
      <c r="AW159" s="10" t="s">
        <v>36</v>
      </c>
      <c r="AX159" s="10" t="s">
        <v>79</v>
      </c>
      <c r="AY159" s="178" t="s">
        <v>153</v>
      </c>
    </row>
    <row r="160" spans="2:65" s="11" customFormat="1" ht="16.5" customHeight="1">
      <c r="B160" s="179"/>
      <c r="C160" s="180"/>
      <c r="D160" s="180"/>
      <c r="E160" s="181" t="s">
        <v>22</v>
      </c>
      <c r="F160" s="278" t="s">
        <v>171</v>
      </c>
      <c r="G160" s="279"/>
      <c r="H160" s="279"/>
      <c r="I160" s="279"/>
      <c r="J160" s="180"/>
      <c r="K160" s="182">
        <v>14</v>
      </c>
      <c r="L160" s="180"/>
      <c r="M160" s="180"/>
      <c r="N160" s="180"/>
      <c r="O160" s="180"/>
      <c r="P160" s="180"/>
      <c r="Q160" s="180"/>
      <c r="R160" s="183"/>
      <c r="T160" s="184"/>
      <c r="U160" s="180"/>
      <c r="V160" s="180"/>
      <c r="W160" s="180"/>
      <c r="X160" s="180"/>
      <c r="Y160" s="180"/>
      <c r="Z160" s="180"/>
      <c r="AA160" s="185"/>
      <c r="AT160" s="186" t="s">
        <v>161</v>
      </c>
      <c r="AU160" s="186" t="s">
        <v>100</v>
      </c>
      <c r="AV160" s="11" t="s">
        <v>158</v>
      </c>
      <c r="AW160" s="11" t="s">
        <v>36</v>
      </c>
      <c r="AX160" s="11" t="s">
        <v>84</v>
      </c>
      <c r="AY160" s="186" t="s">
        <v>153</v>
      </c>
    </row>
    <row r="161" spans="2:65" s="9" customFormat="1" ht="29.85" customHeight="1">
      <c r="B161" s="153"/>
      <c r="C161" s="154"/>
      <c r="D161" s="163" t="s">
        <v>112</v>
      </c>
      <c r="E161" s="163"/>
      <c r="F161" s="163"/>
      <c r="G161" s="163"/>
      <c r="H161" s="163"/>
      <c r="I161" s="163"/>
      <c r="J161" s="163"/>
      <c r="K161" s="163"/>
      <c r="L161" s="163"/>
      <c r="M161" s="163"/>
      <c r="N161" s="289">
        <f>BK161</f>
        <v>0</v>
      </c>
      <c r="O161" s="290"/>
      <c r="P161" s="290"/>
      <c r="Q161" s="290"/>
      <c r="R161" s="156"/>
      <c r="T161" s="157"/>
      <c r="U161" s="154"/>
      <c r="V161" s="154"/>
      <c r="W161" s="158">
        <f>SUM(W162:W241)</f>
        <v>0</v>
      </c>
      <c r="X161" s="154"/>
      <c r="Y161" s="158">
        <f>SUM(Y162:Y241)</f>
        <v>35.70102035</v>
      </c>
      <c r="Z161" s="154"/>
      <c r="AA161" s="159">
        <f>SUM(AA162:AA241)</f>
        <v>6.275E-2</v>
      </c>
      <c r="AR161" s="160" t="s">
        <v>84</v>
      </c>
      <c r="AT161" s="161" t="s">
        <v>78</v>
      </c>
      <c r="AU161" s="161" t="s">
        <v>84</v>
      </c>
      <c r="AY161" s="160" t="s">
        <v>153</v>
      </c>
      <c r="BK161" s="162">
        <f>SUM(BK162:BK241)</f>
        <v>0</v>
      </c>
    </row>
    <row r="162" spans="2:65" s="1" customFormat="1" ht="25.5" customHeight="1">
      <c r="B162" s="37"/>
      <c r="C162" s="164" t="s">
        <v>207</v>
      </c>
      <c r="D162" s="164" t="s">
        <v>154</v>
      </c>
      <c r="E162" s="165" t="s">
        <v>208</v>
      </c>
      <c r="F162" s="270" t="s">
        <v>209</v>
      </c>
      <c r="G162" s="270"/>
      <c r="H162" s="270"/>
      <c r="I162" s="270"/>
      <c r="J162" s="166" t="s">
        <v>179</v>
      </c>
      <c r="K162" s="167">
        <v>57.4</v>
      </c>
      <c r="L162" s="271">
        <v>0</v>
      </c>
      <c r="M162" s="272"/>
      <c r="N162" s="273">
        <f>ROUND(L162*K162,2)</f>
        <v>0</v>
      </c>
      <c r="O162" s="273"/>
      <c r="P162" s="273"/>
      <c r="Q162" s="273"/>
      <c r="R162" s="39"/>
      <c r="T162" s="168" t="s">
        <v>22</v>
      </c>
      <c r="U162" s="46" t="s">
        <v>44</v>
      </c>
      <c r="V162" s="38"/>
      <c r="W162" s="169">
        <f>V162*K162</f>
        <v>0</v>
      </c>
      <c r="X162" s="169">
        <v>1.6899999999999998E-2</v>
      </c>
      <c r="Y162" s="169">
        <f>X162*K162</f>
        <v>0.97005999999999992</v>
      </c>
      <c r="Z162" s="169">
        <v>0</v>
      </c>
      <c r="AA162" s="170">
        <f>Z162*K162</f>
        <v>0</v>
      </c>
      <c r="AR162" s="21" t="s">
        <v>158</v>
      </c>
      <c r="AT162" s="21" t="s">
        <v>154</v>
      </c>
      <c r="AU162" s="21" t="s">
        <v>100</v>
      </c>
      <c r="AY162" s="21" t="s">
        <v>153</v>
      </c>
      <c r="BE162" s="107">
        <f>IF(U162="základní",N162,0)</f>
        <v>0</v>
      </c>
      <c r="BF162" s="107">
        <f>IF(U162="snížená",N162,0)</f>
        <v>0</v>
      </c>
      <c r="BG162" s="107">
        <f>IF(U162="zákl. přenesená",N162,0)</f>
        <v>0</v>
      </c>
      <c r="BH162" s="107">
        <f>IF(U162="sníž. přenesená",N162,0)</f>
        <v>0</v>
      </c>
      <c r="BI162" s="107">
        <f>IF(U162="nulová",N162,0)</f>
        <v>0</v>
      </c>
      <c r="BJ162" s="21" t="s">
        <v>84</v>
      </c>
      <c r="BK162" s="107">
        <f>ROUND(L162*K162,2)</f>
        <v>0</v>
      </c>
      <c r="BL162" s="21" t="s">
        <v>158</v>
      </c>
      <c r="BM162" s="21" t="s">
        <v>210</v>
      </c>
    </row>
    <row r="163" spans="2:65" s="10" customFormat="1" ht="16.5" customHeight="1">
      <c r="B163" s="171"/>
      <c r="C163" s="172"/>
      <c r="D163" s="172"/>
      <c r="E163" s="173" t="s">
        <v>22</v>
      </c>
      <c r="F163" s="274" t="s">
        <v>211</v>
      </c>
      <c r="G163" s="275"/>
      <c r="H163" s="275"/>
      <c r="I163" s="275"/>
      <c r="J163" s="172"/>
      <c r="K163" s="174">
        <v>57.4</v>
      </c>
      <c r="L163" s="172"/>
      <c r="M163" s="172"/>
      <c r="N163" s="172"/>
      <c r="O163" s="172"/>
      <c r="P163" s="172"/>
      <c r="Q163" s="172"/>
      <c r="R163" s="175"/>
      <c r="T163" s="176"/>
      <c r="U163" s="172"/>
      <c r="V163" s="172"/>
      <c r="W163" s="172"/>
      <c r="X163" s="172"/>
      <c r="Y163" s="172"/>
      <c r="Z163" s="172"/>
      <c r="AA163" s="177"/>
      <c r="AT163" s="178" t="s">
        <v>161</v>
      </c>
      <c r="AU163" s="178" t="s">
        <v>100</v>
      </c>
      <c r="AV163" s="10" t="s">
        <v>100</v>
      </c>
      <c r="AW163" s="10" t="s">
        <v>36</v>
      </c>
      <c r="AX163" s="10" t="s">
        <v>84</v>
      </c>
      <c r="AY163" s="178" t="s">
        <v>153</v>
      </c>
    </row>
    <row r="164" spans="2:65" s="1" customFormat="1" ht="25.5" customHeight="1">
      <c r="B164" s="37"/>
      <c r="C164" s="164" t="s">
        <v>212</v>
      </c>
      <c r="D164" s="164" t="s">
        <v>154</v>
      </c>
      <c r="E164" s="165" t="s">
        <v>213</v>
      </c>
      <c r="F164" s="270" t="s">
        <v>214</v>
      </c>
      <c r="G164" s="270"/>
      <c r="H164" s="270"/>
      <c r="I164" s="270"/>
      <c r="J164" s="166" t="s">
        <v>179</v>
      </c>
      <c r="K164" s="167">
        <v>112.9</v>
      </c>
      <c r="L164" s="271">
        <v>0</v>
      </c>
      <c r="M164" s="272"/>
      <c r="N164" s="273">
        <f>ROUND(L164*K164,2)</f>
        <v>0</v>
      </c>
      <c r="O164" s="273"/>
      <c r="P164" s="273"/>
      <c r="Q164" s="273"/>
      <c r="R164" s="39"/>
      <c r="T164" s="168" t="s">
        <v>22</v>
      </c>
      <c r="U164" s="46" t="s">
        <v>44</v>
      </c>
      <c r="V164" s="38"/>
      <c r="W164" s="169">
        <f>V164*K164</f>
        <v>0</v>
      </c>
      <c r="X164" s="169">
        <v>7.3499999999999998E-3</v>
      </c>
      <c r="Y164" s="169">
        <f>X164*K164</f>
        <v>0.82981499999999997</v>
      </c>
      <c r="Z164" s="169">
        <v>0</v>
      </c>
      <c r="AA164" s="170">
        <f>Z164*K164</f>
        <v>0</v>
      </c>
      <c r="AR164" s="21" t="s">
        <v>158</v>
      </c>
      <c r="AT164" s="21" t="s">
        <v>154</v>
      </c>
      <c r="AU164" s="21" t="s">
        <v>100</v>
      </c>
      <c r="AY164" s="21" t="s">
        <v>153</v>
      </c>
      <c r="BE164" s="107">
        <f>IF(U164="základní",N164,0)</f>
        <v>0</v>
      </c>
      <c r="BF164" s="107">
        <f>IF(U164="snížená",N164,0)</f>
        <v>0</v>
      </c>
      <c r="BG164" s="107">
        <f>IF(U164="zákl. přenesená",N164,0)</f>
        <v>0</v>
      </c>
      <c r="BH164" s="107">
        <f>IF(U164="sníž. přenesená",N164,0)</f>
        <v>0</v>
      </c>
      <c r="BI164" s="107">
        <f>IF(U164="nulová",N164,0)</f>
        <v>0</v>
      </c>
      <c r="BJ164" s="21" t="s">
        <v>84</v>
      </c>
      <c r="BK164" s="107">
        <f>ROUND(L164*K164,2)</f>
        <v>0</v>
      </c>
      <c r="BL164" s="21" t="s">
        <v>158</v>
      </c>
      <c r="BM164" s="21" t="s">
        <v>215</v>
      </c>
    </row>
    <row r="165" spans="2:65" s="10" customFormat="1" ht="25.5" customHeight="1">
      <c r="B165" s="171"/>
      <c r="C165" s="172"/>
      <c r="D165" s="172"/>
      <c r="E165" s="173" t="s">
        <v>22</v>
      </c>
      <c r="F165" s="274" t="s">
        <v>216</v>
      </c>
      <c r="G165" s="275"/>
      <c r="H165" s="275"/>
      <c r="I165" s="275"/>
      <c r="J165" s="172"/>
      <c r="K165" s="174">
        <v>19.190000000000001</v>
      </c>
      <c r="L165" s="172"/>
      <c r="M165" s="172"/>
      <c r="N165" s="172"/>
      <c r="O165" s="172"/>
      <c r="P165" s="172"/>
      <c r="Q165" s="172"/>
      <c r="R165" s="175"/>
      <c r="T165" s="176"/>
      <c r="U165" s="172"/>
      <c r="V165" s="172"/>
      <c r="W165" s="172"/>
      <c r="X165" s="172"/>
      <c r="Y165" s="172"/>
      <c r="Z165" s="172"/>
      <c r="AA165" s="177"/>
      <c r="AT165" s="178" t="s">
        <v>161</v>
      </c>
      <c r="AU165" s="178" t="s">
        <v>100</v>
      </c>
      <c r="AV165" s="10" t="s">
        <v>100</v>
      </c>
      <c r="AW165" s="10" t="s">
        <v>36</v>
      </c>
      <c r="AX165" s="10" t="s">
        <v>79</v>
      </c>
      <c r="AY165" s="178" t="s">
        <v>153</v>
      </c>
    </row>
    <row r="166" spans="2:65" s="10" customFormat="1" ht="16.5" customHeight="1">
      <c r="B166" s="171"/>
      <c r="C166" s="172"/>
      <c r="D166" s="172"/>
      <c r="E166" s="173" t="s">
        <v>22</v>
      </c>
      <c r="F166" s="276" t="s">
        <v>217</v>
      </c>
      <c r="G166" s="277"/>
      <c r="H166" s="277"/>
      <c r="I166" s="277"/>
      <c r="J166" s="172"/>
      <c r="K166" s="174">
        <v>50.6</v>
      </c>
      <c r="L166" s="172"/>
      <c r="M166" s="172"/>
      <c r="N166" s="172"/>
      <c r="O166" s="172"/>
      <c r="P166" s="172"/>
      <c r="Q166" s="172"/>
      <c r="R166" s="175"/>
      <c r="T166" s="176"/>
      <c r="U166" s="172"/>
      <c r="V166" s="172"/>
      <c r="W166" s="172"/>
      <c r="X166" s="172"/>
      <c r="Y166" s="172"/>
      <c r="Z166" s="172"/>
      <c r="AA166" s="177"/>
      <c r="AT166" s="178" t="s">
        <v>161</v>
      </c>
      <c r="AU166" s="178" t="s">
        <v>100</v>
      </c>
      <c r="AV166" s="10" t="s">
        <v>100</v>
      </c>
      <c r="AW166" s="10" t="s">
        <v>36</v>
      </c>
      <c r="AX166" s="10" t="s">
        <v>79</v>
      </c>
      <c r="AY166" s="178" t="s">
        <v>153</v>
      </c>
    </row>
    <row r="167" spans="2:65" s="10" customFormat="1" ht="25.5" customHeight="1">
      <c r="B167" s="171"/>
      <c r="C167" s="172"/>
      <c r="D167" s="172"/>
      <c r="E167" s="173" t="s">
        <v>22</v>
      </c>
      <c r="F167" s="276" t="s">
        <v>218</v>
      </c>
      <c r="G167" s="277"/>
      <c r="H167" s="277"/>
      <c r="I167" s="277"/>
      <c r="J167" s="172"/>
      <c r="K167" s="174">
        <v>43.11</v>
      </c>
      <c r="L167" s="172"/>
      <c r="M167" s="172"/>
      <c r="N167" s="172"/>
      <c r="O167" s="172"/>
      <c r="P167" s="172"/>
      <c r="Q167" s="172"/>
      <c r="R167" s="175"/>
      <c r="T167" s="176"/>
      <c r="U167" s="172"/>
      <c r="V167" s="172"/>
      <c r="W167" s="172"/>
      <c r="X167" s="172"/>
      <c r="Y167" s="172"/>
      <c r="Z167" s="172"/>
      <c r="AA167" s="177"/>
      <c r="AT167" s="178" t="s">
        <v>161</v>
      </c>
      <c r="AU167" s="178" t="s">
        <v>100</v>
      </c>
      <c r="AV167" s="10" t="s">
        <v>100</v>
      </c>
      <c r="AW167" s="10" t="s">
        <v>36</v>
      </c>
      <c r="AX167" s="10" t="s">
        <v>79</v>
      </c>
      <c r="AY167" s="178" t="s">
        <v>153</v>
      </c>
    </row>
    <row r="168" spans="2:65" s="11" customFormat="1" ht="16.5" customHeight="1">
      <c r="B168" s="179"/>
      <c r="C168" s="180"/>
      <c r="D168" s="180"/>
      <c r="E168" s="181" t="s">
        <v>22</v>
      </c>
      <c r="F168" s="278" t="s">
        <v>171</v>
      </c>
      <c r="G168" s="279"/>
      <c r="H168" s="279"/>
      <c r="I168" s="279"/>
      <c r="J168" s="180"/>
      <c r="K168" s="182">
        <v>112.9</v>
      </c>
      <c r="L168" s="180"/>
      <c r="M168" s="180"/>
      <c r="N168" s="180"/>
      <c r="O168" s="180"/>
      <c r="P168" s="180"/>
      <c r="Q168" s="180"/>
      <c r="R168" s="183"/>
      <c r="T168" s="184"/>
      <c r="U168" s="180"/>
      <c r="V168" s="180"/>
      <c r="W168" s="180"/>
      <c r="X168" s="180"/>
      <c r="Y168" s="180"/>
      <c r="Z168" s="180"/>
      <c r="AA168" s="185"/>
      <c r="AT168" s="186" t="s">
        <v>161</v>
      </c>
      <c r="AU168" s="186" t="s">
        <v>100</v>
      </c>
      <c r="AV168" s="11" t="s">
        <v>158</v>
      </c>
      <c r="AW168" s="11" t="s">
        <v>36</v>
      </c>
      <c r="AX168" s="11" t="s">
        <v>84</v>
      </c>
      <c r="AY168" s="186" t="s">
        <v>153</v>
      </c>
    </row>
    <row r="169" spans="2:65" s="1" customFormat="1" ht="25.5" customHeight="1">
      <c r="B169" s="37"/>
      <c r="C169" s="164" t="s">
        <v>219</v>
      </c>
      <c r="D169" s="164" t="s">
        <v>154</v>
      </c>
      <c r="E169" s="165" t="s">
        <v>220</v>
      </c>
      <c r="F169" s="270" t="s">
        <v>221</v>
      </c>
      <c r="G169" s="270"/>
      <c r="H169" s="270"/>
      <c r="I169" s="270"/>
      <c r="J169" s="166" t="s">
        <v>179</v>
      </c>
      <c r="K169" s="167">
        <v>12.8</v>
      </c>
      <c r="L169" s="271">
        <v>0</v>
      </c>
      <c r="M169" s="272"/>
      <c r="N169" s="273">
        <f>ROUND(L169*K169,2)</f>
        <v>0</v>
      </c>
      <c r="O169" s="273"/>
      <c r="P169" s="273"/>
      <c r="Q169" s="273"/>
      <c r="R169" s="39"/>
      <c r="T169" s="168" t="s">
        <v>22</v>
      </c>
      <c r="U169" s="46" t="s">
        <v>44</v>
      </c>
      <c r="V169" s="38"/>
      <c r="W169" s="169">
        <f>V169*K169</f>
        <v>0</v>
      </c>
      <c r="X169" s="169">
        <v>1.54E-2</v>
      </c>
      <c r="Y169" s="169">
        <f>X169*K169</f>
        <v>0.19712000000000002</v>
      </c>
      <c r="Z169" s="169">
        <v>0</v>
      </c>
      <c r="AA169" s="170">
        <f>Z169*K169</f>
        <v>0</v>
      </c>
      <c r="AR169" s="21" t="s">
        <v>158</v>
      </c>
      <c r="AT169" s="21" t="s">
        <v>154</v>
      </c>
      <c r="AU169" s="21" t="s">
        <v>100</v>
      </c>
      <c r="AY169" s="21" t="s">
        <v>153</v>
      </c>
      <c r="BE169" s="107">
        <f>IF(U169="základní",N169,0)</f>
        <v>0</v>
      </c>
      <c r="BF169" s="107">
        <f>IF(U169="snížená",N169,0)</f>
        <v>0</v>
      </c>
      <c r="BG169" s="107">
        <f>IF(U169="zákl. přenesená",N169,0)</f>
        <v>0</v>
      </c>
      <c r="BH169" s="107">
        <f>IF(U169="sníž. přenesená",N169,0)</f>
        <v>0</v>
      </c>
      <c r="BI169" s="107">
        <f>IF(U169="nulová",N169,0)</f>
        <v>0</v>
      </c>
      <c r="BJ169" s="21" t="s">
        <v>84</v>
      </c>
      <c r="BK169" s="107">
        <f>ROUND(L169*K169,2)</f>
        <v>0</v>
      </c>
      <c r="BL169" s="21" t="s">
        <v>158</v>
      </c>
      <c r="BM169" s="21" t="s">
        <v>222</v>
      </c>
    </row>
    <row r="170" spans="2:65" s="10" customFormat="1" ht="25.5" customHeight="1">
      <c r="B170" s="171"/>
      <c r="C170" s="172"/>
      <c r="D170" s="172"/>
      <c r="E170" s="173" t="s">
        <v>22</v>
      </c>
      <c r="F170" s="274" t="s">
        <v>223</v>
      </c>
      <c r="G170" s="275"/>
      <c r="H170" s="275"/>
      <c r="I170" s="275"/>
      <c r="J170" s="172"/>
      <c r="K170" s="174">
        <v>12.8</v>
      </c>
      <c r="L170" s="172"/>
      <c r="M170" s="172"/>
      <c r="N170" s="172"/>
      <c r="O170" s="172"/>
      <c r="P170" s="172"/>
      <c r="Q170" s="172"/>
      <c r="R170" s="175"/>
      <c r="T170" s="176"/>
      <c r="U170" s="172"/>
      <c r="V170" s="172"/>
      <c r="W170" s="172"/>
      <c r="X170" s="172"/>
      <c r="Y170" s="172"/>
      <c r="Z170" s="172"/>
      <c r="AA170" s="177"/>
      <c r="AT170" s="178" t="s">
        <v>161</v>
      </c>
      <c r="AU170" s="178" t="s">
        <v>100</v>
      </c>
      <c r="AV170" s="10" t="s">
        <v>100</v>
      </c>
      <c r="AW170" s="10" t="s">
        <v>36</v>
      </c>
      <c r="AX170" s="10" t="s">
        <v>84</v>
      </c>
      <c r="AY170" s="178" t="s">
        <v>153</v>
      </c>
    </row>
    <row r="171" spans="2:65" s="1" customFormat="1" ht="25.5" customHeight="1">
      <c r="B171" s="37"/>
      <c r="C171" s="164" t="s">
        <v>224</v>
      </c>
      <c r="D171" s="164" t="s">
        <v>154</v>
      </c>
      <c r="E171" s="165" t="s">
        <v>225</v>
      </c>
      <c r="F171" s="270" t="s">
        <v>226</v>
      </c>
      <c r="G171" s="270"/>
      <c r="H171" s="270"/>
      <c r="I171" s="270"/>
      <c r="J171" s="166" t="s">
        <v>179</v>
      </c>
      <c r="K171" s="167">
        <v>6.39</v>
      </c>
      <c r="L171" s="271">
        <v>0</v>
      </c>
      <c r="M171" s="272"/>
      <c r="N171" s="273">
        <f>ROUND(L171*K171,2)</f>
        <v>0</v>
      </c>
      <c r="O171" s="273"/>
      <c r="P171" s="273"/>
      <c r="Q171" s="273"/>
      <c r="R171" s="39"/>
      <c r="T171" s="168" t="s">
        <v>22</v>
      </c>
      <c r="U171" s="46" t="s">
        <v>44</v>
      </c>
      <c r="V171" s="38"/>
      <c r="W171" s="169">
        <f>V171*K171</f>
        <v>0</v>
      </c>
      <c r="X171" s="169">
        <v>4.8900000000000002E-3</v>
      </c>
      <c r="Y171" s="169">
        <f>X171*K171</f>
        <v>3.12471E-2</v>
      </c>
      <c r="Z171" s="169">
        <v>0</v>
      </c>
      <c r="AA171" s="170">
        <f>Z171*K171</f>
        <v>0</v>
      </c>
      <c r="AR171" s="21" t="s">
        <v>158</v>
      </c>
      <c r="AT171" s="21" t="s">
        <v>154</v>
      </c>
      <c r="AU171" s="21" t="s">
        <v>100</v>
      </c>
      <c r="AY171" s="21" t="s">
        <v>153</v>
      </c>
      <c r="BE171" s="107">
        <f>IF(U171="základní",N171,0)</f>
        <v>0</v>
      </c>
      <c r="BF171" s="107">
        <f>IF(U171="snížená",N171,0)</f>
        <v>0</v>
      </c>
      <c r="BG171" s="107">
        <f>IF(U171="zákl. přenesená",N171,0)</f>
        <v>0</v>
      </c>
      <c r="BH171" s="107">
        <f>IF(U171="sníž. přenesená",N171,0)</f>
        <v>0</v>
      </c>
      <c r="BI171" s="107">
        <f>IF(U171="nulová",N171,0)</f>
        <v>0</v>
      </c>
      <c r="BJ171" s="21" t="s">
        <v>84</v>
      </c>
      <c r="BK171" s="107">
        <f>ROUND(L171*K171,2)</f>
        <v>0</v>
      </c>
      <c r="BL171" s="21" t="s">
        <v>158</v>
      </c>
      <c r="BM171" s="21" t="s">
        <v>227</v>
      </c>
    </row>
    <row r="172" spans="2:65" s="10" customFormat="1" ht="16.5" customHeight="1">
      <c r="B172" s="171"/>
      <c r="C172" s="172"/>
      <c r="D172" s="172"/>
      <c r="E172" s="173" t="s">
        <v>22</v>
      </c>
      <c r="F172" s="274" t="s">
        <v>228</v>
      </c>
      <c r="G172" s="275"/>
      <c r="H172" s="275"/>
      <c r="I172" s="275"/>
      <c r="J172" s="172"/>
      <c r="K172" s="174">
        <v>6.39</v>
      </c>
      <c r="L172" s="172"/>
      <c r="M172" s="172"/>
      <c r="N172" s="172"/>
      <c r="O172" s="172"/>
      <c r="P172" s="172"/>
      <c r="Q172" s="172"/>
      <c r="R172" s="175"/>
      <c r="T172" s="176"/>
      <c r="U172" s="172"/>
      <c r="V172" s="172"/>
      <c r="W172" s="172"/>
      <c r="X172" s="172"/>
      <c r="Y172" s="172"/>
      <c r="Z172" s="172"/>
      <c r="AA172" s="177"/>
      <c r="AT172" s="178" t="s">
        <v>161</v>
      </c>
      <c r="AU172" s="178" t="s">
        <v>100</v>
      </c>
      <c r="AV172" s="10" t="s">
        <v>100</v>
      </c>
      <c r="AW172" s="10" t="s">
        <v>36</v>
      </c>
      <c r="AX172" s="10" t="s">
        <v>84</v>
      </c>
      <c r="AY172" s="178" t="s">
        <v>153</v>
      </c>
    </row>
    <row r="173" spans="2:65" s="1" customFormat="1" ht="25.5" customHeight="1">
      <c r="B173" s="37"/>
      <c r="C173" s="164" t="s">
        <v>11</v>
      </c>
      <c r="D173" s="164" t="s">
        <v>154</v>
      </c>
      <c r="E173" s="165" t="s">
        <v>229</v>
      </c>
      <c r="F173" s="270" t="s">
        <v>230</v>
      </c>
      <c r="G173" s="270"/>
      <c r="H173" s="270"/>
      <c r="I173" s="270"/>
      <c r="J173" s="166" t="s">
        <v>179</v>
      </c>
      <c r="K173" s="167">
        <v>100.1</v>
      </c>
      <c r="L173" s="271">
        <v>0</v>
      </c>
      <c r="M173" s="272"/>
      <c r="N173" s="273">
        <f>ROUND(L173*K173,2)</f>
        <v>0</v>
      </c>
      <c r="O173" s="273"/>
      <c r="P173" s="273"/>
      <c r="Q173" s="273"/>
      <c r="R173" s="39"/>
      <c r="T173" s="168" t="s">
        <v>22</v>
      </c>
      <c r="U173" s="46" t="s">
        <v>44</v>
      </c>
      <c r="V173" s="38"/>
      <c r="W173" s="169">
        <f>V173*K173</f>
        <v>0</v>
      </c>
      <c r="X173" s="169">
        <v>1.8380000000000001E-2</v>
      </c>
      <c r="Y173" s="169">
        <f>X173*K173</f>
        <v>1.8398379999999999</v>
      </c>
      <c r="Z173" s="169">
        <v>0</v>
      </c>
      <c r="AA173" s="170">
        <f>Z173*K173</f>
        <v>0</v>
      </c>
      <c r="AR173" s="21" t="s">
        <v>158</v>
      </c>
      <c r="AT173" s="21" t="s">
        <v>154</v>
      </c>
      <c r="AU173" s="21" t="s">
        <v>100</v>
      </c>
      <c r="AY173" s="21" t="s">
        <v>153</v>
      </c>
      <c r="BE173" s="107">
        <f>IF(U173="základní",N173,0)</f>
        <v>0</v>
      </c>
      <c r="BF173" s="107">
        <f>IF(U173="snížená",N173,0)</f>
        <v>0</v>
      </c>
      <c r="BG173" s="107">
        <f>IF(U173="zákl. přenesená",N173,0)</f>
        <v>0</v>
      </c>
      <c r="BH173" s="107">
        <f>IF(U173="sníž. přenesená",N173,0)</f>
        <v>0</v>
      </c>
      <c r="BI173" s="107">
        <f>IF(U173="nulová",N173,0)</f>
        <v>0</v>
      </c>
      <c r="BJ173" s="21" t="s">
        <v>84</v>
      </c>
      <c r="BK173" s="107">
        <f>ROUND(L173*K173,2)</f>
        <v>0</v>
      </c>
      <c r="BL173" s="21" t="s">
        <v>158</v>
      </c>
      <c r="BM173" s="21" t="s">
        <v>231</v>
      </c>
    </row>
    <row r="174" spans="2:65" s="10" customFormat="1" ht="25.5" customHeight="1">
      <c r="B174" s="171"/>
      <c r="C174" s="172"/>
      <c r="D174" s="172"/>
      <c r="E174" s="173" t="s">
        <v>22</v>
      </c>
      <c r="F174" s="274" t="s">
        <v>232</v>
      </c>
      <c r="G174" s="275"/>
      <c r="H174" s="275"/>
      <c r="I174" s="275"/>
      <c r="J174" s="172"/>
      <c r="K174" s="174">
        <v>6.39</v>
      </c>
      <c r="L174" s="172"/>
      <c r="M174" s="172"/>
      <c r="N174" s="172"/>
      <c r="O174" s="172"/>
      <c r="P174" s="172"/>
      <c r="Q174" s="172"/>
      <c r="R174" s="175"/>
      <c r="T174" s="176"/>
      <c r="U174" s="172"/>
      <c r="V174" s="172"/>
      <c r="W174" s="172"/>
      <c r="X174" s="172"/>
      <c r="Y174" s="172"/>
      <c r="Z174" s="172"/>
      <c r="AA174" s="177"/>
      <c r="AT174" s="178" t="s">
        <v>161</v>
      </c>
      <c r="AU174" s="178" t="s">
        <v>100</v>
      </c>
      <c r="AV174" s="10" t="s">
        <v>100</v>
      </c>
      <c r="AW174" s="10" t="s">
        <v>36</v>
      </c>
      <c r="AX174" s="10" t="s">
        <v>79</v>
      </c>
      <c r="AY174" s="178" t="s">
        <v>153</v>
      </c>
    </row>
    <row r="175" spans="2:65" s="10" customFormat="1" ht="16.5" customHeight="1">
      <c r="B175" s="171"/>
      <c r="C175" s="172"/>
      <c r="D175" s="172"/>
      <c r="E175" s="173" t="s">
        <v>22</v>
      </c>
      <c r="F175" s="276" t="s">
        <v>217</v>
      </c>
      <c r="G175" s="277"/>
      <c r="H175" s="277"/>
      <c r="I175" s="277"/>
      <c r="J175" s="172"/>
      <c r="K175" s="174">
        <v>50.6</v>
      </c>
      <c r="L175" s="172"/>
      <c r="M175" s="172"/>
      <c r="N175" s="172"/>
      <c r="O175" s="172"/>
      <c r="P175" s="172"/>
      <c r="Q175" s="172"/>
      <c r="R175" s="175"/>
      <c r="T175" s="176"/>
      <c r="U175" s="172"/>
      <c r="V175" s="172"/>
      <c r="W175" s="172"/>
      <c r="X175" s="172"/>
      <c r="Y175" s="172"/>
      <c r="Z175" s="172"/>
      <c r="AA175" s="177"/>
      <c r="AT175" s="178" t="s">
        <v>161</v>
      </c>
      <c r="AU175" s="178" t="s">
        <v>100</v>
      </c>
      <c r="AV175" s="10" t="s">
        <v>100</v>
      </c>
      <c r="AW175" s="10" t="s">
        <v>36</v>
      </c>
      <c r="AX175" s="10" t="s">
        <v>79</v>
      </c>
      <c r="AY175" s="178" t="s">
        <v>153</v>
      </c>
    </row>
    <row r="176" spans="2:65" s="10" customFormat="1" ht="25.5" customHeight="1">
      <c r="B176" s="171"/>
      <c r="C176" s="172"/>
      <c r="D176" s="172"/>
      <c r="E176" s="173" t="s">
        <v>22</v>
      </c>
      <c r="F176" s="276" t="s">
        <v>218</v>
      </c>
      <c r="G176" s="277"/>
      <c r="H176" s="277"/>
      <c r="I176" s="277"/>
      <c r="J176" s="172"/>
      <c r="K176" s="174">
        <v>43.11</v>
      </c>
      <c r="L176" s="172"/>
      <c r="M176" s="172"/>
      <c r="N176" s="172"/>
      <c r="O176" s="172"/>
      <c r="P176" s="172"/>
      <c r="Q176" s="172"/>
      <c r="R176" s="175"/>
      <c r="T176" s="176"/>
      <c r="U176" s="172"/>
      <c r="V176" s="172"/>
      <c r="W176" s="172"/>
      <c r="X176" s="172"/>
      <c r="Y176" s="172"/>
      <c r="Z176" s="172"/>
      <c r="AA176" s="177"/>
      <c r="AT176" s="178" t="s">
        <v>161</v>
      </c>
      <c r="AU176" s="178" t="s">
        <v>100</v>
      </c>
      <c r="AV176" s="10" t="s">
        <v>100</v>
      </c>
      <c r="AW176" s="10" t="s">
        <v>36</v>
      </c>
      <c r="AX176" s="10" t="s">
        <v>79</v>
      </c>
      <c r="AY176" s="178" t="s">
        <v>153</v>
      </c>
    </row>
    <row r="177" spans="2:65" s="11" customFormat="1" ht="16.5" customHeight="1">
      <c r="B177" s="179"/>
      <c r="C177" s="180"/>
      <c r="D177" s="180"/>
      <c r="E177" s="181" t="s">
        <v>22</v>
      </c>
      <c r="F177" s="278" t="s">
        <v>171</v>
      </c>
      <c r="G177" s="279"/>
      <c r="H177" s="279"/>
      <c r="I177" s="279"/>
      <c r="J177" s="180"/>
      <c r="K177" s="182">
        <v>100.1</v>
      </c>
      <c r="L177" s="180"/>
      <c r="M177" s="180"/>
      <c r="N177" s="180"/>
      <c r="O177" s="180"/>
      <c r="P177" s="180"/>
      <c r="Q177" s="180"/>
      <c r="R177" s="183"/>
      <c r="T177" s="184"/>
      <c r="U177" s="180"/>
      <c r="V177" s="180"/>
      <c r="W177" s="180"/>
      <c r="X177" s="180"/>
      <c r="Y177" s="180"/>
      <c r="Z177" s="180"/>
      <c r="AA177" s="185"/>
      <c r="AT177" s="186" t="s">
        <v>161</v>
      </c>
      <c r="AU177" s="186" t="s">
        <v>100</v>
      </c>
      <c r="AV177" s="11" t="s">
        <v>158</v>
      </c>
      <c r="AW177" s="11" t="s">
        <v>36</v>
      </c>
      <c r="AX177" s="11" t="s">
        <v>84</v>
      </c>
      <c r="AY177" s="186" t="s">
        <v>153</v>
      </c>
    </row>
    <row r="178" spans="2:65" s="1" customFormat="1" ht="25.5" customHeight="1">
      <c r="B178" s="37"/>
      <c r="C178" s="164" t="s">
        <v>233</v>
      </c>
      <c r="D178" s="164" t="s">
        <v>154</v>
      </c>
      <c r="E178" s="165" t="s">
        <v>234</v>
      </c>
      <c r="F178" s="270" t="s">
        <v>235</v>
      </c>
      <c r="G178" s="270"/>
      <c r="H178" s="270"/>
      <c r="I178" s="270"/>
      <c r="J178" s="166" t="s">
        <v>203</v>
      </c>
      <c r="K178" s="167">
        <v>1</v>
      </c>
      <c r="L178" s="271">
        <v>0</v>
      </c>
      <c r="M178" s="272"/>
      <c r="N178" s="273">
        <f>ROUND(L178*K178,2)</f>
        <v>0</v>
      </c>
      <c r="O178" s="273"/>
      <c r="P178" s="273"/>
      <c r="Q178" s="273"/>
      <c r="R178" s="39"/>
      <c r="T178" s="168" t="s">
        <v>22</v>
      </c>
      <c r="U178" s="46" t="s">
        <v>44</v>
      </c>
      <c r="V178" s="38"/>
      <c r="W178" s="169">
        <f>V178*K178</f>
        <v>0</v>
      </c>
      <c r="X178" s="169">
        <v>0.1575</v>
      </c>
      <c r="Y178" s="169">
        <f>X178*K178</f>
        <v>0.1575</v>
      </c>
      <c r="Z178" s="169">
        <v>0</v>
      </c>
      <c r="AA178" s="170">
        <f>Z178*K178</f>
        <v>0</v>
      </c>
      <c r="AR178" s="21" t="s">
        <v>158</v>
      </c>
      <c r="AT178" s="21" t="s">
        <v>154</v>
      </c>
      <c r="AU178" s="21" t="s">
        <v>100</v>
      </c>
      <c r="AY178" s="21" t="s">
        <v>153</v>
      </c>
      <c r="BE178" s="107">
        <f>IF(U178="základní",N178,0)</f>
        <v>0</v>
      </c>
      <c r="BF178" s="107">
        <f>IF(U178="snížená",N178,0)</f>
        <v>0</v>
      </c>
      <c r="BG178" s="107">
        <f>IF(U178="zákl. přenesená",N178,0)</f>
        <v>0</v>
      </c>
      <c r="BH178" s="107">
        <f>IF(U178="sníž. přenesená",N178,0)</f>
        <v>0</v>
      </c>
      <c r="BI178" s="107">
        <f>IF(U178="nulová",N178,0)</f>
        <v>0</v>
      </c>
      <c r="BJ178" s="21" t="s">
        <v>84</v>
      </c>
      <c r="BK178" s="107">
        <f>ROUND(L178*K178,2)</f>
        <v>0</v>
      </c>
      <c r="BL178" s="21" t="s">
        <v>158</v>
      </c>
      <c r="BM178" s="21" t="s">
        <v>236</v>
      </c>
    </row>
    <row r="179" spans="2:65" s="10" customFormat="1" ht="25.5" customHeight="1">
      <c r="B179" s="171"/>
      <c r="C179" s="172"/>
      <c r="D179" s="172"/>
      <c r="E179" s="173" t="s">
        <v>22</v>
      </c>
      <c r="F179" s="274" t="s">
        <v>237</v>
      </c>
      <c r="G179" s="275"/>
      <c r="H179" s="275"/>
      <c r="I179" s="275"/>
      <c r="J179" s="172"/>
      <c r="K179" s="174">
        <v>1</v>
      </c>
      <c r="L179" s="172"/>
      <c r="M179" s="172"/>
      <c r="N179" s="172"/>
      <c r="O179" s="172"/>
      <c r="P179" s="172"/>
      <c r="Q179" s="172"/>
      <c r="R179" s="175"/>
      <c r="T179" s="176"/>
      <c r="U179" s="172"/>
      <c r="V179" s="172"/>
      <c r="W179" s="172"/>
      <c r="X179" s="172"/>
      <c r="Y179" s="172"/>
      <c r="Z179" s="172"/>
      <c r="AA179" s="177"/>
      <c r="AT179" s="178" t="s">
        <v>161</v>
      </c>
      <c r="AU179" s="178" t="s">
        <v>100</v>
      </c>
      <c r="AV179" s="10" t="s">
        <v>100</v>
      </c>
      <c r="AW179" s="10" t="s">
        <v>36</v>
      </c>
      <c r="AX179" s="10" t="s">
        <v>84</v>
      </c>
      <c r="AY179" s="178" t="s">
        <v>153</v>
      </c>
    </row>
    <row r="180" spans="2:65" s="1" customFormat="1" ht="25.5" customHeight="1">
      <c r="B180" s="37"/>
      <c r="C180" s="164" t="s">
        <v>238</v>
      </c>
      <c r="D180" s="164" t="s">
        <v>154</v>
      </c>
      <c r="E180" s="165" t="s">
        <v>239</v>
      </c>
      <c r="F180" s="270" t="s">
        <v>240</v>
      </c>
      <c r="G180" s="270"/>
      <c r="H180" s="270"/>
      <c r="I180" s="270"/>
      <c r="J180" s="166" t="s">
        <v>179</v>
      </c>
      <c r="K180" s="167">
        <v>135.88499999999999</v>
      </c>
      <c r="L180" s="271">
        <v>0</v>
      </c>
      <c r="M180" s="272"/>
      <c r="N180" s="273">
        <f>ROUND(L180*K180,2)</f>
        <v>0</v>
      </c>
      <c r="O180" s="273"/>
      <c r="P180" s="273"/>
      <c r="Q180" s="273"/>
      <c r="R180" s="39"/>
      <c r="T180" s="168" t="s">
        <v>22</v>
      </c>
      <c r="U180" s="46" t="s">
        <v>44</v>
      </c>
      <c r="V180" s="38"/>
      <c r="W180" s="169">
        <f>V180*K180</f>
        <v>0</v>
      </c>
      <c r="X180" s="169">
        <v>1.5599999999999999E-2</v>
      </c>
      <c r="Y180" s="169">
        <f>X180*K180</f>
        <v>2.1198059999999996</v>
      </c>
      <c r="Z180" s="169">
        <v>0</v>
      </c>
      <c r="AA180" s="170">
        <f>Z180*K180</f>
        <v>0</v>
      </c>
      <c r="AR180" s="21" t="s">
        <v>158</v>
      </c>
      <c r="AT180" s="21" t="s">
        <v>154</v>
      </c>
      <c r="AU180" s="21" t="s">
        <v>100</v>
      </c>
      <c r="AY180" s="21" t="s">
        <v>153</v>
      </c>
      <c r="BE180" s="107">
        <f>IF(U180="základní",N180,0)</f>
        <v>0</v>
      </c>
      <c r="BF180" s="107">
        <f>IF(U180="snížená",N180,0)</f>
        <v>0</v>
      </c>
      <c r="BG180" s="107">
        <f>IF(U180="zákl. přenesená",N180,0)</f>
        <v>0</v>
      </c>
      <c r="BH180" s="107">
        <f>IF(U180="sníž. přenesená",N180,0)</f>
        <v>0</v>
      </c>
      <c r="BI180" s="107">
        <f>IF(U180="nulová",N180,0)</f>
        <v>0</v>
      </c>
      <c r="BJ180" s="21" t="s">
        <v>84</v>
      </c>
      <c r="BK180" s="107">
        <f>ROUND(L180*K180,2)</f>
        <v>0</v>
      </c>
      <c r="BL180" s="21" t="s">
        <v>158</v>
      </c>
      <c r="BM180" s="21" t="s">
        <v>241</v>
      </c>
    </row>
    <row r="181" spans="2:65" s="10" customFormat="1" ht="25.5" customHeight="1">
      <c r="B181" s="171"/>
      <c r="C181" s="172"/>
      <c r="D181" s="172"/>
      <c r="E181" s="173" t="s">
        <v>22</v>
      </c>
      <c r="F181" s="274" t="s">
        <v>242</v>
      </c>
      <c r="G181" s="275"/>
      <c r="H181" s="275"/>
      <c r="I181" s="275"/>
      <c r="J181" s="172"/>
      <c r="K181" s="174">
        <v>159.84</v>
      </c>
      <c r="L181" s="172"/>
      <c r="M181" s="172"/>
      <c r="N181" s="172"/>
      <c r="O181" s="172"/>
      <c r="P181" s="172"/>
      <c r="Q181" s="172"/>
      <c r="R181" s="175"/>
      <c r="T181" s="176"/>
      <c r="U181" s="172"/>
      <c r="V181" s="172"/>
      <c r="W181" s="172"/>
      <c r="X181" s="172"/>
      <c r="Y181" s="172"/>
      <c r="Z181" s="172"/>
      <c r="AA181" s="177"/>
      <c r="AT181" s="178" t="s">
        <v>161</v>
      </c>
      <c r="AU181" s="178" t="s">
        <v>100</v>
      </c>
      <c r="AV181" s="10" t="s">
        <v>100</v>
      </c>
      <c r="AW181" s="10" t="s">
        <v>36</v>
      </c>
      <c r="AX181" s="10" t="s">
        <v>79</v>
      </c>
      <c r="AY181" s="178" t="s">
        <v>153</v>
      </c>
    </row>
    <row r="182" spans="2:65" s="10" customFormat="1" ht="25.5" customHeight="1">
      <c r="B182" s="171"/>
      <c r="C182" s="172"/>
      <c r="D182" s="172"/>
      <c r="E182" s="173" t="s">
        <v>22</v>
      </c>
      <c r="F182" s="276" t="s">
        <v>243</v>
      </c>
      <c r="G182" s="277"/>
      <c r="H182" s="277"/>
      <c r="I182" s="277"/>
      <c r="J182" s="172"/>
      <c r="K182" s="174">
        <v>-23.954999999999998</v>
      </c>
      <c r="L182" s="172"/>
      <c r="M182" s="172"/>
      <c r="N182" s="172"/>
      <c r="O182" s="172"/>
      <c r="P182" s="172"/>
      <c r="Q182" s="172"/>
      <c r="R182" s="175"/>
      <c r="T182" s="176"/>
      <c r="U182" s="172"/>
      <c r="V182" s="172"/>
      <c r="W182" s="172"/>
      <c r="X182" s="172"/>
      <c r="Y182" s="172"/>
      <c r="Z182" s="172"/>
      <c r="AA182" s="177"/>
      <c r="AT182" s="178" t="s">
        <v>161</v>
      </c>
      <c r="AU182" s="178" t="s">
        <v>100</v>
      </c>
      <c r="AV182" s="10" t="s">
        <v>100</v>
      </c>
      <c r="AW182" s="10" t="s">
        <v>36</v>
      </c>
      <c r="AX182" s="10" t="s">
        <v>79</v>
      </c>
      <c r="AY182" s="178" t="s">
        <v>153</v>
      </c>
    </row>
    <row r="183" spans="2:65" s="11" customFormat="1" ht="16.5" customHeight="1">
      <c r="B183" s="179"/>
      <c r="C183" s="180"/>
      <c r="D183" s="180"/>
      <c r="E183" s="181" t="s">
        <v>22</v>
      </c>
      <c r="F183" s="278" t="s">
        <v>171</v>
      </c>
      <c r="G183" s="279"/>
      <c r="H183" s="279"/>
      <c r="I183" s="279"/>
      <c r="J183" s="180"/>
      <c r="K183" s="182">
        <v>135.88499999999999</v>
      </c>
      <c r="L183" s="180"/>
      <c r="M183" s="180"/>
      <c r="N183" s="180"/>
      <c r="O183" s="180"/>
      <c r="P183" s="180"/>
      <c r="Q183" s="180"/>
      <c r="R183" s="183"/>
      <c r="T183" s="184"/>
      <c r="U183" s="180"/>
      <c r="V183" s="180"/>
      <c r="W183" s="180"/>
      <c r="X183" s="180"/>
      <c r="Y183" s="180"/>
      <c r="Z183" s="180"/>
      <c r="AA183" s="185"/>
      <c r="AT183" s="186" t="s">
        <v>161</v>
      </c>
      <c r="AU183" s="186" t="s">
        <v>100</v>
      </c>
      <c r="AV183" s="11" t="s">
        <v>158</v>
      </c>
      <c r="AW183" s="11" t="s">
        <v>36</v>
      </c>
      <c r="AX183" s="11" t="s">
        <v>84</v>
      </c>
      <c r="AY183" s="186" t="s">
        <v>153</v>
      </c>
    </row>
    <row r="184" spans="2:65" s="1" customFormat="1" ht="25.5" customHeight="1">
      <c r="B184" s="37"/>
      <c r="C184" s="164" t="s">
        <v>244</v>
      </c>
      <c r="D184" s="164" t="s">
        <v>154</v>
      </c>
      <c r="E184" s="165" t="s">
        <v>245</v>
      </c>
      <c r="F184" s="270" t="s">
        <v>246</v>
      </c>
      <c r="G184" s="270"/>
      <c r="H184" s="270"/>
      <c r="I184" s="270"/>
      <c r="J184" s="166" t="s">
        <v>203</v>
      </c>
      <c r="K184" s="167">
        <v>1</v>
      </c>
      <c r="L184" s="271">
        <v>0</v>
      </c>
      <c r="M184" s="272"/>
      <c r="N184" s="273">
        <f>ROUND(L184*K184,2)</f>
        <v>0</v>
      </c>
      <c r="O184" s="273"/>
      <c r="P184" s="273"/>
      <c r="Q184" s="273"/>
      <c r="R184" s="39"/>
      <c r="T184" s="168" t="s">
        <v>22</v>
      </c>
      <c r="U184" s="46" t="s">
        <v>44</v>
      </c>
      <c r="V184" s="38"/>
      <c r="W184" s="169">
        <f>V184*K184</f>
        <v>0</v>
      </c>
      <c r="X184" s="169">
        <v>5.11E-2</v>
      </c>
      <c r="Y184" s="169">
        <f>X184*K184</f>
        <v>5.11E-2</v>
      </c>
      <c r="Z184" s="169">
        <v>0</v>
      </c>
      <c r="AA184" s="170">
        <f>Z184*K184</f>
        <v>0</v>
      </c>
      <c r="AR184" s="21" t="s">
        <v>158</v>
      </c>
      <c r="AT184" s="21" t="s">
        <v>154</v>
      </c>
      <c r="AU184" s="21" t="s">
        <v>100</v>
      </c>
      <c r="AY184" s="21" t="s">
        <v>153</v>
      </c>
      <c r="BE184" s="107">
        <f>IF(U184="základní",N184,0)</f>
        <v>0</v>
      </c>
      <c r="BF184" s="107">
        <f>IF(U184="snížená",N184,0)</f>
        <v>0</v>
      </c>
      <c r="BG184" s="107">
        <f>IF(U184="zákl. přenesená",N184,0)</f>
        <v>0</v>
      </c>
      <c r="BH184" s="107">
        <f>IF(U184="sníž. přenesená",N184,0)</f>
        <v>0</v>
      </c>
      <c r="BI184" s="107">
        <f>IF(U184="nulová",N184,0)</f>
        <v>0</v>
      </c>
      <c r="BJ184" s="21" t="s">
        <v>84</v>
      </c>
      <c r="BK184" s="107">
        <f>ROUND(L184*K184,2)</f>
        <v>0</v>
      </c>
      <c r="BL184" s="21" t="s">
        <v>158</v>
      </c>
      <c r="BM184" s="21" t="s">
        <v>247</v>
      </c>
    </row>
    <row r="185" spans="2:65" s="10" customFormat="1" ht="16.5" customHeight="1">
      <c r="B185" s="171"/>
      <c r="C185" s="172"/>
      <c r="D185" s="172"/>
      <c r="E185" s="173" t="s">
        <v>22</v>
      </c>
      <c r="F185" s="274" t="s">
        <v>248</v>
      </c>
      <c r="G185" s="275"/>
      <c r="H185" s="275"/>
      <c r="I185" s="275"/>
      <c r="J185" s="172"/>
      <c r="K185" s="174">
        <v>1</v>
      </c>
      <c r="L185" s="172"/>
      <c r="M185" s="172"/>
      <c r="N185" s="172"/>
      <c r="O185" s="172"/>
      <c r="P185" s="172"/>
      <c r="Q185" s="172"/>
      <c r="R185" s="175"/>
      <c r="T185" s="176"/>
      <c r="U185" s="172"/>
      <c r="V185" s="172"/>
      <c r="W185" s="172"/>
      <c r="X185" s="172"/>
      <c r="Y185" s="172"/>
      <c r="Z185" s="172"/>
      <c r="AA185" s="177"/>
      <c r="AT185" s="178" t="s">
        <v>161</v>
      </c>
      <c r="AU185" s="178" t="s">
        <v>100</v>
      </c>
      <c r="AV185" s="10" t="s">
        <v>100</v>
      </c>
      <c r="AW185" s="10" t="s">
        <v>36</v>
      </c>
      <c r="AX185" s="10" t="s">
        <v>84</v>
      </c>
      <c r="AY185" s="178" t="s">
        <v>153</v>
      </c>
    </row>
    <row r="186" spans="2:65" s="1" customFormat="1" ht="25.5" customHeight="1">
      <c r="B186" s="37"/>
      <c r="C186" s="164" t="s">
        <v>249</v>
      </c>
      <c r="D186" s="164" t="s">
        <v>154</v>
      </c>
      <c r="E186" s="165" t="s">
        <v>250</v>
      </c>
      <c r="F186" s="270" t="s">
        <v>251</v>
      </c>
      <c r="G186" s="270"/>
      <c r="H186" s="270"/>
      <c r="I186" s="270"/>
      <c r="J186" s="166" t="s">
        <v>203</v>
      </c>
      <c r="K186" s="167">
        <v>4</v>
      </c>
      <c r="L186" s="271">
        <v>0</v>
      </c>
      <c r="M186" s="272"/>
      <c r="N186" s="273">
        <f>ROUND(L186*K186,2)</f>
        <v>0</v>
      </c>
      <c r="O186" s="273"/>
      <c r="P186" s="273"/>
      <c r="Q186" s="273"/>
      <c r="R186" s="39"/>
      <c r="T186" s="168" t="s">
        <v>22</v>
      </c>
      <c r="U186" s="46" t="s">
        <v>44</v>
      </c>
      <c r="V186" s="38"/>
      <c r="W186" s="169">
        <f>V186*K186</f>
        <v>0</v>
      </c>
      <c r="X186" s="169">
        <v>0.19420000000000001</v>
      </c>
      <c r="Y186" s="169">
        <f>X186*K186</f>
        <v>0.77680000000000005</v>
      </c>
      <c r="Z186" s="169">
        <v>0</v>
      </c>
      <c r="AA186" s="170">
        <f>Z186*K186</f>
        <v>0</v>
      </c>
      <c r="AR186" s="21" t="s">
        <v>158</v>
      </c>
      <c r="AT186" s="21" t="s">
        <v>154</v>
      </c>
      <c r="AU186" s="21" t="s">
        <v>100</v>
      </c>
      <c r="AY186" s="21" t="s">
        <v>153</v>
      </c>
      <c r="BE186" s="107">
        <f>IF(U186="základní",N186,0)</f>
        <v>0</v>
      </c>
      <c r="BF186" s="107">
        <f>IF(U186="snížená",N186,0)</f>
        <v>0</v>
      </c>
      <c r="BG186" s="107">
        <f>IF(U186="zákl. přenesená",N186,0)</f>
        <v>0</v>
      </c>
      <c r="BH186" s="107">
        <f>IF(U186="sníž. přenesená",N186,0)</f>
        <v>0</v>
      </c>
      <c r="BI186" s="107">
        <f>IF(U186="nulová",N186,0)</f>
        <v>0</v>
      </c>
      <c r="BJ186" s="21" t="s">
        <v>84</v>
      </c>
      <c r="BK186" s="107">
        <f>ROUND(L186*K186,2)</f>
        <v>0</v>
      </c>
      <c r="BL186" s="21" t="s">
        <v>158</v>
      </c>
      <c r="BM186" s="21" t="s">
        <v>252</v>
      </c>
    </row>
    <row r="187" spans="2:65" s="10" customFormat="1" ht="16.5" customHeight="1">
      <c r="B187" s="171"/>
      <c r="C187" s="172"/>
      <c r="D187" s="172"/>
      <c r="E187" s="173" t="s">
        <v>22</v>
      </c>
      <c r="F187" s="274" t="s">
        <v>253</v>
      </c>
      <c r="G187" s="275"/>
      <c r="H187" s="275"/>
      <c r="I187" s="275"/>
      <c r="J187" s="172"/>
      <c r="K187" s="174">
        <v>1</v>
      </c>
      <c r="L187" s="172"/>
      <c r="M187" s="172"/>
      <c r="N187" s="172"/>
      <c r="O187" s="172"/>
      <c r="P187" s="172"/>
      <c r="Q187" s="172"/>
      <c r="R187" s="175"/>
      <c r="T187" s="176"/>
      <c r="U187" s="172"/>
      <c r="V187" s="172"/>
      <c r="W187" s="172"/>
      <c r="X187" s="172"/>
      <c r="Y187" s="172"/>
      <c r="Z187" s="172"/>
      <c r="AA187" s="177"/>
      <c r="AT187" s="178" t="s">
        <v>161</v>
      </c>
      <c r="AU187" s="178" t="s">
        <v>100</v>
      </c>
      <c r="AV187" s="10" t="s">
        <v>100</v>
      </c>
      <c r="AW187" s="10" t="s">
        <v>36</v>
      </c>
      <c r="AX187" s="10" t="s">
        <v>79</v>
      </c>
      <c r="AY187" s="178" t="s">
        <v>153</v>
      </c>
    </row>
    <row r="188" spans="2:65" s="10" customFormat="1" ht="16.5" customHeight="1">
      <c r="B188" s="171"/>
      <c r="C188" s="172"/>
      <c r="D188" s="172"/>
      <c r="E188" s="173" t="s">
        <v>22</v>
      </c>
      <c r="F188" s="276" t="s">
        <v>254</v>
      </c>
      <c r="G188" s="277"/>
      <c r="H188" s="277"/>
      <c r="I188" s="277"/>
      <c r="J188" s="172"/>
      <c r="K188" s="174">
        <v>3</v>
      </c>
      <c r="L188" s="172"/>
      <c r="M188" s="172"/>
      <c r="N188" s="172"/>
      <c r="O188" s="172"/>
      <c r="P188" s="172"/>
      <c r="Q188" s="172"/>
      <c r="R188" s="175"/>
      <c r="T188" s="176"/>
      <c r="U188" s="172"/>
      <c r="V188" s="172"/>
      <c r="W188" s="172"/>
      <c r="X188" s="172"/>
      <c r="Y188" s="172"/>
      <c r="Z188" s="172"/>
      <c r="AA188" s="177"/>
      <c r="AT188" s="178" t="s">
        <v>161</v>
      </c>
      <c r="AU188" s="178" t="s">
        <v>100</v>
      </c>
      <c r="AV188" s="10" t="s">
        <v>100</v>
      </c>
      <c r="AW188" s="10" t="s">
        <v>36</v>
      </c>
      <c r="AX188" s="10" t="s">
        <v>79</v>
      </c>
      <c r="AY188" s="178" t="s">
        <v>153</v>
      </c>
    </row>
    <row r="189" spans="2:65" s="11" customFormat="1" ht="16.5" customHeight="1">
      <c r="B189" s="179"/>
      <c r="C189" s="180"/>
      <c r="D189" s="180"/>
      <c r="E189" s="181" t="s">
        <v>22</v>
      </c>
      <c r="F189" s="278" t="s">
        <v>171</v>
      </c>
      <c r="G189" s="279"/>
      <c r="H189" s="279"/>
      <c r="I189" s="279"/>
      <c r="J189" s="180"/>
      <c r="K189" s="182">
        <v>4</v>
      </c>
      <c r="L189" s="180"/>
      <c r="M189" s="180"/>
      <c r="N189" s="180"/>
      <c r="O189" s="180"/>
      <c r="P189" s="180"/>
      <c r="Q189" s="180"/>
      <c r="R189" s="183"/>
      <c r="T189" s="184"/>
      <c r="U189" s="180"/>
      <c r="V189" s="180"/>
      <c r="W189" s="180"/>
      <c r="X189" s="180"/>
      <c r="Y189" s="180"/>
      <c r="Z189" s="180"/>
      <c r="AA189" s="185"/>
      <c r="AT189" s="186" t="s">
        <v>161</v>
      </c>
      <c r="AU189" s="186" t="s">
        <v>100</v>
      </c>
      <c r="AV189" s="11" t="s">
        <v>158</v>
      </c>
      <c r="AW189" s="11" t="s">
        <v>36</v>
      </c>
      <c r="AX189" s="11" t="s">
        <v>84</v>
      </c>
      <c r="AY189" s="186" t="s">
        <v>153</v>
      </c>
    </row>
    <row r="190" spans="2:65" s="1" customFormat="1" ht="25.5" customHeight="1">
      <c r="B190" s="37"/>
      <c r="C190" s="164" t="s">
        <v>255</v>
      </c>
      <c r="D190" s="164" t="s">
        <v>154</v>
      </c>
      <c r="E190" s="165" t="s">
        <v>256</v>
      </c>
      <c r="F190" s="270" t="s">
        <v>257</v>
      </c>
      <c r="G190" s="270"/>
      <c r="H190" s="270"/>
      <c r="I190" s="270"/>
      <c r="J190" s="166" t="s">
        <v>179</v>
      </c>
      <c r="K190" s="167">
        <v>3.99</v>
      </c>
      <c r="L190" s="271">
        <v>0</v>
      </c>
      <c r="M190" s="272"/>
      <c r="N190" s="273">
        <f>ROUND(L190*K190,2)</f>
        <v>0</v>
      </c>
      <c r="O190" s="273"/>
      <c r="P190" s="273"/>
      <c r="Q190" s="273"/>
      <c r="R190" s="39"/>
      <c r="T190" s="168" t="s">
        <v>22</v>
      </c>
      <c r="U190" s="46" t="s">
        <v>44</v>
      </c>
      <c r="V190" s="38"/>
      <c r="W190" s="169">
        <f>V190*K190</f>
        <v>0</v>
      </c>
      <c r="X190" s="169">
        <v>4.2599999999999999E-2</v>
      </c>
      <c r="Y190" s="169">
        <f>X190*K190</f>
        <v>0.16997400000000001</v>
      </c>
      <c r="Z190" s="169">
        <v>0</v>
      </c>
      <c r="AA190" s="170">
        <f>Z190*K190</f>
        <v>0</v>
      </c>
      <c r="AR190" s="21" t="s">
        <v>158</v>
      </c>
      <c r="AT190" s="21" t="s">
        <v>154</v>
      </c>
      <c r="AU190" s="21" t="s">
        <v>100</v>
      </c>
      <c r="AY190" s="21" t="s">
        <v>153</v>
      </c>
      <c r="BE190" s="107">
        <f>IF(U190="základní",N190,0)</f>
        <v>0</v>
      </c>
      <c r="BF190" s="107">
        <f>IF(U190="snížená",N190,0)</f>
        <v>0</v>
      </c>
      <c r="BG190" s="107">
        <f>IF(U190="zákl. přenesená",N190,0)</f>
        <v>0</v>
      </c>
      <c r="BH190" s="107">
        <f>IF(U190="sníž. přenesená",N190,0)</f>
        <v>0</v>
      </c>
      <c r="BI190" s="107">
        <f>IF(U190="nulová",N190,0)</f>
        <v>0</v>
      </c>
      <c r="BJ190" s="21" t="s">
        <v>84</v>
      </c>
      <c r="BK190" s="107">
        <f>ROUND(L190*K190,2)</f>
        <v>0</v>
      </c>
      <c r="BL190" s="21" t="s">
        <v>158</v>
      </c>
      <c r="BM190" s="21" t="s">
        <v>258</v>
      </c>
    </row>
    <row r="191" spans="2:65" s="10" customFormat="1" ht="25.5" customHeight="1">
      <c r="B191" s="171"/>
      <c r="C191" s="172"/>
      <c r="D191" s="172"/>
      <c r="E191" s="173" t="s">
        <v>22</v>
      </c>
      <c r="F191" s="274" t="s">
        <v>259</v>
      </c>
      <c r="G191" s="275"/>
      <c r="H191" s="275"/>
      <c r="I191" s="275"/>
      <c r="J191" s="172"/>
      <c r="K191" s="174">
        <v>3.99</v>
      </c>
      <c r="L191" s="172"/>
      <c r="M191" s="172"/>
      <c r="N191" s="172"/>
      <c r="O191" s="172"/>
      <c r="P191" s="172"/>
      <c r="Q191" s="172"/>
      <c r="R191" s="175"/>
      <c r="T191" s="176"/>
      <c r="U191" s="172"/>
      <c r="V191" s="172"/>
      <c r="W191" s="172"/>
      <c r="X191" s="172"/>
      <c r="Y191" s="172"/>
      <c r="Z191" s="172"/>
      <c r="AA191" s="177"/>
      <c r="AT191" s="178" t="s">
        <v>161</v>
      </c>
      <c r="AU191" s="178" t="s">
        <v>100</v>
      </c>
      <c r="AV191" s="10" t="s">
        <v>100</v>
      </c>
      <c r="AW191" s="10" t="s">
        <v>36</v>
      </c>
      <c r="AX191" s="10" t="s">
        <v>84</v>
      </c>
      <c r="AY191" s="178" t="s">
        <v>153</v>
      </c>
    </row>
    <row r="192" spans="2:65" s="1" customFormat="1" ht="25.5" customHeight="1">
      <c r="B192" s="37"/>
      <c r="C192" s="164" t="s">
        <v>10</v>
      </c>
      <c r="D192" s="164" t="s">
        <v>154</v>
      </c>
      <c r="E192" s="165" t="s">
        <v>260</v>
      </c>
      <c r="F192" s="270" t="s">
        <v>261</v>
      </c>
      <c r="G192" s="270"/>
      <c r="H192" s="270"/>
      <c r="I192" s="270"/>
      <c r="J192" s="166" t="s">
        <v>179</v>
      </c>
      <c r="K192" s="167">
        <v>50.6</v>
      </c>
      <c r="L192" s="271">
        <v>0</v>
      </c>
      <c r="M192" s="272"/>
      <c r="N192" s="273">
        <f>ROUND(L192*K192,2)</f>
        <v>0</v>
      </c>
      <c r="O192" s="273"/>
      <c r="P192" s="273"/>
      <c r="Q192" s="273"/>
      <c r="R192" s="39"/>
      <c r="T192" s="168" t="s">
        <v>22</v>
      </c>
      <c r="U192" s="46" t="s">
        <v>44</v>
      </c>
      <c r="V192" s="38"/>
      <c r="W192" s="169">
        <f>V192*K192</f>
        <v>0</v>
      </c>
      <c r="X192" s="169">
        <v>4.2500000000000003E-2</v>
      </c>
      <c r="Y192" s="169">
        <f>X192*K192</f>
        <v>2.1505000000000001</v>
      </c>
      <c r="Z192" s="169">
        <v>0</v>
      </c>
      <c r="AA192" s="170">
        <f>Z192*K192</f>
        <v>0</v>
      </c>
      <c r="AR192" s="21" t="s">
        <v>158</v>
      </c>
      <c r="AT192" s="21" t="s">
        <v>154</v>
      </c>
      <c r="AU192" s="21" t="s">
        <v>100</v>
      </c>
      <c r="AY192" s="21" t="s">
        <v>153</v>
      </c>
      <c r="BE192" s="107">
        <f>IF(U192="základní",N192,0)</f>
        <v>0</v>
      </c>
      <c r="BF192" s="107">
        <f>IF(U192="snížená",N192,0)</f>
        <v>0</v>
      </c>
      <c r="BG192" s="107">
        <f>IF(U192="zákl. přenesená",N192,0)</f>
        <v>0</v>
      </c>
      <c r="BH192" s="107">
        <f>IF(U192="sníž. přenesená",N192,0)</f>
        <v>0</v>
      </c>
      <c r="BI192" s="107">
        <f>IF(U192="nulová",N192,0)</f>
        <v>0</v>
      </c>
      <c r="BJ192" s="21" t="s">
        <v>84</v>
      </c>
      <c r="BK192" s="107">
        <f>ROUND(L192*K192,2)</f>
        <v>0</v>
      </c>
      <c r="BL192" s="21" t="s">
        <v>158</v>
      </c>
      <c r="BM192" s="21" t="s">
        <v>262</v>
      </c>
    </row>
    <row r="193" spans="2:65" s="10" customFormat="1" ht="16.5" customHeight="1">
      <c r="B193" s="171"/>
      <c r="C193" s="172"/>
      <c r="D193" s="172"/>
      <c r="E193" s="173" t="s">
        <v>22</v>
      </c>
      <c r="F193" s="274" t="s">
        <v>217</v>
      </c>
      <c r="G193" s="275"/>
      <c r="H193" s="275"/>
      <c r="I193" s="275"/>
      <c r="J193" s="172"/>
      <c r="K193" s="174">
        <v>50.6</v>
      </c>
      <c r="L193" s="172"/>
      <c r="M193" s="172"/>
      <c r="N193" s="172"/>
      <c r="O193" s="172"/>
      <c r="P193" s="172"/>
      <c r="Q193" s="172"/>
      <c r="R193" s="175"/>
      <c r="T193" s="176"/>
      <c r="U193" s="172"/>
      <c r="V193" s="172"/>
      <c r="W193" s="172"/>
      <c r="X193" s="172"/>
      <c r="Y193" s="172"/>
      <c r="Z193" s="172"/>
      <c r="AA193" s="177"/>
      <c r="AT193" s="178" t="s">
        <v>161</v>
      </c>
      <c r="AU193" s="178" t="s">
        <v>100</v>
      </c>
      <c r="AV193" s="10" t="s">
        <v>100</v>
      </c>
      <c r="AW193" s="10" t="s">
        <v>36</v>
      </c>
      <c r="AX193" s="10" t="s">
        <v>84</v>
      </c>
      <c r="AY193" s="178" t="s">
        <v>153</v>
      </c>
    </row>
    <row r="194" spans="2:65" s="1" customFormat="1" ht="25.5" customHeight="1">
      <c r="B194" s="37"/>
      <c r="C194" s="164" t="s">
        <v>263</v>
      </c>
      <c r="D194" s="164" t="s">
        <v>154</v>
      </c>
      <c r="E194" s="165" t="s">
        <v>264</v>
      </c>
      <c r="F194" s="270" t="s">
        <v>265</v>
      </c>
      <c r="G194" s="270"/>
      <c r="H194" s="270"/>
      <c r="I194" s="270"/>
      <c r="J194" s="166" t="s">
        <v>179</v>
      </c>
      <c r="K194" s="167">
        <v>19.7</v>
      </c>
      <c r="L194" s="271">
        <v>0</v>
      </c>
      <c r="M194" s="272"/>
      <c r="N194" s="273">
        <f>ROUND(L194*K194,2)</f>
        <v>0</v>
      </c>
      <c r="O194" s="273"/>
      <c r="P194" s="273"/>
      <c r="Q194" s="273"/>
      <c r="R194" s="39"/>
      <c r="T194" s="168" t="s">
        <v>22</v>
      </c>
      <c r="U194" s="46" t="s">
        <v>44</v>
      </c>
      <c r="V194" s="38"/>
      <c r="W194" s="169">
        <f>V194*K194</f>
        <v>0</v>
      </c>
      <c r="X194" s="169">
        <v>7.3499999999999998E-3</v>
      </c>
      <c r="Y194" s="169">
        <f>X194*K194</f>
        <v>0.14479499999999998</v>
      </c>
      <c r="Z194" s="169">
        <v>0</v>
      </c>
      <c r="AA194" s="170">
        <f>Z194*K194</f>
        <v>0</v>
      </c>
      <c r="AR194" s="21" t="s">
        <v>158</v>
      </c>
      <c r="AT194" s="21" t="s">
        <v>154</v>
      </c>
      <c r="AU194" s="21" t="s">
        <v>100</v>
      </c>
      <c r="AY194" s="21" t="s">
        <v>153</v>
      </c>
      <c r="BE194" s="107">
        <f>IF(U194="základní",N194,0)</f>
        <v>0</v>
      </c>
      <c r="BF194" s="107">
        <f>IF(U194="snížená",N194,0)</f>
        <v>0</v>
      </c>
      <c r="BG194" s="107">
        <f>IF(U194="zákl. přenesená",N194,0)</f>
        <v>0</v>
      </c>
      <c r="BH194" s="107">
        <f>IF(U194="sníž. přenesená",N194,0)</f>
        <v>0</v>
      </c>
      <c r="BI194" s="107">
        <f>IF(U194="nulová",N194,0)</f>
        <v>0</v>
      </c>
      <c r="BJ194" s="21" t="s">
        <v>84</v>
      </c>
      <c r="BK194" s="107">
        <f>ROUND(L194*K194,2)</f>
        <v>0</v>
      </c>
      <c r="BL194" s="21" t="s">
        <v>158</v>
      </c>
      <c r="BM194" s="21" t="s">
        <v>266</v>
      </c>
    </row>
    <row r="195" spans="2:65" s="10" customFormat="1" ht="16.5" customHeight="1">
      <c r="B195" s="171"/>
      <c r="C195" s="172"/>
      <c r="D195" s="172"/>
      <c r="E195" s="173" t="s">
        <v>22</v>
      </c>
      <c r="F195" s="274" t="s">
        <v>267</v>
      </c>
      <c r="G195" s="275"/>
      <c r="H195" s="275"/>
      <c r="I195" s="275"/>
      <c r="J195" s="172"/>
      <c r="K195" s="174">
        <v>19.7</v>
      </c>
      <c r="L195" s="172"/>
      <c r="M195" s="172"/>
      <c r="N195" s="172"/>
      <c r="O195" s="172"/>
      <c r="P195" s="172"/>
      <c r="Q195" s="172"/>
      <c r="R195" s="175"/>
      <c r="T195" s="176"/>
      <c r="U195" s="172"/>
      <c r="V195" s="172"/>
      <c r="W195" s="172"/>
      <c r="X195" s="172"/>
      <c r="Y195" s="172"/>
      <c r="Z195" s="172"/>
      <c r="AA195" s="177"/>
      <c r="AT195" s="178" t="s">
        <v>161</v>
      </c>
      <c r="AU195" s="178" t="s">
        <v>100</v>
      </c>
      <c r="AV195" s="10" t="s">
        <v>100</v>
      </c>
      <c r="AW195" s="10" t="s">
        <v>36</v>
      </c>
      <c r="AX195" s="10" t="s">
        <v>84</v>
      </c>
      <c r="AY195" s="178" t="s">
        <v>153</v>
      </c>
    </row>
    <row r="196" spans="2:65" s="1" customFormat="1" ht="25.5" customHeight="1">
      <c r="B196" s="37"/>
      <c r="C196" s="164" t="s">
        <v>268</v>
      </c>
      <c r="D196" s="164" t="s">
        <v>154</v>
      </c>
      <c r="E196" s="165" t="s">
        <v>269</v>
      </c>
      <c r="F196" s="270" t="s">
        <v>270</v>
      </c>
      <c r="G196" s="270"/>
      <c r="H196" s="270"/>
      <c r="I196" s="270"/>
      <c r="J196" s="166" t="s">
        <v>179</v>
      </c>
      <c r="K196" s="167">
        <v>19.7</v>
      </c>
      <c r="L196" s="271">
        <v>0</v>
      </c>
      <c r="M196" s="272"/>
      <c r="N196" s="273">
        <f>ROUND(L196*K196,2)</f>
        <v>0</v>
      </c>
      <c r="O196" s="273"/>
      <c r="P196" s="273"/>
      <c r="Q196" s="273"/>
      <c r="R196" s="39"/>
      <c r="T196" s="168" t="s">
        <v>22</v>
      </c>
      <c r="U196" s="46" t="s">
        <v>44</v>
      </c>
      <c r="V196" s="38"/>
      <c r="W196" s="169">
        <f>V196*K196</f>
        <v>0</v>
      </c>
      <c r="X196" s="169">
        <v>2.5999999999999998E-4</v>
      </c>
      <c r="Y196" s="169">
        <f>X196*K196</f>
        <v>5.1219999999999989E-3</v>
      </c>
      <c r="Z196" s="169">
        <v>0</v>
      </c>
      <c r="AA196" s="170">
        <f>Z196*K196</f>
        <v>0</v>
      </c>
      <c r="AR196" s="21" t="s">
        <v>158</v>
      </c>
      <c r="AT196" s="21" t="s">
        <v>154</v>
      </c>
      <c r="AU196" s="21" t="s">
        <v>100</v>
      </c>
      <c r="AY196" s="21" t="s">
        <v>153</v>
      </c>
      <c r="BE196" s="107">
        <f>IF(U196="základní",N196,0)</f>
        <v>0</v>
      </c>
      <c r="BF196" s="107">
        <f>IF(U196="snížená",N196,0)</f>
        <v>0</v>
      </c>
      <c r="BG196" s="107">
        <f>IF(U196="zákl. přenesená",N196,0)</f>
        <v>0</v>
      </c>
      <c r="BH196" s="107">
        <f>IF(U196="sníž. přenesená",N196,0)</f>
        <v>0</v>
      </c>
      <c r="BI196" s="107">
        <f>IF(U196="nulová",N196,0)</f>
        <v>0</v>
      </c>
      <c r="BJ196" s="21" t="s">
        <v>84</v>
      </c>
      <c r="BK196" s="107">
        <f>ROUND(L196*K196,2)</f>
        <v>0</v>
      </c>
      <c r="BL196" s="21" t="s">
        <v>158</v>
      </c>
      <c r="BM196" s="21" t="s">
        <v>271</v>
      </c>
    </row>
    <row r="197" spans="2:65" s="10" customFormat="1" ht="16.5" customHeight="1">
      <c r="B197" s="171"/>
      <c r="C197" s="172"/>
      <c r="D197" s="172"/>
      <c r="E197" s="173" t="s">
        <v>22</v>
      </c>
      <c r="F197" s="274" t="s">
        <v>267</v>
      </c>
      <c r="G197" s="275"/>
      <c r="H197" s="275"/>
      <c r="I197" s="275"/>
      <c r="J197" s="172"/>
      <c r="K197" s="174">
        <v>19.7</v>
      </c>
      <c r="L197" s="172"/>
      <c r="M197" s="172"/>
      <c r="N197" s="172"/>
      <c r="O197" s="172"/>
      <c r="P197" s="172"/>
      <c r="Q197" s="172"/>
      <c r="R197" s="175"/>
      <c r="T197" s="176"/>
      <c r="U197" s="172"/>
      <c r="V197" s="172"/>
      <c r="W197" s="172"/>
      <c r="X197" s="172"/>
      <c r="Y197" s="172"/>
      <c r="Z197" s="172"/>
      <c r="AA197" s="177"/>
      <c r="AT197" s="178" t="s">
        <v>161</v>
      </c>
      <c r="AU197" s="178" t="s">
        <v>100</v>
      </c>
      <c r="AV197" s="10" t="s">
        <v>100</v>
      </c>
      <c r="AW197" s="10" t="s">
        <v>36</v>
      </c>
      <c r="AX197" s="10" t="s">
        <v>84</v>
      </c>
      <c r="AY197" s="178" t="s">
        <v>153</v>
      </c>
    </row>
    <row r="198" spans="2:65" s="1" customFormat="1" ht="25.5" customHeight="1">
      <c r="B198" s="37"/>
      <c r="C198" s="164" t="s">
        <v>272</v>
      </c>
      <c r="D198" s="164" t="s">
        <v>154</v>
      </c>
      <c r="E198" s="165" t="s">
        <v>273</v>
      </c>
      <c r="F198" s="270" t="s">
        <v>274</v>
      </c>
      <c r="G198" s="270"/>
      <c r="H198" s="270"/>
      <c r="I198" s="270"/>
      <c r="J198" s="166" t="s">
        <v>179</v>
      </c>
      <c r="K198" s="167">
        <v>19.7</v>
      </c>
      <c r="L198" s="271">
        <v>0</v>
      </c>
      <c r="M198" s="272"/>
      <c r="N198" s="273">
        <f>ROUND(L198*K198,2)</f>
        <v>0</v>
      </c>
      <c r="O198" s="273"/>
      <c r="P198" s="273"/>
      <c r="Q198" s="273"/>
      <c r="R198" s="39"/>
      <c r="T198" s="168" t="s">
        <v>22</v>
      </c>
      <c r="U198" s="46" t="s">
        <v>44</v>
      </c>
      <c r="V198" s="38"/>
      <c r="W198" s="169">
        <f>V198*K198</f>
        <v>0</v>
      </c>
      <c r="X198" s="169">
        <v>4.8900000000000002E-3</v>
      </c>
      <c r="Y198" s="169">
        <f>X198*K198</f>
        <v>9.6333000000000002E-2</v>
      </c>
      <c r="Z198" s="169">
        <v>0</v>
      </c>
      <c r="AA198" s="170">
        <f>Z198*K198</f>
        <v>0</v>
      </c>
      <c r="AR198" s="21" t="s">
        <v>158</v>
      </c>
      <c r="AT198" s="21" t="s">
        <v>154</v>
      </c>
      <c r="AU198" s="21" t="s">
        <v>100</v>
      </c>
      <c r="AY198" s="21" t="s">
        <v>153</v>
      </c>
      <c r="BE198" s="107">
        <f>IF(U198="základní",N198,0)</f>
        <v>0</v>
      </c>
      <c r="BF198" s="107">
        <f>IF(U198="snížená",N198,0)</f>
        <v>0</v>
      </c>
      <c r="BG198" s="107">
        <f>IF(U198="zákl. přenesená",N198,0)</f>
        <v>0</v>
      </c>
      <c r="BH198" s="107">
        <f>IF(U198="sníž. přenesená",N198,0)</f>
        <v>0</v>
      </c>
      <c r="BI198" s="107">
        <f>IF(U198="nulová",N198,0)</f>
        <v>0</v>
      </c>
      <c r="BJ198" s="21" t="s">
        <v>84</v>
      </c>
      <c r="BK198" s="107">
        <f>ROUND(L198*K198,2)</f>
        <v>0</v>
      </c>
      <c r="BL198" s="21" t="s">
        <v>158</v>
      </c>
      <c r="BM198" s="21" t="s">
        <v>275</v>
      </c>
    </row>
    <row r="199" spans="2:65" s="1" customFormat="1" ht="38.25" customHeight="1">
      <c r="B199" s="37"/>
      <c r="C199" s="164" t="s">
        <v>276</v>
      </c>
      <c r="D199" s="164" t="s">
        <v>154</v>
      </c>
      <c r="E199" s="165" t="s">
        <v>277</v>
      </c>
      <c r="F199" s="270" t="s">
        <v>278</v>
      </c>
      <c r="G199" s="270"/>
      <c r="H199" s="270"/>
      <c r="I199" s="270"/>
      <c r="J199" s="166" t="s">
        <v>179</v>
      </c>
      <c r="K199" s="167">
        <v>19.7</v>
      </c>
      <c r="L199" s="271">
        <v>0</v>
      </c>
      <c r="M199" s="272"/>
      <c r="N199" s="273">
        <f>ROUND(L199*K199,2)</f>
        <v>0</v>
      </c>
      <c r="O199" s="273"/>
      <c r="P199" s="273"/>
      <c r="Q199" s="273"/>
      <c r="R199" s="39"/>
      <c r="T199" s="168" t="s">
        <v>22</v>
      </c>
      <c r="U199" s="46" t="s">
        <v>44</v>
      </c>
      <c r="V199" s="38"/>
      <c r="W199" s="169">
        <f>V199*K199</f>
        <v>0</v>
      </c>
      <c r="X199" s="169">
        <v>2.6800000000000001E-3</v>
      </c>
      <c r="Y199" s="169">
        <f>X199*K199</f>
        <v>5.2796000000000003E-2</v>
      </c>
      <c r="Z199" s="169">
        <v>0</v>
      </c>
      <c r="AA199" s="170">
        <f>Z199*K199</f>
        <v>0</v>
      </c>
      <c r="AR199" s="21" t="s">
        <v>158</v>
      </c>
      <c r="AT199" s="21" t="s">
        <v>154</v>
      </c>
      <c r="AU199" s="21" t="s">
        <v>100</v>
      </c>
      <c r="AY199" s="21" t="s">
        <v>153</v>
      </c>
      <c r="BE199" s="107">
        <f>IF(U199="základní",N199,0)</f>
        <v>0</v>
      </c>
      <c r="BF199" s="107">
        <f>IF(U199="snížená",N199,0)</f>
        <v>0</v>
      </c>
      <c r="BG199" s="107">
        <f>IF(U199="zákl. přenesená",N199,0)</f>
        <v>0</v>
      </c>
      <c r="BH199" s="107">
        <f>IF(U199="sníž. přenesená",N199,0)</f>
        <v>0</v>
      </c>
      <c r="BI199" s="107">
        <f>IF(U199="nulová",N199,0)</f>
        <v>0</v>
      </c>
      <c r="BJ199" s="21" t="s">
        <v>84</v>
      </c>
      <c r="BK199" s="107">
        <f>ROUND(L199*K199,2)</f>
        <v>0</v>
      </c>
      <c r="BL199" s="21" t="s">
        <v>158</v>
      </c>
      <c r="BM199" s="21" t="s">
        <v>279</v>
      </c>
    </row>
    <row r="200" spans="2:65" s="1" customFormat="1" ht="25.5" customHeight="1">
      <c r="B200" s="37"/>
      <c r="C200" s="164" t="s">
        <v>280</v>
      </c>
      <c r="D200" s="164" t="s">
        <v>154</v>
      </c>
      <c r="E200" s="165" t="s">
        <v>281</v>
      </c>
      <c r="F200" s="270" t="s">
        <v>282</v>
      </c>
      <c r="G200" s="270"/>
      <c r="H200" s="270"/>
      <c r="I200" s="270"/>
      <c r="J200" s="166" t="s">
        <v>179</v>
      </c>
      <c r="K200" s="167">
        <v>311.2</v>
      </c>
      <c r="L200" s="271">
        <v>0</v>
      </c>
      <c r="M200" s="272"/>
      <c r="N200" s="273">
        <f>ROUND(L200*K200,2)</f>
        <v>0</v>
      </c>
      <c r="O200" s="273"/>
      <c r="P200" s="273"/>
      <c r="Q200" s="273"/>
      <c r="R200" s="39"/>
      <c r="T200" s="168" t="s">
        <v>22</v>
      </c>
      <c r="U200" s="46" t="s">
        <v>44</v>
      </c>
      <c r="V200" s="38"/>
      <c r="W200" s="169">
        <f>V200*K200</f>
        <v>0</v>
      </c>
      <c r="X200" s="169">
        <v>7.3499999999999998E-3</v>
      </c>
      <c r="Y200" s="169">
        <f>X200*K200</f>
        <v>2.2873199999999998</v>
      </c>
      <c r="Z200" s="169">
        <v>0</v>
      </c>
      <c r="AA200" s="170">
        <f>Z200*K200</f>
        <v>0</v>
      </c>
      <c r="AR200" s="21" t="s">
        <v>158</v>
      </c>
      <c r="AT200" s="21" t="s">
        <v>154</v>
      </c>
      <c r="AU200" s="21" t="s">
        <v>100</v>
      </c>
      <c r="AY200" s="21" t="s">
        <v>153</v>
      </c>
      <c r="BE200" s="107">
        <f>IF(U200="základní",N200,0)</f>
        <v>0</v>
      </c>
      <c r="BF200" s="107">
        <f>IF(U200="snížená",N200,0)</f>
        <v>0</v>
      </c>
      <c r="BG200" s="107">
        <f>IF(U200="zákl. přenesená",N200,0)</f>
        <v>0</v>
      </c>
      <c r="BH200" s="107">
        <f>IF(U200="sníž. přenesená",N200,0)</f>
        <v>0</v>
      </c>
      <c r="BI200" s="107">
        <f>IF(U200="nulová",N200,0)</f>
        <v>0</v>
      </c>
      <c r="BJ200" s="21" t="s">
        <v>84</v>
      </c>
      <c r="BK200" s="107">
        <f>ROUND(L200*K200,2)</f>
        <v>0</v>
      </c>
      <c r="BL200" s="21" t="s">
        <v>158</v>
      </c>
      <c r="BM200" s="21" t="s">
        <v>283</v>
      </c>
    </row>
    <row r="201" spans="2:65" s="10" customFormat="1" ht="16.5" customHeight="1">
      <c r="B201" s="171"/>
      <c r="C201" s="172"/>
      <c r="D201" s="172"/>
      <c r="E201" s="173" t="s">
        <v>22</v>
      </c>
      <c r="F201" s="274" t="s">
        <v>284</v>
      </c>
      <c r="G201" s="275"/>
      <c r="H201" s="275"/>
      <c r="I201" s="275"/>
      <c r="J201" s="172"/>
      <c r="K201" s="174">
        <v>81.099999999999994</v>
      </c>
      <c r="L201" s="172"/>
      <c r="M201" s="172"/>
      <c r="N201" s="172"/>
      <c r="O201" s="172"/>
      <c r="P201" s="172"/>
      <c r="Q201" s="172"/>
      <c r="R201" s="175"/>
      <c r="T201" s="176"/>
      <c r="U201" s="172"/>
      <c r="V201" s="172"/>
      <c r="W201" s="172"/>
      <c r="X201" s="172"/>
      <c r="Y201" s="172"/>
      <c r="Z201" s="172"/>
      <c r="AA201" s="177"/>
      <c r="AT201" s="178" t="s">
        <v>161</v>
      </c>
      <c r="AU201" s="178" t="s">
        <v>100</v>
      </c>
      <c r="AV201" s="10" t="s">
        <v>100</v>
      </c>
      <c r="AW201" s="10" t="s">
        <v>36</v>
      </c>
      <c r="AX201" s="10" t="s">
        <v>79</v>
      </c>
      <c r="AY201" s="178" t="s">
        <v>153</v>
      </c>
    </row>
    <row r="202" spans="2:65" s="10" customFormat="1" ht="16.5" customHeight="1">
      <c r="B202" s="171"/>
      <c r="C202" s="172"/>
      <c r="D202" s="172"/>
      <c r="E202" s="173" t="s">
        <v>22</v>
      </c>
      <c r="F202" s="276" t="s">
        <v>285</v>
      </c>
      <c r="G202" s="277"/>
      <c r="H202" s="277"/>
      <c r="I202" s="277"/>
      <c r="J202" s="172"/>
      <c r="K202" s="174">
        <v>140.80000000000001</v>
      </c>
      <c r="L202" s="172"/>
      <c r="M202" s="172"/>
      <c r="N202" s="172"/>
      <c r="O202" s="172"/>
      <c r="P202" s="172"/>
      <c r="Q202" s="172"/>
      <c r="R202" s="175"/>
      <c r="T202" s="176"/>
      <c r="U202" s="172"/>
      <c r="V202" s="172"/>
      <c r="W202" s="172"/>
      <c r="X202" s="172"/>
      <c r="Y202" s="172"/>
      <c r="Z202" s="172"/>
      <c r="AA202" s="177"/>
      <c r="AT202" s="178" t="s">
        <v>161</v>
      </c>
      <c r="AU202" s="178" t="s">
        <v>100</v>
      </c>
      <c r="AV202" s="10" t="s">
        <v>100</v>
      </c>
      <c r="AW202" s="10" t="s">
        <v>36</v>
      </c>
      <c r="AX202" s="10" t="s">
        <v>79</v>
      </c>
      <c r="AY202" s="178" t="s">
        <v>153</v>
      </c>
    </row>
    <row r="203" spans="2:65" s="10" customFormat="1" ht="16.5" customHeight="1">
      <c r="B203" s="171"/>
      <c r="C203" s="172"/>
      <c r="D203" s="172"/>
      <c r="E203" s="173" t="s">
        <v>22</v>
      </c>
      <c r="F203" s="276" t="s">
        <v>286</v>
      </c>
      <c r="G203" s="277"/>
      <c r="H203" s="277"/>
      <c r="I203" s="277"/>
      <c r="J203" s="172"/>
      <c r="K203" s="174">
        <v>89.3</v>
      </c>
      <c r="L203" s="172"/>
      <c r="M203" s="172"/>
      <c r="N203" s="172"/>
      <c r="O203" s="172"/>
      <c r="P203" s="172"/>
      <c r="Q203" s="172"/>
      <c r="R203" s="175"/>
      <c r="T203" s="176"/>
      <c r="U203" s="172"/>
      <c r="V203" s="172"/>
      <c r="W203" s="172"/>
      <c r="X203" s="172"/>
      <c r="Y203" s="172"/>
      <c r="Z203" s="172"/>
      <c r="AA203" s="177"/>
      <c r="AT203" s="178" t="s">
        <v>161</v>
      </c>
      <c r="AU203" s="178" t="s">
        <v>100</v>
      </c>
      <c r="AV203" s="10" t="s">
        <v>100</v>
      </c>
      <c r="AW203" s="10" t="s">
        <v>36</v>
      </c>
      <c r="AX203" s="10" t="s">
        <v>79</v>
      </c>
      <c r="AY203" s="178" t="s">
        <v>153</v>
      </c>
    </row>
    <row r="204" spans="2:65" s="11" customFormat="1" ht="16.5" customHeight="1">
      <c r="B204" s="179"/>
      <c r="C204" s="180"/>
      <c r="D204" s="180"/>
      <c r="E204" s="181" t="s">
        <v>22</v>
      </c>
      <c r="F204" s="278" t="s">
        <v>171</v>
      </c>
      <c r="G204" s="279"/>
      <c r="H204" s="279"/>
      <c r="I204" s="279"/>
      <c r="J204" s="180"/>
      <c r="K204" s="182">
        <v>311.2</v>
      </c>
      <c r="L204" s="180"/>
      <c r="M204" s="180"/>
      <c r="N204" s="180"/>
      <c r="O204" s="180"/>
      <c r="P204" s="180"/>
      <c r="Q204" s="180"/>
      <c r="R204" s="183"/>
      <c r="T204" s="184"/>
      <c r="U204" s="180"/>
      <c r="V204" s="180"/>
      <c r="W204" s="180"/>
      <c r="X204" s="180"/>
      <c r="Y204" s="180"/>
      <c r="Z204" s="180"/>
      <c r="AA204" s="185"/>
      <c r="AT204" s="186" t="s">
        <v>161</v>
      </c>
      <c r="AU204" s="186" t="s">
        <v>100</v>
      </c>
      <c r="AV204" s="11" t="s">
        <v>158</v>
      </c>
      <c r="AW204" s="11" t="s">
        <v>36</v>
      </c>
      <c r="AX204" s="11" t="s">
        <v>84</v>
      </c>
      <c r="AY204" s="186" t="s">
        <v>153</v>
      </c>
    </row>
    <row r="205" spans="2:65" s="1" customFormat="1" ht="25.5" customHeight="1">
      <c r="B205" s="37"/>
      <c r="C205" s="164" t="s">
        <v>287</v>
      </c>
      <c r="D205" s="164" t="s">
        <v>154</v>
      </c>
      <c r="E205" s="165" t="s">
        <v>288</v>
      </c>
      <c r="F205" s="270" t="s">
        <v>289</v>
      </c>
      <c r="G205" s="270"/>
      <c r="H205" s="270"/>
      <c r="I205" s="270"/>
      <c r="J205" s="166" t="s">
        <v>179</v>
      </c>
      <c r="K205" s="167">
        <v>311.2</v>
      </c>
      <c r="L205" s="271">
        <v>0</v>
      </c>
      <c r="M205" s="272"/>
      <c r="N205" s="273">
        <f>ROUND(L205*K205,2)</f>
        <v>0</v>
      </c>
      <c r="O205" s="273"/>
      <c r="P205" s="273"/>
      <c r="Q205" s="273"/>
      <c r="R205" s="39"/>
      <c r="T205" s="168" t="s">
        <v>22</v>
      </c>
      <c r="U205" s="46" t="s">
        <v>44</v>
      </c>
      <c r="V205" s="38"/>
      <c r="W205" s="169">
        <f>V205*K205</f>
        <v>0</v>
      </c>
      <c r="X205" s="169">
        <v>2.5999999999999998E-4</v>
      </c>
      <c r="Y205" s="169">
        <f>X205*K205</f>
        <v>8.0911999999999984E-2</v>
      </c>
      <c r="Z205" s="169">
        <v>0</v>
      </c>
      <c r="AA205" s="170">
        <f>Z205*K205</f>
        <v>0</v>
      </c>
      <c r="AR205" s="21" t="s">
        <v>158</v>
      </c>
      <c r="AT205" s="21" t="s">
        <v>154</v>
      </c>
      <c r="AU205" s="21" t="s">
        <v>100</v>
      </c>
      <c r="AY205" s="21" t="s">
        <v>153</v>
      </c>
      <c r="BE205" s="107">
        <f>IF(U205="základní",N205,0)</f>
        <v>0</v>
      </c>
      <c r="BF205" s="107">
        <f>IF(U205="snížená",N205,0)</f>
        <v>0</v>
      </c>
      <c r="BG205" s="107">
        <f>IF(U205="zákl. přenesená",N205,0)</f>
        <v>0</v>
      </c>
      <c r="BH205" s="107">
        <f>IF(U205="sníž. přenesená",N205,0)</f>
        <v>0</v>
      </c>
      <c r="BI205" s="107">
        <f>IF(U205="nulová",N205,0)</f>
        <v>0</v>
      </c>
      <c r="BJ205" s="21" t="s">
        <v>84</v>
      </c>
      <c r="BK205" s="107">
        <f>ROUND(L205*K205,2)</f>
        <v>0</v>
      </c>
      <c r="BL205" s="21" t="s">
        <v>158</v>
      </c>
      <c r="BM205" s="21" t="s">
        <v>290</v>
      </c>
    </row>
    <row r="206" spans="2:65" s="10" customFormat="1" ht="16.5" customHeight="1">
      <c r="B206" s="171"/>
      <c r="C206" s="172"/>
      <c r="D206" s="172"/>
      <c r="E206" s="173" t="s">
        <v>22</v>
      </c>
      <c r="F206" s="274" t="s">
        <v>284</v>
      </c>
      <c r="G206" s="275"/>
      <c r="H206" s="275"/>
      <c r="I206" s="275"/>
      <c r="J206" s="172"/>
      <c r="K206" s="174">
        <v>81.099999999999994</v>
      </c>
      <c r="L206" s="172"/>
      <c r="M206" s="172"/>
      <c r="N206" s="172"/>
      <c r="O206" s="172"/>
      <c r="P206" s="172"/>
      <c r="Q206" s="172"/>
      <c r="R206" s="175"/>
      <c r="T206" s="176"/>
      <c r="U206" s="172"/>
      <c r="V206" s="172"/>
      <c r="W206" s="172"/>
      <c r="X206" s="172"/>
      <c r="Y206" s="172"/>
      <c r="Z206" s="172"/>
      <c r="AA206" s="177"/>
      <c r="AT206" s="178" t="s">
        <v>161</v>
      </c>
      <c r="AU206" s="178" t="s">
        <v>100</v>
      </c>
      <c r="AV206" s="10" t="s">
        <v>100</v>
      </c>
      <c r="AW206" s="10" t="s">
        <v>36</v>
      </c>
      <c r="AX206" s="10" t="s">
        <v>79</v>
      </c>
      <c r="AY206" s="178" t="s">
        <v>153</v>
      </c>
    </row>
    <row r="207" spans="2:65" s="10" customFormat="1" ht="16.5" customHeight="1">
      <c r="B207" s="171"/>
      <c r="C207" s="172"/>
      <c r="D207" s="172"/>
      <c r="E207" s="173" t="s">
        <v>22</v>
      </c>
      <c r="F207" s="276" t="s">
        <v>285</v>
      </c>
      <c r="G207" s="277"/>
      <c r="H207" s="277"/>
      <c r="I207" s="277"/>
      <c r="J207" s="172"/>
      <c r="K207" s="174">
        <v>140.80000000000001</v>
      </c>
      <c r="L207" s="172"/>
      <c r="M207" s="172"/>
      <c r="N207" s="172"/>
      <c r="O207" s="172"/>
      <c r="P207" s="172"/>
      <c r="Q207" s="172"/>
      <c r="R207" s="175"/>
      <c r="T207" s="176"/>
      <c r="U207" s="172"/>
      <c r="V207" s="172"/>
      <c r="W207" s="172"/>
      <c r="X207" s="172"/>
      <c r="Y207" s="172"/>
      <c r="Z207" s="172"/>
      <c r="AA207" s="177"/>
      <c r="AT207" s="178" t="s">
        <v>161</v>
      </c>
      <c r="AU207" s="178" t="s">
        <v>100</v>
      </c>
      <c r="AV207" s="10" t="s">
        <v>100</v>
      </c>
      <c r="AW207" s="10" t="s">
        <v>36</v>
      </c>
      <c r="AX207" s="10" t="s">
        <v>79</v>
      </c>
      <c r="AY207" s="178" t="s">
        <v>153</v>
      </c>
    </row>
    <row r="208" spans="2:65" s="10" customFormat="1" ht="16.5" customHeight="1">
      <c r="B208" s="171"/>
      <c r="C208" s="172"/>
      <c r="D208" s="172"/>
      <c r="E208" s="173" t="s">
        <v>22</v>
      </c>
      <c r="F208" s="276" t="s">
        <v>286</v>
      </c>
      <c r="G208" s="277"/>
      <c r="H208" s="277"/>
      <c r="I208" s="277"/>
      <c r="J208" s="172"/>
      <c r="K208" s="174">
        <v>89.3</v>
      </c>
      <c r="L208" s="172"/>
      <c r="M208" s="172"/>
      <c r="N208" s="172"/>
      <c r="O208" s="172"/>
      <c r="P208" s="172"/>
      <c r="Q208" s="172"/>
      <c r="R208" s="175"/>
      <c r="T208" s="176"/>
      <c r="U208" s="172"/>
      <c r="V208" s="172"/>
      <c r="W208" s="172"/>
      <c r="X208" s="172"/>
      <c r="Y208" s="172"/>
      <c r="Z208" s="172"/>
      <c r="AA208" s="177"/>
      <c r="AT208" s="178" t="s">
        <v>161</v>
      </c>
      <c r="AU208" s="178" t="s">
        <v>100</v>
      </c>
      <c r="AV208" s="10" t="s">
        <v>100</v>
      </c>
      <c r="AW208" s="10" t="s">
        <v>36</v>
      </c>
      <c r="AX208" s="10" t="s">
        <v>79</v>
      </c>
      <c r="AY208" s="178" t="s">
        <v>153</v>
      </c>
    </row>
    <row r="209" spans="2:65" s="11" customFormat="1" ht="16.5" customHeight="1">
      <c r="B209" s="179"/>
      <c r="C209" s="180"/>
      <c r="D209" s="180"/>
      <c r="E209" s="181" t="s">
        <v>22</v>
      </c>
      <c r="F209" s="278" t="s">
        <v>171</v>
      </c>
      <c r="G209" s="279"/>
      <c r="H209" s="279"/>
      <c r="I209" s="279"/>
      <c r="J209" s="180"/>
      <c r="K209" s="182">
        <v>311.2</v>
      </c>
      <c r="L209" s="180"/>
      <c r="M209" s="180"/>
      <c r="N209" s="180"/>
      <c r="O209" s="180"/>
      <c r="P209" s="180"/>
      <c r="Q209" s="180"/>
      <c r="R209" s="183"/>
      <c r="T209" s="184"/>
      <c r="U209" s="180"/>
      <c r="V209" s="180"/>
      <c r="W209" s="180"/>
      <c r="X209" s="180"/>
      <c r="Y209" s="180"/>
      <c r="Z209" s="180"/>
      <c r="AA209" s="185"/>
      <c r="AT209" s="186" t="s">
        <v>161</v>
      </c>
      <c r="AU209" s="186" t="s">
        <v>100</v>
      </c>
      <c r="AV209" s="11" t="s">
        <v>158</v>
      </c>
      <c r="AW209" s="11" t="s">
        <v>36</v>
      </c>
      <c r="AX209" s="11" t="s">
        <v>84</v>
      </c>
      <c r="AY209" s="186" t="s">
        <v>153</v>
      </c>
    </row>
    <row r="210" spans="2:65" s="1" customFormat="1" ht="25.5" customHeight="1">
      <c r="B210" s="37"/>
      <c r="C210" s="164" t="s">
        <v>291</v>
      </c>
      <c r="D210" s="164" t="s">
        <v>154</v>
      </c>
      <c r="E210" s="165" t="s">
        <v>292</v>
      </c>
      <c r="F210" s="270" t="s">
        <v>293</v>
      </c>
      <c r="G210" s="270"/>
      <c r="H210" s="270"/>
      <c r="I210" s="270"/>
      <c r="J210" s="166" t="s">
        <v>179</v>
      </c>
      <c r="K210" s="167">
        <v>311.2</v>
      </c>
      <c r="L210" s="271">
        <v>0</v>
      </c>
      <c r="M210" s="272"/>
      <c r="N210" s="273">
        <f>ROUND(L210*K210,2)</f>
        <v>0</v>
      </c>
      <c r="O210" s="273"/>
      <c r="P210" s="273"/>
      <c r="Q210" s="273"/>
      <c r="R210" s="39"/>
      <c r="T210" s="168" t="s">
        <v>22</v>
      </c>
      <c r="U210" s="46" t="s">
        <v>44</v>
      </c>
      <c r="V210" s="38"/>
      <c r="W210" s="169">
        <f>V210*K210</f>
        <v>0</v>
      </c>
      <c r="X210" s="169">
        <v>4.8900000000000002E-3</v>
      </c>
      <c r="Y210" s="169">
        <f>X210*K210</f>
        <v>1.521768</v>
      </c>
      <c r="Z210" s="169">
        <v>0</v>
      </c>
      <c r="AA210" s="170">
        <f>Z210*K210</f>
        <v>0</v>
      </c>
      <c r="AR210" s="21" t="s">
        <v>158</v>
      </c>
      <c r="AT210" s="21" t="s">
        <v>154</v>
      </c>
      <c r="AU210" s="21" t="s">
        <v>100</v>
      </c>
      <c r="AY210" s="21" t="s">
        <v>153</v>
      </c>
      <c r="BE210" s="107">
        <f>IF(U210="základní",N210,0)</f>
        <v>0</v>
      </c>
      <c r="BF210" s="107">
        <f>IF(U210="snížená",N210,0)</f>
        <v>0</v>
      </c>
      <c r="BG210" s="107">
        <f>IF(U210="zákl. přenesená",N210,0)</f>
        <v>0</v>
      </c>
      <c r="BH210" s="107">
        <f>IF(U210="sníž. přenesená",N210,0)</f>
        <v>0</v>
      </c>
      <c r="BI210" s="107">
        <f>IF(U210="nulová",N210,0)</f>
        <v>0</v>
      </c>
      <c r="BJ210" s="21" t="s">
        <v>84</v>
      </c>
      <c r="BK210" s="107">
        <f>ROUND(L210*K210,2)</f>
        <v>0</v>
      </c>
      <c r="BL210" s="21" t="s">
        <v>158</v>
      </c>
      <c r="BM210" s="21" t="s">
        <v>294</v>
      </c>
    </row>
    <row r="211" spans="2:65" s="1" customFormat="1" ht="25.5" customHeight="1">
      <c r="B211" s="37"/>
      <c r="C211" s="164" t="s">
        <v>295</v>
      </c>
      <c r="D211" s="164" t="s">
        <v>154</v>
      </c>
      <c r="E211" s="165" t="s">
        <v>296</v>
      </c>
      <c r="F211" s="270" t="s">
        <v>297</v>
      </c>
      <c r="G211" s="270"/>
      <c r="H211" s="270"/>
      <c r="I211" s="270"/>
      <c r="J211" s="166" t="s">
        <v>203</v>
      </c>
      <c r="K211" s="167">
        <v>5</v>
      </c>
      <c r="L211" s="271">
        <v>0</v>
      </c>
      <c r="M211" s="272"/>
      <c r="N211" s="273">
        <f>ROUND(L211*K211,2)</f>
        <v>0</v>
      </c>
      <c r="O211" s="273"/>
      <c r="P211" s="273"/>
      <c r="Q211" s="273"/>
      <c r="R211" s="39"/>
      <c r="T211" s="168" t="s">
        <v>22</v>
      </c>
      <c r="U211" s="46" t="s">
        <v>44</v>
      </c>
      <c r="V211" s="38"/>
      <c r="W211" s="169">
        <f>V211*K211</f>
        <v>0</v>
      </c>
      <c r="X211" s="169">
        <v>1.316E-2</v>
      </c>
      <c r="Y211" s="169">
        <f>X211*K211</f>
        <v>6.5799999999999997E-2</v>
      </c>
      <c r="Z211" s="169">
        <v>0</v>
      </c>
      <c r="AA211" s="170">
        <f>Z211*K211</f>
        <v>0</v>
      </c>
      <c r="AR211" s="21" t="s">
        <v>158</v>
      </c>
      <c r="AT211" s="21" t="s">
        <v>154</v>
      </c>
      <c r="AU211" s="21" t="s">
        <v>100</v>
      </c>
      <c r="AY211" s="21" t="s">
        <v>153</v>
      </c>
      <c r="BE211" s="107">
        <f>IF(U211="základní",N211,0)</f>
        <v>0</v>
      </c>
      <c r="BF211" s="107">
        <f>IF(U211="snížená",N211,0)</f>
        <v>0</v>
      </c>
      <c r="BG211" s="107">
        <f>IF(U211="zákl. přenesená",N211,0)</f>
        <v>0</v>
      </c>
      <c r="BH211" s="107">
        <f>IF(U211="sníž. přenesená",N211,0)</f>
        <v>0</v>
      </c>
      <c r="BI211" s="107">
        <f>IF(U211="nulová",N211,0)</f>
        <v>0</v>
      </c>
      <c r="BJ211" s="21" t="s">
        <v>84</v>
      </c>
      <c r="BK211" s="107">
        <f>ROUND(L211*K211,2)</f>
        <v>0</v>
      </c>
      <c r="BL211" s="21" t="s">
        <v>158</v>
      </c>
      <c r="BM211" s="21" t="s">
        <v>298</v>
      </c>
    </row>
    <row r="212" spans="2:65" s="10" customFormat="1" ht="16.5" customHeight="1">
      <c r="B212" s="171"/>
      <c r="C212" s="172"/>
      <c r="D212" s="172"/>
      <c r="E212" s="173" t="s">
        <v>22</v>
      </c>
      <c r="F212" s="274" t="s">
        <v>253</v>
      </c>
      <c r="G212" s="275"/>
      <c r="H212" s="275"/>
      <c r="I212" s="275"/>
      <c r="J212" s="172"/>
      <c r="K212" s="174">
        <v>1</v>
      </c>
      <c r="L212" s="172"/>
      <c r="M212" s="172"/>
      <c r="N212" s="172"/>
      <c r="O212" s="172"/>
      <c r="P212" s="172"/>
      <c r="Q212" s="172"/>
      <c r="R212" s="175"/>
      <c r="T212" s="176"/>
      <c r="U212" s="172"/>
      <c r="V212" s="172"/>
      <c r="W212" s="172"/>
      <c r="X212" s="172"/>
      <c r="Y212" s="172"/>
      <c r="Z212" s="172"/>
      <c r="AA212" s="177"/>
      <c r="AT212" s="178" t="s">
        <v>161</v>
      </c>
      <c r="AU212" s="178" t="s">
        <v>100</v>
      </c>
      <c r="AV212" s="10" t="s">
        <v>100</v>
      </c>
      <c r="AW212" s="10" t="s">
        <v>36</v>
      </c>
      <c r="AX212" s="10" t="s">
        <v>79</v>
      </c>
      <c r="AY212" s="178" t="s">
        <v>153</v>
      </c>
    </row>
    <row r="213" spans="2:65" s="10" customFormat="1" ht="16.5" customHeight="1">
      <c r="B213" s="171"/>
      <c r="C213" s="172"/>
      <c r="D213" s="172"/>
      <c r="E213" s="173" t="s">
        <v>22</v>
      </c>
      <c r="F213" s="276" t="s">
        <v>299</v>
      </c>
      <c r="G213" s="277"/>
      <c r="H213" s="277"/>
      <c r="I213" s="277"/>
      <c r="J213" s="172"/>
      <c r="K213" s="174">
        <v>4</v>
      </c>
      <c r="L213" s="172"/>
      <c r="M213" s="172"/>
      <c r="N213" s="172"/>
      <c r="O213" s="172"/>
      <c r="P213" s="172"/>
      <c r="Q213" s="172"/>
      <c r="R213" s="175"/>
      <c r="T213" s="176"/>
      <c r="U213" s="172"/>
      <c r="V213" s="172"/>
      <c r="W213" s="172"/>
      <c r="X213" s="172"/>
      <c r="Y213" s="172"/>
      <c r="Z213" s="172"/>
      <c r="AA213" s="177"/>
      <c r="AT213" s="178" t="s">
        <v>161</v>
      </c>
      <c r="AU213" s="178" t="s">
        <v>100</v>
      </c>
      <c r="AV213" s="10" t="s">
        <v>100</v>
      </c>
      <c r="AW213" s="10" t="s">
        <v>36</v>
      </c>
      <c r="AX213" s="10" t="s">
        <v>79</v>
      </c>
      <c r="AY213" s="178" t="s">
        <v>153</v>
      </c>
    </row>
    <row r="214" spans="2:65" s="11" customFormat="1" ht="16.5" customHeight="1">
      <c r="B214" s="179"/>
      <c r="C214" s="180"/>
      <c r="D214" s="180"/>
      <c r="E214" s="181" t="s">
        <v>22</v>
      </c>
      <c r="F214" s="278" t="s">
        <v>171</v>
      </c>
      <c r="G214" s="279"/>
      <c r="H214" s="279"/>
      <c r="I214" s="279"/>
      <c r="J214" s="180"/>
      <c r="K214" s="182">
        <v>5</v>
      </c>
      <c r="L214" s="180"/>
      <c r="M214" s="180"/>
      <c r="N214" s="180"/>
      <c r="O214" s="180"/>
      <c r="P214" s="180"/>
      <c r="Q214" s="180"/>
      <c r="R214" s="183"/>
      <c r="T214" s="184"/>
      <c r="U214" s="180"/>
      <c r="V214" s="180"/>
      <c r="W214" s="180"/>
      <c r="X214" s="180"/>
      <c r="Y214" s="180"/>
      <c r="Z214" s="180"/>
      <c r="AA214" s="185"/>
      <c r="AT214" s="186" t="s">
        <v>161</v>
      </c>
      <c r="AU214" s="186" t="s">
        <v>100</v>
      </c>
      <c r="AV214" s="11" t="s">
        <v>158</v>
      </c>
      <c r="AW214" s="11" t="s">
        <v>36</v>
      </c>
      <c r="AX214" s="11" t="s">
        <v>84</v>
      </c>
      <c r="AY214" s="186" t="s">
        <v>153</v>
      </c>
    </row>
    <row r="215" spans="2:65" s="1" customFormat="1" ht="25.5" customHeight="1">
      <c r="B215" s="37"/>
      <c r="C215" s="164" t="s">
        <v>300</v>
      </c>
      <c r="D215" s="164" t="s">
        <v>154</v>
      </c>
      <c r="E215" s="165" t="s">
        <v>301</v>
      </c>
      <c r="F215" s="270" t="s">
        <v>302</v>
      </c>
      <c r="G215" s="270"/>
      <c r="H215" s="270"/>
      <c r="I215" s="270"/>
      <c r="J215" s="166" t="s">
        <v>179</v>
      </c>
      <c r="K215" s="167">
        <v>311.2</v>
      </c>
      <c r="L215" s="271">
        <v>0</v>
      </c>
      <c r="M215" s="272"/>
      <c r="N215" s="273">
        <f>ROUND(L215*K215,2)</f>
        <v>0</v>
      </c>
      <c r="O215" s="273"/>
      <c r="P215" s="273"/>
      <c r="Q215" s="273"/>
      <c r="R215" s="39"/>
      <c r="T215" s="168" t="s">
        <v>22</v>
      </c>
      <c r="U215" s="46" t="s">
        <v>44</v>
      </c>
      <c r="V215" s="38"/>
      <c r="W215" s="169">
        <f>V215*K215</f>
        <v>0</v>
      </c>
      <c r="X215" s="169">
        <v>2.6800000000000001E-3</v>
      </c>
      <c r="Y215" s="169">
        <f>X215*K215</f>
        <v>0.83401599999999998</v>
      </c>
      <c r="Z215" s="169">
        <v>0</v>
      </c>
      <c r="AA215" s="170">
        <f>Z215*K215</f>
        <v>0</v>
      </c>
      <c r="AR215" s="21" t="s">
        <v>158</v>
      </c>
      <c r="AT215" s="21" t="s">
        <v>154</v>
      </c>
      <c r="AU215" s="21" t="s">
        <v>100</v>
      </c>
      <c r="AY215" s="21" t="s">
        <v>153</v>
      </c>
      <c r="BE215" s="107">
        <f>IF(U215="základní",N215,0)</f>
        <v>0</v>
      </c>
      <c r="BF215" s="107">
        <f>IF(U215="snížená",N215,0)</f>
        <v>0</v>
      </c>
      <c r="BG215" s="107">
        <f>IF(U215="zákl. přenesená",N215,0)</f>
        <v>0</v>
      </c>
      <c r="BH215" s="107">
        <f>IF(U215="sníž. přenesená",N215,0)</f>
        <v>0</v>
      </c>
      <c r="BI215" s="107">
        <f>IF(U215="nulová",N215,0)</f>
        <v>0</v>
      </c>
      <c r="BJ215" s="21" t="s">
        <v>84</v>
      </c>
      <c r="BK215" s="107">
        <f>ROUND(L215*K215,2)</f>
        <v>0</v>
      </c>
      <c r="BL215" s="21" t="s">
        <v>158</v>
      </c>
      <c r="BM215" s="21" t="s">
        <v>303</v>
      </c>
    </row>
    <row r="216" spans="2:65" s="1" customFormat="1" ht="25.5" customHeight="1">
      <c r="B216" s="37"/>
      <c r="C216" s="164" t="s">
        <v>304</v>
      </c>
      <c r="D216" s="164" t="s">
        <v>154</v>
      </c>
      <c r="E216" s="165" t="s">
        <v>281</v>
      </c>
      <c r="F216" s="270" t="s">
        <v>282</v>
      </c>
      <c r="G216" s="270"/>
      <c r="H216" s="270"/>
      <c r="I216" s="270"/>
      <c r="J216" s="166" t="s">
        <v>179</v>
      </c>
      <c r="K216" s="167">
        <v>7.1849999999999996</v>
      </c>
      <c r="L216" s="271">
        <v>0</v>
      </c>
      <c r="M216" s="272"/>
      <c r="N216" s="273">
        <f>ROUND(L216*K216,2)</f>
        <v>0</v>
      </c>
      <c r="O216" s="273"/>
      <c r="P216" s="273"/>
      <c r="Q216" s="273"/>
      <c r="R216" s="39"/>
      <c r="T216" s="168" t="s">
        <v>22</v>
      </c>
      <c r="U216" s="46" t="s">
        <v>44</v>
      </c>
      <c r="V216" s="38"/>
      <c r="W216" s="169">
        <f>V216*K216</f>
        <v>0</v>
      </c>
      <c r="X216" s="169">
        <v>7.3499999999999998E-3</v>
      </c>
      <c r="Y216" s="169">
        <f>X216*K216</f>
        <v>5.2809749999999996E-2</v>
      </c>
      <c r="Z216" s="169">
        <v>0</v>
      </c>
      <c r="AA216" s="170">
        <f>Z216*K216</f>
        <v>0</v>
      </c>
      <c r="AR216" s="21" t="s">
        <v>158</v>
      </c>
      <c r="AT216" s="21" t="s">
        <v>154</v>
      </c>
      <c r="AU216" s="21" t="s">
        <v>100</v>
      </c>
      <c r="AY216" s="21" t="s">
        <v>153</v>
      </c>
      <c r="BE216" s="107">
        <f>IF(U216="základní",N216,0)</f>
        <v>0</v>
      </c>
      <c r="BF216" s="107">
        <f>IF(U216="snížená",N216,0)</f>
        <v>0</v>
      </c>
      <c r="BG216" s="107">
        <f>IF(U216="zákl. přenesená",N216,0)</f>
        <v>0</v>
      </c>
      <c r="BH216" s="107">
        <f>IF(U216="sníž. přenesená",N216,0)</f>
        <v>0</v>
      </c>
      <c r="BI216" s="107">
        <f>IF(U216="nulová",N216,0)</f>
        <v>0</v>
      </c>
      <c r="BJ216" s="21" t="s">
        <v>84</v>
      </c>
      <c r="BK216" s="107">
        <f>ROUND(L216*K216,2)</f>
        <v>0</v>
      </c>
      <c r="BL216" s="21" t="s">
        <v>158</v>
      </c>
      <c r="BM216" s="21" t="s">
        <v>305</v>
      </c>
    </row>
    <row r="217" spans="2:65" s="10" customFormat="1" ht="25.5" customHeight="1">
      <c r="B217" s="171"/>
      <c r="C217" s="172"/>
      <c r="D217" s="172"/>
      <c r="E217" s="173" t="s">
        <v>22</v>
      </c>
      <c r="F217" s="274" t="s">
        <v>306</v>
      </c>
      <c r="G217" s="275"/>
      <c r="H217" s="275"/>
      <c r="I217" s="275"/>
      <c r="J217" s="172"/>
      <c r="K217" s="174">
        <v>7.1849999999999996</v>
      </c>
      <c r="L217" s="172"/>
      <c r="M217" s="172"/>
      <c r="N217" s="172"/>
      <c r="O217" s="172"/>
      <c r="P217" s="172"/>
      <c r="Q217" s="172"/>
      <c r="R217" s="175"/>
      <c r="T217" s="176"/>
      <c r="U217" s="172"/>
      <c r="V217" s="172"/>
      <c r="W217" s="172"/>
      <c r="X217" s="172"/>
      <c r="Y217" s="172"/>
      <c r="Z217" s="172"/>
      <c r="AA217" s="177"/>
      <c r="AT217" s="178" t="s">
        <v>161</v>
      </c>
      <c r="AU217" s="178" t="s">
        <v>100</v>
      </c>
      <c r="AV217" s="10" t="s">
        <v>100</v>
      </c>
      <c r="AW217" s="10" t="s">
        <v>36</v>
      </c>
      <c r="AX217" s="10" t="s">
        <v>84</v>
      </c>
      <c r="AY217" s="178" t="s">
        <v>153</v>
      </c>
    </row>
    <row r="218" spans="2:65" s="1" customFormat="1" ht="25.5" customHeight="1">
      <c r="B218" s="37"/>
      <c r="C218" s="164" t="s">
        <v>307</v>
      </c>
      <c r="D218" s="164" t="s">
        <v>154</v>
      </c>
      <c r="E218" s="165" t="s">
        <v>308</v>
      </c>
      <c r="F218" s="270" t="s">
        <v>309</v>
      </c>
      <c r="G218" s="270"/>
      <c r="H218" s="270"/>
      <c r="I218" s="270"/>
      <c r="J218" s="166" t="s">
        <v>179</v>
      </c>
      <c r="K218" s="167">
        <v>7.1849999999999996</v>
      </c>
      <c r="L218" s="271">
        <v>0</v>
      </c>
      <c r="M218" s="272"/>
      <c r="N218" s="273">
        <f>ROUND(L218*K218,2)</f>
        <v>0</v>
      </c>
      <c r="O218" s="273"/>
      <c r="P218" s="273"/>
      <c r="Q218" s="273"/>
      <c r="R218" s="39"/>
      <c r="T218" s="168" t="s">
        <v>22</v>
      </c>
      <c r="U218" s="46" t="s">
        <v>44</v>
      </c>
      <c r="V218" s="38"/>
      <c r="W218" s="169">
        <f>V218*K218</f>
        <v>0</v>
      </c>
      <c r="X218" s="169">
        <v>3.15E-2</v>
      </c>
      <c r="Y218" s="169">
        <f>X218*K218</f>
        <v>0.22632749999999999</v>
      </c>
      <c r="Z218" s="169">
        <v>0</v>
      </c>
      <c r="AA218" s="170">
        <f>Z218*K218</f>
        <v>0</v>
      </c>
      <c r="AR218" s="21" t="s">
        <v>158</v>
      </c>
      <c r="AT218" s="21" t="s">
        <v>154</v>
      </c>
      <c r="AU218" s="21" t="s">
        <v>100</v>
      </c>
      <c r="AY218" s="21" t="s">
        <v>153</v>
      </c>
      <c r="BE218" s="107">
        <f>IF(U218="základní",N218,0)</f>
        <v>0</v>
      </c>
      <c r="BF218" s="107">
        <f>IF(U218="snížená",N218,0)</f>
        <v>0</v>
      </c>
      <c r="BG218" s="107">
        <f>IF(U218="zákl. přenesená",N218,0)</f>
        <v>0</v>
      </c>
      <c r="BH218" s="107">
        <f>IF(U218="sníž. přenesená",N218,0)</f>
        <v>0</v>
      </c>
      <c r="BI218" s="107">
        <f>IF(U218="nulová",N218,0)</f>
        <v>0</v>
      </c>
      <c r="BJ218" s="21" t="s">
        <v>84</v>
      </c>
      <c r="BK218" s="107">
        <f>ROUND(L218*K218,2)</f>
        <v>0</v>
      </c>
      <c r="BL218" s="21" t="s">
        <v>158</v>
      </c>
      <c r="BM218" s="21" t="s">
        <v>310</v>
      </c>
    </row>
    <row r="219" spans="2:65" s="10" customFormat="1" ht="25.5" customHeight="1">
      <c r="B219" s="171"/>
      <c r="C219" s="172"/>
      <c r="D219" s="172"/>
      <c r="E219" s="173" t="s">
        <v>22</v>
      </c>
      <c r="F219" s="274" t="s">
        <v>306</v>
      </c>
      <c r="G219" s="275"/>
      <c r="H219" s="275"/>
      <c r="I219" s="275"/>
      <c r="J219" s="172"/>
      <c r="K219" s="174">
        <v>7.1849999999999996</v>
      </c>
      <c r="L219" s="172"/>
      <c r="M219" s="172"/>
      <c r="N219" s="172"/>
      <c r="O219" s="172"/>
      <c r="P219" s="172"/>
      <c r="Q219" s="172"/>
      <c r="R219" s="175"/>
      <c r="T219" s="176"/>
      <c r="U219" s="172"/>
      <c r="V219" s="172"/>
      <c r="W219" s="172"/>
      <c r="X219" s="172"/>
      <c r="Y219" s="172"/>
      <c r="Z219" s="172"/>
      <c r="AA219" s="177"/>
      <c r="AT219" s="178" t="s">
        <v>161</v>
      </c>
      <c r="AU219" s="178" t="s">
        <v>100</v>
      </c>
      <c r="AV219" s="10" t="s">
        <v>100</v>
      </c>
      <c r="AW219" s="10" t="s">
        <v>36</v>
      </c>
      <c r="AX219" s="10" t="s">
        <v>84</v>
      </c>
      <c r="AY219" s="178" t="s">
        <v>153</v>
      </c>
    </row>
    <row r="220" spans="2:65" s="1" customFormat="1" ht="25.5" customHeight="1">
      <c r="B220" s="37"/>
      <c r="C220" s="164" t="s">
        <v>311</v>
      </c>
      <c r="D220" s="164" t="s">
        <v>154</v>
      </c>
      <c r="E220" s="165" t="s">
        <v>312</v>
      </c>
      <c r="F220" s="270" t="s">
        <v>313</v>
      </c>
      <c r="G220" s="270"/>
      <c r="H220" s="270"/>
      <c r="I220" s="270"/>
      <c r="J220" s="166" t="s">
        <v>179</v>
      </c>
      <c r="K220" s="167">
        <v>12.55</v>
      </c>
      <c r="L220" s="271">
        <v>0</v>
      </c>
      <c r="M220" s="272"/>
      <c r="N220" s="273">
        <f>ROUND(L220*K220,2)</f>
        <v>0</v>
      </c>
      <c r="O220" s="273"/>
      <c r="P220" s="273"/>
      <c r="Q220" s="273"/>
      <c r="R220" s="39"/>
      <c r="T220" s="168" t="s">
        <v>22</v>
      </c>
      <c r="U220" s="46" t="s">
        <v>44</v>
      </c>
      <c r="V220" s="38"/>
      <c r="W220" s="169">
        <f>V220*K220</f>
        <v>0</v>
      </c>
      <c r="X220" s="169">
        <v>3.7999999999999999E-2</v>
      </c>
      <c r="Y220" s="169">
        <f>X220*K220</f>
        <v>0.47689999999999999</v>
      </c>
      <c r="Z220" s="169">
        <v>0</v>
      </c>
      <c r="AA220" s="170">
        <f>Z220*K220</f>
        <v>0</v>
      </c>
      <c r="AR220" s="21" t="s">
        <v>158</v>
      </c>
      <c r="AT220" s="21" t="s">
        <v>154</v>
      </c>
      <c r="AU220" s="21" t="s">
        <v>100</v>
      </c>
      <c r="AY220" s="21" t="s">
        <v>153</v>
      </c>
      <c r="BE220" s="107">
        <f>IF(U220="základní",N220,0)</f>
        <v>0</v>
      </c>
      <c r="BF220" s="107">
        <f>IF(U220="snížená",N220,0)</f>
        <v>0</v>
      </c>
      <c r="BG220" s="107">
        <f>IF(U220="zákl. přenesená",N220,0)</f>
        <v>0</v>
      </c>
      <c r="BH220" s="107">
        <f>IF(U220="sníž. přenesená",N220,0)</f>
        <v>0</v>
      </c>
      <c r="BI220" s="107">
        <f>IF(U220="nulová",N220,0)</f>
        <v>0</v>
      </c>
      <c r="BJ220" s="21" t="s">
        <v>84</v>
      </c>
      <c r="BK220" s="107">
        <f>ROUND(L220*K220,2)</f>
        <v>0</v>
      </c>
      <c r="BL220" s="21" t="s">
        <v>158</v>
      </c>
      <c r="BM220" s="21" t="s">
        <v>314</v>
      </c>
    </row>
    <row r="221" spans="2:65" s="10" customFormat="1" ht="25.5" customHeight="1">
      <c r="B221" s="171"/>
      <c r="C221" s="172"/>
      <c r="D221" s="172"/>
      <c r="E221" s="173" t="s">
        <v>22</v>
      </c>
      <c r="F221" s="274" t="s">
        <v>315</v>
      </c>
      <c r="G221" s="275"/>
      <c r="H221" s="275"/>
      <c r="I221" s="275"/>
      <c r="J221" s="172"/>
      <c r="K221" s="174">
        <v>12.55</v>
      </c>
      <c r="L221" s="172"/>
      <c r="M221" s="172"/>
      <c r="N221" s="172"/>
      <c r="O221" s="172"/>
      <c r="P221" s="172"/>
      <c r="Q221" s="172"/>
      <c r="R221" s="175"/>
      <c r="T221" s="176"/>
      <c r="U221" s="172"/>
      <c r="V221" s="172"/>
      <c r="W221" s="172"/>
      <c r="X221" s="172"/>
      <c r="Y221" s="172"/>
      <c r="Z221" s="172"/>
      <c r="AA221" s="177"/>
      <c r="AT221" s="178" t="s">
        <v>161</v>
      </c>
      <c r="AU221" s="178" t="s">
        <v>100</v>
      </c>
      <c r="AV221" s="10" t="s">
        <v>100</v>
      </c>
      <c r="AW221" s="10" t="s">
        <v>36</v>
      </c>
      <c r="AX221" s="10" t="s">
        <v>84</v>
      </c>
      <c r="AY221" s="178" t="s">
        <v>153</v>
      </c>
    </row>
    <row r="222" spans="2:65" s="1" customFormat="1" ht="38.25" customHeight="1">
      <c r="B222" s="37"/>
      <c r="C222" s="164" t="s">
        <v>316</v>
      </c>
      <c r="D222" s="164" t="s">
        <v>154</v>
      </c>
      <c r="E222" s="165" t="s">
        <v>317</v>
      </c>
      <c r="F222" s="270" t="s">
        <v>318</v>
      </c>
      <c r="G222" s="270"/>
      <c r="H222" s="270"/>
      <c r="I222" s="270"/>
      <c r="J222" s="166" t="s">
        <v>179</v>
      </c>
      <c r="K222" s="167">
        <v>12.55</v>
      </c>
      <c r="L222" s="271">
        <v>0</v>
      </c>
      <c r="M222" s="272"/>
      <c r="N222" s="273">
        <f>ROUND(L222*K222,2)</f>
        <v>0</v>
      </c>
      <c r="O222" s="273"/>
      <c r="P222" s="273"/>
      <c r="Q222" s="273"/>
      <c r="R222" s="39"/>
      <c r="T222" s="168" t="s">
        <v>22</v>
      </c>
      <c r="U222" s="46" t="s">
        <v>44</v>
      </c>
      <c r="V222" s="38"/>
      <c r="W222" s="169">
        <f>V222*K222</f>
        <v>0</v>
      </c>
      <c r="X222" s="169">
        <v>5.0600000000000003E-3</v>
      </c>
      <c r="Y222" s="169">
        <f>X222*K222</f>
        <v>6.3503000000000004E-2</v>
      </c>
      <c r="Z222" s="169">
        <v>5.0000000000000001E-3</v>
      </c>
      <c r="AA222" s="170">
        <f>Z222*K222</f>
        <v>6.275E-2</v>
      </c>
      <c r="AR222" s="21" t="s">
        <v>158</v>
      </c>
      <c r="AT222" s="21" t="s">
        <v>154</v>
      </c>
      <c r="AU222" s="21" t="s">
        <v>100</v>
      </c>
      <c r="AY222" s="21" t="s">
        <v>153</v>
      </c>
      <c r="BE222" s="107">
        <f>IF(U222="základní",N222,0)</f>
        <v>0</v>
      </c>
      <c r="BF222" s="107">
        <f>IF(U222="snížená",N222,0)</f>
        <v>0</v>
      </c>
      <c r="BG222" s="107">
        <f>IF(U222="zákl. přenesená",N222,0)</f>
        <v>0</v>
      </c>
      <c r="BH222" s="107">
        <f>IF(U222="sníž. přenesená",N222,0)</f>
        <v>0</v>
      </c>
      <c r="BI222" s="107">
        <f>IF(U222="nulová",N222,0)</f>
        <v>0</v>
      </c>
      <c r="BJ222" s="21" t="s">
        <v>84</v>
      </c>
      <c r="BK222" s="107">
        <f>ROUND(L222*K222,2)</f>
        <v>0</v>
      </c>
      <c r="BL222" s="21" t="s">
        <v>158</v>
      </c>
      <c r="BM222" s="21" t="s">
        <v>319</v>
      </c>
    </row>
    <row r="223" spans="2:65" s="10" customFormat="1" ht="25.5" customHeight="1">
      <c r="B223" s="171"/>
      <c r="C223" s="172"/>
      <c r="D223" s="172"/>
      <c r="E223" s="173" t="s">
        <v>22</v>
      </c>
      <c r="F223" s="274" t="s">
        <v>320</v>
      </c>
      <c r="G223" s="275"/>
      <c r="H223" s="275"/>
      <c r="I223" s="275"/>
      <c r="J223" s="172"/>
      <c r="K223" s="174">
        <v>12.55</v>
      </c>
      <c r="L223" s="172"/>
      <c r="M223" s="172"/>
      <c r="N223" s="172"/>
      <c r="O223" s="172"/>
      <c r="P223" s="172"/>
      <c r="Q223" s="172"/>
      <c r="R223" s="175"/>
      <c r="T223" s="176"/>
      <c r="U223" s="172"/>
      <c r="V223" s="172"/>
      <c r="W223" s="172"/>
      <c r="X223" s="172"/>
      <c r="Y223" s="172"/>
      <c r="Z223" s="172"/>
      <c r="AA223" s="177"/>
      <c r="AT223" s="178" t="s">
        <v>161</v>
      </c>
      <c r="AU223" s="178" t="s">
        <v>100</v>
      </c>
      <c r="AV223" s="10" t="s">
        <v>100</v>
      </c>
      <c r="AW223" s="10" t="s">
        <v>36</v>
      </c>
      <c r="AX223" s="10" t="s">
        <v>84</v>
      </c>
      <c r="AY223" s="178" t="s">
        <v>153</v>
      </c>
    </row>
    <row r="224" spans="2:65" s="1" customFormat="1" ht="25.5" customHeight="1">
      <c r="B224" s="37"/>
      <c r="C224" s="164" t="s">
        <v>321</v>
      </c>
      <c r="D224" s="164" t="s">
        <v>154</v>
      </c>
      <c r="E224" s="165" t="s">
        <v>322</v>
      </c>
      <c r="F224" s="270" t="s">
        <v>323</v>
      </c>
      <c r="G224" s="270"/>
      <c r="H224" s="270"/>
      <c r="I224" s="270"/>
      <c r="J224" s="166" t="s">
        <v>179</v>
      </c>
      <c r="K224" s="167">
        <v>15.75</v>
      </c>
      <c r="L224" s="271">
        <v>0</v>
      </c>
      <c r="M224" s="272"/>
      <c r="N224" s="273">
        <f>ROUND(L224*K224,2)</f>
        <v>0</v>
      </c>
      <c r="O224" s="273"/>
      <c r="P224" s="273"/>
      <c r="Q224" s="273"/>
      <c r="R224" s="39"/>
      <c r="T224" s="168" t="s">
        <v>22</v>
      </c>
      <c r="U224" s="46" t="s">
        <v>44</v>
      </c>
      <c r="V224" s="38"/>
      <c r="W224" s="169">
        <f>V224*K224</f>
        <v>0</v>
      </c>
      <c r="X224" s="169">
        <v>0.3674</v>
      </c>
      <c r="Y224" s="169">
        <f>X224*K224</f>
        <v>5.7865500000000001</v>
      </c>
      <c r="Z224" s="169">
        <v>0</v>
      </c>
      <c r="AA224" s="170">
        <f>Z224*K224</f>
        <v>0</v>
      </c>
      <c r="AR224" s="21" t="s">
        <v>158</v>
      </c>
      <c r="AT224" s="21" t="s">
        <v>154</v>
      </c>
      <c r="AU224" s="21" t="s">
        <v>100</v>
      </c>
      <c r="AY224" s="21" t="s">
        <v>153</v>
      </c>
      <c r="BE224" s="107">
        <f>IF(U224="základní",N224,0)</f>
        <v>0</v>
      </c>
      <c r="BF224" s="107">
        <f>IF(U224="snížená",N224,0)</f>
        <v>0</v>
      </c>
      <c r="BG224" s="107">
        <f>IF(U224="zákl. přenesená",N224,0)</f>
        <v>0</v>
      </c>
      <c r="BH224" s="107">
        <f>IF(U224="sníž. přenesená",N224,0)</f>
        <v>0</v>
      </c>
      <c r="BI224" s="107">
        <f>IF(U224="nulová",N224,0)</f>
        <v>0</v>
      </c>
      <c r="BJ224" s="21" t="s">
        <v>84</v>
      </c>
      <c r="BK224" s="107">
        <f>ROUND(L224*K224,2)</f>
        <v>0</v>
      </c>
      <c r="BL224" s="21" t="s">
        <v>158</v>
      </c>
      <c r="BM224" s="21" t="s">
        <v>324</v>
      </c>
    </row>
    <row r="225" spans="2:65" s="10" customFormat="1" ht="25.5" customHeight="1">
      <c r="B225" s="171"/>
      <c r="C225" s="172"/>
      <c r="D225" s="172"/>
      <c r="E225" s="173" t="s">
        <v>22</v>
      </c>
      <c r="F225" s="274" t="s">
        <v>325</v>
      </c>
      <c r="G225" s="275"/>
      <c r="H225" s="275"/>
      <c r="I225" s="275"/>
      <c r="J225" s="172"/>
      <c r="K225" s="174">
        <v>15.75</v>
      </c>
      <c r="L225" s="172"/>
      <c r="M225" s="172"/>
      <c r="N225" s="172"/>
      <c r="O225" s="172"/>
      <c r="P225" s="172"/>
      <c r="Q225" s="172"/>
      <c r="R225" s="175"/>
      <c r="T225" s="176"/>
      <c r="U225" s="172"/>
      <c r="V225" s="172"/>
      <c r="W225" s="172"/>
      <c r="X225" s="172"/>
      <c r="Y225" s="172"/>
      <c r="Z225" s="172"/>
      <c r="AA225" s="177"/>
      <c r="AT225" s="178" t="s">
        <v>161</v>
      </c>
      <c r="AU225" s="178" t="s">
        <v>100</v>
      </c>
      <c r="AV225" s="10" t="s">
        <v>100</v>
      </c>
      <c r="AW225" s="10" t="s">
        <v>36</v>
      </c>
      <c r="AX225" s="10" t="s">
        <v>84</v>
      </c>
      <c r="AY225" s="178" t="s">
        <v>153</v>
      </c>
    </row>
    <row r="226" spans="2:65" s="1" customFormat="1" ht="38.25" customHeight="1">
      <c r="B226" s="37"/>
      <c r="C226" s="164" t="s">
        <v>326</v>
      </c>
      <c r="D226" s="164" t="s">
        <v>154</v>
      </c>
      <c r="E226" s="165" t="s">
        <v>327</v>
      </c>
      <c r="F226" s="270" t="s">
        <v>328</v>
      </c>
      <c r="G226" s="270"/>
      <c r="H226" s="270"/>
      <c r="I226" s="270"/>
      <c r="J226" s="166" t="s">
        <v>329</v>
      </c>
      <c r="K226" s="167">
        <v>26.25</v>
      </c>
      <c r="L226" s="271">
        <v>0</v>
      </c>
      <c r="M226" s="272"/>
      <c r="N226" s="273">
        <f>ROUND(L226*K226,2)</f>
        <v>0</v>
      </c>
      <c r="O226" s="273"/>
      <c r="P226" s="273"/>
      <c r="Q226" s="273"/>
      <c r="R226" s="39"/>
      <c r="T226" s="168" t="s">
        <v>22</v>
      </c>
      <c r="U226" s="46" t="s">
        <v>44</v>
      </c>
      <c r="V226" s="38"/>
      <c r="W226" s="169">
        <f>V226*K226</f>
        <v>0</v>
      </c>
      <c r="X226" s="169">
        <v>0.19747999999999999</v>
      </c>
      <c r="Y226" s="169">
        <f>X226*K226</f>
        <v>5.1838499999999996</v>
      </c>
      <c r="Z226" s="169">
        <v>0</v>
      </c>
      <c r="AA226" s="170">
        <f>Z226*K226</f>
        <v>0</v>
      </c>
      <c r="AR226" s="21" t="s">
        <v>158</v>
      </c>
      <c r="AT226" s="21" t="s">
        <v>154</v>
      </c>
      <c r="AU226" s="21" t="s">
        <v>100</v>
      </c>
      <c r="AY226" s="21" t="s">
        <v>153</v>
      </c>
      <c r="BE226" s="107">
        <f>IF(U226="základní",N226,0)</f>
        <v>0</v>
      </c>
      <c r="BF226" s="107">
        <f>IF(U226="snížená",N226,0)</f>
        <v>0</v>
      </c>
      <c r="BG226" s="107">
        <f>IF(U226="zákl. přenesená",N226,0)</f>
        <v>0</v>
      </c>
      <c r="BH226" s="107">
        <f>IF(U226="sníž. přenesená",N226,0)</f>
        <v>0</v>
      </c>
      <c r="BI226" s="107">
        <f>IF(U226="nulová",N226,0)</f>
        <v>0</v>
      </c>
      <c r="BJ226" s="21" t="s">
        <v>84</v>
      </c>
      <c r="BK226" s="107">
        <f>ROUND(L226*K226,2)</f>
        <v>0</v>
      </c>
      <c r="BL226" s="21" t="s">
        <v>158</v>
      </c>
      <c r="BM226" s="21" t="s">
        <v>330</v>
      </c>
    </row>
    <row r="227" spans="2:65" s="10" customFormat="1" ht="25.5" customHeight="1">
      <c r="B227" s="171"/>
      <c r="C227" s="172"/>
      <c r="D227" s="172"/>
      <c r="E227" s="173" t="s">
        <v>22</v>
      </c>
      <c r="F227" s="274" t="s">
        <v>331</v>
      </c>
      <c r="G227" s="275"/>
      <c r="H227" s="275"/>
      <c r="I227" s="275"/>
      <c r="J227" s="172"/>
      <c r="K227" s="174">
        <v>26.25</v>
      </c>
      <c r="L227" s="172"/>
      <c r="M227" s="172"/>
      <c r="N227" s="172"/>
      <c r="O227" s="172"/>
      <c r="P227" s="172"/>
      <c r="Q227" s="172"/>
      <c r="R227" s="175"/>
      <c r="T227" s="176"/>
      <c r="U227" s="172"/>
      <c r="V227" s="172"/>
      <c r="W227" s="172"/>
      <c r="X227" s="172"/>
      <c r="Y227" s="172"/>
      <c r="Z227" s="172"/>
      <c r="AA227" s="177"/>
      <c r="AT227" s="178" t="s">
        <v>161</v>
      </c>
      <c r="AU227" s="178" t="s">
        <v>100</v>
      </c>
      <c r="AV227" s="10" t="s">
        <v>100</v>
      </c>
      <c r="AW227" s="10" t="s">
        <v>36</v>
      </c>
      <c r="AX227" s="10" t="s">
        <v>84</v>
      </c>
      <c r="AY227" s="178" t="s">
        <v>153</v>
      </c>
    </row>
    <row r="228" spans="2:65" s="1" customFormat="1" ht="38.25" customHeight="1">
      <c r="B228" s="37"/>
      <c r="C228" s="164" t="s">
        <v>332</v>
      </c>
      <c r="D228" s="164" t="s">
        <v>154</v>
      </c>
      <c r="E228" s="165" t="s">
        <v>333</v>
      </c>
      <c r="F228" s="270" t="s">
        <v>334</v>
      </c>
      <c r="G228" s="270"/>
      <c r="H228" s="270"/>
      <c r="I228" s="270"/>
      <c r="J228" s="166" t="s">
        <v>179</v>
      </c>
      <c r="K228" s="167">
        <v>19.734999999999999</v>
      </c>
      <c r="L228" s="271">
        <v>0</v>
      </c>
      <c r="M228" s="272"/>
      <c r="N228" s="273">
        <f>ROUND(L228*K228,2)</f>
        <v>0</v>
      </c>
      <c r="O228" s="273"/>
      <c r="P228" s="273"/>
      <c r="Q228" s="273"/>
      <c r="R228" s="39"/>
      <c r="T228" s="168" t="s">
        <v>22</v>
      </c>
      <c r="U228" s="46" t="s">
        <v>44</v>
      </c>
      <c r="V228" s="38"/>
      <c r="W228" s="169">
        <f>V228*K228</f>
        <v>0</v>
      </c>
      <c r="X228" s="169">
        <v>4.4999999999999997E-3</v>
      </c>
      <c r="Y228" s="169">
        <f>X228*K228</f>
        <v>8.8807499999999998E-2</v>
      </c>
      <c r="Z228" s="169">
        <v>0</v>
      </c>
      <c r="AA228" s="170">
        <f>Z228*K228</f>
        <v>0</v>
      </c>
      <c r="AR228" s="21" t="s">
        <v>158</v>
      </c>
      <c r="AT228" s="21" t="s">
        <v>154</v>
      </c>
      <c r="AU228" s="21" t="s">
        <v>100</v>
      </c>
      <c r="AY228" s="21" t="s">
        <v>153</v>
      </c>
      <c r="BE228" s="107">
        <f>IF(U228="základní",N228,0)</f>
        <v>0</v>
      </c>
      <c r="BF228" s="107">
        <f>IF(U228="snížená",N228,0)</f>
        <v>0</v>
      </c>
      <c r="BG228" s="107">
        <f>IF(U228="zákl. přenesená",N228,0)</f>
        <v>0</v>
      </c>
      <c r="BH228" s="107">
        <f>IF(U228="sníž. přenesená",N228,0)</f>
        <v>0</v>
      </c>
      <c r="BI228" s="107">
        <f>IF(U228="nulová",N228,0)</f>
        <v>0</v>
      </c>
      <c r="BJ228" s="21" t="s">
        <v>84</v>
      </c>
      <c r="BK228" s="107">
        <f>ROUND(L228*K228,2)</f>
        <v>0</v>
      </c>
      <c r="BL228" s="21" t="s">
        <v>158</v>
      </c>
      <c r="BM228" s="21" t="s">
        <v>335</v>
      </c>
    </row>
    <row r="229" spans="2:65" s="10" customFormat="1" ht="25.5" customHeight="1">
      <c r="B229" s="171"/>
      <c r="C229" s="172"/>
      <c r="D229" s="172"/>
      <c r="E229" s="173" t="s">
        <v>22</v>
      </c>
      <c r="F229" s="274" t="s">
        <v>306</v>
      </c>
      <c r="G229" s="275"/>
      <c r="H229" s="275"/>
      <c r="I229" s="275"/>
      <c r="J229" s="172"/>
      <c r="K229" s="174">
        <v>7.1849999999999996</v>
      </c>
      <c r="L229" s="172"/>
      <c r="M229" s="172"/>
      <c r="N229" s="172"/>
      <c r="O229" s="172"/>
      <c r="P229" s="172"/>
      <c r="Q229" s="172"/>
      <c r="R229" s="175"/>
      <c r="T229" s="176"/>
      <c r="U229" s="172"/>
      <c r="V229" s="172"/>
      <c r="W229" s="172"/>
      <c r="X229" s="172"/>
      <c r="Y229" s="172"/>
      <c r="Z229" s="172"/>
      <c r="AA229" s="177"/>
      <c r="AT229" s="178" t="s">
        <v>161</v>
      </c>
      <c r="AU229" s="178" t="s">
        <v>100</v>
      </c>
      <c r="AV229" s="10" t="s">
        <v>100</v>
      </c>
      <c r="AW229" s="10" t="s">
        <v>36</v>
      </c>
      <c r="AX229" s="10" t="s">
        <v>79</v>
      </c>
      <c r="AY229" s="178" t="s">
        <v>153</v>
      </c>
    </row>
    <row r="230" spans="2:65" s="10" customFormat="1" ht="25.5" customHeight="1">
      <c r="B230" s="171"/>
      <c r="C230" s="172"/>
      <c r="D230" s="172"/>
      <c r="E230" s="173" t="s">
        <v>22</v>
      </c>
      <c r="F230" s="276" t="s">
        <v>320</v>
      </c>
      <c r="G230" s="277"/>
      <c r="H230" s="277"/>
      <c r="I230" s="277"/>
      <c r="J230" s="172"/>
      <c r="K230" s="174">
        <v>12.55</v>
      </c>
      <c r="L230" s="172"/>
      <c r="M230" s="172"/>
      <c r="N230" s="172"/>
      <c r="O230" s="172"/>
      <c r="P230" s="172"/>
      <c r="Q230" s="172"/>
      <c r="R230" s="175"/>
      <c r="T230" s="176"/>
      <c r="U230" s="172"/>
      <c r="V230" s="172"/>
      <c r="W230" s="172"/>
      <c r="X230" s="172"/>
      <c r="Y230" s="172"/>
      <c r="Z230" s="172"/>
      <c r="AA230" s="177"/>
      <c r="AT230" s="178" t="s">
        <v>161</v>
      </c>
      <c r="AU230" s="178" t="s">
        <v>100</v>
      </c>
      <c r="AV230" s="10" t="s">
        <v>100</v>
      </c>
      <c r="AW230" s="10" t="s">
        <v>36</v>
      </c>
      <c r="AX230" s="10" t="s">
        <v>79</v>
      </c>
      <c r="AY230" s="178" t="s">
        <v>153</v>
      </c>
    </row>
    <row r="231" spans="2:65" s="11" customFormat="1" ht="16.5" customHeight="1">
      <c r="B231" s="179"/>
      <c r="C231" s="180"/>
      <c r="D231" s="180"/>
      <c r="E231" s="181" t="s">
        <v>22</v>
      </c>
      <c r="F231" s="278" t="s">
        <v>171</v>
      </c>
      <c r="G231" s="279"/>
      <c r="H231" s="279"/>
      <c r="I231" s="279"/>
      <c r="J231" s="180"/>
      <c r="K231" s="182">
        <v>19.734999999999999</v>
      </c>
      <c r="L231" s="180"/>
      <c r="M231" s="180"/>
      <c r="N231" s="180"/>
      <c r="O231" s="180"/>
      <c r="P231" s="180"/>
      <c r="Q231" s="180"/>
      <c r="R231" s="183"/>
      <c r="T231" s="184"/>
      <c r="U231" s="180"/>
      <c r="V231" s="180"/>
      <c r="W231" s="180"/>
      <c r="X231" s="180"/>
      <c r="Y231" s="180"/>
      <c r="Z231" s="180"/>
      <c r="AA231" s="185"/>
      <c r="AT231" s="186" t="s">
        <v>161</v>
      </c>
      <c r="AU231" s="186" t="s">
        <v>100</v>
      </c>
      <c r="AV231" s="11" t="s">
        <v>158</v>
      </c>
      <c r="AW231" s="11" t="s">
        <v>36</v>
      </c>
      <c r="AX231" s="11" t="s">
        <v>84</v>
      </c>
      <c r="AY231" s="186" t="s">
        <v>153</v>
      </c>
    </row>
    <row r="232" spans="2:65" s="1" customFormat="1" ht="38.25" customHeight="1">
      <c r="B232" s="37"/>
      <c r="C232" s="164" t="s">
        <v>336</v>
      </c>
      <c r="D232" s="164" t="s">
        <v>154</v>
      </c>
      <c r="E232" s="165" t="s">
        <v>337</v>
      </c>
      <c r="F232" s="270" t="s">
        <v>338</v>
      </c>
      <c r="G232" s="270"/>
      <c r="H232" s="270"/>
      <c r="I232" s="270"/>
      <c r="J232" s="166" t="s">
        <v>179</v>
      </c>
      <c r="K232" s="167">
        <v>12.55</v>
      </c>
      <c r="L232" s="271">
        <v>0</v>
      </c>
      <c r="M232" s="272"/>
      <c r="N232" s="273">
        <f>ROUND(L232*K232,2)</f>
        <v>0</v>
      </c>
      <c r="O232" s="273"/>
      <c r="P232" s="273"/>
      <c r="Q232" s="273"/>
      <c r="R232" s="39"/>
      <c r="T232" s="168" t="s">
        <v>22</v>
      </c>
      <c r="U232" s="46" t="s">
        <v>44</v>
      </c>
      <c r="V232" s="38"/>
      <c r="W232" s="169">
        <f>V232*K232</f>
        <v>0</v>
      </c>
      <c r="X232" s="169">
        <v>7.1000000000000002E-4</v>
      </c>
      <c r="Y232" s="169">
        <f>X232*K232</f>
        <v>8.9105E-3</v>
      </c>
      <c r="Z232" s="169">
        <v>0</v>
      </c>
      <c r="AA232" s="170">
        <f>Z232*K232</f>
        <v>0</v>
      </c>
      <c r="AR232" s="21" t="s">
        <v>158</v>
      </c>
      <c r="AT232" s="21" t="s">
        <v>154</v>
      </c>
      <c r="AU232" s="21" t="s">
        <v>100</v>
      </c>
      <c r="AY232" s="21" t="s">
        <v>153</v>
      </c>
      <c r="BE232" s="107">
        <f>IF(U232="základní",N232,0)</f>
        <v>0</v>
      </c>
      <c r="BF232" s="107">
        <f>IF(U232="snížená",N232,0)</f>
        <v>0</v>
      </c>
      <c r="BG232" s="107">
        <f>IF(U232="zákl. přenesená",N232,0)</f>
        <v>0</v>
      </c>
      <c r="BH232" s="107">
        <f>IF(U232="sníž. přenesená",N232,0)</f>
        <v>0</v>
      </c>
      <c r="BI232" s="107">
        <f>IF(U232="nulová",N232,0)</f>
        <v>0</v>
      </c>
      <c r="BJ232" s="21" t="s">
        <v>84</v>
      </c>
      <c r="BK232" s="107">
        <f>ROUND(L232*K232,2)</f>
        <v>0</v>
      </c>
      <c r="BL232" s="21" t="s">
        <v>158</v>
      </c>
      <c r="BM232" s="21" t="s">
        <v>339</v>
      </c>
    </row>
    <row r="233" spans="2:65" s="10" customFormat="1" ht="25.5" customHeight="1">
      <c r="B233" s="171"/>
      <c r="C233" s="172"/>
      <c r="D233" s="172"/>
      <c r="E233" s="173" t="s">
        <v>22</v>
      </c>
      <c r="F233" s="274" t="s">
        <v>320</v>
      </c>
      <c r="G233" s="275"/>
      <c r="H233" s="275"/>
      <c r="I233" s="275"/>
      <c r="J233" s="172"/>
      <c r="K233" s="174">
        <v>12.55</v>
      </c>
      <c r="L233" s="172"/>
      <c r="M233" s="172"/>
      <c r="N233" s="172"/>
      <c r="O233" s="172"/>
      <c r="P233" s="172"/>
      <c r="Q233" s="172"/>
      <c r="R233" s="175"/>
      <c r="T233" s="176"/>
      <c r="U233" s="172"/>
      <c r="V233" s="172"/>
      <c r="W233" s="172"/>
      <c r="X233" s="172"/>
      <c r="Y233" s="172"/>
      <c r="Z233" s="172"/>
      <c r="AA233" s="177"/>
      <c r="AT233" s="178" t="s">
        <v>161</v>
      </c>
      <c r="AU233" s="178" t="s">
        <v>100</v>
      </c>
      <c r="AV233" s="10" t="s">
        <v>100</v>
      </c>
      <c r="AW233" s="10" t="s">
        <v>36</v>
      </c>
      <c r="AX233" s="10" t="s">
        <v>84</v>
      </c>
      <c r="AY233" s="178" t="s">
        <v>153</v>
      </c>
    </row>
    <row r="234" spans="2:65" s="1" customFormat="1" ht="38.25" customHeight="1">
      <c r="B234" s="37"/>
      <c r="C234" s="164" t="s">
        <v>340</v>
      </c>
      <c r="D234" s="164" t="s">
        <v>154</v>
      </c>
      <c r="E234" s="165" t="s">
        <v>341</v>
      </c>
      <c r="F234" s="270" t="s">
        <v>342</v>
      </c>
      <c r="G234" s="270"/>
      <c r="H234" s="270"/>
      <c r="I234" s="270"/>
      <c r="J234" s="166" t="s">
        <v>157</v>
      </c>
      <c r="K234" s="167">
        <v>0.75</v>
      </c>
      <c r="L234" s="271">
        <v>0</v>
      </c>
      <c r="M234" s="272"/>
      <c r="N234" s="273">
        <f>ROUND(L234*K234,2)</f>
        <v>0</v>
      </c>
      <c r="O234" s="273"/>
      <c r="P234" s="273"/>
      <c r="Q234" s="273"/>
      <c r="R234" s="39"/>
      <c r="T234" s="168" t="s">
        <v>22</v>
      </c>
      <c r="U234" s="46" t="s">
        <v>44</v>
      </c>
      <c r="V234" s="38"/>
      <c r="W234" s="169">
        <f>V234*K234</f>
        <v>0</v>
      </c>
      <c r="X234" s="169">
        <v>2.2563399999999998</v>
      </c>
      <c r="Y234" s="169">
        <f>X234*K234</f>
        <v>1.6922549999999998</v>
      </c>
      <c r="Z234" s="169">
        <v>0</v>
      </c>
      <c r="AA234" s="170">
        <f>Z234*K234</f>
        <v>0</v>
      </c>
      <c r="AR234" s="21" t="s">
        <v>158</v>
      </c>
      <c r="AT234" s="21" t="s">
        <v>154</v>
      </c>
      <c r="AU234" s="21" t="s">
        <v>100</v>
      </c>
      <c r="AY234" s="21" t="s">
        <v>153</v>
      </c>
      <c r="BE234" s="107">
        <f>IF(U234="základní",N234,0)</f>
        <v>0</v>
      </c>
      <c r="BF234" s="107">
        <f>IF(U234="snížená",N234,0)</f>
        <v>0</v>
      </c>
      <c r="BG234" s="107">
        <f>IF(U234="zákl. přenesená",N234,0)</f>
        <v>0</v>
      </c>
      <c r="BH234" s="107">
        <f>IF(U234="sníž. přenesená",N234,0)</f>
        <v>0</v>
      </c>
      <c r="BI234" s="107">
        <f>IF(U234="nulová",N234,0)</f>
        <v>0</v>
      </c>
      <c r="BJ234" s="21" t="s">
        <v>84</v>
      </c>
      <c r="BK234" s="107">
        <f>ROUND(L234*K234,2)</f>
        <v>0</v>
      </c>
      <c r="BL234" s="21" t="s">
        <v>158</v>
      </c>
      <c r="BM234" s="21" t="s">
        <v>343</v>
      </c>
    </row>
    <row r="235" spans="2:65" s="10" customFormat="1" ht="16.5" customHeight="1">
      <c r="B235" s="171"/>
      <c r="C235" s="172"/>
      <c r="D235" s="172"/>
      <c r="E235" s="173" t="s">
        <v>22</v>
      </c>
      <c r="F235" s="274" t="s">
        <v>344</v>
      </c>
      <c r="G235" s="275"/>
      <c r="H235" s="275"/>
      <c r="I235" s="275"/>
      <c r="J235" s="172"/>
      <c r="K235" s="174">
        <v>0.75</v>
      </c>
      <c r="L235" s="172"/>
      <c r="M235" s="172"/>
      <c r="N235" s="172"/>
      <c r="O235" s="172"/>
      <c r="P235" s="172"/>
      <c r="Q235" s="172"/>
      <c r="R235" s="175"/>
      <c r="T235" s="176"/>
      <c r="U235" s="172"/>
      <c r="V235" s="172"/>
      <c r="W235" s="172"/>
      <c r="X235" s="172"/>
      <c r="Y235" s="172"/>
      <c r="Z235" s="172"/>
      <c r="AA235" s="177"/>
      <c r="AT235" s="178" t="s">
        <v>161</v>
      </c>
      <c r="AU235" s="178" t="s">
        <v>100</v>
      </c>
      <c r="AV235" s="10" t="s">
        <v>100</v>
      </c>
      <c r="AW235" s="10" t="s">
        <v>36</v>
      </c>
      <c r="AX235" s="10" t="s">
        <v>84</v>
      </c>
      <c r="AY235" s="178" t="s">
        <v>153</v>
      </c>
    </row>
    <row r="236" spans="2:65" s="1" customFormat="1" ht="25.5" customHeight="1">
      <c r="B236" s="37"/>
      <c r="C236" s="164" t="s">
        <v>345</v>
      </c>
      <c r="D236" s="164" t="s">
        <v>154</v>
      </c>
      <c r="E236" s="165" t="s">
        <v>346</v>
      </c>
      <c r="F236" s="270" t="s">
        <v>347</v>
      </c>
      <c r="G236" s="270"/>
      <c r="H236" s="270"/>
      <c r="I236" s="270"/>
      <c r="J236" s="166" t="s">
        <v>179</v>
      </c>
      <c r="K236" s="167">
        <v>8.6750000000000007</v>
      </c>
      <c r="L236" s="271">
        <v>0</v>
      </c>
      <c r="M236" s="272"/>
      <c r="N236" s="273">
        <f>ROUND(L236*K236,2)</f>
        <v>0</v>
      </c>
      <c r="O236" s="273"/>
      <c r="P236" s="273"/>
      <c r="Q236" s="273"/>
      <c r="R236" s="39"/>
      <c r="T236" s="168" t="s">
        <v>22</v>
      </c>
      <c r="U236" s="46" t="s">
        <v>44</v>
      </c>
      <c r="V236" s="38"/>
      <c r="W236" s="169">
        <f>V236*K236</f>
        <v>0</v>
      </c>
      <c r="X236" s="169">
        <v>1.0200000000000001E-2</v>
      </c>
      <c r="Y236" s="169">
        <f>X236*K236</f>
        <v>8.8485000000000008E-2</v>
      </c>
      <c r="Z236" s="169">
        <v>0</v>
      </c>
      <c r="AA236" s="170">
        <f>Z236*K236</f>
        <v>0</v>
      </c>
      <c r="AR236" s="21" t="s">
        <v>158</v>
      </c>
      <c r="AT236" s="21" t="s">
        <v>154</v>
      </c>
      <c r="AU236" s="21" t="s">
        <v>100</v>
      </c>
      <c r="AY236" s="21" t="s">
        <v>153</v>
      </c>
      <c r="BE236" s="107">
        <f>IF(U236="základní",N236,0)</f>
        <v>0</v>
      </c>
      <c r="BF236" s="107">
        <f>IF(U236="snížená",N236,0)</f>
        <v>0</v>
      </c>
      <c r="BG236" s="107">
        <f>IF(U236="zákl. přenesená",N236,0)</f>
        <v>0</v>
      </c>
      <c r="BH236" s="107">
        <f>IF(U236="sníž. přenesená",N236,0)</f>
        <v>0</v>
      </c>
      <c r="BI236" s="107">
        <f>IF(U236="nulová",N236,0)</f>
        <v>0</v>
      </c>
      <c r="BJ236" s="21" t="s">
        <v>84</v>
      </c>
      <c r="BK236" s="107">
        <f>ROUND(L236*K236,2)</f>
        <v>0</v>
      </c>
      <c r="BL236" s="21" t="s">
        <v>158</v>
      </c>
      <c r="BM236" s="21" t="s">
        <v>348</v>
      </c>
    </row>
    <row r="237" spans="2:65" s="10" customFormat="1" ht="16.5" customHeight="1">
      <c r="B237" s="171"/>
      <c r="C237" s="172"/>
      <c r="D237" s="172"/>
      <c r="E237" s="173" t="s">
        <v>22</v>
      </c>
      <c r="F237" s="274" t="s">
        <v>349</v>
      </c>
      <c r="G237" s="275"/>
      <c r="H237" s="275"/>
      <c r="I237" s="275"/>
      <c r="J237" s="172"/>
      <c r="K237" s="174">
        <v>5</v>
      </c>
      <c r="L237" s="172"/>
      <c r="M237" s="172"/>
      <c r="N237" s="172"/>
      <c r="O237" s="172"/>
      <c r="P237" s="172"/>
      <c r="Q237" s="172"/>
      <c r="R237" s="175"/>
      <c r="T237" s="176"/>
      <c r="U237" s="172"/>
      <c r="V237" s="172"/>
      <c r="W237" s="172"/>
      <c r="X237" s="172"/>
      <c r="Y237" s="172"/>
      <c r="Z237" s="172"/>
      <c r="AA237" s="177"/>
      <c r="AT237" s="178" t="s">
        <v>161</v>
      </c>
      <c r="AU237" s="178" t="s">
        <v>100</v>
      </c>
      <c r="AV237" s="10" t="s">
        <v>100</v>
      </c>
      <c r="AW237" s="10" t="s">
        <v>36</v>
      </c>
      <c r="AX237" s="10" t="s">
        <v>79</v>
      </c>
      <c r="AY237" s="178" t="s">
        <v>153</v>
      </c>
    </row>
    <row r="238" spans="2:65" s="10" customFormat="1" ht="25.5" customHeight="1">
      <c r="B238" s="171"/>
      <c r="C238" s="172"/>
      <c r="D238" s="172"/>
      <c r="E238" s="173" t="s">
        <v>22</v>
      </c>
      <c r="F238" s="276" t="s">
        <v>181</v>
      </c>
      <c r="G238" s="277"/>
      <c r="H238" s="277"/>
      <c r="I238" s="277"/>
      <c r="J238" s="172"/>
      <c r="K238" s="174">
        <v>3.6749999999999998</v>
      </c>
      <c r="L238" s="172"/>
      <c r="M238" s="172"/>
      <c r="N238" s="172"/>
      <c r="O238" s="172"/>
      <c r="P238" s="172"/>
      <c r="Q238" s="172"/>
      <c r="R238" s="175"/>
      <c r="T238" s="176"/>
      <c r="U238" s="172"/>
      <c r="V238" s="172"/>
      <c r="W238" s="172"/>
      <c r="X238" s="172"/>
      <c r="Y238" s="172"/>
      <c r="Z238" s="172"/>
      <c r="AA238" s="177"/>
      <c r="AT238" s="178" t="s">
        <v>161</v>
      </c>
      <c r="AU238" s="178" t="s">
        <v>100</v>
      </c>
      <c r="AV238" s="10" t="s">
        <v>100</v>
      </c>
      <c r="AW238" s="10" t="s">
        <v>36</v>
      </c>
      <c r="AX238" s="10" t="s">
        <v>79</v>
      </c>
      <c r="AY238" s="178" t="s">
        <v>153</v>
      </c>
    </row>
    <row r="239" spans="2:65" s="11" customFormat="1" ht="16.5" customHeight="1">
      <c r="B239" s="179"/>
      <c r="C239" s="180"/>
      <c r="D239" s="180"/>
      <c r="E239" s="181" t="s">
        <v>22</v>
      </c>
      <c r="F239" s="278" t="s">
        <v>171</v>
      </c>
      <c r="G239" s="279"/>
      <c r="H239" s="279"/>
      <c r="I239" s="279"/>
      <c r="J239" s="180"/>
      <c r="K239" s="182">
        <v>8.6750000000000007</v>
      </c>
      <c r="L239" s="180"/>
      <c r="M239" s="180"/>
      <c r="N239" s="180"/>
      <c r="O239" s="180"/>
      <c r="P239" s="180"/>
      <c r="Q239" s="180"/>
      <c r="R239" s="183"/>
      <c r="T239" s="184"/>
      <c r="U239" s="180"/>
      <c r="V239" s="180"/>
      <c r="W239" s="180"/>
      <c r="X239" s="180"/>
      <c r="Y239" s="180"/>
      <c r="Z239" s="180"/>
      <c r="AA239" s="185"/>
      <c r="AT239" s="186" t="s">
        <v>161</v>
      </c>
      <c r="AU239" s="186" t="s">
        <v>100</v>
      </c>
      <c r="AV239" s="11" t="s">
        <v>158</v>
      </c>
      <c r="AW239" s="11" t="s">
        <v>36</v>
      </c>
      <c r="AX239" s="11" t="s">
        <v>84</v>
      </c>
      <c r="AY239" s="186" t="s">
        <v>153</v>
      </c>
    </row>
    <row r="240" spans="2:65" s="1" customFormat="1" ht="25.5" customHeight="1">
      <c r="B240" s="37"/>
      <c r="C240" s="164" t="s">
        <v>350</v>
      </c>
      <c r="D240" s="164" t="s">
        <v>154</v>
      </c>
      <c r="E240" s="165" t="s">
        <v>351</v>
      </c>
      <c r="F240" s="270" t="s">
        <v>352</v>
      </c>
      <c r="G240" s="270"/>
      <c r="H240" s="270"/>
      <c r="I240" s="270"/>
      <c r="J240" s="166" t="s">
        <v>157</v>
      </c>
      <c r="K240" s="167">
        <v>4.25</v>
      </c>
      <c r="L240" s="271">
        <v>0</v>
      </c>
      <c r="M240" s="272"/>
      <c r="N240" s="273">
        <f>ROUND(L240*K240,2)</f>
        <v>0</v>
      </c>
      <c r="O240" s="273"/>
      <c r="P240" s="273"/>
      <c r="Q240" s="273"/>
      <c r="R240" s="39"/>
      <c r="T240" s="168" t="s">
        <v>22</v>
      </c>
      <c r="U240" s="46" t="s">
        <v>44</v>
      </c>
      <c r="V240" s="38"/>
      <c r="W240" s="169">
        <f>V240*K240</f>
        <v>0</v>
      </c>
      <c r="X240" s="169">
        <v>1.8</v>
      </c>
      <c r="Y240" s="169">
        <f>X240*K240</f>
        <v>7.65</v>
      </c>
      <c r="Z240" s="169">
        <v>0</v>
      </c>
      <c r="AA240" s="170">
        <f>Z240*K240</f>
        <v>0</v>
      </c>
      <c r="AR240" s="21" t="s">
        <v>158</v>
      </c>
      <c r="AT240" s="21" t="s">
        <v>154</v>
      </c>
      <c r="AU240" s="21" t="s">
        <v>100</v>
      </c>
      <c r="AY240" s="21" t="s">
        <v>153</v>
      </c>
      <c r="BE240" s="107">
        <f>IF(U240="základní",N240,0)</f>
        <v>0</v>
      </c>
      <c r="BF240" s="107">
        <f>IF(U240="snížená",N240,0)</f>
        <v>0</v>
      </c>
      <c r="BG240" s="107">
        <f>IF(U240="zákl. přenesená",N240,0)</f>
        <v>0</v>
      </c>
      <c r="BH240" s="107">
        <f>IF(U240="sníž. přenesená",N240,0)</f>
        <v>0</v>
      </c>
      <c r="BI240" s="107">
        <f>IF(U240="nulová",N240,0)</f>
        <v>0</v>
      </c>
      <c r="BJ240" s="21" t="s">
        <v>84</v>
      </c>
      <c r="BK240" s="107">
        <f>ROUND(L240*K240,2)</f>
        <v>0</v>
      </c>
      <c r="BL240" s="21" t="s">
        <v>158</v>
      </c>
      <c r="BM240" s="21" t="s">
        <v>353</v>
      </c>
    </row>
    <row r="241" spans="2:65" s="10" customFormat="1" ht="16.5" customHeight="1">
      <c r="B241" s="171"/>
      <c r="C241" s="172"/>
      <c r="D241" s="172"/>
      <c r="E241" s="173" t="s">
        <v>22</v>
      </c>
      <c r="F241" s="274" t="s">
        <v>354</v>
      </c>
      <c r="G241" s="275"/>
      <c r="H241" s="275"/>
      <c r="I241" s="275"/>
      <c r="J241" s="172"/>
      <c r="K241" s="174">
        <v>4.25</v>
      </c>
      <c r="L241" s="172"/>
      <c r="M241" s="172"/>
      <c r="N241" s="172"/>
      <c r="O241" s="172"/>
      <c r="P241" s="172"/>
      <c r="Q241" s="172"/>
      <c r="R241" s="175"/>
      <c r="T241" s="176"/>
      <c r="U241" s="172"/>
      <c r="V241" s="172"/>
      <c r="W241" s="172"/>
      <c r="X241" s="172"/>
      <c r="Y241" s="172"/>
      <c r="Z241" s="172"/>
      <c r="AA241" s="177"/>
      <c r="AT241" s="178" t="s">
        <v>161</v>
      </c>
      <c r="AU241" s="178" t="s">
        <v>100</v>
      </c>
      <c r="AV241" s="10" t="s">
        <v>100</v>
      </c>
      <c r="AW241" s="10" t="s">
        <v>36</v>
      </c>
      <c r="AX241" s="10" t="s">
        <v>84</v>
      </c>
      <c r="AY241" s="178" t="s">
        <v>153</v>
      </c>
    </row>
    <row r="242" spans="2:65" s="9" customFormat="1" ht="29.85" customHeight="1">
      <c r="B242" s="153"/>
      <c r="C242" s="154"/>
      <c r="D242" s="163" t="s">
        <v>113</v>
      </c>
      <c r="E242" s="163"/>
      <c r="F242" s="163"/>
      <c r="G242" s="163"/>
      <c r="H242" s="163"/>
      <c r="I242" s="163"/>
      <c r="J242" s="163"/>
      <c r="K242" s="163"/>
      <c r="L242" s="163"/>
      <c r="M242" s="163"/>
      <c r="N242" s="289">
        <f>BK242</f>
        <v>0</v>
      </c>
      <c r="O242" s="290"/>
      <c r="P242" s="290"/>
      <c r="Q242" s="290"/>
      <c r="R242" s="156"/>
      <c r="T242" s="157"/>
      <c r="U242" s="154"/>
      <c r="V242" s="154"/>
      <c r="W242" s="158">
        <f>SUM(W243:W273)</f>
        <v>0</v>
      </c>
      <c r="X242" s="154"/>
      <c r="Y242" s="158">
        <f>SUM(Y243:Y273)</f>
        <v>0</v>
      </c>
      <c r="Z242" s="154"/>
      <c r="AA242" s="159">
        <f>SUM(AA243:AA273)</f>
        <v>6.5161550000000004</v>
      </c>
      <c r="AR242" s="160" t="s">
        <v>84</v>
      </c>
      <c r="AT242" s="161" t="s">
        <v>78</v>
      </c>
      <c r="AU242" s="161" t="s">
        <v>84</v>
      </c>
      <c r="AY242" s="160" t="s">
        <v>153</v>
      </c>
      <c r="BK242" s="162">
        <f>SUM(BK243:BK273)</f>
        <v>0</v>
      </c>
    </row>
    <row r="243" spans="2:65" s="1" customFormat="1" ht="38.25" customHeight="1">
      <c r="B243" s="37"/>
      <c r="C243" s="164" t="s">
        <v>355</v>
      </c>
      <c r="D243" s="164" t="s">
        <v>154</v>
      </c>
      <c r="E243" s="165" t="s">
        <v>356</v>
      </c>
      <c r="F243" s="270" t="s">
        <v>357</v>
      </c>
      <c r="G243" s="270"/>
      <c r="H243" s="270"/>
      <c r="I243" s="270"/>
      <c r="J243" s="166" t="s">
        <v>179</v>
      </c>
      <c r="K243" s="167">
        <v>361.2</v>
      </c>
      <c r="L243" s="271">
        <v>0</v>
      </c>
      <c r="M243" s="272"/>
      <c r="N243" s="273">
        <f>ROUND(L243*K243,2)</f>
        <v>0</v>
      </c>
      <c r="O243" s="273"/>
      <c r="P243" s="273"/>
      <c r="Q243" s="273"/>
      <c r="R243" s="39"/>
      <c r="T243" s="168" t="s">
        <v>22</v>
      </c>
      <c r="U243" s="46" t="s">
        <v>44</v>
      </c>
      <c r="V243" s="38"/>
      <c r="W243" s="169">
        <f>V243*K243</f>
        <v>0</v>
      </c>
      <c r="X243" s="169">
        <v>0</v>
      </c>
      <c r="Y243" s="169">
        <f>X243*K243</f>
        <v>0</v>
      </c>
      <c r="Z243" s="169">
        <v>0</v>
      </c>
      <c r="AA243" s="170">
        <f>Z243*K243</f>
        <v>0</v>
      </c>
      <c r="AR243" s="21" t="s">
        <v>158</v>
      </c>
      <c r="AT243" s="21" t="s">
        <v>154</v>
      </c>
      <c r="AU243" s="21" t="s">
        <v>100</v>
      </c>
      <c r="AY243" s="21" t="s">
        <v>153</v>
      </c>
      <c r="BE243" s="107">
        <f>IF(U243="základní",N243,0)</f>
        <v>0</v>
      </c>
      <c r="BF243" s="107">
        <f>IF(U243="snížená",N243,0)</f>
        <v>0</v>
      </c>
      <c r="BG243" s="107">
        <f>IF(U243="zákl. přenesená",N243,0)</f>
        <v>0</v>
      </c>
      <c r="BH243" s="107">
        <f>IF(U243="sníž. přenesená",N243,0)</f>
        <v>0</v>
      </c>
      <c r="BI243" s="107">
        <f>IF(U243="nulová",N243,0)</f>
        <v>0</v>
      </c>
      <c r="BJ243" s="21" t="s">
        <v>84</v>
      </c>
      <c r="BK243" s="107">
        <f>ROUND(L243*K243,2)</f>
        <v>0</v>
      </c>
      <c r="BL243" s="21" t="s">
        <v>158</v>
      </c>
      <c r="BM243" s="21" t="s">
        <v>358</v>
      </c>
    </row>
    <row r="244" spans="2:65" s="10" customFormat="1" ht="16.5" customHeight="1">
      <c r="B244" s="171"/>
      <c r="C244" s="172"/>
      <c r="D244" s="172"/>
      <c r="E244" s="173" t="s">
        <v>22</v>
      </c>
      <c r="F244" s="274" t="s">
        <v>359</v>
      </c>
      <c r="G244" s="275"/>
      <c r="H244" s="275"/>
      <c r="I244" s="275"/>
      <c r="J244" s="172"/>
      <c r="K244" s="174">
        <v>308.39999999999998</v>
      </c>
      <c r="L244" s="172"/>
      <c r="M244" s="172"/>
      <c r="N244" s="172"/>
      <c r="O244" s="172"/>
      <c r="P244" s="172"/>
      <c r="Q244" s="172"/>
      <c r="R244" s="175"/>
      <c r="T244" s="176"/>
      <c r="U244" s="172"/>
      <c r="V244" s="172"/>
      <c r="W244" s="172"/>
      <c r="X244" s="172"/>
      <c r="Y244" s="172"/>
      <c r="Z244" s="172"/>
      <c r="AA244" s="177"/>
      <c r="AT244" s="178" t="s">
        <v>161</v>
      </c>
      <c r="AU244" s="178" t="s">
        <v>100</v>
      </c>
      <c r="AV244" s="10" t="s">
        <v>100</v>
      </c>
      <c r="AW244" s="10" t="s">
        <v>36</v>
      </c>
      <c r="AX244" s="10" t="s">
        <v>79</v>
      </c>
      <c r="AY244" s="178" t="s">
        <v>153</v>
      </c>
    </row>
    <row r="245" spans="2:65" s="10" customFormat="1" ht="16.5" customHeight="1">
      <c r="B245" s="171"/>
      <c r="C245" s="172"/>
      <c r="D245" s="172"/>
      <c r="E245" s="173" t="s">
        <v>22</v>
      </c>
      <c r="F245" s="276" t="s">
        <v>360</v>
      </c>
      <c r="G245" s="277"/>
      <c r="H245" s="277"/>
      <c r="I245" s="277"/>
      <c r="J245" s="172"/>
      <c r="K245" s="174">
        <v>52.8</v>
      </c>
      <c r="L245" s="172"/>
      <c r="M245" s="172"/>
      <c r="N245" s="172"/>
      <c r="O245" s="172"/>
      <c r="P245" s="172"/>
      <c r="Q245" s="172"/>
      <c r="R245" s="175"/>
      <c r="T245" s="176"/>
      <c r="U245" s="172"/>
      <c r="V245" s="172"/>
      <c r="W245" s="172"/>
      <c r="X245" s="172"/>
      <c r="Y245" s="172"/>
      <c r="Z245" s="172"/>
      <c r="AA245" s="177"/>
      <c r="AT245" s="178" t="s">
        <v>161</v>
      </c>
      <c r="AU245" s="178" t="s">
        <v>100</v>
      </c>
      <c r="AV245" s="10" t="s">
        <v>100</v>
      </c>
      <c r="AW245" s="10" t="s">
        <v>36</v>
      </c>
      <c r="AX245" s="10" t="s">
        <v>79</v>
      </c>
      <c r="AY245" s="178" t="s">
        <v>153</v>
      </c>
    </row>
    <row r="246" spans="2:65" s="11" customFormat="1" ht="16.5" customHeight="1">
      <c r="B246" s="179"/>
      <c r="C246" s="180"/>
      <c r="D246" s="180"/>
      <c r="E246" s="181" t="s">
        <v>22</v>
      </c>
      <c r="F246" s="278" t="s">
        <v>171</v>
      </c>
      <c r="G246" s="279"/>
      <c r="H246" s="279"/>
      <c r="I246" s="279"/>
      <c r="J246" s="180"/>
      <c r="K246" s="182">
        <v>361.2</v>
      </c>
      <c r="L246" s="180"/>
      <c r="M246" s="180"/>
      <c r="N246" s="180"/>
      <c r="O246" s="180"/>
      <c r="P246" s="180"/>
      <c r="Q246" s="180"/>
      <c r="R246" s="183"/>
      <c r="T246" s="184"/>
      <c r="U246" s="180"/>
      <c r="V246" s="180"/>
      <c r="W246" s="180"/>
      <c r="X246" s="180"/>
      <c r="Y246" s="180"/>
      <c r="Z246" s="180"/>
      <c r="AA246" s="185"/>
      <c r="AT246" s="186" t="s">
        <v>161</v>
      </c>
      <c r="AU246" s="186" t="s">
        <v>100</v>
      </c>
      <c r="AV246" s="11" t="s">
        <v>158</v>
      </c>
      <c r="AW246" s="11" t="s">
        <v>36</v>
      </c>
      <c r="AX246" s="11" t="s">
        <v>84</v>
      </c>
      <c r="AY246" s="186" t="s">
        <v>153</v>
      </c>
    </row>
    <row r="247" spans="2:65" s="1" customFormat="1" ht="38.25" customHeight="1">
      <c r="B247" s="37"/>
      <c r="C247" s="164" t="s">
        <v>361</v>
      </c>
      <c r="D247" s="164" t="s">
        <v>154</v>
      </c>
      <c r="E247" s="165" t="s">
        <v>362</v>
      </c>
      <c r="F247" s="270" t="s">
        <v>363</v>
      </c>
      <c r="G247" s="270"/>
      <c r="H247" s="270"/>
      <c r="I247" s="270"/>
      <c r="J247" s="166" t="s">
        <v>179</v>
      </c>
      <c r="K247" s="167">
        <v>10836</v>
      </c>
      <c r="L247" s="271">
        <v>0</v>
      </c>
      <c r="M247" s="272"/>
      <c r="N247" s="273">
        <f>ROUND(L247*K247,2)</f>
        <v>0</v>
      </c>
      <c r="O247" s="273"/>
      <c r="P247" s="273"/>
      <c r="Q247" s="273"/>
      <c r="R247" s="39"/>
      <c r="T247" s="168" t="s">
        <v>22</v>
      </c>
      <c r="U247" s="46" t="s">
        <v>44</v>
      </c>
      <c r="V247" s="38"/>
      <c r="W247" s="169">
        <f>V247*K247</f>
        <v>0</v>
      </c>
      <c r="X247" s="169">
        <v>0</v>
      </c>
      <c r="Y247" s="169">
        <f>X247*K247</f>
        <v>0</v>
      </c>
      <c r="Z247" s="169">
        <v>0</v>
      </c>
      <c r="AA247" s="170">
        <f>Z247*K247</f>
        <v>0</v>
      </c>
      <c r="AR247" s="21" t="s">
        <v>158</v>
      </c>
      <c r="AT247" s="21" t="s">
        <v>154</v>
      </c>
      <c r="AU247" s="21" t="s">
        <v>100</v>
      </c>
      <c r="AY247" s="21" t="s">
        <v>153</v>
      </c>
      <c r="BE247" s="107">
        <f>IF(U247="základní",N247,0)</f>
        <v>0</v>
      </c>
      <c r="BF247" s="107">
        <f>IF(U247="snížená",N247,0)</f>
        <v>0</v>
      </c>
      <c r="BG247" s="107">
        <f>IF(U247="zákl. přenesená",N247,0)</f>
        <v>0</v>
      </c>
      <c r="BH247" s="107">
        <f>IF(U247="sníž. přenesená",N247,0)</f>
        <v>0</v>
      </c>
      <c r="BI247" s="107">
        <f>IF(U247="nulová",N247,0)</f>
        <v>0</v>
      </c>
      <c r="BJ247" s="21" t="s">
        <v>84</v>
      </c>
      <c r="BK247" s="107">
        <f>ROUND(L247*K247,2)</f>
        <v>0</v>
      </c>
      <c r="BL247" s="21" t="s">
        <v>158</v>
      </c>
      <c r="BM247" s="21" t="s">
        <v>364</v>
      </c>
    </row>
    <row r="248" spans="2:65" s="10" customFormat="1" ht="16.5" customHeight="1">
      <c r="B248" s="171"/>
      <c r="C248" s="172"/>
      <c r="D248" s="172"/>
      <c r="E248" s="173" t="s">
        <v>22</v>
      </c>
      <c r="F248" s="274" t="s">
        <v>365</v>
      </c>
      <c r="G248" s="275"/>
      <c r="H248" s="275"/>
      <c r="I248" s="275"/>
      <c r="J248" s="172"/>
      <c r="K248" s="174">
        <v>10836</v>
      </c>
      <c r="L248" s="172"/>
      <c r="M248" s="172"/>
      <c r="N248" s="172"/>
      <c r="O248" s="172"/>
      <c r="P248" s="172"/>
      <c r="Q248" s="172"/>
      <c r="R248" s="175"/>
      <c r="T248" s="176"/>
      <c r="U248" s="172"/>
      <c r="V248" s="172"/>
      <c r="W248" s="172"/>
      <c r="X248" s="172"/>
      <c r="Y248" s="172"/>
      <c r="Z248" s="172"/>
      <c r="AA248" s="177"/>
      <c r="AT248" s="178" t="s">
        <v>161</v>
      </c>
      <c r="AU248" s="178" t="s">
        <v>100</v>
      </c>
      <c r="AV248" s="10" t="s">
        <v>100</v>
      </c>
      <c r="AW248" s="10" t="s">
        <v>36</v>
      </c>
      <c r="AX248" s="10" t="s">
        <v>84</v>
      </c>
      <c r="AY248" s="178" t="s">
        <v>153</v>
      </c>
    </row>
    <row r="249" spans="2:65" s="1" customFormat="1" ht="38.25" customHeight="1">
      <c r="B249" s="37"/>
      <c r="C249" s="164" t="s">
        <v>366</v>
      </c>
      <c r="D249" s="164" t="s">
        <v>154</v>
      </c>
      <c r="E249" s="165" t="s">
        <v>367</v>
      </c>
      <c r="F249" s="270" t="s">
        <v>368</v>
      </c>
      <c r="G249" s="270"/>
      <c r="H249" s="270"/>
      <c r="I249" s="270"/>
      <c r="J249" s="166" t="s">
        <v>179</v>
      </c>
      <c r="K249" s="167">
        <v>361.2</v>
      </c>
      <c r="L249" s="271">
        <v>0</v>
      </c>
      <c r="M249" s="272"/>
      <c r="N249" s="273">
        <f>ROUND(L249*K249,2)</f>
        <v>0</v>
      </c>
      <c r="O249" s="273"/>
      <c r="P249" s="273"/>
      <c r="Q249" s="273"/>
      <c r="R249" s="39"/>
      <c r="T249" s="168" t="s">
        <v>22</v>
      </c>
      <c r="U249" s="46" t="s">
        <v>44</v>
      </c>
      <c r="V249" s="38"/>
      <c r="W249" s="169">
        <f>V249*K249</f>
        <v>0</v>
      </c>
      <c r="X249" s="169">
        <v>0</v>
      </c>
      <c r="Y249" s="169">
        <f>X249*K249</f>
        <v>0</v>
      </c>
      <c r="Z249" s="169">
        <v>0</v>
      </c>
      <c r="AA249" s="170">
        <f>Z249*K249</f>
        <v>0</v>
      </c>
      <c r="AR249" s="21" t="s">
        <v>158</v>
      </c>
      <c r="AT249" s="21" t="s">
        <v>154</v>
      </c>
      <c r="AU249" s="21" t="s">
        <v>100</v>
      </c>
      <c r="AY249" s="21" t="s">
        <v>153</v>
      </c>
      <c r="BE249" s="107">
        <f>IF(U249="základní",N249,0)</f>
        <v>0</v>
      </c>
      <c r="BF249" s="107">
        <f>IF(U249="snížená",N249,0)</f>
        <v>0</v>
      </c>
      <c r="BG249" s="107">
        <f>IF(U249="zákl. přenesená",N249,0)</f>
        <v>0</v>
      </c>
      <c r="BH249" s="107">
        <f>IF(U249="sníž. přenesená",N249,0)</f>
        <v>0</v>
      </c>
      <c r="BI249" s="107">
        <f>IF(U249="nulová",N249,0)</f>
        <v>0</v>
      </c>
      <c r="BJ249" s="21" t="s">
        <v>84</v>
      </c>
      <c r="BK249" s="107">
        <f>ROUND(L249*K249,2)</f>
        <v>0</v>
      </c>
      <c r="BL249" s="21" t="s">
        <v>158</v>
      </c>
      <c r="BM249" s="21" t="s">
        <v>369</v>
      </c>
    </row>
    <row r="250" spans="2:65" s="1" customFormat="1" ht="25.5" customHeight="1">
      <c r="B250" s="37"/>
      <c r="C250" s="164" t="s">
        <v>370</v>
      </c>
      <c r="D250" s="164" t="s">
        <v>154</v>
      </c>
      <c r="E250" s="165" t="s">
        <v>371</v>
      </c>
      <c r="F250" s="270" t="s">
        <v>372</v>
      </c>
      <c r="G250" s="270"/>
      <c r="H250" s="270"/>
      <c r="I250" s="270"/>
      <c r="J250" s="166" t="s">
        <v>329</v>
      </c>
      <c r="K250" s="167">
        <v>5.88</v>
      </c>
      <c r="L250" s="271">
        <v>0</v>
      </c>
      <c r="M250" s="272"/>
      <c r="N250" s="273">
        <f>ROUND(L250*K250,2)</f>
        <v>0</v>
      </c>
      <c r="O250" s="273"/>
      <c r="P250" s="273"/>
      <c r="Q250" s="273"/>
      <c r="R250" s="39"/>
      <c r="T250" s="168" t="s">
        <v>22</v>
      </c>
      <c r="U250" s="46" t="s">
        <v>44</v>
      </c>
      <c r="V250" s="38"/>
      <c r="W250" s="169">
        <f>V250*K250</f>
        <v>0</v>
      </c>
      <c r="X250" s="169">
        <v>0</v>
      </c>
      <c r="Y250" s="169">
        <f>X250*K250</f>
        <v>0</v>
      </c>
      <c r="Z250" s="169">
        <v>0</v>
      </c>
      <c r="AA250" s="170">
        <f>Z250*K250</f>
        <v>0</v>
      </c>
      <c r="AR250" s="21" t="s">
        <v>158</v>
      </c>
      <c r="AT250" s="21" t="s">
        <v>154</v>
      </c>
      <c r="AU250" s="21" t="s">
        <v>100</v>
      </c>
      <c r="AY250" s="21" t="s">
        <v>153</v>
      </c>
      <c r="BE250" s="107">
        <f>IF(U250="základní",N250,0)</f>
        <v>0</v>
      </c>
      <c r="BF250" s="107">
        <f>IF(U250="snížená",N250,0)</f>
        <v>0</v>
      </c>
      <c r="BG250" s="107">
        <f>IF(U250="zákl. přenesená",N250,0)</f>
        <v>0</v>
      </c>
      <c r="BH250" s="107">
        <f>IF(U250="sníž. přenesená",N250,0)</f>
        <v>0</v>
      </c>
      <c r="BI250" s="107">
        <f>IF(U250="nulová",N250,0)</f>
        <v>0</v>
      </c>
      <c r="BJ250" s="21" t="s">
        <v>84</v>
      </c>
      <c r="BK250" s="107">
        <f>ROUND(L250*K250,2)</f>
        <v>0</v>
      </c>
      <c r="BL250" s="21" t="s">
        <v>158</v>
      </c>
      <c r="BM250" s="21" t="s">
        <v>373</v>
      </c>
    </row>
    <row r="251" spans="2:65" s="10" customFormat="1" ht="25.5" customHeight="1">
      <c r="B251" s="171"/>
      <c r="C251" s="172"/>
      <c r="D251" s="172"/>
      <c r="E251" s="173" t="s">
        <v>22</v>
      </c>
      <c r="F251" s="274" t="s">
        <v>374</v>
      </c>
      <c r="G251" s="275"/>
      <c r="H251" s="275"/>
      <c r="I251" s="275"/>
      <c r="J251" s="172"/>
      <c r="K251" s="174">
        <v>5.88</v>
      </c>
      <c r="L251" s="172"/>
      <c r="M251" s="172"/>
      <c r="N251" s="172"/>
      <c r="O251" s="172"/>
      <c r="P251" s="172"/>
      <c r="Q251" s="172"/>
      <c r="R251" s="175"/>
      <c r="T251" s="176"/>
      <c r="U251" s="172"/>
      <c r="V251" s="172"/>
      <c r="W251" s="172"/>
      <c r="X251" s="172"/>
      <c r="Y251" s="172"/>
      <c r="Z251" s="172"/>
      <c r="AA251" s="177"/>
      <c r="AT251" s="178" t="s">
        <v>161</v>
      </c>
      <c r="AU251" s="178" t="s">
        <v>100</v>
      </c>
      <c r="AV251" s="10" t="s">
        <v>100</v>
      </c>
      <c r="AW251" s="10" t="s">
        <v>36</v>
      </c>
      <c r="AX251" s="10" t="s">
        <v>84</v>
      </c>
      <c r="AY251" s="178" t="s">
        <v>153</v>
      </c>
    </row>
    <row r="252" spans="2:65" s="1" customFormat="1" ht="38.25" customHeight="1">
      <c r="B252" s="37"/>
      <c r="C252" s="164" t="s">
        <v>375</v>
      </c>
      <c r="D252" s="164" t="s">
        <v>154</v>
      </c>
      <c r="E252" s="165" t="s">
        <v>376</v>
      </c>
      <c r="F252" s="270" t="s">
        <v>377</v>
      </c>
      <c r="G252" s="270"/>
      <c r="H252" s="270"/>
      <c r="I252" s="270"/>
      <c r="J252" s="166" t="s">
        <v>329</v>
      </c>
      <c r="K252" s="167">
        <v>117.6</v>
      </c>
      <c r="L252" s="271">
        <v>0</v>
      </c>
      <c r="M252" s="272"/>
      <c r="N252" s="273">
        <f>ROUND(L252*K252,2)</f>
        <v>0</v>
      </c>
      <c r="O252" s="273"/>
      <c r="P252" s="273"/>
      <c r="Q252" s="273"/>
      <c r="R252" s="39"/>
      <c r="T252" s="168" t="s">
        <v>22</v>
      </c>
      <c r="U252" s="46" t="s">
        <v>44</v>
      </c>
      <c r="V252" s="38"/>
      <c r="W252" s="169">
        <f>V252*K252</f>
        <v>0</v>
      </c>
      <c r="X252" s="169">
        <v>0</v>
      </c>
      <c r="Y252" s="169">
        <f>X252*K252</f>
        <v>0</v>
      </c>
      <c r="Z252" s="169">
        <v>0</v>
      </c>
      <c r="AA252" s="170">
        <f>Z252*K252</f>
        <v>0</v>
      </c>
      <c r="AR252" s="21" t="s">
        <v>158</v>
      </c>
      <c r="AT252" s="21" t="s">
        <v>154</v>
      </c>
      <c r="AU252" s="21" t="s">
        <v>100</v>
      </c>
      <c r="AY252" s="21" t="s">
        <v>153</v>
      </c>
      <c r="BE252" s="107">
        <f>IF(U252="základní",N252,0)</f>
        <v>0</v>
      </c>
      <c r="BF252" s="107">
        <f>IF(U252="snížená",N252,0)</f>
        <v>0</v>
      </c>
      <c r="BG252" s="107">
        <f>IF(U252="zákl. přenesená",N252,0)</f>
        <v>0</v>
      </c>
      <c r="BH252" s="107">
        <f>IF(U252="sníž. přenesená",N252,0)</f>
        <v>0</v>
      </c>
      <c r="BI252" s="107">
        <f>IF(U252="nulová",N252,0)</f>
        <v>0</v>
      </c>
      <c r="BJ252" s="21" t="s">
        <v>84</v>
      </c>
      <c r="BK252" s="107">
        <f>ROUND(L252*K252,2)</f>
        <v>0</v>
      </c>
      <c r="BL252" s="21" t="s">
        <v>158</v>
      </c>
      <c r="BM252" s="21" t="s">
        <v>378</v>
      </c>
    </row>
    <row r="253" spans="2:65" s="10" customFormat="1" ht="16.5" customHeight="1">
      <c r="B253" s="171"/>
      <c r="C253" s="172"/>
      <c r="D253" s="172"/>
      <c r="E253" s="173" t="s">
        <v>22</v>
      </c>
      <c r="F253" s="274" t="s">
        <v>379</v>
      </c>
      <c r="G253" s="275"/>
      <c r="H253" s="275"/>
      <c r="I253" s="275"/>
      <c r="J253" s="172"/>
      <c r="K253" s="174">
        <v>117.6</v>
      </c>
      <c r="L253" s="172"/>
      <c r="M253" s="172"/>
      <c r="N253" s="172"/>
      <c r="O253" s="172"/>
      <c r="P253" s="172"/>
      <c r="Q253" s="172"/>
      <c r="R253" s="175"/>
      <c r="T253" s="176"/>
      <c r="U253" s="172"/>
      <c r="V253" s="172"/>
      <c r="W253" s="172"/>
      <c r="X253" s="172"/>
      <c r="Y253" s="172"/>
      <c r="Z253" s="172"/>
      <c r="AA253" s="177"/>
      <c r="AT253" s="178" t="s">
        <v>161</v>
      </c>
      <c r="AU253" s="178" t="s">
        <v>100</v>
      </c>
      <c r="AV253" s="10" t="s">
        <v>100</v>
      </c>
      <c r="AW253" s="10" t="s">
        <v>36</v>
      </c>
      <c r="AX253" s="10" t="s">
        <v>84</v>
      </c>
      <c r="AY253" s="178" t="s">
        <v>153</v>
      </c>
    </row>
    <row r="254" spans="2:65" s="1" customFormat="1" ht="25.5" customHeight="1">
      <c r="B254" s="37"/>
      <c r="C254" s="164" t="s">
        <v>380</v>
      </c>
      <c r="D254" s="164" t="s">
        <v>154</v>
      </c>
      <c r="E254" s="165" t="s">
        <v>381</v>
      </c>
      <c r="F254" s="270" t="s">
        <v>382</v>
      </c>
      <c r="G254" s="270"/>
      <c r="H254" s="270"/>
      <c r="I254" s="270"/>
      <c r="J254" s="166" t="s">
        <v>329</v>
      </c>
      <c r="K254" s="167">
        <v>5.88</v>
      </c>
      <c r="L254" s="271">
        <v>0</v>
      </c>
      <c r="M254" s="272"/>
      <c r="N254" s="273">
        <f>ROUND(L254*K254,2)</f>
        <v>0</v>
      </c>
      <c r="O254" s="273"/>
      <c r="P254" s="273"/>
      <c r="Q254" s="273"/>
      <c r="R254" s="39"/>
      <c r="T254" s="168" t="s">
        <v>22</v>
      </c>
      <c r="U254" s="46" t="s">
        <v>44</v>
      </c>
      <c r="V254" s="38"/>
      <c r="W254" s="169">
        <f>V254*K254</f>
        <v>0</v>
      </c>
      <c r="X254" s="169">
        <v>0</v>
      </c>
      <c r="Y254" s="169">
        <f>X254*K254</f>
        <v>0</v>
      </c>
      <c r="Z254" s="169">
        <v>0</v>
      </c>
      <c r="AA254" s="170">
        <f>Z254*K254</f>
        <v>0</v>
      </c>
      <c r="AR254" s="21" t="s">
        <v>158</v>
      </c>
      <c r="AT254" s="21" t="s">
        <v>154</v>
      </c>
      <c r="AU254" s="21" t="s">
        <v>100</v>
      </c>
      <c r="AY254" s="21" t="s">
        <v>153</v>
      </c>
      <c r="BE254" s="107">
        <f>IF(U254="základní",N254,0)</f>
        <v>0</v>
      </c>
      <c r="BF254" s="107">
        <f>IF(U254="snížená",N254,0)</f>
        <v>0</v>
      </c>
      <c r="BG254" s="107">
        <f>IF(U254="zákl. přenesená",N254,0)</f>
        <v>0</v>
      </c>
      <c r="BH254" s="107">
        <f>IF(U254="sníž. přenesená",N254,0)</f>
        <v>0</v>
      </c>
      <c r="BI254" s="107">
        <f>IF(U254="nulová",N254,0)</f>
        <v>0</v>
      </c>
      <c r="BJ254" s="21" t="s">
        <v>84</v>
      </c>
      <c r="BK254" s="107">
        <f>ROUND(L254*K254,2)</f>
        <v>0</v>
      </c>
      <c r="BL254" s="21" t="s">
        <v>158</v>
      </c>
      <c r="BM254" s="21" t="s">
        <v>383</v>
      </c>
    </row>
    <row r="255" spans="2:65" s="1" customFormat="1" ht="25.5" customHeight="1">
      <c r="B255" s="37"/>
      <c r="C255" s="164" t="s">
        <v>384</v>
      </c>
      <c r="D255" s="164" t="s">
        <v>154</v>
      </c>
      <c r="E255" s="165" t="s">
        <v>385</v>
      </c>
      <c r="F255" s="270" t="s">
        <v>386</v>
      </c>
      <c r="G255" s="270"/>
      <c r="H255" s="270"/>
      <c r="I255" s="270"/>
      <c r="J255" s="166" t="s">
        <v>179</v>
      </c>
      <c r="K255" s="167">
        <v>15.39</v>
      </c>
      <c r="L255" s="271">
        <v>0</v>
      </c>
      <c r="M255" s="272"/>
      <c r="N255" s="273">
        <f>ROUND(L255*K255,2)</f>
        <v>0</v>
      </c>
      <c r="O255" s="273"/>
      <c r="P255" s="273"/>
      <c r="Q255" s="273"/>
      <c r="R255" s="39"/>
      <c r="T255" s="168" t="s">
        <v>22</v>
      </c>
      <c r="U255" s="46" t="s">
        <v>44</v>
      </c>
      <c r="V255" s="38"/>
      <c r="W255" s="169">
        <f>V255*K255</f>
        <v>0</v>
      </c>
      <c r="X255" s="169">
        <v>0</v>
      </c>
      <c r="Y255" s="169">
        <f>X255*K255</f>
        <v>0</v>
      </c>
      <c r="Z255" s="169">
        <v>8.2000000000000003E-2</v>
      </c>
      <c r="AA255" s="170">
        <f>Z255*K255</f>
        <v>1.2619800000000001</v>
      </c>
      <c r="AR255" s="21" t="s">
        <v>158</v>
      </c>
      <c r="AT255" s="21" t="s">
        <v>154</v>
      </c>
      <c r="AU255" s="21" t="s">
        <v>100</v>
      </c>
      <c r="AY255" s="21" t="s">
        <v>153</v>
      </c>
      <c r="BE255" s="107">
        <f>IF(U255="základní",N255,0)</f>
        <v>0</v>
      </c>
      <c r="BF255" s="107">
        <f>IF(U255="snížená",N255,0)</f>
        <v>0</v>
      </c>
      <c r="BG255" s="107">
        <f>IF(U255="zákl. přenesená",N255,0)</f>
        <v>0</v>
      </c>
      <c r="BH255" s="107">
        <f>IF(U255="sníž. přenesená",N255,0)</f>
        <v>0</v>
      </c>
      <c r="BI255" s="107">
        <f>IF(U255="nulová",N255,0)</f>
        <v>0</v>
      </c>
      <c r="BJ255" s="21" t="s">
        <v>84</v>
      </c>
      <c r="BK255" s="107">
        <f>ROUND(L255*K255,2)</f>
        <v>0</v>
      </c>
      <c r="BL255" s="21" t="s">
        <v>158</v>
      </c>
      <c r="BM255" s="21" t="s">
        <v>387</v>
      </c>
    </row>
    <row r="256" spans="2:65" s="10" customFormat="1" ht="25.5" customHeight="1">
      <c r="B256" s="171"/>
      <c r="C256" s="172"/>
      <c r="D256" s="172"/>
      <c r="E256" s="173" t="s">
        <v>22</v>
      </c>
      <c r="F256" s="274" t="s">
        <v>388</v>
      </c>
      <c r="G256" s="275"/>
      <c r="H256" s="275"/>
      <c r="I256" s="275"/>
      <c r="J256" s="172"/>
      <c r="K256" s="174">
        <v>9.99</v>
      </c>
      <c r="L256" s="172"/>
      <c r="M256" s="172"/>
      <c r="N256" s="172"/>
      <c r="O256" s="172"/>
      <c r="P256" s="172"/>
      <c r="Q256" s="172"/>
      <c r="R256" s="175"/>
      <c r="T256" s="176"/>
      <c r="U256" s="172"/>
      <c r="V256" s="172"/>
      <c r="W256" s="172"/>
      <c r="X256" s="172"/>
      <c r="Y256" s="172"/>
      <c r="Z256" s="172"/>
      <c r="AA256" s="177"/>
      <c r="AT256" s="178" t="s">
        <v>161</v>
      </c>
      <c r="AU256" s="178" t="s">
        <v>100</v>
      </c>
      <c r="AV256" s="10" t="s">
        <v>100</v>
      </c>
      <c r="AW256" s="10" t="s">
        <v>36</v>
      </c>
      <c r="AX256" s="10" t="s">
        <v>79</v>
      </c>
      <c r="AY256" s="178" t="s">
        <v>153</v>
      </c>
    </row>
    <row r="257" spans="2:65" s="10" customFormat="1" ht="16.5" customHeight="1">
      <c r="B257" s="171"/>
      <c r="C257" s="172"/>
      <c r="D257" s="172"/>
      <c r="E257" s="173" t="s">
        <v>22</v>
      </c>
      <c r="F257" s="276" t="s">
        <v>389</v>
      </c>
      <c r="G257" s="277"/>
      <c r="H257" s="277"/>
      <c r="I257" s="277"/>
      <c r="J257" s="172"/>
      <c r="K257" s="174">
        <v>5.4</v>
      </c>
      <c r="L257" s="172"/>
      <c r="M257" s="172"/>
      <c r="N257" s="172"/>
      <c r="O257" s="172"/>
      <c r="P257" s="172"/>
      <c r="Q257" s="172"/>
      <c r="R257" s="175"/>
      <c r="T257" s="176"/>
      <c r="U257" s="172"/>
      <c r="V257" s="172"/>
      <c r="W257" s="172"/>
      <c r="X257" s="172"/>
      <c r="Y257" s="172"/>
      <c r="Z257" s="172"/>
      <c r="AA257" s="177"/>
      <c r="AT257" s="178" t="s">
        <v>161</v>
      </c>
      <c r="AU257" s="178" t="s">
        <v>100</v>
      </c>
      <c r="AV257" s="10" t="s">
        <v>100</v>
      </c>
      <c r="AW257" s="10" t="s">
        <v>36</v>
      </c>
      <c r="AX257" s="10" t="s">
        <v>79</v>
      </c>
      <c r="AY257" s="178" t="s">
        <v>153</v>
      </c>
    </row>
    <row r="258" spans="2:65" s="11" customFormat="1" ht="16.5" customHeight="1">
      <c r="B258" s="179"/>
      <c r="C258" s="180"/>
      <c r="D258" s="180"/>
      <c r="E258" s="181" t="s">
        <v>22</v>
      </c>
      <c r="F258" s="278" t="s">
        <v>171</v>
      </c>
      <c r="G258" s="279"/>
      <c r="H258" s="279"/>
      <c r="I258" s="279"/>
      <c r="J258" s="180"/>
      <c r="K258" s="182">
        <v>15.39</v>
      </c>
      <c r="L258" s="180"/>
      <c r="M258" s="180"/>
      <c r="N258" s="180"/>
      <c r="O258" s="180"/>
      <c r="P258" s="180"/>
      <c r="Q258" s="180"/>
      <c r="R258" s="183"/>
      <c r="T258" s="184"/>
      <c r="U258" s="180"/>
      <c r="V258" s="180"/>
      <c r="W258" s="180"/>
      <c r="X258" s="180"/>
      <c r="Y258" s="180"/>
      <c r="Z258" s="180"/>
      <c r="AA258" s="185"/>
      <c r="AT258" s="186" t="s">
        <v>161</v>
      </c>
      <c r="AU258" s="186" t="s">
        <v>100</v>
      </c>
      <c r="AV258" s="11" t="s">
        <v>158</v>
      </c>
      <c r="AW258" s="11" t="s">
        <v>36</v>
      </c>
      <c r="AX258" s="11" t="s">
        <v>84</v>
      </c>
      <c r="AY258" s="186" t="s">
        <v>153</v>
      </c>
    </row>
    <row r="259" spans="2:65" s="1" customFormat="1" ht="38.25" customHeight="1">
      <c r="B259" s="37"/>
      <c r="C259" s="164" t="s">
        <v>390</v>
      </c>
      <c r="D259" s="164" t="s">
        <v>154</v>
      </c>
      <c r="E259" s="165" t="s">
        <v>391</v>
      </c>
      <c r="F259" s="270" t="s">
        <v>392</v>
      </c>
      <c r="G259" s="270"/>
      <c r="H259" s="270"/>
      <c r="I259" s="270"/>
      <c r="J259" s="166" t="s">
        <v>179</v>
      </c>
      <c r="K259" s="167">
        <v>2.2949999999999999</v>
      </c>
      <c r="L259" s="271">
        <v>0</v>
      </c>
      <c r="M259" s="272"/>
      <c r="N259" s="273">
        <f>ROUND(L259*K259,2)</f>
        <v>0</v>
      </c>
      <c r="O259" s="273"/>
      <c r="P259" s="273"/>
      <c r="Q259" s="273"/>
      <c r="R259" s="39"/>
      <c r="T259" s="168" t="s">
        <v>22</v>
      </c>
      <c r="U259" s="46" t="s">
        <v>44</v>
      </c>
      <c r="V259" s="38"/>
      <c r="W259" s="169">
        <f>V259*K259</f>
        <v>0</v>
      </c>
      <c r="X259" s="169">
        <v>0</v>
      </c>
      <c r="Y259" s="169">
        <f>X259*K259</f>
        <v>0</v>
      </c>
      <c r="Z259" s="169">
        <v>3.5000000000000003E-2</v>
      </c>
      <c r="AA259" s="170">
        <f>Z259*K259</f>
        <v>8.0325000000000008E-2</v>
      </c>
      <c r="AR259" s="21" t="s">
        <v>158</v>
      </c>
      <c r="AT259" s="21" t="s">
        <v>154</v>
      </c>
      <c r="AU259" s="21" t="s">
        <v>100</v>
      </c>
      <c r="AY259" s="21" t="s">
        <v>153</v>
      </c>
      <c r="BE259" s="107">
        <f>IF(U259="základní",N259,0)</f>
        <v>0</v>
      </c>
      <c r="BF259" s="107">
        <f>IF(U259="snížená",N259,0)</f>
        <v>0</v>
      </c>
      <c r="BG259" s="107">
        <f>IF(U259="zákl. přenesená",N259,0)</f>
        <v>0</v>
      </c>
      <c r="BH259" s="107">
        <f>IF(U259="sníž. přenesená",N259,0)</f>
        <v>0</v>
      </c>
      <c r="BI259" s="107">
        <f>IF(U259="nulová",N259,0)</f>
        <v>0</v>
      </c>
      <c r="BJ259" s="21" t="s">
        <v>84</v>
      </c>
      <c r="BK259" s="107">
        <f>ROUND(L259*K259,2)</f>
        <v>0</v>
      </c>
      <c r="BL259" s="21" t="s">
        <v>158</v>
      </c>
      <c r="BM259" s="21" t="s">
        <v>393</v>
      </c>
    </row>
    <row r="260" spans="2:65" s="10" customFormat="1" ht="16.5" customHeight="1">
      <c r="B260" s="171"/>
      <c r="C260" s="172"/>
      <c r="D260" s="172"/>
      <c r="E260" s="173" t="s">
        <v>22</v>
      </c>
      <c r="F260" s="274" t="s">
        <v>394</v>
      </c>
      <c r="G260" s="275"/>
      <c r="H260" s="275"/>
      <c r="I260" s="275"/>
      <c r="J260" s="172"/>
      <c r="K260" s="174">
        <v>2.2949999999999999</v>
      </c>
      <c r="L260" s="172"/>
      <c r="M260" s="172"/>
      <c r="N260" s="172"/>
      <c r="O260" s="172"/>
      <c r="P260" s="172"/>
      <c r="Q260" s="172"/>
      <c r="R260" s="175"/>
      <c r="T260" s="176"/>
      <c r="U260" s="172"/>
      <c r="V260" s="172"/>
      <c r="W260" s="172"/>
      <c r="X260" s="172"/>
      <c r="Y260" s="172"/>
      <c r="Z260" s="172"/>
      <c r="AA260" s="177"/>
      <c r="AT260" s="178" t="s">
        <v>161</v>
      </c>
      <c r="AU260" s="178" t="s">
        <v>100</v>
      </c>
      <c r="AV260" s="10" t="s">
        <v>100</v>
      </c>
      <c r="AW260" s="10" t="s">
        <v>36</v>
      </c>
      <c r="AX260" s="10" t="s">
        <v>84</v>
      </c>
      <c r="AY260" s="178" t="s">
        <v>153</v>
      </c>
    </row>
    <row r="261" spans="2:65" s="1" customFormat="1" ht="25.5" customHeight="1">
      <c r="B261" s="37"/>
      <c r="C261" s="164" t="s">
        <v>395</v>
      </c>
      <c r="D261" s="164" t="s">
        <v>154</v>
      </c>
      <c r="E261" s="165" t="s">
        <v>396</v>
      </c>
      <c r="F261" s="270" t="s">
        <v>397</v>
      </c>
      <c r="G261" s="270"/>
      <c r="H261" s="270"/>
      <c r="I261" s="270"/>
      <c r="J261" s="166" t="s">
        <v>203</v>
      </c>
      <c r="K261" s="167">
        <v>14</v>
      </c>
      <c r="L261" s="271">
        <v>0</v>
      </c>
      <c r="M261" s="272"/>
      <c r="N261" s="273">
        <f>ROUND(L261*K261,2)</f>
        <v>0</v>
      </c>
      <c r="O261" s="273"/>
      <c r="P261" s="273"/>
      <c r="Q261" s="273"/>
      <c r="R261" s="39"/>
      <c r="T261" s="168" t="s">
        <v>22</v>
      </c>
      <c r="U261" s="46" t="s">
        <v>44</v>
      </c>
      <c r="V261" s="38"/>
      <c r="W261" s="169">
        <f>V261*K261</f>
        <v>0</v>
      </c>
      <c r="X261" s="169">
        <v>0</v>
      </c>
      <c r="Y261" s="169">
        <f>X261*K261</f>
        <v>0</v>
      </c>
      <c r="Z261" s="169">
        <v>1.4999999999999999E-2</v>
      </c>
      <c r="AA261" s="170">
        <f>Z261*K261</f>
        <v>0.21</v>
      </c>
      <c r="AR261" s="21" t="s">
        <v>158</v>
      </c>
      <c r="AT261" s="21" t="s">
        <v>154</v>
      </c>
      <c r="AU261" s="21" t="s">
        <v>100</v>
      </c>
      <c r="AY261" s="21" t="s">
        <v>153</v>
      </c>
      <c r="BE261" s="107">
        <f>IF(U261="základní",N261,0)</f>
        <v>0</v>
      </c>
      <c r="BF261" s="107">
        <f>IF(U261="snížená",N261,0)</f>
        <v>0</v>
      </c>
      <c r="BG261" s="107">
        <f>IF(U261="zákl. přenesená",N261,0)</f>
        <v>0</v>
      </c>
      <c r="BH261" s="107">
        <f>IF(U261="sníž. přenesená",N261,0)</f>
        <v>0</v>
      </c>
      <c r="BI261" s="107">
        <f>IF(U261="nulová",N261,0)</f>
        <v>0</v>
      </c>
      <c r="BJ261" s="21" t="s">
        <v>84</v>
      </c>
      <c r="BK261" s="107">
        <f>ROUND(L261*K261,2)</f>
        <v>0</v>
      </c>
      <c r="BL261" s="21" t="s">
        <v>158</v>
      </c>
      <c r="BM261" s="21" t="s">
        <v>398</v>
      </c>
    </row>
    <row r="262" spans="2:65" s="10" customFormat="1" ht="16.5" customHeight="1">
      <c r="B262" s="171"/>
      <c r="C262" s="172"/>
      <c r="D262" s="172"/>
      <c r="E262" s="173" t="s">
        <v>22</v>
      </c>
      <c r="F262" s="274" t="s">
        <v>205</v>
      </c>
      <c r="G262" s="275"/>
      <c r="H262" s="275"/>
      <c r="I262" s="275"/>
      <c r="J262" s="172"/>
      <c r="K262" s="174">
        <v>10</v>
      </c>
      <c r="L262" s="172"/>
      <c r="M262" s="172"/>
      <c r="N262" s="172"/>
      <c r="O262" s="172"/>
      <c r="P262" s="172"/>
      <c r="Q262" s="172"/>
      <c r="R262" s="175"/>
      <c r="T262" s="176"/>
      <c r="U262" s="172"/>
      <c r="V262" s="172"/>
      <c r="W262" s="172"/>
      <c r="X262" s="172"/>
      <c r="Y262" s="172"/>
      <c r="Z262" s="172"/>
      <c r="AA262" s="177"/>
      <c r="AT262" s="178" t="s">
        <v>161</v>
      </c>
      <c r="AU262" s="178" t="s">
        <v>100</v>
      </c>
      <c r="AV262" s="10" t="s">
        <v>100</v>
      </c>
      <c r="AW262" s="10" t="s">
        <v>36</v>
      </c>
      <c r="AX262" s="10" t="s">
        <v>79</v>
      </c>
      <c r="AY262" s="178" t="s">
        <v>153</v>
      </c>
    </row>
    <row r="263" spans="2:65" s="10" customFormat="1" ht="16.5" customHeight="1">
      <c r="B263" s="171"/>
      <c r="C263" s="172"/>
      <c r="D263" s="172"/>
      <c r="E263" s="173" t="s">
        <v>22</v>
      </c>
      <c r="F263" s="276" t="s">
        <v>206</v>
      </c>
      <c r="G263" s="277"/>
      <c r="H263" s="277"/>
      <c r="I263" s="277"/>
      <c r="J263" s="172"/>
      <c r="K263" s="174">
        <v>4</v>
      </c>
      <c r="L263" s="172"/>
      <c r="M263" s="172"/>
      <c r="N263" s="172"/>
      <c r="O263" s="172"/>
      <c r="P263" s="172"/>
      <c r="Q263" s="172"/>
      <c r="R263" s="175"/>
      <c r="T263" s="176"/>
      <c r="U263" s="172"/>
      <c r="V263" s="172"/>
      <c r="W263" s="172"/>
      <c r="X263" s="172"/>
      <c r="Y263" s="172"/>
      <c r="Z263" s="172"/>
      <c r="AA263" s="177"/>
      <c r="AT263" s="178" t="s">
        <v>161</v>
      </c>
      <c r="AU263" s="178" t="s">
        <v>100</v>
      </c>
      <c r="AV263" s="10" t="s">
        <v>100</v>
      </c>
      <c r="AW263" s="10" t="s">
        <v>36</v>
      </c>
      <c r="AX263" s="10" t="s">
        <v>79</v>
      </c>
      <c r="AY263" s="178" t="s">
        <v>153</v>
      </c>
    </row>
    <row r="264" spans="2:65" s="11" customFormat="1" ht="16.5" customHeight="1">
      <c r="B264" s="179"/>
      <c r="C264" s="180"/>
      <c r="D264" s="180"/>
      <c r="E264" s="181" t="s">
        <v>22</v>
      </c>
      <c r="F264" s="278" t="s">
        <v>171</v>
      </c>
      <c r="G264" s="279"/>
      <c r="H264" s="279"/>
      <c r="I264" s="279"/>
      <c r="J264" s="180"/>
      <c r="K264" s="182">
        <v>14</v>
      </c>
      <c r="L264" s="180"/>
      <c r="M264" s="180"/>
      <c r="N264" s="180"/>
      <c r="O264" s="180"/>
      <c r="P264" s="180"/>
      <c r="Q264" s="180"/>
      <c r="R264" s="183"/>
      <c r="T264" s="184"/>
      <c r="U264" s="180"/>
      <c r="V264" s="180"/>
      <c r="W264" s="180"/>
      <c r="X264" s="180"/>
      <c r="Y264" s="180"/>
      <c r="Z264" s="180"/>
      <c r="AA264" s="185"/>
      <c r="AT264" s="186" t="s">
        <v>161</v>
      </c>
      <c r="AU264" s="186" t="s">
        <v>100</v>
      </c>
      <c r="AV264" s="11" t="s">
        <v>158</v>
      </c>
      <c r="AW264" s="11" t="s">
        <v>36</v>
      </c>
      <c r="AX264" s="11" t="s">
        <v>84</v>
      </c>
      <c r="AY264" s="186" t="s">
        <v>153</v>
      </c>
    </row>
    <row r="265" spans="2:65" s="1" customFormat="1" ht="38.25" customHeight="1">
      <c r="B265" s="37"/>
      <c r="C265" s="164" t="s">
        <v>399</v>
      </c>
      <c r="D265" s="164" t="s">
        <v>154</v>
      </c>
      <c r="E265" s="165" t="s">
        <v>400</v>
      </c>
      <c r="F265" s="270" t="s">
        <v>401</v>
      </c>
      <c r="G265" s="270"/>
      <c r="H265" s="270"/>
      <c r="I265" s="270"/>
      <c r="J265" s="166" t="s">
        <v>179</v>
      </c>
      <c r="K265" s="167">
        <v>100.1</v>
      </c>
      <c r="L265" s="271">
        <v>0</v>
      </c>
      <c r="M265" s="272"/>
      <c r="N265" s="273">
        <f>ROUND(L265*K265,2)</f>
        <v>0</v>
      </c>
      <c r="O265" s="273"/>
      <c r="P265" s="273"/>
      <c r="Q265" s="273"/>
      <c r="R265" s="39"/>
      <c r="T265" s="168" t="s">
        <v>22</v>
      </c>
      <c r="U265" s="46" t="s">
        <v>44</v>
      </c>
      <c r="V265" s="38"/>
      <c r="W265" s="169">
        <f>V265*K265</f>
        <v>0</v>
      </c>
      <c r="X265" s="169">
        <v>0</v>
      </c>
      <c r="Y265" s="169">
        <f>X265*K265</f>
        <v>0</v>
      </c>
      <c r="Z265" s="169">
        <v>4.5999999999999999E-2</v>
      </c>
      <c r="AA265" s="170">
        <f>Z265*K265</f>
        <v>4.6045999999999996</v>
      </c>
      <c r="AR265" s="21" t="s">
        <v>158</v>
      </c>
      <c r="AT265" s="21" t="s">
        <v>154</v>
      </c>
      <c r="AU265" s="21" t="s">
        <v>100</v>
      </c>
      <c r="AY265" s="21" t="s">
        <v>153</v>
      </c>
      <c r="BE265" s="107">
        <f>IF(U265="základní",N265,0)</f>
        <v>0</v>
      </c>
      <c r="BF265" s="107">
        <f>IF(U265="snížená",N265,0)</f>
        <v>0</v>
      </c>
      <c r="BG265" s="107">
        <f>IF(U265="zákl. přenesená",N265,0)</f>
        <v>0</v>
      </c>
      <c r="BH265" s="107">
        <f>IF(U265="sníž. přenesená",N265,0)</f>
        <v>0</v>
      </c>
      <c r="BI265" s="107">
        <f>IF(U265="nulová",N265,0)</f>
        <v>0</v>
      </c>
      <c r="BJ265" s="21" t="s">
        <v>84</v>
      </c>
      <c r="BK265" s="107">
        <f>ROUND(L265*K265,2)</f>
        <v>0</v>
      </c>
      <c r="BL265" s="21" t="s">
        <v>158</v>
      </c>
      <c r="BM265" s="21" t="s">
        <v>402</v>
      </c>
    </row>
    <row r="266" spans="2:65" s="10" customFormat="1" ht="25.5" customHeight="1">
      <c r="B266" s="171"/>
      <c r="C266" s="172"/>
      <c r="D266" s="172"/>
      <c r="E266" s="173" t="s">
        <v>22</v>
      </c>
      <c r="F266" s="274" t="s">
        <v>403</v>
      </c>
      <c r="G266" s="275"/>
      <c r="H266" s="275"/>
      <c r="I266" s="275"/>
      <c r="J266" s="172"/>
      <c r="K266" s="174">
        <v>6.39</v>
      </c>
      <c r="L266" s="172"/>
      <c r="M266" s="172"/>
      <c r="N266" s="172"/>
      <c r="O266" s="172"/>
      <c r="P266" s="172"/>
      <c r="Q266" s="172"/>
      <c r="R266" s="175"/>
      <c r="T266" s="176"/>
      <c r="U266" s="172"/>
      <c r="V266" s="172"/>
      <c r="W266" s="172"/>
      <c r="X266" s="172"/>
      <c r="Y266" s="172"/>
      <c r="Z266" s="172"/>
      <c r="AA266" s="177"/>
      <c r="AT266" s="178" t="s">
        <v>161</v>
      </c>
      <c r="AU266" s="178" t="s">
        <v>100</v>
      </c>
      <c r="AV266" s="10" t="s">
        <v>100</v>
      </c>
      <c r="AW266" s="10" t="s">
        <v>36</v>
      </c>
      <c r="AX266" s="10" t="s">
        <v>79</v>
      </c>
      <c r="AY266" s="178" t="s">
        <v>153</v>
      </c>
    </row>
    <row r="267" spans="2:65" s="10" customFormat="1" ht="16.5" customHeight="1">
      <c r="B267" s="171"/>
      <c r="C267" s="172"/>
      <c r="D267" s="172"/>
      <c r="E267" s="173" t="s">
        <v>22</v>
      </c>
      <c r="F267" s="276" t="s">
        <v>217</v>
      </c>
      <c r="G267" s="277"/>
      <c r="H267" s="277"/>
      <c r="I267" s="277"/>
      <c r="J267" s="172"/>
      <c r="K267" s="174">
        <v>50.6</v>
      </c>
      <c r="L267" s="172"/>
      <c r="M267" s="172"/>
      <c r="N267" s="172"/>
      <c r="O267" s="172"/>
      <c r="P267" s="172"/>
      <c r="Q267" s="172"/>
      <c r="R267" s="175"/>
      <c r="T267" s="176"/>
      <c r="U267" s="172"/>
      <c r="V267" s="172"/>
      <c r="W267" s="172"/>
      <c r="X267" s="172"/>
      <c r="Y267" s="172"/>
      <c r="Z267" s="172"/>
      <c r="AA267" s="177"/>
      <c r="AT267" s="178" t="s">
        <v>161</v>
      </c>
      <c r="AU267" s="178" t="s">
        <v>100</v>
      </c>
      <c r="AV267" s="10" t="s">
        <v>100</v>
      </c>
      <c r="AW267" s="10" t="s">
        <v>36</v>
      </c>
      <c r="AX267" s="10" t="s">
        <v>79</v>
      </c>
      <c r="AY267" s="178" t="s">
        <v>153</v>
      </c>
    </row>
    <row r="268" spans="2:65" s="10" customFormat="1" ht="25.5" customHeight="1">
      <c r="B268" s="171"/>
      <c r="C268" s="172"/>
      <c r="D268" s="172"/>
      <c r="E268" s="173" t="s">
        <v>22</v>
      </c>
      <c r="F268" s="276" t="s">
        <v>404</v>
      </c>
      <c r="G268" s="277"/>
      <c r="H268" s="277"/>
      <c r="I268" s="277"/>
      <c r="J268" s="172"/>
      <c r="K268" s="174">
        <v>43.11</v>
      </c>
      <c r="L268" s="172"/>
      <c r="M268" s="172"/>
      <c r="N268" s="172"/>
      <c r="O268" s="172"/>
      <c r="P268" s="172"/>
      <c r="Q268" s="172"/>
      <c r="R268" s="175"/>
      <c r="T268" s="176"/>
      <c r="U268" s="172"/>
      <c r="V268" s="172"/>
      <c r="W268" s="172"/>
      <c r="X268" s="172"/>
      <c r="Y268" s="172"/>
      <c r="Z268" s="172"/>
      <c r="AA268" s="177"/>
      <c r="AT268" s="178" t="s">
        <v>161</v>
      </c>
      <c r="AU268" s="178" t="s">
        <v>100</v>
      </c>
      <c r="AV268" s="10" t="s">
        <v>100</v>
      </c>
      <c r="AW268" s="10" t="s">
        <v>36</v>
      </c>
      <c r="AX268" s="10" t="s">
        <v>79</v>
      </c>
      <c r="AY268" s="178" t="s">
        <v>153</v>
      </c>
    </row>
    <row r="269" spans="2:65" s="11" customFormat="1" ht="16.5" customHeight="1">
      <c r="B269" s="179"/>
      <c r="C269" s="180"/>
      <c r="D269" s="180"/>
      <c r="E269" s="181" t="s">
        <v>22</v>
      </c>
      <c r="F269" s="278" t="s">
        <v>171</v>
      </c>
      <c r="G269" s="279"/>
      <c r="H269" s="279"/>
      <c r="I269" s="279"/>
      <c r="J269" s="180"/>
      <c r="K269" s="182">
        <v>100.1</v>
      </c>
      <c r="L269" s="180"/>
      <c r="M269" s="180"/>
      <c r="N269" s="180"/>
      <c r="O269" s="180"/>
      <c r="P269" s="180"/>
      <c r="Q269" s="180"/>
      <c r="R269" s="183"/>
      <c r="T269" s="184"/>
      <c r="U269" s="180"/>
      <c r="V269" s="180"/>
      <c r="W269" s="180"/>
      <c r="X269" s="180"/>
      <c r="Y269" s="180"/>
      <c r="Z269" s="180"/>
      <c r="AA269" s="185"/>
      <c r="AT269" s="186" t="s">
        <v>161</v>
      </c>
      <c r="AU269" s="186" t="s">
        <v>100</v>
      </c>
      <c r="AV269" s="11" t="s">
        <v>158</v>
      </c>
      <c r="AW269" s="11" t="s">
        <v>36</v>
      </c>
      <c r="AX269" s="11" t="s">
        <v>84</v>
      </c>
      <c r="AY269" s="186" t="s">
        <v>153</v>
      </c>
    </row>
    <row r="270" spans="2:65" s="1" customFormat="1" ht="25.5" customHeight="1">
      <c r="B270" s="37"/>
      <c r="C270" s="164" t="s">
        <v>405</v>
      </c>
      <c r="D270" s="164" t="s">
        <v>154</v>
      </c>
      <c r="E270" s="165" t="s">
        <v>406</v>
      </c>
      <c r="F270" s="270" t="s">
        <v>407</v>
      </c>
      <c r="G270" s="270"/>
      <c r="H270" s="270"/>
      <c r="I270" s="270"/>
      <c r="J270" s="166" t="s">
        <v>179</v>
      </c>
      <c r="K270" s="167">
        <v>7.1849999999999996</v>
      </c>
      <c r="L270" s="271">
        <v>0</v>
      </c>
      <c r="M270" s="272"/>
      <c r="N270" s="273">
        <f>ROUND(L270*K270,2)</f>
        <v>0</v>
      </c>
      <c r="O270" s="273"/>
      <c r="P270" s="273"/>
      <c r="Q270" s="273"/>
      <c r="R270" s="39"/>
      <c r="T270" s="168" t="s">
        <v>22</v>
      </c>
      <c r="U270" s="46" t="s">
        <v>44</v>
      </c>
      <c r="V270" s="38"/>
      <c r="W270" s="169">
        <f>V270*K270</f>
        <v>0</v>
      </c>
      <c r="X270" s="169">
        <v>0</v>
      </c>
      <c r="Y270" s="169">
        <f>X270*K270</f>
        <v>0</v>
      </c>
      <c r="Z270" s="169">
        <v>0.05</v>
      </c>
      <c r="AA270" s="170">
        <f>Z270*K270</f>
        <v>0.35925000000000001</v>
      </c>
      <c r="AR270" s="21" t="s">
        <v>158</v>
      </c>
      <c r="AT270" s="21" t="s">
        <v>154</v>
      </c>
      <c r="AU270" s="21" t="s">
        <v>100</v>
      </c>
      <c r="AY270" s="21" t="s">
        <v>153</v>
      </c>
      <c r="BE270" s="107">
        <f>IF(U270="základní",N270,0)</f>
        <v>0</v>
      </c>
      <c r="BF270" s="107">
        <f>IF(U270="snížená",N270,0)</f>
        <v>0</v>
      </c>
      <c r="BG270" s="107">
        <f>IF(U270="zákl. přenesená",N270,0)</f>
        <v>0</v>
      </c>
      <c r="BH270" s="107">
        <f>IF(U270="sníž. přenesená",N270,0)</f>
        <v>0</v>
      </c>
      <c r="BI270" s="107">
        <f>IF(U270="nulová",N270,0)</f>
        <v>0</v>
      </c>
      <c r="BJ270" s="21" t="s">
        <v>84</v>
      </c>
      <c r="BK270" s="107">
        <f>ROUND(L270*K270,2)</f>
        <v>0</v>
      </c>
      <c r="BL270" s="21" t="s">
        <v>158</v>
      </c>
      <c r="BM270" s="21" t="s">
        <v>408</v>
      </c>
    </row>
    <row r="271" spans="2:65" s="10" customFormat="1" ht="25.5" customHeight="1">
      <c r="B271" s="171"/>
      <c r="C271" s="172"/>
      <c r="D271" s="172"/>
      <c r="E271" s="173" t="s">
        <v>22</v>
      </c>
      <c r="F271" s="274" t="s">
        <v>409</v>
      </c>
      <c r="G271" s="275"/>
      <c r="H271" s="275"/>
      <c r="I271" s="275"/>
      <c r="J271" s="172"/>
      <c r="K271" s="174">
        <v>7.1849999999999996</v>
      </c>
      <c r="L271" s="172"/>
      <c r="M271" s="172"/>
      <c r="N271" s="172"/>
      <c r="O271" s="172"/>
      <c r="P271" s="172"/>
      <c r="Q271" s="172"/>
      <c r="R271" s="175"/>
      <c r="T271" s="176"/>
      <c r="U271" s="172"/>
      <c r="V271" s="172"/>
      <c r="W271" s="172"/>
      <c r="X271" s="172"/>
      <c r="Y271" s="172"/>
      <c r="Z271" s="172"/>
      <c r="AA271" s="177"/>
      <c r="AT271" s="178" t="s">
        <v>161</v>
      </c>
      <c r="AU271" s="178" t="s">
        <v>100</v>
      </c>
      <c r="AV271" s="10" t="s">
        <v>100</v>
      </c>
      <c r="AW271" s="10" t="s">
        <v>36</v>
      </c>
      <c r="AX271" s="10" t="s">
        <v>84</v>
      </c>
      <c r="AY271" s="178" t="s">
        <v>153</v>
      </c>
    </row>
    <row r="272" spans="2:65" s="1" customFormat="1" ht="25.5" customHeight="1">
      <c r="B272" s="37"/>
      <c r="C272" s="164" t="s">
        <v>410</v>
      </c>
      <c r="D272" s="164" t="s">
        <v>154</v>
      </c>
      <c r="E272" s="165" t="s">
        <v>411</v>
      </c>
      <c r="F272" s="270" t="s">
        <v>412</v>
      </c>
      <c r="G272" s="270"/>
      <c r="H272" s="270"/>
      <c r="I272" s="270"/>
      <c r="J272" s="166" t="s">
        <v>179</v>
      </c>
      <c r="K272" s="167">
        <v>50.6</v>
      </c>
      <c r="L272" s="271">
        <v>0</v>
      </c>
      <c r="M272" s="272"/>
      <c r="N272" s="273">
        <f>ROUND(L272*K272,2)</f>
        <v>0</v>
      </c>
      <c r="O272" s="273"/>
      <c r="P272" s="273"/>
      <c r="Q272" s="273"/>
      <c r="R272" s="39"/>
      <c r="T272" s="168" t="s">
        <v>22</v>
      </c>
      <c r="U272" s="46" t="s">
        <v>44</v>
      </c>
      <c r="V272" s="38"/>
      <c r="W272" s="169">
        <f>V272*K272</f>
        <v>0</v>
      </c>
      <c r="X272" s="169">
        <v>0</v>
      </c>
      <c r="Y272" s="169">
        <f>X272*K272</f>
        <v>0</v>
      </c>
      <c r="Z272" s="169">
        <v>0</v>
      </c>
      <c r="AA272" s="170">
        <f>Z272*K272</f>
        <v>0</v>
      </c>
      <c r="AR272" s="21" t="s">
        <v>158</v>
      </c>
      <c r="AT272" s="21" t="s">
        <v>154</v>
      </c>
      <c r="AU272" s="21" t="s">
        <v>100</v>
      </c>
      <c r="AY272" s="21" t="s">
        <v>153</v>
      </c>
      <c r="BE272" s="107">
        <f>IF(U272="základní",N272,0)</f>
        <v>0</v>
      </c>
      <c r="BF272" s="107">
        <f>IF(U272="snížená",N272,0)</f>
        <v>0</v>
      </c>
      <c r="BG272" s="107">
        <f>IF(U272="zákl. přenesená",N272,0)</f>
        <v>0</v>
      </c>
      <c r="BH272" s="107">
        <f>IF(U272="sníž. přenesená",N272,0)</f>
        <v>0</v>
      </c>
      <c r="BI272" s="107">
        <f>IF(U272="nulová",N272,0)</f>
        <v>0</v>
      </c>
      <c r="BJ272" s="21" t="s">
        <v>84</v>
      </c>
      <c r="BK272" s="107">
        <f>ROUND(L272*K272,2)</f>
        <v>0</v>
      </c>
      <c r="BL272" s="21" t="s">
        <v>158</v>
      </c>
      <c r="BM272" s="21" t="s">
        <v>413</v>
      </c>
    </row>
    <row r="273" spans="2:65" s="10" customFormat="1" ht="16.5" customHeight="1">
      <c r="B273" s="171"/>
      <c r="C273" s="172"/>
      <c r="D273" s="172"/>
      <c r="E273" s="173" t="s">
        <v>22</v>
      </c>
      <c r="F273" s="274" t="s">
        <v>217</v>
      </c>
      <c r="G273" s="275"/>
      <c r="H273" s="275"/>
      <c r="I273" s="275"/>
      <c r="J273" s="172"/>
      <c r="K273" s="174">
        <v>50.6</v>
      </c>
      <c r="L273" s="172"/>
      <c r="M273" s="172"/>
      <c r="N273" s="172"/>
      <c r="O273" s="172"/>
      <c r="P273" s="172"/>
      <c r="Q273" s="172"/>
      <c r="R273" s="175"/>
      <c r="T273" s="176"/>
      <c r="U273" s="172"/>
      <c r="V273" s="172"/>
      <c r="W273" s="172"/>
      <c r="X273" s="172"/>
      <c r="Y273" s="172"/>
      <c r="Z273" s="172"/>
      <c r="AA273" s="177"/>
      <c r="AT273" s="178" t="s">
        <v>161</v>
      </c>
      <c r="AU273" s="178" t="s">
        <v>100</v>
      </c>
      <c r="AV273" s="10" t="s">
        <v>100</v>
      </c>
      <c r="AW273" s="10" t="s">
        <v>36</v>
      </c>
      <c r="AX273" s="10" t="s">
        <v>84</v>
      </c>
      <c r="AY273" s="178" t="s">
        <v>153</v>
      </c>
    </row>
    <row r="274" spans="2:65" s="9" customFormat="1" ht="29.85" customHeight="1">
      <c r="B274" s="153"/>
      <c r="C274" s="154"/>
      <c r="D274" s="163" t="s">
        <v>114</v>
      </c>
      <c r="E274" s="163"/>
      <c r="F274" s="163"/>
      <c r="G274" s="163"/>
      <c r="H274" s="163"/>
      <c r="I274" s="163"/>
      <c r="J274" s="163"/>
      <c r="K274" s="163"/>
      <c r="L274" s="163"/>
      <c r="M274" s="163"/>
      <c r="N274" s="289">
        <f>BK274</f>
        <v>0</v>
      </c>
      <c r="O274" s="290"/>
      <c r="P274" s="290"/>
      <c r="Q274" s="290"/>
      <c r="R274" s="156"/>
      <c r="T274" s="157"/>
      <c r="U274" s="154"/>
      <c r="V274" s="154"/>
      <c r="W274" s="158">
        <f>SUM(W275:W279)</f>
        <v>0</v>
      </c>
      <c r="X274" s="154"/>
      <c r="Y274" s="158">
        <f>SUM(Y275:Y279)</f>
        <v>0</v>
      </c>
      <c r="Z274" s="154"/>
      <c r="AA274" s="159">
        <f>SUM(AA275:AA279)</f>
        <v>0</v>
      </c>
      <c r="AR274" s="160" t="s">
        <v>84</v>
      </c>
      <c r="AT274" s="161" t="s">
        <v>78</v>
      </c>
      <c r="AU274" s="161" t="s">
        <v>84</v>
      </c>
      <c r="AY274" s="160" t="s">
        <v>153</v>
      </c>
      <c r="BK274" s="162">
        <f>SUM(BK275:BK279)</f>
        <v>0</v>
      </c>
    </row>
    <row r="275" spans="2:65" s="1" customFormat="1" ht="38.25" customHeight="1">
      <c r="B275" s="37"/>
      <c r="C275" s="164" t="s">
        <v>414</v>
      </c>
      <c r="D275" s="164" t="s">
        <v>154</v>
      </c>
      <c r="E275" s="165" t="s">
        <v>415</v>
      </c>
      <c r="F275" s="270" t="s">
        <v>416</v>
      </c>
      <c r="G275" s="270"/>
      <c r="H275" s="270"/>
      <c r="I275" s="270"/>
      <c r="J275" s="166" t="s">
        <v>197</v>
      </c>
      <c r="K275" s="167">
        <v>8.93</v>
      </c>
      <c r="L275" s="271">
        <v>0</v>
      </c>
      <c r="M275" s="272"/>
      <c r="N275" s="273">
        <f>ROUND(L275*K275,2)</f>
        <v>0</v>
      </c>
      <c r="O275" s="273"/>
      <c r="P275" s="273"/>
      <c r="Q275" s="273"/>
      <c r="R275" s="39"/>
      <c r="T275" s="168" t="s">
        <v>22</v>
      </c>
      <c r="U275" s="46" t="s">
        <v>44</v>
      </c>
      <c r="V275" s="38"/>
      <c r="W275" s="169">
        <f>V275*K275</f>
        <v>0</v>
      </c>
      <c r="X275" s="169">
        <v>0</v>
      </c>
      <c r="Y275" s="169">
        <f>X275*K275</f>
        <v>0</v>
      </c>
      <c r="Z275" s="169">
        <v>0</v>
      </c>
      <c r="AA275" s="170">
        <f>Z275*K275</f>
        <v>0</v>
      </c>
      <c r="AR275" s="21" t="s">
        <v>158</v>
      </c>
      <c r="AT275" s="21" t="s">
        <v>154</v>
      </c>
      <c r="AU275" s="21" t="s">
        <v>100</v>
      </c>
      <c r="AY275" s="21" t="s">
        <v>153</v>
      </c>
      <c r="BE275" s="107">
        <f>IF(U275="základní",N275,0)</f>
        <v>0</v>
      </c>
      <c r="BF275" s="107">
        <f>IF(U275="snížená",N275,0)</f>
        <v>0</v>
      </c>
      <c r="BG275" s="107">
        <f>IF(U275="zákl. přenesená",N275,0)</f>
        <v>0</v>
      </c>
      <c r="BH275" s="107">
        <f>IF(U275="sníž. přenesená",N275,0)</f>
        <v>0</v>
      </c>
      <c r="BI275" s="107">
        <f>IF(U275="nulová",N275,0)</f>
        <v>0</v>
      </c>
      <c r="BJ275" s="21" t="s">
        <v>84</v>
      </c>
      <c r="BK275" s="107">
        <f>ROUND(L275*K275,2)</f>
        <v>0</v>
      </c>
      <c r="BL275" s="21" t="s">
        <v>158</v>
      </c>
      <c r="BM275" s="21" t="s">
        <v>417</v>
      </c>
    </row>
    <row r="276" spans="2:65" s="1" customFormat="1" ht="38.25" customHeight="1">
      <c r="B276" s="37"/>
      <c r="C276" s="164" t="s">
        <v>418</v>
      </c>
      <c r="D276" s="164" t="s">
        <v>154</v>
      </c>
      <c r="E276" s="165" t="s">
        <v>419</v>
      </c>
      <c r="F276" s="270" t="s">
        <v>420</v>
      </c>
      <c r="G276" s="270"/>
      <c r="H276" s="270"/>
      <c r="I276" s="270"/>
      <c r="J276" s="166" t="s">
        <v>197</v>
      </c>
      <c r="K276" s="167">
        <v>8.93</v>
      </c>
      <c r="L276" s="271">
        <v>0</v>
      </c>
      <c r="M276" s="272"/>
      <c r="N276" s="273">
        <f>ROUND(L276*K276,2)</f>
        <v>0</v>
      </c>
      <c r="O276" s="273"/>
      <c r="P276" s="273"/>
      <c r="Q276" s="273"/>
      <c r="R276" s="39"/>
      <c r="T276" s="168" t="s">
        <v>22</v>
      </c>
      <c r="U276" s="46" t="s">
        <v>44</v>
      </c>
      <c r="V276" s="38"/>
      <c r="W276" s="169">
        <f>V276*K276</f>
        <v>0</v>
      </c>
      <c r="X276" s="169">
        <v>0</v>
      </c>
      <c r="Y276" s="169">
        <f>X276*K276</f>
        <v>0</v>
      </c>
      <c r="Z276" s="169">
        <v>0</v>
      </c>
      <c r="AA276" s="170">
        <f>Z276*K276</f>
        <v>0</v>
      </c>
      <c r="AR276" s="21" t="s">
        <v>158</v>
      </c>
      <c r="AT276" s="21" t="s">
        <v>154</v>
      </c>
      <c r="AU276" s="21" t="s">
        <v>100</v>
      </c>
      <c r="AY276" s="21" t="s">
        <v>153</v>
      </c>
      <c r="BE276" s="107">
        <f>IF(U276="základní",N276,0)</f>
        <v>0</v>
      </c>
      <c r="BF276" s="107">
        <f>IF(U276="snížená",N276,0)</f>
        <v>0</v>
      </c>
      <c r="BG276" s="107">
        <f>IF(U276="zákl. přenesená",N276,0)</f>
        <v>0</v>
      </c>
      <c r="BH276" s="107">
        <f>IF(U276="sníž. přenesená",N276,0)</f>
        <v>0</v>
      </c>
      <c r="BI276" s="107">
        <f>IF(U276="nulová",N276,0)</f>
        <v>0</v>
      </c>
      <c r="BJ276" s="21" t="s">
        <v>84</v>
      </c>
      <c r="BK276" s="107">
        <f>ROUND(L276*K276,2)</f>
        <v>0</v>
      </c>
      <c r="BL276" s="21" t="s">
        <v>158</v>
      </c>
      <c r="BM276" s="21" t="s">
        <v>421</v>
      </c>
    </row>
    <row r="277" spans="2:65" s="1" customFormat="1" ht="25.5" customHeight="1">
      <c r="B277" s="37"/>
      <c r="C277" s="164" t="s">
        <v>422</v>
      </c>
      <c r="D277" s="164" t="s">
        <v>154</v>
      </c>
      <c r="E277" s="165" t="s">
        <v>423</v>
      </c>
      <c r="F277" s="270" t="s">
        <v>424</v>
      </c>
      <c r="G277" s="270"/>
      <c r="H277" s="270"/>
      <c r="I277" s="270"/>
      <c r="J277" s="166" t="s">
        <v>197</v>
      </c>
      <c r="K277" s="167">
        <v>89.3</v>
      </c>
      <c r="L277" s="271">
        <v>0</v>
      </c>
      <c r="M277" s="272"/>
      <c r="N277" s="273">
        <f>ROUND(L277*K277,2)</f>
        <v>0</v>
      </c>
      <c r="O277" s="273"/>
      <c r="P277" s="273"/>
      <c r="Q277" s="273"/>
      <c r="R277" s="39"/>
      <c r="T277" s="168" t="s">
        <v>22</v>
      </c>
      <c r="U277" s="46" t="s">
        <v>44</v>
      </c>
      <c r="V277" s="38"/>
      <c r="W277" s="169">
        <f>V277*K277</f>
        <v>0</v>
      </c>
      <c r="X277" s="169">
        <v>0</v>
      </c>
      <c r="Y277" s="169">
        <f>X277*K277</f>
        <v>0</v>
      </c>
      <c r="Z277" s="169">
        <v>0</v>
      </c>
      <c r="AA277" s="170">
        <f>Z277*K277</f>
        <v>0</v>
      </c>
      <c r="AR277" s="21" t="s">
        <v>158</v>
      </c>
      <c r="AT277" s="21" t="s">
        <v>154</v>
      </c>
      <c r="AU277" s="21" t="s">
        <v>100</v>
      </c>
      <c r="AY277" s="21" t="s">
        <v>153</v>
      </c>
      <c r="BE277" s="107">
        <f>IF(U277="základní",N277,0)</f>
        <v>0</v>
      </c>
      <c r="BF277" s="107">
        <f>IF(U277="snížená",N277,0)</f>
        <v>0</v>
      </c>
      <c r="BG277" s="107">
        <f>IF(U277="zákl. přenesená",N277,0)</f>
        <v>0</v>
      </c>
      <c r="BH277" s="107">
        <f>IF(U277="sníž. přenesená",N277,0)</f>
        <v>0</v>
      </c>
      <c r="BI277" s="107">
        <f>IF(U277="nulová",N277,0)</f>
        <v>0</v>
      </c>
      <c r="BJ277" s="21" t="s">
        <v>84</v>
      </c>
      <c r="BK277" s="107">
        <f>ROUND(L277*K277,2)</f>
        <v>0</v>
      </c>
      <c r="BL277" s="21" t="s">
        <v>158</v>
      </c>
      <c r="BM277" s="21" t="s">
        <v>425</v>
      </c>
    </row>
    <row r="278" spans="2:65" s="10" customFormat="1" ht="16.5" customHeight="1">
      <c r="B278" s="171"/>
      <c r="C278" s="172"/>
      <c r="D278" s="172"/>
      <c r="E278" s="173" t="s">
        <v>22</v>
      </c>
      <c r="F278" s="274" t="s">
        <v>426</v>
      </c>
      <c r="G278" s="275"/>
      <c r="H278" s="275"/>
      <c r="I278" s="275"/>
      <c r="J278" s="172"/>
      <c r="K278" s="174">
        <v>89.3</v>
      </c>
      <c r="L278" s="172"/>
      <c r="M278" s="172"/>
      <c r="N278" s="172"/>
      <c r="O278" s="172"/>
      <c r="P278" s="172"/>
      <c r="Q278" s="172"/>
      <c r="R278" s="175"/>
      <c r="T278" s="176"/>
      <c r="U278" s="172"/>
      <c r="V278" s="172"/>
      <c r="W278" s="172"/>
      <c r="X278" s="172"/>
      <c r="Y278" s="172"/>
      <c r="Z278" s="172"/>
      <c r="AA278" s="177"/>
      <c r="AT278" s="178" t="s">
        <v>161</v>
      </c>
      <c r="AU278" s="178" t="s">
        <v>100</v>
      </c>
      <c r="AV278" s="10" t="s">
        <v>100</v>
      </c>
      <c r="AW278" s="10" t="s">
        <v>36</v>
      </c>
      <c r="AX278" s="10" t="s">
        <v>84</v>
      </c>
      <c r="AY278" s="178" t="s">
        <v>153</v>
      </c>
    </row>
    <row r="279" spans="2:65" s="1" customFormat="1" ht="38.25" customHeight="1">
      <c r="B279" s="37"/>
      <c r="C279" s="164" t="s">
        <v>427</v>
      </c>
      <c r="D279" s="164" t="s">
        <v>154</v>
      </c>
      <c r="E279" s="165" t="s">
        <v>428</v>
      </c>
      <c r="F279" s="270" t="s">
        <v>429</v>
      </c>
      <c r="G279" s="270"/>
      <c r="H279" s="270"/>
      <c r="I279" s="270"/>
      <c r="J279" s="166" t="s">
        <v>197</v>
      </c>
      <c r="K279" s="167">
        <v>8.93</v>
      </c>
      <c r="L279" s="271">
        <v>0</v>
      </c>
      <c r="M279" s="272"/>
      <c r="N279" s="273">
        <f>ROUND(L279*K279,2)</f>
        <v>0</v>
      </c>
      <c r="O279" s="273"/>
      <c r="P279" s="273"/>
      <c r="Q279" s="273"/>
      <c r="R279" s="39"/>
      <c r="T279" s="168" t="s">
        <v>22</v>
      </c>
      <c r="U279" s="46" t="s">
        <v>44</v>
      </c>
      <c r="V279" s="38"/>
      <c r="W279" s="169">
        <f>V279*K279</f>
        <v>0</v>
      </c>
      <c r="X279" s="169">
        <v>0</v>
      </c>
      <c r="Y279" s="169">
        <f>X279*K279</f>
        <v>0</v>
      </c>
      <c r="Z279" s="169">
        <v>0</v>
      </c>
      <c r="AA279" s="170">
        <f>Z279*K279</f>
        <v>0</v>
      </c>
      <c r="AR279" s="21" t="s">
        <v>158</v>
      </c>
      <c r="AT279" s="21" t="s">
        <v>154</v>
      </c>
      <c r="AU279" s="21" t="s">
        <v>100</v>
      </c>
      <c r="AY279" s="21" t="s">
        <v>153</v>
      </c>
      <c r="BE279" s="107">
        <f>IF(U279="základní",N279,0)</f>
        <v>0</v>
      </c>
      <c r="BF279" s="107">
        <f>IF(U279="snížená",N279,0)</f>
        <v>0</v>
      </c>
      <c r="BG279" s="107">
        <f>IF(U279="zákl. přenesená",N279,0)</f>
        <v>0</v>
      </c>
      <c r="BH279" s="107">
        <f>IF(U279="sníž. přenesená",N279,0)</f>
        <v>0</v>
      </c>
      <c r="BI279" s="107">
        <f>IF(U279="nulová",N279,0)</f>
        <v>0</v>
      </c>
      <c r="BJ279" s="21" t="s">
        <v>84</v>
      </c>
      <c r="BK279" s="107">
        <f>ROUND(L279*K279,2)</f>
        <v>0</v>
      </c>
      <c r="BL279" s="21" t="s">
        <v>158</v>
      </c>
      <c r="BM279" s="21" t="s">
        <v>430</v>
      </c>
    </row>
    <row r="280" spans="2:65" s="9" customFormat="1" ht="29.85" customHeight="1">
      <c r="B280" s="153"/>
      <c r="C280" s="154"/>
      <c r="D280" s="163" t="s">
        <v>115</v>
      </c>
      <c r="E280" s="163"/>
      <c r="F280" s="163"/>
      <c r="G280" s="163"/>
      <c r="H280" s="163"/>
      <c r="I280" s="163"/>
      <c r="J280" s="163"/>
      <c r="K280" s="163"/>
      <c r="L280" s="163"/>
      <c r="M280" s="163"/>
      <c r="N280" s="291">
        <f>BK280</f>
        <v>0</v>
      </c>
      <c r="O280" s="292"/>
      <c r="P280" s="292"/>
      <c r="Q280" s="292"/>
      <c r="R280" s="156"/>
      <c r="T280" s="157"/>
      <c r="U280" s="154"/>
      <c r="V280" s="154"/>
      <c r="W280" s="158">
        <f>W281</f>
        <v>0</v>
      </c>
      <c r="X280" s="154"/>
      <c r="Y280" s="158">
        <f>Y281</f>
        <v>0</v>
      </c>
      <c r="Z280" s="154"/>
      <c r="AA280" s="159">
        <f>AA281</f>
        <v>0</v>
      </c>
      <c r="AR280" s="160" t="s">
        <v>84</v>
      </c>
      <c r="AT280" s="161" t="s">
        <v>78</v>
      </c>
      <c r="AU280" s="161" t="s">
        <v>84</v>
      </c>
      <c r="AY280" s="160" t="s">
        <v>153</v>
      </c>
      <c r="BK280" s="162">
        <f>BK281</f>
        <v>0</v>
      </c>
    </row>
    <row r="281" spans="2:65" s="1" customFormat="1" ht="25.5" customHeight="1">
      <c r="B281" s="37"/>
      <c r="C281" s="164" t="s">
        <v>431</v>
      </c>
      <c r="D281" s="164" t="s">
        <v>154</v>
      </c>
      <c r="E281" s="165" t="s">
        <v>432</v>
      </c>
      <c r="F281" s="270" t="s">
        <v>433</v>
      </c>
      <c r="G281" s="270"/>
      <c r="H281" s="270"/>
      <c r="I281" s="270"/>
      <c r="J281" s="166" t="s">
        <v>197</v>
      </c>
      <c r="K281" s="167">
        <v>41.36</v>
      </c>
      <c r="L281" s="271">
        <v>0</v>
      </c>
      <c r="M281" s="272"/>
      <c r="N281" s="273">
        <f>ROUND(L281*K281,2)</f>
        <v>0</v>
      </c>
      <c r="O281" s="273"/>
      <c r="P281" s="273"/>
      <c r="Q281" s="273"/>
      <c r="R281" s="39"/>
      <c r="T281" s="168" t="s">
        <v>22</v>
      </c>
      <c r="U281" s="46" t="s">
        <v>44</v>
      </c>
      <c r="V281" s="38"/>
      <c r="W281" s="169">
        <f>V281*K281</f>
        <v>0</v>
      </c>
      <c r="X281" s="169">
        <v>0</v>
      </c>
      <c r="Y281" s="169">
        <f>X281*K281</f>
        <v>0</v>
      </c>
      <c r="Z281" s="169">
        <v>0</v>
      </c>
      <c r="AA281" s="170">
        <f>Z281*K281</f>
        <v>0</v>
      </c>
      <c r="AR281" s="21" t="s">
        <v>158</v>
      </c>
      <c r="AT281" s="21" t="s">
        <v>154</v>
      </c>
      <c r="AU281" s="21" t="s">
        <v>100</v>
      </c>
      <c r="AY281" s="21" t="s">
        <v>153</v>
      </c>
      <c r="BE281" s="107">
        <f>IF(U281="základní",N281,0)</f>
        <v>0</v>
      </c>
      <c r="BF281" s="107">
        <f>IF(U281="snížená",N281,0)</f>
        <v>0</v>
      </c>
      <c r="BG281" s="107">
        <f>IF(U281="zákl. přenesená",N281,0)</f>
        <v>0</v>
      </c>
      <c r="BH281" s="107">
        <f>IF(U281="sníž. přenesená",N281,0)</f>
        <v>0</v>
      </c>
      <c r="BI281" s="107">
        <f>IF(U281="nulová",N281,0)</f>
        <v>0</v>
      </c>
      <c r="BJ281" s="21" t="s">
        <v>84</v>
      </c>
      <c r="BK281" s="107">
        <f>ROUND(L281*K281,2)</f>
        <v>0</v>
      </c>
      <c r="BL281" s="21" t="s">
        <v>158</v>
      </c>
      <c r="BM281" s="21" t="s">
        <v>434</v>
      </c>
    </row>
    <row r="282" spans="2:65" s="9" customFormat="1" ht="37.35" customHeight="1">
      <c r="B282" s="153"/>
      <c r="C282" s="154"/>
      <c r="D282" s="155" t="s">
        <v>116</v>
      </c>
      <c r="E282" s="155"/>
      <c r="F282" s="155"/>
      <c r="G282" s="155"/>
      <c r="H282" s="155"/>
      <c r="I282" s="155"/>
      <c r="J282" s="155"/>
      <c r="K282" s="155"/>
      <c r="L282" s="155"/>
      <c r="M282" s="155"/>
      <c r="N282" s="293">
        <f>BK282</f>
        <v>0</v>
      </c>
      <c r="O282" s="294"/>
      <c r="P282" s="294"/>
      <c r="Q282" s="294"/>
      <c r="R282" s="156"/>
      <c r="T282" s="157"/>
      <c r="U282" s="154"/>
      <c r="V282" s="154"/>
      <c r="W282" s="158">
        <f>W283+W289+W298+W304+W308+W313+W342+W377+W386+W399+W413+W428</f>
        <v>0</v>
      </c>
      <c r="X282" s="154"/>
      <c r="Y282" s="158">
        <f>Y283+Y289+Y298+Y304+Y308+Y313+Y342+Y377+Y386+Y399+Y413+Y428</f>
        <v>3.2040682599999997</v>
      </c>
      <c r="Z282" s="154"/>
      <c r="AA282" s="159">
        <f>AA283+AA289+AA298+AA304+AA308+AA313+AA342+AA377+AA386+AA399+AA413+AA428</f>
        <v>2.351458</v>
      </c>
      <c r="AR282" s="160" t="s">
        <v>100</v>
      </c>
      <c r="AT282" s="161" t="s">
        <v>78</v>
      </c>
      <c r="AU282" s="161" t="s">
        <v>79</v>
      </c>
      <c r="AY282" s="160" t="s">
        <v>153</v>
      </c>
      <c r="BK282" s="162">
        <f>BK283+BK289+BK298+BK304+BK308+BK313+BK342+BK377+BK386+BK399+BK413+BK428</f>
        <v>0</v>
      </c>
    </row>
    <row r="283" spans="2:65" s="9" customFormat="1" ht="19.95" customHeight="1">
      <c r="B283" s="153"/>
      <c r="C283" s="154"/>
      <c r="D283" s="163" t="s">
        <v>117</v>
      </c>
      <c r="E283" s="163"/>
      <c r="F283" s="163"/>
      <c r="G283" s="163"/>
      <c r="H283" s="163"/>
      <c r="I283" s="163"/>
      <c r="J283" s="163"/>
      <c r="K283" s="163"/>
      <c r="L283" s="163"/>
      <c r="M283" s="163"/>
      <c r="N283" s="289">
        <f>BK283</f>
        <v>0</v>
      </c>
      <c r="O283" s="290"/>
      <c r="P283" s="290"/>
      <c r="Q283" s="290"/>
      <c r="R283" s="156"/>
      <c r="T283" s="157"/>
      <c r="U283" s="154"/>
      <c r="V283" s="154"/>
      <c r="W283" s="158">
        <f>SUM(W284:W288)</f>
        <v>0</v>
      </c>
      <c r="X283" s="154"/>
      <c r="Y283" s="158">
        <f>SUM(Y284:Y288)</f>
        <v>0.98932349999999991</v>
      </c>
      <c r="Z283" s="154"/>
      <c r="AA283" s="159">
        <f>SUM(AA284:AA288)</f>
        <v>0</v>
      </c>
      <c r="AR283" s="160" t="s">
        <v>100</v>
      </c>
      <c r="AT283" s="161" t="s">
        <v>78</v>
      </c>
      <c r="AU283" s="161" t="s">
        <v>84</v>
      </c>
      <c r="AY283" s="160" t="s">
        <v>153</v>
      </c>
      <c r="BK283" s="162">
        <f>SUM(BK284:BK288)</f>
        <v>0</v>
      </c>
    </row>
    <row r="284" spans="2:65" s="1" customFormat="1" ht="38.25" customHeight="1">
      <c r="B284" s="37"/>
      <c r="C284" s="164" t="s">
        <v>435</v>
      </c>
      <c r="D284" s="164" t="s">
        <v>154</v>
      </c>
      <c r="E284" s="165" t="s">
        <v>436</v>
      </c>
      <c r="F284" s="270" t="s">
        <v>437</v>
      </c>
      <c r="G284" s="270"/>
      <c r="H284" s="270"/>
      <c r="I284" s="270"/>
      <c r="J284" s="166" t="s">
        <v>179</v>
      </c>
      <c r="K284" s="167">
        <v>38.036000000000001</v>
      </c>
      <c r="L284" s="271">
        <v>0</v>
      </c>
      <c r="M284" s="272"/>
      <c r="N284" s="273">
        <f>ROUND(L284*K284,2)</f>
        <v>0</v>
      </c>
      <c r="O284" s="273"/>
      <c r="P284" s="273"/>
      <c r="Q284" s="273"/>
      <c r="R284" s="39"/>
      <c r="T284" s="168" t="s">
        <v>22</v>
      </c>
      <c r="U284" s="46" t="s">
        <v>44</v>
      </c>
      <c r="V284" s="38"/>
      <c r="W284" s="169">
        <f>V284*K284</f>
        <v>0</v>
      </c>
      <c r="X284" s="169">
        <v>0</v>
      </c>
      <c r="Y284" s="169">
        <f>X284*K284</f>
        <v>0</v>
      </c>
      <c r="Z284" s="169">
        <v>0</v>
      </c>
      <c r="AA284" s="170">
        <f>Z284*K284</f>
        <v>0</v>
      </c>
      <c r="AR284" s="21" t="s">
        <v>233</v>
      </c>
      <c r="AT284" s="21" t="s">
        <v>154</v>
      </c>
      <c r="AU284" s="21" t="s">
        <v>100</v>
      </c>
      <c r="AY284" s="21" t="s">
        <v>153</v>
      </c>
      <c r="BE284" s="107">
        <f>IF(U284="základní",N284,0)</f>
        <v>0</v>
      </c>
      <c r="BF284" s="107">
        <f>IF(U284="snížená",N284,0)</f>
        <v>0</v>
      </c>
      <c r="BG284" s="107">
        <f>IF(U284="zákl. přenesená",N284,0)</f>
        <v>0</v>
      </c>
      <c r="BH284" s="107">
        <f>IF(U284="sníž. přenesená",N284,0)</f>
        <v>0</v>
      </c>
      <c r="BI284" s="107">
        <f>IF(U284="nulová",N284,0)</f>
        <v>0</v>
      </c>
      <c r="BJ284" s="21" t="s">
        <v>84</v>
      </c>
      <c r="BK284" s="107">
        <f>ROUND(L284*K284,2)</f>
        <v>0</v>
      </c>
      <c r="BL284" s="21" t="s">
        <v>233</v>
      </c>
      <c r="BM284" s="21" t="s">
        <v>438</v>
      </c>
    </row>
    <row r="285" spans="2:65" s="10" customFormat="1" ht="16.5" customHeight="1">
      <c r="B285" s="171"/>
      <c r="C285" s="172"/>
      <c r="D285" s="172"/>
      <c r="E285" s="173" t="s">
        <v>22</v>
      </c>
      <c r="F285" s="274" t="s">
        <v>439</v>
      </c>
      <c r="G285" s="275"/>
      <c r="H285" s="275"/>
      <c r="I285" s="275"/>
      <c r="J285" s="172"/>
      <c r="K285" s="174">
        <v>38.036000000000001</v>
      </c>
      <c r="L285" s="172"/>
      <c r="M285" s="172"/>
      <c r="N285" s="172"/>
      <c r="O285" s="172"/>
      <c r="P285" s="172"/>
      <c r="Q285" s="172"/>
      <c r="R285" s="175"/>
      <c r="T285" s="176"/>
      <c r="U285" s="172"/>
      <c r="V285" s="172"/>
      <c r="W285" s="172"/>
      <c r="X285" s="172"/>
      <c r="Y285" s="172"/>
      <c r="Z285" s="172"/>
      <c r="AA285" s="177"/>
      <c r="AT285" s="178" t="s">
        <v>161</v>
      </c>
      <c r="AU285" s="178" t="s">
        <v>100</v>
      </c>
      <c r="AV285" s="10" t="s">
        <v>100</v>
      </c>
      <c r="AW285" s="10" t="s">
        <v>36</v>
      </c>
      <c r="AX285" s="10" t="s">
        <v>84</v>
      </c>
      <c r="AY285" s="178" t="s">
        <v>153</v>
      </c>
    </row>
    <row r="286" spans="2:65" s="1" customFormat="1" ht="16.5" customHeight="1">
      <c r="B286" s="37"/>
      <c r="C286" s="187" t="s">
        <v>440</v>
      </c>
      <c r="D286" s="187" t="s">
        <v>441</v>
      </c>
      <c r="E286" s="188" t="s">
        <v>442</v>
      </c>
      <c r="F286" s="280" t="s">
        <v>443</v>
      </c>
      <c r="G286" s="280"/>
      <c r="H286" s="280"/>
      <c r="I286" s="280"/>
      <c r="J286" s="189" t="s">
        <v>203</v>
      </c>
      <c r="K286" s="190">
        <v>38.796999999999997</v>
      </c>
      <c r="L286" s="281">
        <v>0</v>
      </c>
      <c r="M286" s="282"/>
      <c r="N286" s="283">
        <f>ROUND(L286*K286,2)</f>
        <v>0</v>
      </c>
      <c r="O286" s="273"/>
      <c r="P286" s="273"/>
      <c r="Q286" s="273"/>
      <c r="R286" s="39"/>
      <c r="T286" s="168" t="s">
        <v>22</v>
      </c>
      <c r="U286" s="46" t="s">
        <v>44</v>
      </c>
      <c r="V286" s="38"/>
      <c r="W286" s="169">
        <f>V286*K286</f>
        <v>0</v>
      </c>
      <c r="X286" s="169">
        <v>2.5499999999999998E-2</v>
      </c>
      <c r="Y286" s="169">
        <f>X286*K286</f>
        <v>0.98932349999999991</v>
      </c>
      <c r="Z286" s="169">
        <v>0</v>
      </c>
      <c r="AA286" s="170">
        <f>Z286*K286</f>
        <v>0</v>
      </c>
      <c r="AR286" s="21" t="s">
        <v>307</v>
      </c>
      <c r="AT286" s="21" t="s">
        <v>441</v>
      </c>
      <c r="AU286" s="21" t="s">
        <v>100</v>
      </c>
      <c r="AY286" s="21" t="s">
        <v>153</v>
      </c>
      <c r="BE286" s="107">
        <f>IF(U286="základní",N286,0)</f>
        <v>0</v>
      </c>
      <c r="BF286" s="107">
        <f>IF(U286="snížená",N286,0)</f>
        <v>0</v>
      </c>
      <c r="BG286" s="107">
        <f>IF(U286="zákl. přenesená",N286,0)</f>
        <v>0</v>
      </c>
      <c r="BH286" s="107">
        <f>IF(U286="sníž. přenesená",N286,0)</f>
        <v>0</v>
      </c>
      <c r="BI286" s="107">
        <f>IF(U286="nulová",N286,0)</f>
        <v>0</v>
      </c>
      <c r="BJ286" s="21" t="s">
        <v>84</v>
      </c>
      <c r="BK286" s="107">
        <f>ROUND(L286*K286,2)</f>
        <v>0</v>
      </c>
      <c r="BL286" s="21" t="s">
        <v>233</v>
      </c>
      <c r="BM286" s="21" t="s">
        <v>444</v>
      </c>
    </row>
    <row r="287" spans="2:65" s="10" customFormat="1" ht="16.5" customHeight="1">
      <c r="B287" s="171"/>
      <c r="C287" s="172"/>
      <c r="D287" s="172"/>
      <c r="E287" s="173" t="s">
        <v>22</v>
      </c>
      <c r="F287" s="274" t="s">
        <v>445</v>
      </c>
      <c r="G287" s="275"/>
      <c r="H287" s="275"/>
      <c r="I287" s="275"/>
      <c r="J287" s="172"/>
      <c r="K287" s="174">
        <v>38.036000000000001</v>
      </c>
      <c r="L287" s="172"/>
      <c r="M287" s="172"/>
      <c r="N287" s="172"/>
      <c r="O287" s="172"/>
      <c r="P287" s="172"/>
      <c r="Q287" s="172"/>
      <c r="R287" s="175"/>
      <c r="T287" s="176"/>
      <c r="U287" s="172"/>
      <c r="V287" s="172"/>
      <c r="W287" s="172"/>
      <c r="X287" s="172"/>
      <c r="Y287" s="172"/>
      <c r="Z287" s="172"/>
      <c r="AA287" s="177"/>
      <c r="AT287" s="178" t="s">
        <v>161</v>
      </c>
      <c r="AU287" s="178" t="s">
        <v>100</v>
      </c>
      <c r="AV287" s="10" t="s">
        <v>100</v>
      </c>
      <c r="AW287" s="10" t="s">
        <v>36</v>
      </c>
      <c r="AX287" s="10" t="s">
        <v>84</v>
      </c>
      <c r="AY287" s="178" t="s">
        <v>153</v>
      </c>
    </row>
    <row r="288" spans="2:65" s="1" customFormat="1" ht="25.5" customHeight="1">
      <c r="B288" s="37"/>
      <c r="C288" s="164" t="s">
        <v>446</v>
      </c>
      <c r="D288" s="164" t="s">
        <v>154</v>
      </c>
      <c r="E288" s="165" t="s">
        <v>447</v>
      </c>
      <c r="F288" s="270" t="s">
        <v>448</v>
      </c>
      <c r="G288" s="270"/>
      <c r="H288" s="270"/>
      <c r="I288" s="270"/>
      <c r="J288" s="166" t="s">
        <v>197</v>
      </c>
      <c r="K288" s="167">
        <v>0.98899999999999999</v>
      </c>
      <c r="L288" s="271">
        <v>0</v>
      </c>
      <c r="M288" s="272"/>
      <c r="N288" s="273">
        <f>ROUND(L288*K288,2)</f>
        <v>0</v>
      </c>
      <c r="O288" s="273"/>
      <c r="P288" s="273"/>
      <c r="Q288" s="273"/>
      <c r="R288" s="39"/>
      <c r="T288" s="168" t="s">
        <v>22</v>
      </c>
      <c r="U288" s="46" t="s">
        <v>44</v>
      </c>
      <c r="V288" s="38"/>
      <c r="W288" s="169">
        <f>V288*K288</f>
        <v>0</v>
      </c>
      <c r="X288" s="169">
        <v>0</v>
      </c>
      <c r="Y288" s="169">
        <f>X288*K288</f>
        <v>0</v>
      </c>
      <c r="Z288" s="169">
        <v>0</v>
      </c>
      <c r="AA288" s="170">
        <f>Z288*K288</f>
        <v>0</v>
      </c>
      <c r="AR288" s="21" t="s">
        <v>233</v>
      </c>
      <c r="AT288" s="21" t="s">
        <v>154</v>
      </c>
      <c r="AU288" s="21" t="s">
        <v>100</v>
      </c>
      <c r="AY288" s="21" t="s">
        <v>153</v>
      </c>
      <c r="BE288" s="107">
        <f>IF(U288="základní",N288,0)</f>
        <v>0</v>
      </c>
      <c r="BF288" s="107">
        <f>IF(U288="snížená",N288,0)</f>
        <v>0</v>
      </c>
      <c r="BG288" s="107">
        <f>IF(U288="zákl. přenesená",N288,0)</f>
        <v>0</v>
      </c>
      <c r="BH288" s="107">
        <f>IF(U288="sníž. přenesená",N288,0)</f>
        <v>0</v>
      </c>
      <c r="BI288" s="107">
        <f>IF(U288="nulová",N288,0)</f>
        <v>0</v>
      </c>
      <c r="BJ288" s="21" t="s">
        <v>84</v>
      </c>
      <c r="BK288" s="107">
        <f>ROUND(L288*K288,2)</f>
        <v>0</v>
      </c>
      <c r="BL288" s="21" t="s">
        <v>233</v>
      </c>
      <c r="BM288" s="21" t="s">
        <v>449</v>
      </c>
    </row>
    <row r="289" spans="2:65" s="9" customFormat="1" ht="29.85" customHeight="1">
      <c r="B289" s="153"/>
      <c r="C289" s="154"/>
      <c r="D289" s="163" t="s">
        <v>118</v>
      </c>
      <c r="E289" s="163"/>
      <c r="F289" s="163"/>
      <c r="G289" s="163"/>
      <c r="H289" s="163"/>
      <c r="I289" s="163"/>
      <c r="J289" s="163"/>
      <c r="K289" s="163"/>
      <c r="L289" s="163"/>
      <c r="M289" s="163"/>
      <c r="N289" s="291">
        <f>BK289</f>
        <v>0</v>
      </c>
      <c r="O289" s="292"/>
      <c r="P289" s="292"/>
      <c r="Q289" s="292"/>
      <c r="R289" s="156"/>
      <c r="T289" s="157"/>
      <c r="U289" s="154"/>
      <c r="V289" s="154"/>
      <c r="W289" s="158">
        <f>SUM(W290:W297)</f>
        <v>0</v>
      </c>
      <c r="X289" s="154"/>
      <c r="Y289" s="158">
        <f>SUM(Y290:Y297)</f>
        <v>9.3000000000000005E-4</v>
      </c>
      <c r="Z289" s="154"/>
      <c r="AA289" s="159">
        <f>SUM(AA290:AA297)</f>
        <v>0</v>
      </c>
      <c r="AR289" s="160" t="s">
        <v>100</v>
      </c>
      <c r="AT289" s="161" t="s">
        <v>78</v>
      </c>
      <c r="AU289" s="161" t="s">
        <v>84</v>
      </c>
      <c r="AY289" s="160" t="s">
        <v>153</v>
      </c>
      <c r="BK289" s="162">
        <f>SUM(BK290:BK297)</f>
        <v>0</v>
      </c>
    </row>
    <row r="290" spans="2:65" s="1" customFormat="1" ht="16.5" customHeight="1">
      <c r="B290" s="37"/>
      <c r="C290" s="164" t="s">
        <v>450</v>
      </c>
      <c r="D290" s="164" t="s">
        <v>154</v>
      </c>
      <c r="E290" s="165" t="s">
        <v>451</v>
      </c>
      <c r="F290" s="270" t="s">
        <v>452</v>
      </c>
      <c r="G290" s="270"/>
      <c r="H290" s="270"/>
      <c r="I290" s="270"/>
      <c r="J290" s="166" t="s">
        <v>203</v>
      </c>
      <c r="K290" s="167">
        <v>1</v>
      </c>
      <c r="L290" s="271">
        <v>0</v>
      </c>
      <c r="M290" s="272"/>
      <c r="N290" s="273">
        <f t="shared" ref="N290:N297" si="5">ROUND(L290*K290,2)</f>
        <v>0</v>
      </c>
      <c r="O290" s="273"/>
      <c r="P290" s="273"/>
      <c r="Q290" s="273"/>
      <c r="R290" s="39"/>
      <c r="T290" s="168" t="s">
        <v>22</v>
      </c>
      <c r="U290" s="46" t="s">
        <v>44</v>
      </c>
      <c r="V290" s="38"/>
      <c r="W290" s="169">
        <f t="shared" ref="W290:W297" si="6">V290*K290</f>
        <v>0</v>
      </c>
      <c r="X290" s="169">
        <v>5.0000000000000002E-5</v>
      </c>
      <c r="Y290" s="169">
        <f t="shared" ref="Y290:Y297" si="7">X290*K290</f>
        <v>5.0000000000000002E-5</v>
      </c>
      <c r="Z290" s="169">
        <v>0</v>
      </c>
      <c r="AA290" s="170">
        <f t="shared" ref="AA290:AA297" si="8">Z290*K290</f>
        <v>0</v>
      </c>
      <c r="AR290" s="21" t="s">
        <v>233</v>
      </c>
      <c r="AT290" s="21" t="s">
        <v>154</v>
      </c>
      <c r="AU290" s="21" t="s">
        <v>100</v>
      </c>
      <c r="AY290" s="21" t="s">
        <v>153</v>
      </c>
      <c r="BE290" s="107">
        <f t="shared" ref="BE290:BE297" si="9">IF(U290="základní",N290,0)</f>
        <v>0</v>
      </c>
      <c r="BF290" s="107">
        <f t="shared" ref="BF290:BF297" si="10">IF(U290="snížená",N290,0)</f>
        <v>0</v>
      </c>
      <c r="BG290" s="107">
        <f t="shared" ref="BG290:BG297" si="11">IF(U290="zákl. přenesená",N290,0)</f>
        <v>0</v>
      </c>
      <c r="BH290" s="107">
        <f t="shared" ref="BH290:BH297" si="12">IF(U290="sníž. přenesená",N290,0)</f>
        <v>0</v>
      </c>
      <c r="BI290" s="107">
        <f t="shared" ref="BI290:BI297" si="13">IF(U290="nulová",N290,0)</f>
        <v>0</v>
      </c>
      <c r="BJ290" s="21" t="s">
        <v>84</v>
      </c>
      <c r="BK290" s="107">
        <f t="shared" ref="BK290:BK297" si="14">ROUND(L290*K290,2)</f>
        <v>0</v>
      </c>
      <c r="BL290" s="21" t="s">
        <v>233</v>
      </c>
      <c r="BM290" s="21" t="s">
        <v>453</v>
      </c>
    </row>
    <row r="291" spans="2:65" s="1" customFormat="1" ht="16.5" customHeight="1">
      <c r="B291" s="37"/>
      <c r="C291" s="164" t="s">
        <v>454</v>
      </c>
      <c r="D291" s="164" t="s">
        <v>154</v>
      </c>
      <c r="E291" s="165" t="s">
        <v>455</v>
      </c>
      <c r="F291" s="270" t="s">
        <v>456</v>
      </c>
      <c r="G291" s="270"/>
      <c r="H291" s="270"/>
      <c r="I291" s="270"/>
      <c r="J291" s="166" t="s">
        <v>203</v>
      </c>
      <c r="K291" s="167">
        <v>1</v>
      </c>
      <c r="L291" s="271">
        <v>0</v>
      </c>
      <c r="M291" s="272"/>
      <c r="N291" s="273">
        <f t="shared" si="5"/>
        <v>0</v>
      </c>
      <c r="O291" s="273"/>
      <c r="P291" s="273"/>
      <c r="Q291" s="273"/>
      <c r="R291" s="39"/>
      <c r="T291" s="168" t="s">
        <v>22</v>
      </c>
      <c r="U291" s="46" t="s">
        <v>44</v>
      </c>
      <c r="V291" s="38"/>
      <c r="W291" s="169">
        <f t="shared" si="6"/>
        <v>0</v>
      </c>
      <c r="X291" s="169">
        <v>4.8000000000000001E-4</v>
      </c>
      <c r="Y291" s="169">
        <f t="shared" si="7"/>
        <v>4.8000000000000001E-4</v>
      </c>
      <c r="Z291" s="169">
        <v>0</v>
      </c>
      <c r="AA291" s="170">
        <f t="shared" si="8"/>
        <v>0</v>
      </c>
      <c r="AR291" s="21" t="s">
        <v>233</v>
      </c>
      <c r="AT291" s="21" t="s">
        <v>154</v>
      </c>
      <c r="AU291" s="21" t="s">
        <v>100</v>
      </c>
      <c r="AY291" s="21" t="s">
        <v>153</v>
      </c>
      <c r="BE291" s="107">
        <f t="shared" si="9"/>
        <v>0</v>
      </c>
      <c r="BF291" s="107">
        <f t="shared" si="10"/>
        <v>0</v>
      </c>
      <c r="BG291" s="107">
        <f t="shared" si="11"/>
        <v>0</v>
      </c>
      <c r="BH291" s="107">
        <f t="shared" si="12"/>
        <v>0</v>
      </c>
      <c r="BI291" s="107">
        <f t="shared" si="13"/>
        <v>0</v>
      </c>
      <c r="BJ291" s="21" t="s">
        <v>84</v>
      </c>
      <c r="BK291" s="107">
        <f t="shared" si="14"/>
        <v>0</v>
      </c>
      <c r="BL291" s="21" t="s">
        <v>233</v>
      </c>
      <c r="BM291" s="21" t="s">
        <v>457</v>
      </c>
    </row>
    <row r="292" spans="2:65" s="1" customFormat="1" ht="38.25" customHeight="1">
      <c r="B292" s="37"/>
      <c r="C292" s="164" t="s">
        <v>458</v>
      </c>
      <c r="D292" s="164" t="s">
        <v>154</v>
      </c>
      <c r="E292" s="165" t="s">
        <v>459</v>
      </c>
      <c r="F292" s="270" t="s">
        <v>460</v>
      </c>
      <c r="G292" s="270"/>
      <c r="H292" s="270"/>
      <c r="I292" s="270"/>
      <c r="J292" s="166" t="s">
        <v>203</v>
      </c>
      <c r="K292" s="167">
        <v>1</v>
      </c>
      <c r="L292" s="271">
        <v>0</v>
      </c>
      <c r="M292" s="272"/>
      <c r="N292" s="273">
        <f t="shared" si="5"/>
        <v>0</v>
      </c>
      <c r="O292" s="273"/>
      <c r="P292" s="273"/>
      <c r="Q292" s="273"/>
      <c r="R292" s="39"/>
      <c r="T292" s="168" t="s">
        <v>22</v>
      </c>
      <c r="U292" s="46" t="s">
        <v>44</v>
      </c>
      <c r="V292" s="38"/>
      <c r="W292" s="169">
        <f t="shared" si="6"/>
        <v>0</v>
      </c>
      <c r="X292" s="169">
        <v>3.4000000000000002E-4</v>
      </c>
      <c r="Y292" s="169">
        <f t="shared" si="7"/>
        <v>3.4000000000000002E-4</v>
      </c>
      <c r="Z292" s="169">
        <v>0</v>
      </c>
      <c r="AA292" s="170">
        <f t="shared" si="8"/>
        <v>0</v>
      </c>
      <c r="AR292" s="21" t="s">
        <v>233</v>
      </c>
      <c r="AT292" s="21" t="s">
        <v>154</v>
      </c>
      <c r="AU292" s="21" t="s">
        <v>100</v>
      </c>
      <c r="AY292" s="21" t="s">
        <v>153</v>
      </c>
      <c r="BE292" s="107">
        <f t="shared" si="9"/>
        <v>0</v>
      </c>
      <c r="BF292" s="107">
        <f t="shared" si="10"/>
        <v>0</v>
      </c>
      <c r="BG292" s="107">
        <f t="shared" si="11"/>
        <v>0</v>
      </c>
      <c r="BH292" s="107">
        <f t="shared" si="12"/>
        <v>0</v>
      </c>
      <c r="BI292" s="107">
        <f t="shared" si="13"/>
        <v>0</v>
      </c>
      <c r="BJ292" s="21" t="s">
        <v>84</v>
      </c>
      <c r="BK292" s="107">
        <f t="shared" si="14"/>
        <v>0</v>
      </c>
      <c r="BL292" s="21" t="s">
        <v>233</v>
      </c>
      <c r="BM292" s="21" t="s">
        <v>461</v>
      </c>
    </row>
    <row r="293" spans="2:65" s="1" customFormat="1" ht="25.5" customHeight="1">
      <c r="B293" s="37"/>
      <c r="C293" s="164" t="s">
        <v>462</v>
      </c>
      <c r="D293" s="164" t="s">
        <v>154</v>
      </c>
      <c r="E293" s="165" t="s">
        <v>463</v>
      </c>
      <c r="F293" s="270" t="s">
        <v>464</v>
      </c>
      <c r="G293" s="270"/>
      <c r="H293" s="270"/>
      <c r="I293" s="270"/>
      <c r="J293" s="166" t="s">
        <v>203</v>
      </c>
      <c r="K293" s="167">
        <v>2</v>
      </c>
      <c r="L293" s="271">
        <v>0</v>
      </c>
      <c r="M293" s="272"/>
      <c r="N293" s="273">
        <f t="shared" si="5"/>
        <v>0</v>
      </c>
      <c r="O293" s="273"/>
      <c r="P293" s="273"/>
      <c r="Q293" s="273"/>
      <c r="R293" s="39"/>
      <c r="T293" s="168" t="s">
        <v>22</v>
      </c>
      <c r="U293" s="46" t="s">
        <v>44</v>
      </c>
      <c r="V293" s="38"/>
      <c r="W293" s="169">
        <f t="shared" si="6"/>
        <v>0</v>
      </c>
      <c r="X293" s="169">
        <v>3.0000000000000001E-5</v>
      </c>
      <c r="Y293" s="169">
        <f t="shared" si="7"/>
        <v>6.0000000000000002E-5</v>
      </c>
      <c r="Z293" s="169">
        <v>0</v>
      </c>
      <c r="AA293" s="170">
        <f t="shared" si="8"/>
        <v>0</v>
      </c>
      <c r="AR293" s="21" t="s">
        <v>233</v>
      </c>
      <c r="AT293" s="21" t="s">
        <v>154</v>
      </c>
      <c r="AU293" s="21" t="s">
        <v>100</v>
      </c>
      <c r="AY293" s="21" t="s">
        <v>153</v>
      </c>
      <c r="BE293" s="107">
        <f t="shared" si="9"/>
        <v>0</v>
      </c>
      <c r="BF293" s="107">
        <f t="shared" si="10"/>
        <v>0</v>
      </c>
      <c r="BG293" s="107">
        <f t="shared" si="11"/>
        <v>0</v>
      </c>
      <c r="BH293" s="107">
        <f t="shared" si="12"/>
        <v>0</v>
      </c>
      <c r="BI293" s="107">
        <f t="shared" si="13"/>
        <v>0</v>
      </c>
      <c r="BJ293" s="21" t="s">
        <v>84</v>
      </c>
      <c r="BK293" s="107">
        <f t="shared" si="14"/>
        <v>0</v>
      </c>
      <c r="BL293" s="21" t="s">
        <v>233</v>
      </c>
      <c r="BM293" s="21" t="s">
        <v>465</v>
      </c>
    </row>
    <row r="294" spans="2:65" s="1" customFormat="1" ht="25.5" customHeight="1">
      <c r="B294" s="37"/>
      <c r="C294" s="164" t="s">
        <v>466</v>
      </c>
      <c r="D294" s="164" t="s">
        <v>154</v>
      </c>
      <c r="E294" s="165" t="s">
        <v>467</v>
      </c>
      <c r="F294" s="270" t="s">
        <v>468</v>
      </c>
      <c r="G294" s="270"/>
      <c r="H294" s="270"/>
      <c r="I294" s="270"/>
      <c r="J294" s="166" t="s">
        <v>203</v>
      </c>
      <c r="K294" s="167">
        <v>1</v>
      </c>
      <c r="L294" s="271">
        <v>0</v>
      </c>
      <c r="M294" s="272"/>
      <c r="N294" s="273">
        <f t="shared" si="5"/>
        <v>0</v>
      </c>
      <c r="O294" s="273"/>
      <c r="P294" s="273"/>
      <c r="Q294" s="273"/>
      <c r="R294" s="39"/>
      <c r="T294" s="168" t="s">
        <v>22</v>
      </c>
      <c r="U294" s="46" t="s">
        <v>44</v>
      </c>
      <c r="V294" s="38"/>
      <c r="W294" s="169">
        <f t="shared" si="6"/>
        <v>0</v>
      </c>
      <c r="X294" s="169">
        <v>0</v>
      </c>
      <c r="Y294" s="169">
        <f t="shared" si="7"/>
        <v>0</v>
      </c>
      <c r="Z294" s="169">
        <v>0</v>
      </c>
      <c r="AA294" s="170">
        <f t="shared" si="8"/>
        <v>0</v>
      </c>
      <c r="AR294" s="21" t="s">
        <v>233</v>
      </c>
      <c r="AT294" s="21" t="s">
        <v>154</v>
      </c>
      <c r="AU294" s="21" t="s">
        <v>100</v>
      </c>
      <c r="AY294" s="21" t="s">
        <v>153</v>
      </c>
      <c r="BE294" s="107">
        <f t="shared" si="9"/>
        <v>0</v>
      </c>
      <c r="BF294" s="107">
        <f t="shared" si="10"/>
        <v>0</v>
      </c>
      <c r="BG294" s="107">
        <f t="shared" si="11"/>
        <v>0</v>
      </c>
      <c r="BH294" s="107">
        <f t="shared" si="12"/>
        <v>0</v>
      </c>
      <c r="BI294" s="107">
        <f t="shared" si="13"/>
        <v>0</v>
      </c>
      <c r="BJ294" s="21" t="s">
        <v>84</v>
      </c>
      <c r="BK294" s="107">
        <f t="shared" si="14"/>
        <v>0</v>
      </c>
      <c r="BL294" s="21" t="s">
        <v>233</v>
      </c>
      <c r="BM294" s="21" t="s">
        <v>469</v>
      </c>
    </row>
    <row r="295" spans="2:65" s="1" customFormat="1" ht="25.5" customHeight="1">
      <c r="B295" s="37"/>
      <c r="C295" s="164" t="s">
        <v>470</v>
      </c>
      <c r="D295" s="164" t="s">
        <v>154</v>
      </c>
      <c r="E295" s="165" t="s">
        <v>471</v>
      </c>
      <c r="F295" s="270" t="s">
        <v>472</v>
      </c>
      <c r="G295" s="270"/>
      <c r="H295" s="270"/>
      <c r="I295" s="270"/>
      <c r="J295" s="166" t="s">
        <v>203</v>
      </c>
      <c r="K295" s="167">
        <v>1</v>
      </c>
      <c r="L295" s="271">
        <v>0</v>
      </c>
      <c r="M295" s="272"/>
      <c r="N295" s="273">
        <f t="shared" si="5"/>
        <v>0</v>
      </c>
      <c r="O295" s="273"/>
      <c r="P295" s="273"/>
      <c r="Q295" s="273"/>
      <c r="R295" s="39"/>
      <c r="T295" s="168" t="s">
        <v>22</v>
      </c>
      <c r="U295" s="46" t="s">
        <v>44</v>
      </c>
      <c r="V295" s="38"/>
      <c r="W295" s="169">
        <f t="shared" si="6"/>
        <v>0</v>
      </c>
      <c r="X295" s="169">
        <v>0</v>
      </c>
      <c r="Y295" s="169">
        <f t="shared" si="7"/>
        <v>0</v>
      </c>
      <c r="Z295" s="169">
        <v>0</v>
      </c>
      <c r="AA295" s="170">
        <f t="shared" si="8"/>
        <v>0</v>
      </c>
      <c r="AR295" s="21" t="s">
        <v>233</v>
      </c>
      <c r="AT295" s="21" t="s">
        <v>154</v>
      </c>
      <c r="AU295" s="21" t="s">
        <v>100</v>
      </c>
      <c r="AY295" s="21" t="s">
        <v>153</v>
      </c>
      <c r="BE295" s="107">
        <f t="shared" si="9"/>
        <v>0</v>
      </c>
      <c r="BF295" s="107">
        <f t="shared" si="10"/>
        <v>0</v>
      </c>
      <c r="BG295" s="107">
        <f t="shared" si="11"/>
        <v>0</v>
      </c>
      <c r="BH295" s="107">
        <f t="shared" si="12"/>
        <v>0</v>
      </c>
      <c r="BI295" s="107">
        <f t="shared" si="13"/>
        <v>0</v>
      </c>
      <c r="BJ295" s="21" t="s">
        <v>84</v>
      </c>
      <c r="BK295" s="107">
        <f t="shared" si="14"/>
        <v>0</v>
      </c>
      <c r="BL295" s="21" t="s">
        <v>233</v>
      </c>
      <c r="BM295" s="21" t="s">
        <v>473</v>
      </c>
    </row>
    <row r="296" spans="2:65" s="1" customFormat="1" ht="25.5" customHeight="1">
      <c r="B296" s="37"/>
      <c r="C296" s="164" t="s">
        <v>474</v>
      </c>
      <c r="D296" s="164" t="s">
        <v>154</v>
      </c>
      <c r="E296" s="165" t="s">
        <v>475</v>
      </c>
      <c r="F296" s="270" t="s">
        <v>476</v>
      </c>
      <c r="G296" s="270"/>
      <c r="H296" s="270"/>
      <c r="I296" s="270"/>
      <c r="J296" s="166" t="s">
        <v>203</v>
      </c>
      <c r="K296" s="167">
        <v>1</v>
      </c>
      <c r="L296" s="271">
        <v>0</v>
      </c>
      <c r="M296" s="272"/>
      <c r="N296" s="273">
        <f t="shared" si="5"/>
        <v>0</v>
      </c>
      <c r="O296" s="273"/>
      <c r="P296" s="273"/>
      <c r="Q296" s="273"/>
      <c r="R296" s="39"/>
      <c r="T296" s="168" t="s">
        <v>22</v>
      </c>
      <c r="U296" s="46" t="s">
        <v>44</v>
      </c>
      <c r="V296" s="38"/>
      <c r="W296" s="169">
        <f t="shared" si="6"/>
        <v>0</v>
      </c>
      <c r="X296" s="169">
        <v>0</v>
      </c>
      <c r="Y296" s="169">
        <f t="shared" si="7"/>
        <v>0</v>
      </c>
      <c r="Z296" s="169">
        <v>0</v>
      </c>
      <c r="AA296" s="170">
        <f t="shared" si="8"/>
        <v>0</v>
      </c>
      <c r="AR296" s="21" t="s">
        <v>233</v>
      </c>
      <c r="AT296" s="21" t="s">
        <v>154</v>
      </c>
      <c r="AU296" s="21" t="s">
        <v>100</v>
      </c>
      <c r="AY296" s="21" t="s">
        <v>153</v>
      </c>
      <c r="BE296" s="107">
        <f t="shared" si="9"/>
        <v>0</v>
      </c>
      <c r="BF296" s="107">
        <f t="shared" si="10"/>
        <v>0</v>
      </c>
      <c r="BG296" s="107">
        <f t="shared" si="11"/>
        <v>0</v>
      </c>
      <c r="BH296" s="107">
        <f t="shared" si="12"/>
        <v>0</v>
      </c>
      <c r="BI296" s="107">
        <f t="shared" si="13"/>
        <v>0</v>
      </c>
      <c r="BJ296" s="21" t="s">
        <v>84</v>
      </c>
      <c r="BK296" s="107">
        <f t="shared" si="14"/>
        <v>0</v>
      </c>
      <c r="BL296" s="21" t="s">
        <v>233</v>
      </c>
      <c r="BM296" s="21" t="s">
        <v>477</v>
      </c>
    </row>
    <row r="297" spans="2:65" s="1" customFormat="1" ht="25.5" customHeight="1">
      <c r="B297" s="37"/>
      <c r="C297" s="164" t="s">
        <v>478</v>
      </c>
      <c r="D297" s="164" t="s">
        <v>154</v>
      </c>
      <c r="E297" s="165" t="s">
        <v>479</v>
      </c>
      <c r="F297" s="270" t="s">
        <v>480</v>
      </c>
      <c r="G297" s="270"/>
      <c r="H297" s="270"/>
      <c r="I297" s="270"/>
      <c r="J297" s="166" t="s">
        <v>203</v>
      </c>
      <c r="K297" s="167">
        <v>1</v>
      </c>
      <c r="L297" s="271">
        <v>0</v>
      </c>
      <c r="M297" s="272"/>
      <c r="N297" s="273">
        <f t="shared" si="5"/>
        <v>0</v>
      </c>
      <c r="O297" s="273"/>
      <c r="P297" s="273"/>
      <c r="Q297" s="273"/>
      <c r="R297" s="39"/>
      <c r="T297" s="168" t="s">
        <v>22</v>
      </c>
      <c r="U297" s="46" t="s">
        <v>44</v>
      </c>
      <c r="V297" s="38"/>
      <c r="W297" s="169">
        <f t="shared" si="6"/>
        <v>0</v>
      </c>
      <c r="X297" s="169">
        <v>0</v>
      </c>
      <c r="Y297" s="169">
        <f t="shared" si="7"/>
        <v>0</v>
      </c>
      <c r="Z297" s="169">
        <v>0</v>
      </c>
      <c r="AA297" s="170">
        <f t="shared" si="8"/>
        <v>0</v>
      </c>
      <c r="AR297" s="21" t="s">
        <v>233</v>
      </c>
      <c r="AT297" s="21" t="s">
        <v>154</v>
      </c>
      <c r="AU297" s="21" t="s">
        <v>100</v>
      </c>
      <c r="AY297" s="21" t="s">
        <v>153</v>
      </c>
      <c r="BE297" s="107">
        <f t="shared" si="9"/>
        <v>0</v>
      </c>
      <c r="BF297" s="107">
        <f t="shared" si="10"/>
        <v>0</v>
      </c>
      <c r="BG297" s="107">
        <f t="shared" si="11"/>
        <v>0</v>
      </c>
      <c r="BH297" s="107">
        <f t="shared" si="12"/>
        <v>0</v>
      </c>
      <c r="BI297" s="107">
        <f t="shared" si="13"/>
        <v>0</v>
      </c>
      <c r="BJ297" s="21" t="s">
        <v>84</v>
      </c>
      <c r="BK297" s="107">
        <f t="shared" si="14"/>
        <v>0</v>
      </c>
      <c r="BL297" s="21" t="s">
        <v>233</v>
      </c>
      <c r="BM297" s="21" t="s">
        <v>481</v>
      </c>
    </row>
    <row r="298" spans="2:65" s="9" customFormat="1" ht="29.85" customHeight="1">
      <c r="B298" s="153"/>
      <c r="C298" s="154"/>
      <c r="D298" s="163" t="s">
        <v>119</v>
      </c>
      <c r="E298" s="163"/>
      <c r="F298" s="163"/>
      <c r="G298" s="163"/>
      <c r="H298" s="163"/>
      <c r="I298" s="163"/>
      <c r="J298" s="163"/>
      <c r="K298" s="163"/>
      <c r="L298" s="163"/>
      <c r="M298" s="163"/>
      <c r="N298" s="291">
        <f>BK298</f>
        <v>0</v>
      </c>
      <c r="O298" s="292"/>
      <c r="P298" s="292"/>
      <c r="Q298" s="292"/>
      <c r="R298" s="156"/>
      <c r="T298" s="157"/>
      <c r="U298" s="154"/>
      <c r="V298" s="154"/>
      <c r="W298" s="158">
        <f>SUM(W299:W303)</f>
        <v>0</v>
      </c>
      <c r="X298" s="154"/>
      <c r="Y298" s="158">
        <f>SUM(Y299:Y303)</f>
        <v>0.74399393999999996</v>
      </c>
      <c r="Z298" s="154"/>
      <c r="AA298" s="159">
        <f>SUM(AA299:AA303)</f>
        <v>0.68464799999999992</v>
      </c>
      <c r="AR298" s="160" t="s">
        <v>100</v>
      </c>
      <c r="AT298" s="161" t="s">
        <v>78</v>
      </c>
      <c r="AU298" s="161" t="s">
        <v>84</v>
      </c>
      <c r="AY298" s="160" t="s">
        <v>153</v>
      </c>
      <c r="BK298" s="162">
        <f>SUM(BK299:BK303)</f>
        <v>0</v>
      </c>
    </row>
    <row r="299" spans="2:65" s="1" customFormat="1" ht="25.5" customHeight="1">
      <c r="B299" s="37"/>
      <c r="C299" s="164" t="s">
        <v>482</v>
      </c>
      <c r="D299" s="164" t="s">
        <v>154</v>
      </c>
      <c r="E299" s="165" t="s">
        <v>483</v>
      </c>
      <c r="F299" s="270" t="s">
        <v>484</v>
      </c>
      <c r="G299" s="270"/>
      <c r="H299" s="270"/>
      <c r="I299" s="270"/>
      <c r="J299" s="166" t="s">
        <v>179</v>
      </c>
      <c r="K299" s="167">
        <v>38.036000000000001</v>
      </c>
      <c r="L299" s="271">
        <v>0</v>
      </c>
      <c r="M299" s="272"/>
      <c r="N299" s="273">
        <f>ROUND(L299*K299,2)</f>
        <v>0</v>
      </c>
      <c r="O299" s="273"/>
      <c r="P299" s="273"/>
      <c r="Q299" s="273"/>
      <c r="R299" s="39"/>
      <c r="T299" s="168" t="s">
        <v>22</v>
      </c>
      <c r="U299" s="46" t="s">
        <v>44</v>
      </c>
      <c r="V299" s="38"/>
      <c r="W299" s="169">
        <f>V299*K299</f>
        <v>0</v>
      </c>
      <c r="X299" s="169">
        <v>0</v>
      </c>
      <c r="Y299" s="169">
        <f>X299*K299</f>
        <v>0</v>
      </c>
      <c r="Z299" s="169">
        <v>1.7999999999999999E-2</v>
      </c>
      <c r="AA299" s="170">
        <f>Z299*K299</f>
        <v>0.68464799999999992</v>
      </c>
      <c r="AR299" s="21" t="s">
        <v>233</v>
      </c>
      <c r="AT299" s="21" t="s">
        <v>154</v>
      </c>
      <c r="AU299" s="21" t="s">
        <v>100</v>
      </c>
      <c r="AY299" s="21" t="s">
        <v>153</v>
      </c>
      <c r="BE299" s="107">
        <f>IF(U299="základní",N299,0)</f>
        <v>0</v>
      </c>
      <c r="BF299" s="107">
        <f>IF(U299="snížená",N299,0)</f>
        <v>0</v>
      </c>
      <c r="BG299" s="107">
        <f>IF(U299="zákl. přenesená",N299,0)</f>
        <v>0</v>
      </c>
      <c r="BH299" s="107">
        <f>IF(U299="sníž. přenesená",N299,0)</f>
        <v>0</v>
      </c>
      <c r="BI299" s="107">
        <f>IF(U299="nulová",N299,0)</f>
        <v>0</v>
      </c>
      <c r="BJ299" s="21" t="s">
        <v>84</v>
      </c>
      <c r="BK299" s="107">
        <f>ROUND(L299*K299,2)</f>
        <v>0</v>
      </c>
      <c r="BL299" s="21" t="s">
        <v>233</v>
      </c>
      <c r="BM299" s="21" t="s">
        <v>485</v>
      </c>
    </row>
    <row r="300" spans="2:65" s="10" customFormat="1" ht="16.5" customHeight="1">
      <c r="B300" s="171"/>
      <c r="C300" s="172"/>
      <c r="D300" s="172"/>
      <c r="E300" s="173" t="s">
        <v>22</v>
      </c>
      <c r="F300" s="274" t="s">
        <v>439</v>
      </c>
      <c r="G300" s="275"/>
      <c r="H300" s="275"/>
      <c r="I300" s="275"/>
      <c r="J300" s="172"/>
      <c r="K300" s="174">
        <v>38.036000000000001</v>
      </c>
      <c r="L300" s="172"/>
      <c r="M300" s="172"/>
      <c r="N300" s="172"/>
      <c r="O300" s="172"/>
      <c r="P300" s="172"/>
      <c r="Q300" s="172"/>
      <c r="R300" s="175"/>
      <c r="T300" s="176"/>
      <c r="U300" s="172"/>
      <c r="V300" s="172"/>
      <c r="W300" s="172"/>
      <c r="X300" s="172"/>
      <c r="Y300" s="172"/>
      <c r="Z300" s="172"/>
      <c r="AA300" s="177"/>
      <c r="AT300" s="178" t="s">
        <v>161</v>
      </c>
      <c r="AU300" s="178" t="s">
        <v>100</v>
      </c>
      <c r="AV300" s="10" t="s">
        <v>100</v>
      </c>
      <c r="AW300" s="10" t="s">
        <v>36</v>
      </c>
      <c r="AX300" s="10" t="s">
        <v>84</v>
      </c>
      <c r="AY300" s="178" t="s">
        <v>153</v>
      </c>
    </row>
    <row r="301" spans="2:65" s="1" customFormat="1" ht="25.5" customHeight="1">
      <c r="B301" s="37"/>
      <c r="C301" s="164" t="s">
        <v>486</v>
      </c>
      <c r="D301" s="164" t="s">
        <v>154</v>
      </c>
      <c r="E301" s="165" t="s">
        <v>487</v>
      </c>
      <c r="F301" s="270" t="s">
        <v>488</v>
      </c>
      <c r="G301" s="270"/>
      <c r="H301" s="270"/>
      <c r="I301" s="270"/>
      <c r="J301" s="166" t="s">
        <v>179</v>
      </c>
      <c r="K301" s="167">
        <v>76.072999999999993</v>
      </c>
      <c r="L301" s="271">
        <v>0</v>
      </c>
      <c r="M301" s="272"/>
      <c r="N301" s="273">
        <f>ROUND(L301*K301,2)</f>
        <v>0</v>
      </c>
      <c r="O301" s="273"/>
      <c r="P301" s="273"/>
      <c r="Q301" s="273"/>
      <c r="R301" s="39"/>
      <c r="T301" s="168" t="s">
        <v>22</v>
      </c>
      <c r="U301" s="46" t="s">
        <v>44</v>
      </c>
      <c r="V301" s="38"/>
      <c r="W301" s="169">
        <f>V301*K301</f>
        <v>0</v>
      </c>
      <c r="X301" s="169">
        <v>9.7800000000000005E-3</v>
      </c>
      <c r="Y301" s="169">
        <f>X301*K301</f>
        <v>0.74399393999999996</v>
      </c>
      <c r="Z301" s="169">
        <v>0</v>
      </c>
      <c r="AA301" s="170">
        <f>Z301*K301</f>
        <v>0</v>
      </c>
      <c r="AR301" s="21" t="s">
        <v>233</v>
      </c>
      <c r="AT301" s="21" t="s">
        <v>154</v>
      </c>
      <c r="AU301" s="21" t="s">
        <v>100</v>
      </c>
      <c r="AY301" s="21" t="s">
        <v>153</v>
      </c>
      <c r="BE301" s="107">
        <f>IF(U301="základní",N301,0)</f>
        <v>0</v>
      </c>
      <c r="BF301" s="107">
        <f>IF(U301="snížená",N301,0)</f>
        <v>0</v>
      </c>
      <c r="BG301" s="107">
        <f>IF(U301="zákl. přenesená",N301,0)</f>
        <v>0</v>
      </c>
      <c r="BH301" s="107">
        <f>IF(U301="sníž. přenesená",N301,0)</f>
        <v>0</v>
      </c>
      <c r="BI301" s="107">
        <f>IF(U301="nulová",N301,0)</f>
        <v>0</v>
      </c>
      <c r="BJ301" s="21" t="s">
        <v>84</v>
      </c>
      <c r="BK301" s="107">
        <f>ROUND(L301*K301,2)</f>
        <v>0</v>
      </c>
      <c r="BL301" s="21" t="s">
        <v>233</v>
      </c>
      <c r="BM301" s="21" t="s">
        <v>489</v>
      </c>
    </row>
    <row r="302" spans="2:65" s="10" customFormat="1" ht="16.5" customHeight="1">
      <c r="B302" s="171"/>
      <c r="C302" s="172"/>
      <c r="D302" s="172"/>
      <c r="E302" s="173" t="s">
        <v>22</v>
      </c>
      <c r="F302" s="274" t="s">
        <v>490</v>
      </c>
      <c r="G302" s="275"/>
      <c r="H302" s="275"/>
      <c r="I302" s="275"/>
      <c r="J302" s="172"/>
      <c r="K302" s="174">
        <v>76.072999999999993</v>
      </c>
      <c r="L302" s="172"/>
      <c r="M302" s="172"/>
      <c r="N302" s="172"/>
      <c r="O302" s="172"/>
      <c r="P302" s="172"/>
      <c r="Q302" s="172"/>
      <c r="R302" s="175"/>
      <c r="T302" s="176"/>
      <c r="U302" s="172"/>
      <c r="V302" s="172"/>
      <c r="W302" s="172"/>
      <c r="X302" s="172"/>
      <c r="Y302" s="172"/>
      <c r="Z302" s="172"/>
      <c r="AA302" s="177"/>
      <c r="AT302" s="178" t="s">
        <v>161</v>
      </c>
      <c r="AU302" s="178" t="s">
        <v>100</v>
      </c>
      <c r="AV302" s="10" t="s">
        <v>100</v>
      </c>
      <c r="AW302" s="10" t="s">
        <v>36</v>
      </c>
      <c r="AX302" s="10" t="s">
        <v>84</v>
      </c>
      <c r="AY302" s="178" t="s">
        <v>153</v>
      </c>
    </row>
    <row r="303" spans="2:65" s="1" customFormat="1" ht="25.5" customHeight="1">
      <c r="B303" s="37"/>
      <c r="C303" s="164" t="s">
        <v>491</v>
      </c>
      <c r="D303" s="164" t="s">
        <v>154</v>
      </c>
      <c r="E303" s="165" t="s">
        <v>492</v>
      </c>
      <c r="F303" s="270" t="s">
        <v>493</v>
      </c>
      <c r="G303" s="270"/>
      <c r="H303" s="270"/>
      <c r="I303" s="270"/>
      <c r="J303" s="166" t="s">
        <v>197</v>
      </c>
      <c r="K303" s="167">
        <v>0.74399999999999999</v>
      </c>
      <c r="L303" s="271">
        <v>0</v>
      </c>
      <c r="M303" s="272"/>
      <c r="N303" s="273">
        <f>ROUND(L303*K303,2)</f>
        <v>0</v>
      </c>
      <c r="O303" s="273"/>
      <c r="P303" s="273"/>
      <c r="Q303" s="273"/>
      <c r="R303" s="39"/>
      <c r="T303" s="168" t="s">
        <v>22</v>
      </c>
      <c r="U303" s="46" t="s">
        <v>44</v>
      </c>
      <c r="V303" s="38"/>
      <c r="W303" s="169">
        <f>V303*K303</f>
        <v>0</v>
      </c>
      <c r="X303" s="169">
        <v>0</v>
      </c>
      <c r="Y303" s="169">
        <f>X303*K303</f>
        <v>0</v>
      </c>
      <c r="Z303" s="169">
        <v>0</v>
      </c>
      <c r="AA303" s="170">
        <f>Z303*K303</f>
        <v>0</v>
      </c>
      <c r="AR303" s="21" t="s">
        <v>233</v>
      </c>
      <c r="AT303" s="21" t="s">
        <v>154</v>
      </c>
      <c r="AU303" s="21" t="s">
        <v>100</v>
      </c>
      <c r="AY303" s="21" t="s">
        <v>153</v>
      </c>
      <c r="BE303" s="107">
        <f>IF(U303="základní",N303,0)</f>
        <v>0</v>
      </c>
      <c r="BF303" s="107">
        <f>IF(U303="snížená",N303,0)</f>
        <v>0</v>
      </c>
      <c r="BG303" s="107">
        <f>IF(U303="zákl. přenesená",N303,0)</f>
        <v>0</v>
      </c>
      <c r="BH303" s="107">
        <f>IF(U303="sníž. přenesená",N303,0)</f>
        <v>0</v>
      </c>
      <c r="BI303" s="107">
        <f>IF(U303="nulová",N303,0)</f>
        <v>0</v>
      </c>
      <c r="BJ303" s="21" t="s">
        <v>84</v>
      </c>
      <c r="BK303" s="107">
        <f>ROUND(L303*K303,2)</f>
        <v>0</v>
      </c>
      <c r="BL303" s="21" t="s">
        <v>233</v>
      </c>
      <c r="BM303" s="21" t="s">
        <v>494</v>
      </c>
    </row>
    <row r="304" spans="2:65" s="9" customFormat="1" ht="29.85" customHeight="1">
      <c r="B304" s="153"/>
      <c r="C304" s="154"/>
      <c r="D304" s="163" t="s">
        <v>120</v>
      </c>
      <c r="E304" s="163"/>
      <c r="F304" s="163"/>
      <c r="G304" s="163"/>
      <c r="H304" s="163"/>
      <c r="I304" s="163"/>
      <c r="J304" s="163"/>
      <c r="K304" s="163"/>
      <c r="L304" s="163"/>
      <c r="M304" s="163"/>
      <c r="N304" s="291">
        <f>BK304</f>
        <v>0</v>
      </c>
      <c r="O304" s="292"/>
      <c r="P304" s="292"/>
      <c r="Q304" s="292"/>
      <c r="R304" s="156"/>
      <c r="T304" s="157"/>
      <c r="U304" s="154"/>
      <c r="V304" s="154"/>
      <c r="W304" s="158">
        <f>SUM(W305:W307)</f>
        <v>0</v>
      </c>
      <c r="X304" s="154"/>
      <c r="Y304" s="158">
        <f>SUM(Y305:Y307)</f>
        <v>2.2988999999999999E-2</v>
      </c>
      <c r="Z304" s="154"/>
      <c r="AA304" s="159">
        <f>SUM(AA305:AA307)</f>
        <v>0</v>
      </c>
      <c r="AR304" s="160" t="s">
        <v>100</v>
      </c>
      <c r="AT304" s="161" t="s">
        <v>78</v>
      </c>
      <c r="AU304" s="161" t="s">
        <v>84</v>
      </c>
      <c r="AY304" s="160" t="s">
        <v>153</v>
      </c>
      <c r="BK304" s="162">
        <f>SUM(BK305:BK307)</f>
        <v>0</v>
      </c>
    </row>
    <row r="305" spans="2:65" s="1" customFormat="1" ht="38.25" customHeight="1">
      <c r="B305" s="37"/>
      <c r="C305" s="164" t="s">
        <v>495</v>
      </c>
      <c r="D305" s="164" t="s">
        <v>154</v>
      </c>
      <c r="E305" s="165" t="s">
        <v>496</v>
      </c>
      <c r="F305" s="270" t="s">
        <v>497</v>
      </c>
      <c r="G305" s="270"/>
      <c r="H305" s="270"/>
      <c r="I305" s="270"/>
      <c r="J305" s="166" t="s">
        <v>329</v>
      </c>
      <c r="K305" s="167">
        <v>7.9</v>
      </c>
      <c r="L305" s="271">
        <v>0</v>
      </c>
      <c r="M305" s="272"/>
      <c r="N305" s="273">
        <f>ROUND(L305*K305,2)</f>
        <v>0</v>
      </c>
      <c r="O305" s="273"/>
      <c r="P305" s="273"/>
      <c r="Q305" s="273"/>
      <c r="R305" s="39"/>
      <c r="T305" s="168" t="s">
        <v>22</v>
      </c>
      <c r="U305" s="46" t="s">
        <v>44</v>
      </c>
      <c r="V305" s="38"/>
      <c r="W305" s="169">
        <f>V305*K305</f>
        <v>0</v>
      </c>
      <c r="X305" s="169">
        <v>2.9099999999999998E-3</v>
      </c>
      <c r="Y305" s="169">
        <f>X305*K305</f>
        <v>2.2988999999999999E-2</v>
      </c>
      <c r="Z305" s="169">
        <v>0</v>
      </c>
      <c r="AA305" s="170">
        <f>Z305*K305</f>
        <v>0</v>
      </c>
      <c r="AR305" s="21" t="s">
        <v>233</v>
      </c>
      <c r="AT305" s="21" t="s">
        <v>154</v>
      </c>
      <c r="AU305" s="21" t="s">
        <v>100</v>
      </c>
      <c r="AY305" s="21" t="s">
        <v>153</v>
      </c>
      <c r="BE305" s="107">
        <f>IF(U305="základní",N305,0)</f>
        <v>0</v>
      </c>
      <c r="BF305" s="107">
        <f>IF(U305="snížená",N305,0)</f>
        <v>0</v>
      </c>
      <c r="BG305" s="107">
        <f>IF(U305="zákl. přenesená",N305,0)</f>
        <v>0</v>
      </c>
      <c r="BH305" s="107">
        <f>IF(U305="sníž. přenesená",N305,0)</f>
        <v>0</v>
      </c>
      <c r="BI305" s="107">
        <f>IF(U305="nulová",N305,0)</f>
        <v>0</v>
      </c>
      <c r="BJ305" s="21" t="s">
        <v>84</v>
      </c>
      <c r="BK305" s="107">
        <f>ROUND(L305*K305,2)</f>
        <v>0</v>
      </c>
      <c r="BL305" s="21" t="s">
        <v>233</v>
      </c>
      <c r="BM305" s="21" t="s">
        <v>498</v>
      </c>
    </row>
    <row r="306" spans="2:65" s="10" customFormat="1" ht="16.5" customHeight="1">
      <c r="B306" s="171"/>
      <c r="C306" s="172"/>
      <c r="D306" s="172"/>
      <c r="E306" s="173" t="s">
        <v>22</v>
      </c>
      <c r="F306" s="274" t="s">
        <v>499</v>
      </c>
      <c r="G306" s="275"/>
      <c r="H306" s="275"/>
      <c r="I306" s="275"/>
      <c r="J306" s="172"/>
      <c r="K306" s="174">
        <v>7.9</v>
      </c>
      <c r="L306" s="172"/>
      <c r="M306" s="172"/>
      <c r="N306" s="172"/>
      <c r="O306" s="172"/>
      <c r="P306" s="172"/>
      <c r="Q306" s="172"/>
      <c r="R306" s="175"/>
      <c r="T306" s="176"/>
      <c r="U306" s="172"/>
      <c r="V306" s="172"/>
      <c r="W306" s="172"/>
      <c r="X306" s="172"/>
      <c r="Y306" s="172"/>
      <c r="Z306" s="172"/>
      <c r="AA306" s="177"/>
      <c r="AT306" s="178" t="s">
        <v>161</v>
      </c>
      <c r="AU306" s="178" t="s">
        <v>100</v>
      </c>
      <c r="AV306" s="10" t="s">
        <v>100</v>
      </c>
      <c r="AW306" s="10" t="s">
        <v>36</v>
      </c>
      <c r="AX306" s="10" t="s">
        <v>84</v>
      </c>
      <c r="AY306" s="178" t="s">
        <v>153</v>
      </c>
    </row>
    <row r="307" spans="2:65" s="1" customFormat="1" ht="25.5" customHeight="1">
      <c r="B307" s="37"/>
      <c r="C307" s="164" t="s">
        <v>500</v>
      </c>
      <c r="D307" s="164" t="s">
        <v>154</v>
      </c>
      <c r="E307" s="165" t="s">
        <v>501</v>
      </c>
      <c r="F307" s="270" t="s">
        <v>502</v>
      </c>
      <c r="G307" s="270"/>
      <c r="H307" s="270"/>
      <c r="I307" s="270"/>
      <c r="J307" s="166" t="s">
        <v>197</v>
      </c>
      <c r="K307" s="167">
        <v>2.3E-2</v>
      </c>
      <c r="L307" s="271">
        <v>0</v>
      </c>
      <c r="M307" s="272"/>
      <c r="N307" s="273">
        <f>ROUND(L307*K307,2)</f>
        <v>0</v>
      </c>
      <c r="O307" s="273"/>
      <c r="P307" s="273"/>
      <c r="Q307" s="273"/>
      <c r="R307" s="39"/>
      <c r="T307" s="168" t="s">
        <v>22</v>
      </c>
      <c r="U307" s="46" t="s">
        <v>44</v>
      </c>
      <c r="V307" s="38"/>
      <c r="W307" s="169">
        <f>V307*K307</f>
        <v>0</v>
      </c>
      <c r="X307" s="169">
        <v>0</v>
      </c>
      <c r="Y307" s="169">
        <f>X307*K307</f>
        <v>0</v>
      </c>
      <c r="Z307" s="169">
        <v>0</v>
      </c>
      <c r="AA307" s="170">
        <f>Z307*K307</f>
        <v>0</v>
      </c>
      <c r="AR307" s="21" t="s">
        <v>233</v>
      </c>
      <c r="AT307" s="21" t="s">
        <v>154</v>
      </c>
      <c r="AU307" s="21" t="s">
        <v>100</v>
      </c>
      <c r="AY307" s="21" t="s">
        <v>153</v>
      </c>
      <c r="BE307" s="107">
        <f>IF(U307="základní",N307,0)</f>
        <v>0</v>
      </c>
      <c r="BF307" s="107">
        <f>IF(U307="snížená",N307,0)</f>
        <v>0</v>
      </c>
      <c r="BG307" s="107">
        <f>IF(U307="zákl. přenesená",N307,0)</f>
        <v>0</v>
      </c>
      <c r="BH307" s="107">
        <f>IF(U307="sníž. přenesená",N307,0)</f>
        <v>0</v>
      </c>
      <c r="BI307" s="107">
        <f>IF(U307="nulová",N307,0)</f>
        <v>0</v>
      </c>
      <c r="BJ307" s="21" t="s">
        <v>84</v>
      </c>
      <c r="BK307" s="107">
        <f>ROUND(L307*K307,2)</f>
        <v>0</v>
      </c>
      <c r="BL307" s="21" t="s">
        <v>233</v>
      </c>
      <c r="BM307" s="21" t="s">
        <v>503</v>
      </c>
    </row>
    <row r="308" spans="2:65" s="9" customFormat="1" ht="29.85" customHeight="1">
      <c r="B308" s="153"/>
      <c r="C308" s="154"/>
      <c r="D308" s="163" t="s">
        <v>121</v>
      </c>
      <c r="E308" s="163"/>
      <c r="F308" s="163"/>
      <c r="G308" s="163"/>
      <c r="H308" s="163"/>
      <c r="I308" s="163"/>
      <c r="J308" s="163"/>
      <c r="K308" s="163"/>
      <c r="L308" s="163"/>
      <c r="M308" s="163"/>
      <c r="N308" s="291">
        <f>BK308</f>
        <v>0</v>
      </c>
      <c r="O308" s="292"/>
      <c r="P308" s="292"/>
      <c r="Q308" s="292"/>
      <c r="R308" s="156"/>
      <c r="T308" s="157"/>
      <c r="U308" s="154"/>
      <c r="V308" s="154"/>
      <c r="W308" s="158">
        <f>SUM(W309:W312)</f>
        <v>0</v>
      </c>
      <c r="X308" s="154"/>
      <c r="Y308" s="158">
        <f>SUM(Y309:Y312)</f>
        <v>2.5999999999999999E-3</v>
      </c>
      <c r="Z308" s="154"/>
      <c r="AA308" s="159">
        <f>SUM(AA309:AA312)</f>
        <v>1.66E-2</v>
      </c>
      <c r="AR308" s="160" t="s">
        <v>100</v>
      </c>
      <c r="AT308" s="161" t="s">
        <v>78</v>
      </c>
      <c r="AU308" s="161" t="s">
        <v>84</v>
      </c>
      <c r="AY308" s="160" t="s">
        <v>153</v>
      </c>
      <c r="BK308" s="162">
        <f>SUM(BK309:BK312)</f>
        <v>0</v>
      </c>
    </row>
    <row r="309" spans="2:65" s="1" customFormat="1" ht="16.5" customHeight="1">
      <c r="B309" s="37"/>
      <c r="C309" s="164" t="s">
        <v>504</v>
      </c>
      <c r="D309" s="164" t="s">
        <v>154</v>
      </c>
      <c r="E309" s="165" t="s">
        <v>505</v>
      </c>
      <c r="F309" s="270" t="s">
        <v>506</v>
      </c>
      <c r="G309" s="270"/>
      <c r="H309" s="270"/>
      <c r="I309" s="270"/>
      <c r="J309" s="166" t="s">
        <v>507</v>
      </c>
      <c r="K309" s="167">
        <v>1</v>
      </c>
      <c r="L309" s="271">
        <v>0</v>
      </c>
      <c r="M309" s="272"/>
      <c r="N309" s="273">
        <f>ROUND(L309*K309,2)</f>
        <v>0</v>
      </c>
      <c r="O309" s="273"/>
      <c r="P309" s="273"/>
      <c r="Q309" s="273"/>
      <c r="R309" s="39"/>
      <c r="T309" s="168" t="s">
        <v>22</v>
      </c>
      <c r="U309" s="46" t="s">
        <v>44</v>
      </c>
      <c r="V309" s="38"/>
      <c r="W309" s="169">
        <f>V309*K309</f>
        <v>0</v>
      </c>
      <c r="X309" s="169">
        <v>6.4999999999999997E-4</v>
      </c>
      <c r="Y309" s="169">
        <f>X309*K309</f>
        <v>6.4999999999999997E-4</v>
      </c>
      <c r="Z309" s="169">
        <v>4.15E-3</v>
      </c>
      <c r="AA309" s="170">
        <f>Z309*K309</f>
        <v>4.15E-3</v>
      </c>
      <c r="AR309" s="21" t="s">
        <v>233</v>
      </c>
      <c r="AT309" s="21" t="s">
        <v>154</v>
      </c>
      <c r="AU309" s="21" t="s">
        <v>100</v>
      </c>
      <c r="AY309" s="21" t="s">
        <v>153</v>
      </c>
      <c r="BE309" s="107">
        <f>IF(U309="základní",N309,0)</f>
        <v>0</v>
      </c>
      <c r="BF309" s="107">
        <f>IF(U309="snížená",N309,0)</f>
        <v>0</v>
      </c>
      <c r="BG309" s="107">
        <f>IF(U309="zákl. přenesená",N309,0)</f>
        <v>0</v>
      </c>
      <c r="BH309" s="107">
        <f>IF(U309="sníž. přenesená",N309,0)</f>
        <v>0</v>
      </c>
      <c r="BI309" s="107">
        <f>IF(U309="nulová",N309,0)</f>
        <v>0</v>
      </c>
      <c r="BJ309" s="21" t="s">
        <v>84</v>
      </c>
      <c r="BK309" s="107">
        <f>ROUND(L309*K309,2)</f>
        <v>0</v>
      </c>
      <c r="BL309" s="21" t="s">
        <v>233</v>
      </c>
      <c r="BM309" s="21" t="s">
        <v>508</v>
      </c>
    </row>
    <row r="310" spans="2:65" s="1" customFormat="1" ht="25.5" customHeight="1">
      <c r="B310" s="37"/>
      <c r="C310" s="164" t="s">
        <v>509</v>
      </c>
      <c r="D310" s="164" t="s">
        <v>154</v>
      </c>
      <c r="E310" s="165" t="s">
        <v>510</v>
      </c>
      <c r="F310" s="270" t="s">
        <v>511</v>
      </c>
      <c r="G310" s="270"/>
      <c r="H310" s="270"/>
      <c r="I310" s="270"/>
      <c r="J310" s="166" t="s">
        <v>507</v>
      </c>
      <c r="K310" s="167">
        <v>1</v>
      </c>
      <c r="L310" s="271">
        <v>0</v>
      </c>
      <c r="M310" s="272"/>
      <c r="N310" s="273">
        <f>ROUND(L310*K310,2)</f>
        <v>0</v>
      </c>
      <c r="O310" s="273"/>
      <c r="P310" s="273"/>
      <c r="Q310" s="273"/>
      <c r="R310" s="39"/>
      <c r="T310" s="168" t="s">
        <v>22</v>
      </c>
      <c r="U310" s="46" t="s">
        <v>44</v>
      </c>
      <c r="V310" s="38"/>
      <c r="W310" s="169">
        <f>V310*K310</f>
        <v>0</v>
      </c>
      <c r="X310" s="169">
        <v>6.4999999999999997E-4</v>
      </c>
      <c r="Y310" s="169">
        <f>X310*K310</f>
        <v>6.4999999999999997E-4</v>
      </c>
      <c r="Z310" s="169">
        <v>4.15E-3</v>
      </c>
      <c r="AA310" s="170">
        <f>Z310*K310</f>
        <v>4.15E-3</v>
      </c>
      <c r="AR310" s="21" t="s">
        <v>233</v>
      </c>
      <c r="AT310" s="21" t="s">
        <v>154</v>
      </c>
      <c r="AU310" s="21" t="s">
        <v>100</v>
      </c>
      <c r="AY310" s="21" t="s">
        <v>153</v>
      </c>
      <c r="BE310" s="107">
        <f>IF(U310="základní",N310,0)</f>
        <v>0</v>
      </c>
      <c r="BF310" s="107">
        <f>IF(U310="snížená",N310,0)</f>
        <v>0</v>
      </c>
      <c r="BG310" s="107">
        <f>IF(U310="zákl. přenesená",N310,0)</f>
        <v>0</v>
      </c>
      <c r="BH310" s="107">
        <f>IF(U310="sníž. přenesená",N310,0)</f>
        <v>0</v>
      </c>
      <c r="BI310" s="107">
        <f>IF(U310="nulová",N310,0)</f>
        <v>0</v>
      </c>
      <c r="BJ310" s="21" t="s">
        <v>84</v>
      </c>
      <c r="BK310" s="107">
        <f>ROUND(L310*K310,2)</f>
        <v>0</v>
      </c>
      <c r="BL310" s="21" t="s">
        <v>233</v>
      </c>
      <c r="BM310" s="21" t="s">
        <v>512</v>
      </c>
    </row>
    <row r="311" spans="2:65" s="1" customFormat="1" ht="16.5" customHeight="1">
      <c r="B311" s="37"/>
      <c r="C311" s="164" t="s">
        <v>513</v>
      </c>
      <c r="D311" s="164" t="s">
        <v>154</v>
      </c>
      <c r="E311" s="165" t="s">
        <v>514</v>
      </c>
      <c r="F311" s="270" t="s">
        <v>515</v>
      </c>
      <c r="G311" s="270"/>
      <c r="H311" s="270"/>
      <c r="I311" s="270"/>
      <c r="J311" s="166" t="s">
        <v>507</v>
      </c>
      <c r="K311" s="167">
        <v>1</v>
      </c>
      <c r="L311" s="271">
        <v>0</v>
      </c>
      <c r="M311" s="272"/>
      <c r="N311" s="273">
        <f>ROUND(L311*K311,2)</f>
        <v>0</v>
      </c>
      <c r="O311" s="273"/>
      <c r="P311" s="273"/>
      <c r="Q311" s="273"/>
      <c r="R311" s="39"/>
      <c r="T311" s="168" t="s">
        <v>22</v>
      </c>
      <c r="U311" s="46" t="s">
        <v>44</v>
      </c>
      <c r="V311" s="38"/>
      <c r="W311" s="169">
        <f>V311*K311</f>
        <v>0</v>
      </c>
      <c r="X311" s="169">
        <v>6.4999999999999997E-4</v>
      </c>
      <c r="Y311" s="169">
        <f>X311*K311</f>
        <v>6.4999999999999997E-4</v>
      </c>
      <c r="Z311" s="169">
        <v>4.15E-3</v>
      </c>
      <c r="AA311" s="170">
        <f>Z311*K311</f>
        <v>4.15E-3</v>
      </c>
      <c r="AR311" s="21" t="s">
        <v>233</v>
      </c>
      <c r="AT311" s="21" t="s">
        <v>154</v>
      </c>
      <c r="AU311" s="21" t="s">
        <v>100</v>
      </c>
      <c r="AY311" s="21" t="s">
        <v>153</v>
      </c>
      <c r="BE311" s="107">
        <f>IF(U311="základní",N311,0)</f>
        <v>0</v>
      </c>
      <c r="BF311" s="107">
        <f>IF(U311="snížená",N311,0)</f>
        <v>0</v>
      </c>
      <c r="BG311" s="107">
        <f>IF(U311="zákl. přenesená",N311,0)</f>
        <v>0</v>
      </c>
      <c r="BH311" s="107">
        <f>IF(U311="sníž. přenesená",N311,0)</f>
        <v>0</v>
      </c>
      <c r="BI311" s="107">
        <f>IF(U311="nulová",N311,0)</f>
        <v>0</v>
      </c>
      <c r="BJ311" s="21" t="s">
        <v>84</v>
      </c>
      <c r="BK311" s="107">
        <f>ROUND(L311*K311,2)</f>
        <v>0</v>
      </c>
      <c r="BL311" s="21" t="s">
        <v>233</v>
      </c>
      <c r="BM311" s="21" t="s">
        <v>516</v>
      </c>
    </row>
    <row r="312" spans="2:65" s="1" customFormat="1" ht="16.5" customHeight="1">
      <c r="B312" s="37"/>
      <c r="C312" s="164" t="s">
        <v>517</v>
      </c>
      <c r="D312" s="164" t="s">
        <v>154</v>
      </c>
      <c r="E312" s="165" t="s">
        <v>518</v>
      </c>
      <c r="F312" s="270" t="s">
        <v>519</v>
      </c>
      <c r="G312" s="270"/>
      <c r="H312" s="270"/>
      <c r="I312" s="270"/>
      <c r="J312" s="166" t="s">
        <v>507</v>
      </c>
      <c r="K312" s="167">
        <v>1</v>
      </c>
      <c r="L312" s="271">
        <v>0</v>
      </c>
      <c r="M312" s="272"/>
      <c r="N312" s="273">
        <f>ROUND(L312*K312,2)</f>
        <v>0</v>
      </c>
      <c r="O312" s="273"/>
      <c r="P312" s="273"/>
      <c r="Q312" s="273"/>
      <c r="R312" s="39"/>
      <c r="T312" s="168" t="s">
        <v>22</v>
      </c>
      <c r="U312" s="46" t="s">
        <v>44</v>
      </c>
      <c r="V312" s="38"/>
      <c r="W312" s="169">
        <f>V312*K312</f>
        <v>0</v>
      </c>
      <c r="X312" s="169">
        <v>6.4999999999999997E-4</v>
      </c>
      <c r="Y312" s="169">
        <f>X312*K312</f>
        <v>6.4999999999999997E-4</v>
      </c>
      <c r="Z312" s="169">
        <v>4.15E-3</v>
      </c>
      <c r="AA312" s="170">
        <f>Z312*K312</f>
        <v>4.15E-3</v>
      </c>
      <c r="AR312" s="21" t="s">
        <v>233</v>
      </c>
      <c r="AT312" s="21" t="s">
        <v>154</v>
      </c>
      <c r="AU312" s="21" t="s">
        <v>100</v>
      </c>
      <c r="AY312" s="21" t="s">
        <v>153</v>
      </c>
      <c r="BE312" s="107">
        <f>IF(U312="základní",N312,0)</f>
        <v>0</v>
      </c>
      <c r="BF312" s="107">
        <f>IF(U312="snížená",N312,0)</f>
        <v>0</v>
      </c>
      <c r="BG312" s="107">
        <f>IF(U312="zákl. přenesená",N312,0)</f>
        <v>0</v>
      </c>
      <c r="BH312" s="107">
        <f>IF(U312="sníž. přenesená",N312,0)</f>
        <v>0</v>
      </c>
      <c r="BI312" s="107">
        <f>IF(U312="nulová",N312,0)</f>
        <v>0</v>
      </c>
      <c r="BJ312" s="21" t="s">
        <v>84</v>
      </c>
      <c r="BK312" s="107">
        <f>ROUND(L312*K312,2)</f>
        <v>0</v>
      </c>
      <c r="BL312" s="21" t="s">
        <v>233</v>
      </c>
      <c r="BM312" s="21" t="s">
        <v>520</v>
      </c>
    </row>
    <row r="313" spans="2:65" s="9" customFormat="1" ht="29.85" customHeight="1">
      <c r="B313" s="153"/>
      <c r="C313" s="154"/>
      <c r="D313" s="163" t="s">
        <v>122</v>
      </c>
      <c r="E313" s="163"/>
      <c r="F313" s="163"/>
      <c r="G313" s="163"/>
      <c r="H313" s="163"/>
      <c r="I313" s="163"/>
      <c r="J313" s="163"/>
      <c r="K313" s="163"/>
      <c r="L313" s="163"/>
      <c r="M313" s="163"/>
      <c r="N313" s="291">
        <f>BK313</f>
        <v>0</v>
      </c>
      <c r="O313" s="292"/>
      <c r="P313" s="292"/>
      <c r="Q313" s="292"/>
      <c r="R313" s="156"/>
      <c r="T313" s="157"/>
      <c r="U313" s="154"/>
      <c r="V313" s="154"/>
      <c r="W313" s="158">
        <f>SUM(W314:W341)</f>
        <v>0</v>
      </c>
      <c r="X313" s="154"/>
      <c r="Y313" s="158">
        <f>SUM(Y314:Y341)</f>
        <v>0.38459999999999994</v>
      </c>
      <c r="Z313" s="154"/>
      <c r="AA313" s="159">
        <f>SUM(AA314:AA341)</f>
        <v>0</v>
      </c>
      <c r="AR313" s="160" t="s">
        <v>100</v>
      </c>
      <c r="AT313" s="161" t="s">
        <v>78</v>
      </c>
      <c r="AU313" s="161" t="s">
        <v>84</v>
      </c>
      <c r="AY313" s="160" t="s">
        <v>153</v>
      </c>
      <c r="BK313" s="162">
        <f>SUM(BK314:BK341)</f>
        <v>0</v>
      </c>
    </row>
    <row r="314" spans="2:65" s="1" customFormat="1" ht="38.25" customHeight="1">
      <c r="B314" s="37"/>
      <c r="C314" s="164" t="s">
        <v>521</v>
      </c>
      <c r="D314" s="164" t="s">
        <v>154</v>
      </c>
      <c r="E314" s="165" t="s">
        <v>522</v>
      </c>
      <c r="F314" s="270" t="s">
        <v>523</v>
      </c>
      <c r="G314" s="270"/>
      <c r="H314" s="270"/>
      <c r="I314" s="270"/>
      <c r="J314" s="166" t="s">
        <v>179</v>
      </c>
      <c r="K314" s="167">
        <v>1.8</v>
      </c>
      <c r="L314" s="271">
        <v>0</v>
      </c>
      <c r="M314" s="272"/>
      <c r="N314" s="273">
        <f>ROUND(L314*K314,2)</f>
        <v>0</v>
      </c>
      <c r="O314" s="273"/>
      <c r="P314" s="273"/>
      <c r="Q314" s="273"/>
      <c r="R314" s="39"/>
      <c r="T314" s="168" t="s">
        <v>22</v>
      </c>
      <c r="U314" s="46" t="s">
        <v>44</v>
      </c>
      <c r="V314" s="38"/>
      <c r="W314" s="169">
        <f>V314*K314</f>
        <v>0</v>
      </c>
      <c r="X314" s="169">
        <v>2.5000000000000001E-4</v>
      </c>
      <c r="Y314" s="169">
        <f>X314*K314</f>
        <v>4.5000000000000004E-4</v>
      </c>
      <c r="Z314" s="169">
        <v>0</v>
      </c>
      <c r="AA314" s="170">
        <f>Z314*K314</f>
        <v>0</v>
      </c>
      <c r="AR314" s="21" t="s">
        <v>233</v>
      </c>
      <c r="AT314" s="21" t="s">
        <v>154</v>
      </c>
      <c r="AU314" s="21" t="s">
        <v>100</v>
      </c>
      <c r="AY314" s="21" t="s">
        <v>153</v>
      </c>
      <c r="BE314" s="107">
        <f>IF(U314="základní",N314,0)</f>
        <v>0</v>
      </c>
      <c r="BF314" s="107">
        <f>IF(U314="snížená",N314,0)</f>
        <v>0</v>
      </c>
      <c r="BG314" s="107">
        <f>IF(U314="zákl. přenesená",N314,0)</f>
        <v>0</v>
      </c>
      <c r="BH314" s="107">
        <f>IF(U314="sníž. přenesená",N314,0)</f>
        <v>0</v>
      </c>
      <c r="BI314" s="107">
        <f>IF(U314="nulová",N314,0)</f>
        <v>0</v>
      </c>
      <c r="BJ314" s="21" t="s">
        <v>84</v>
      </c>
      <c r="BK314" s="107">
        <f>ROUND(L314*K314,2)</f>
        <v>0</v>
      </c>
      <c r="BL314" s="21" t="s">
        <v>233</v>
      </c>
      <c r="BM314" s="21" t="s">
        <v>524</v>
      </c>
    </row>
    <row r="315" spans="2:65" s="10" customFormat="1" ht="16.5" customHeight="1">
      <c r="B315" s="171"/>
      <c r="C315" s="172"/>
      <c r="D315" s="172"/>
      <c r="E315" s="173" t="s">
        <v>22</v>
      </c>
      <c r="F315" s="274" t="s">
        <v>525</v>
      </c>
      <c r="G315" s="275"/>
      <c r="H315" s="275"/>
      <c r="I315" s="275"/>
      <c r="J315" s="172"/>
      <c r="K315" s="174">
        <v>1.8</v>
      </c>
      <c r="L315" s="172"/>
      <c r="M315" s="172"/>
      <c r="N315" s="172"/>
      <c r="O315" s="172"/>
      <c r="P315" s="172"/>
      <c r="Q315" s="172"/>
      <c r="R315" s="175"/>
      <c r="T315" s="176"/>
      <c r="U315" s="172"/>
      <c r="V315" s="172"/>
      <c r="W315" s="172"/>
      <c r="X315" s="172"/>
      <c r="Y315" s="172"/>
      <c r="Z315" s="172"/>
      <c r="AA315" s="177"/>
      <c r="AT315" s="178" t="s">
        <v>161</v>
      </c>
      <c r="AU315" s="178" t="s">
        <v>100</v>
      </c>
      <c r="AV315" s="10" t="s">
        <v>100</v>
      </c>
      <c r="AW315" s="10" t="s">
        <v>36</v>
      </c>
      <c r="AX315" s="10" t="s">
        <v>84</v>
      </c>
      <c r="AY315" s="178" t="s">
        <v>153</v>
      </c>
    </row>
    <row r="316" spans="2:65" s="1" customFormat="1" ht="38.25" customHeight="1">
      <c r="B316" s="37"/>
      <c r="C316" s="164" t="s">
        <v>526</v>
      </c>
      <c r="D316" s="164" t="s">
        <v>154</v>
      </c>
      <c r="E316" s="165" t="s">
        <v>527</v>
      </c>
      <c r="F316" s="270" t="s">
        <v>528</v>
      </c>
      <c r="G316" s="270"/>
      <c r="H316" s="270"/>
      <c r="I316" s="270"/>
      <c r="J316" s="166" t="s">
        <v>179</v>
      </c>
      <c r="K316" s="167">
        <v>6.6</v>
      </c>
      <c r="L316" s="271">
        <v>0</v>
      </c>
      <c r="M316" s="272"/>
      <c r="N316" s="273">
        <f>ROUND(L316*K316,2)</f>
        <v>0</v>
      </c>
      <c r="O316" s="273"/>
      <c r="P316" s="273"/>
      <c r="Q316" s="273"/>
      <c r="R316" s="39"/>
      <c r="T316" s="168" t="s">
        <v>22</v>
      </c>
      <c r="U316" s="46" t="s">
        <v>44</v>
      </c>
      <c r="V316" s="38"/>
      <c r="W316" s="169">
        <f>V316*K316</f>
        <v>0</v>
      </c>
      <c r="X316" s="169">
        <v>2.5000000000000001E-4</v>
      </c>
      <c r="Y316" s="169">
        <f>X316*K316</f>
        <v>1.65E-3</v>
      </c>
      <c r="Z316" s="169">
        <v>0</v>
      </c>
      <c r="AA316" s="170">
        <f>Z316*K316</f>
        <v>0</v>
      </c>
      <c r="AR316" s="21" t="s">
        <v>233</v>
      </c>
      <c r="AT316" s="21" t="s">
        <v>154</v>
      </c>
      <c r="AU316" s="21" t="s">
        <v>100</v>
      </c>
      <c r="AY316" s="21" t="s">
        <v>153</v>
      </c>
      <c r="BE316" s="107">
        <f>IF(U316="základní",N316,0)</f>
        <v>0</v>
      </c>
      <c r="BF316" s="107">
        <f>IF(U316="snížená",N316,0)</f>
        <v>0</v>
      </c>
      <c r="BG316" s="107">
        <f>IF(U316="zákl. přenesená",N316,0)</f>
        <v>0</v>
      </c>
      <c r="BH316" s="107">
        <f>IF(U316="sníž. přenesená",N316,0)</f>
        <v>0</v>
      </c>
      <c r="BI316" s="107">
        <f>IF(U316="nulová",N316,0)</f>
        <v>0</v>
      </c>
      <c r="BJ316" s="21" t="s">
        <v>84</v>
      </c>
      <c r="BK316" s="107">
        <f>ROUND(L316*K316,2)</f>
        <v>0</v>
      </c>
      <c r="BL316" s="21" t="s">
        <v>233</v>
      </c>
      <c r="BM316" s="21" t="s">
        <v>529</v>
      </c>
    </row>
    <row r="317" spans="2:65" s="10" customFormat="1" ht="16.5" customHeight="1">
      <c r="B317" s="171"/>
      <c r="C317" s="172"/>
      <c r="D317" s="172"/>
      <c r="E317" s="173" t="s">
        <v>22</v>
      </c>
      <c r="F317" s="274" t="s">
        <v>530</v>
      </c>
      <c r="G317" s="275"/>
      <c r="H317" s="275"/>
      <c r="I317" s="275"/>
      <c r="J317" s="172"/>
      <c r="K317" s="174">
        <v>4.8</v>
      </c>
      <c r="L317" s="172"/>
      <c r="M317" s="172"/>
      <c r="N317" s="172"/>
      <c r="O317" s="172"/>
      <c r="P317" s="172"/>
      <c r="Q317" s="172"/>
      <c r="R317" s="175"/>
      <c r="T317" s="176"/>
      <c r="U317" s="172"/>
      <c r="V317" s="172"/>
      <c r="W317" s="172"/>
      <c r="X317" s="172"/>
      <c r="Y317" s="172"/>
      <c r="Z317" s="172"/>
      <c r="AA317" s="177"/>
      <c r="AT317" s="178" t="s">
        <v>161</v>
      </c>
      <c r="AU317" s="178" t="s">
        <v>100</v>
      </c>
      <c r="AV317" s="10" t="s">
        <v>100</v>
      </c>
      <c r="AW317" s="10" t="s">
        <v>36</v>
      </c>
      <c r="AX317" s="10" t="s">
        <v>79</v>
      </c>
      <c r="AY317" s="178" t="s">
        <v>153</v>
      </c>
    </row>
    <row r="318" spans="2:65" s="10" customFormat="1" ht="16.5" customHeight="1">
      <c r="B318" s="171"/>
      <c r="C318" s="172"/>
      <c r="D318" s="172"/>
      <c r="E318" s="173" t="s">
        <v>22</v>
      </c>
      <c r="F318" s="276" t="s">
        <v>531</v>
      </c>
      <c r="G318" s="277"/>
      <c r="H318" s="277"/>
      <c r="I318" s="277"/>
      <c r="J318" s="172"/>
      <c r="K318" s="174">
        <v>1.8</v>
      </c>
      <c r="L318" s="172"/>
      <c r="M318" s="172"/>
      <c r="N318" s="172"/>
      <c r="O318" s="172"/>
      <c r="P318" s="172"/>
      <c r="Q318" s="172"/>
      <c r="R318" s="175"/>
      <c r="T318" s="176"/>
      <c r="U318" s="172"/>
      <c r="V318" s="172"/>
      <c r="W318" s="172"/>
      <c r="X318" s="172"/>
      <c r="Y318" s="172"/>
      <c r="Z318" s="172"/>
      <c r="AA318" s="177"/>
      <c r="AT318" s="178" t="s">
        <v>161</v>
      </c>
      <c r="AU318" s="178" t="s">
        <v>100</v>
      </c>
      <c r="AV318" s="10" t="s">
        <v>100</v>
      </c>
      <c r="AW318" s="10" t="s">
        <v>36</v>
      </c>
      <c r="AX318" s="10" t="s">
        <v>79</v>
      </c>
      <c r="AY318" s="178" t="s">
        <v>153</v>
      </c>
    </row>
    <row r="319" spans="2:65" s="11" customFormat="1" ht="16.5" customHeight="1">
      <c r="B319" s="179"/>
      <c r="C319" s="180"/>
      <c r="D319" s="180"/>
      <c r="E319" s="181" t="s">
        <v>22</v>
      </c>
      <c r="F319" s="278" t="s">
        <v>171</v>
      </c>
      <c r="G319" s="279"/>
      <c r="H319" s="279"/>
      <c r="I319" s="279"/>
      <c r="J319" s="180"/>
      <c r="K319" s="182">
        <v>6.6</v>
      </c>
      <c r="L319" s="180"/>
      <c r="M319" s="180"/>
      <c r="N319" s="180"/>
      <c r="O319" s="180"/>
      <c r="P319" s="180"/>
      <c r="Q319" s="180"/>
      <c r="R319" s="183"/>
      <c r="T319" s="184"/>
      <c r="U319" s="180"/>
      <c r="V319" s="180"/>
      <c r="W319" s="180"/>
      <c r="X319" s="180"/>
      <c r="Y319" s="180"/>
      <c r="Z319" s="180"/>
      <c r="AA319" s="185"/>
      <c r="AT319" s="186" t="s">
        <v>161</v>
      </c>
      <c r="AU319" s="186" t="s">
        <v>100</v>
      </c>
      <c r="AV319" s="11" t="s">
        <v>158</v>
      </c>
      <c r="AW319" s="11" t="s">
        <v>36</v>
      </c>
      <c r="AX319" s="11" t="s">
        <v>84</v>
      </c>
      <c r="AY319" s="186" t="s">
        <v>153</v>
      </c>
    </row>
    <row r="320" spans="2:65" s="1" customFormat="1" ht="25.5" customHeight="1">
      <c r="B320" s="37"/>
      <c r="C320" s="187" t="s">
        <v>532</v>
      </c>
      <c r="D320" s="187" t="s">
        <v>441</v>
      </c>
      <c r="E320" s="188" t="s">
        <v>533</v>
      </c>
      <c r="F320" s="280" t="s">
        <v>534</v>
      </c>
      <c r="G320" s="280"/>
      <c r="H320" s="280"/>
      <c r="I320" s="280"/>
      <c r="J320" s="189" t="s">
        <v>203</v>
      </c>
      <c r="K320" s="190">
        <v>1</v>
      </c>
      <c r="L320" s="281">
        <v>0</v>
      </c>
      <c r="M320" s="282"/>
      <c r="N320" s="283">
        <f>ROUND(L320*K320,2)</f>
        <v>0</v>
      </c>
      <c r="O320" s="273"/>
      <c r="P320" s="273"/>
      <c r="Q320" s="273"/>
      <c r="R320" s="39"/>
      <c r="T320" s="168" t="s">
        <v>22</v>
      </c>
      <c r="U320" s="46" t="s">
        <v>44</v>
      </c>
      <c r="V320" s="38"/>
      <c r="W320" s="169">
        <f>V320*K320</f>
        <v>0</v>
      </c>
      <c r="X320" s="169">
        <v>0.03</v>
      </c>
      <c r="Y320" s="169">
        <f>X320*K320</f>
        <v>0.03</v>
      </c>
      <c r="Z320" s="169">
        <v>0</v>
      </c>
      <c r="AA320" s="170">
        <f>Z320*K320</f>
        <v>0</v>
      </c>
      <c r="AR320" s="21" t="s">
        <v>307</v>
      </c>
      <c r="AT320" s="21" t="s">
        <v>441</v>
      </c>
      <c r="AU320" s="21" t="s">
        <v>100</v>
      </c>
      <c r="AY320" s="21" t="s">
        <v>153</v>
      </c>
      <c r="BE320" s="107">
        <f>IF(U320="základní",N320,0)</f>
        <v>0</v>
      </c>
      <c r="BF320" s="107">
        <f>IF(U320="snížená",N320,0)</f>
        <v>0</v>
      </c>
      <c r="BG320" s="107">
        <f>IF(U320="zákl. přenesená",N320,0)</f>
        <v>0</v>
      </c>
      <c r="BH320" s="107">
        <f>IF(U320="sníž. přenesená",N320,0)</f>
        <v>0</v>
      </c>
      <c r="BI320" s="107">
        <f>IF(U320="nulová",N320,0)</f>
        <v>0</v>
      </c>
      <c r="BJ320" s="21" t="s">
        <v>84</v>
      </c>
      <c r="BK320" s="107">
        <f>ROUND(L320*K320,2)</f>
        <v>0</v>
      </c>
      <c r="BL320" s="21" t="s">
        <v>233</v>
      </c>
      <c r="BM320" s="21" t="s">
        <v>535</v>
      </c>
    </row>
    <row r="321" spans="2:65" s="10" customFormat="1" ht="16.5" customHeight="1">
      <c r="B321" s="171"/>
      <c r="C321" s="172"/>
      <c r="D321" s="172"/>
      <c r="E321" s="173" t="s">
        <v>22</v>
      </c>
      <c r="F321" s="274" t="s">
        <v>536</v>
      </c>
      <c r="G321" s="275"/>
      <c r="H321" s="275"/>
      <c r="I321" s="275"/>
      <c r="J321" s="172"/>
      <c r="K321" s="174">
        <v>1</v>
      </c>
      <c r="L321" s="172"/>
      <c r="M321" s="172"/>
      <c r="N321" s="172"/>
      <c r="O321" s="172"/>
      <c r="P321" s="172"/>
      <c r="Q321" s="172"/>
      <c r="R321" s="175"/>
      <c r="T321" s="176"/>
      <c r="U321" s="172"/>
      <c r="V321" s="172"/>
      <c r="W321" s="172"/>
      <c r="X321" s="172"/>
      <c r="Y321" s="172"/>
      <c r="Z321" s="172"/>
      <c r="AA321" s="177"/>
      <c r="AT321" s="178" t="s">
        <v>161</v>
      </c>
      <c r="AU321" s="178" t="s">
        <v>100</v>
      </c>
      <c r="AV321" s="10" t="s">
        <v>100</v>
      </c>
      <c r="AW321" s="10" t="s">
        <v>36</v>
      </c>
      <c r="AX321" s="10" t="s">
        <v>84</v>
      </c>
      <c r="AY321" s="178" t="s">
        <v>153</v>
      </c>
    </row>
    <row r="322" spans="2:65" s="1" customFormat="1" ht="25.5" customHeight="1">
      <c r="B322" s="37"/>
      <c r="C322" s="187" t="s">
        <v>537</v>
      </c>
      <c r="D322" s="187" t="s">
        <v>441</v>
      </c>
      <c r="E322" s="188" t="s">
        <v>538</v>
      </c>
      <c r="F322" s="280" t="s">
        <v>539</v>
      </c>
      <c r="G322" s="280"/>
      <c r="H322" s="280"/>
      <c r="I322" s="280"/>
      <c r="J322" s="189" t="s">
        <v>203</v>
      </c>
      <c r="K322" s="190">
        <v>1</v>
      </c>
      <c r="L322" s="281">
        <v>0</v>
      </c>
      <c r="M322" s="282"/>
      <c r="N322" s="283">
        <f>ROUND(L322*K322,2)</f>
        <v>0</v>
      </c>
      <c r="O322" s="273"/>
      <c r="P322" s="273"/>
      <c r="Q322" s="273"/>
      <c r="R322" s="39"/>
      <c r="T322" s="168" t="s">
        <v>22</v>
      </c>
      <c r="U322" s="46" t="s">
        <v>44</v>
      </c>
      <c r="V322" s="38"/>
      <c r="W322" s="169">
        <f>V322*K322</f>
        <v>0</v>
      </c>
      <c r="X322" s="169">
        <v>2.8000000000000001E-2</v>
      </c>
      <c r="Y322" s="169">
        <f>X322*K322</f>
        <v>2.8000000000000001E-2</v>
      </c>
      <c r="Z322" s="169">
        <v>0</v>
      </c>
      <c r="AA322" s="170">
        <f>Z322*K322</f>
        <v>0</v>
      </c>
      <c r="AR322" s="21" t="s">
        <v>307</v>
      </c>
      <c r="AT322" s="21" t="s">
        <v>441</v>
      </c>
      <c r="AU322" s="21" t="s">
        <v>100</v>
      </c>
      <c r="AY322" s="21" t="s">
        <v>153</v>
      </c>
      <c r="BE322" s="107">
        <f>IF(U322="základní",N322,0)</f>
        <v>0</v>
      </c>
      <c r="BF322" s="107">
        <f>IF(U322="snížená",N322,0)</f>
        <v>0</v>
      </c>
      <c r="BG322" s="107">
        <f>IF(U322="zákl. přenesená",N322,0)</f>
        <v>0</v>
      </c>
      <c r="BH322" s="107">
        <f>IF(U322="sníž. přenesená",N322,0)</f>
        <v>0</v>
      </c>
      <c r="BI322" s="107">
        <f>IF(U322="nulová",N322,0)</f>
        <v>0</v>
      </c>
      <c r="BJ322" s="21" t="s">
        <v>84</v>
      </c>
      <c r="BK322" s="107">
        <f>ROUND(L322*K322,2)</f>
        <v>0</v>
      </c>
      <c r="BL322" s="21" t="s">
        <v>233</v>
      </c>
      <c r="BM322" s="21" t="s">
        <v>540</v>
      </c>
    </row>
    <row r="323" spans="2:65" s="1" customFormat="1" ht="25.5" customHeight="1">
      <c r="B323" s="37"/>
      <c r="C323" s="187" t="s">
        <v>541</v>
      </c>
      <c r="D323" s="187" t="s">
        <v>441</v>
      </c>
      <c r="E323" s="188" t="s">
        <v>542</v>
      </c>
      <c r="F323" s="280" t="s">
        <v>543</v>
      </c>
      <c r="G323" s="280"/>
      <c r="H323" s="280"/>
      <c r="I323" s="280"/>
      <c r="J323" s="189" t="s">
        <v>203</v>
      </c>
      <c r="K323" s="190">
        <v>2</v>
      </c>
      <c r="L323" s="281">
        <v>0</v>
      </c>
      <c r="M323" s="282"/>
      <c r="N323" s="283">
        <f>ROUND(L323*K323,2)</f>
        <v>0</v>
      </c>
      <c r="O323" s="273"/>
      <c r="P323" s="273"/>
      <c r="Q323" s="273"/>
      <c r="R323" s="39"/>
      <c r="T323" s="168" t="s">
        <v>22</v>
      </c>
      <c r="U323" s="46" t="s">
        <v>44</v>
      </c>
      <c r="V323" s="38"/>
      <c r="W323" s="169">
        <f>V323*K323</f>
        <v>0</v>
      </c>
      <c r="X323" s="169">
        <v>3.5000000000000003E-2</v>
      </c>
      <c r="Y323" s="169">
        <f>X323*K323</f>
        <v>7.0000000000000007E-2</v>
      </c>
      <c r="Z323" s="169">
        <v>0</v>
      </c>
      <c r="AA323" s="170">
        <f>Z323*K323</f>
        <v>0</v>
      </c>
      <c r="AR323" s="21" t="s">
        <v>307</v>
      </c>
      <c r="AT323" s="21" t="s">
        <v>441</v>
      </c>
      <c r="AU323" s="21" t="s">
        <v>100</v>
      </c>
      <c r="AY323" s="21" t="s">
        <v>153</v>
      </c>
      <c r="BE323" s="107">
        <f>IF(U323="základní",N323,0)</f>
        <v>0</v>
      </c>
      <c r="BF323" s="107">
        <f>IF(U323="snížená",N323,0)</f>
        <v>0</v>
      </c>
      <c r="BG323" s="107">
        <f>IF(U323="zákl. přenesená",N323,0)</f>
        <v>0</v>
      </c>
      <c r="BH323" s="107">
        <f>IF(U323="sníž. přenesená",N323,0)</f>
        <v>0</v>
      </c>
      <c r="BI323" s="107">
        <f>IF(U323="nulová",N323,0)</f>
        <v>0</v>
      </c>
      <c r="BJ323" s="21" t="s">
        <v>84</v>
      </c>
      <c r="BK323" s="107">
        <f>ROUND(L323*K323,2)</f>
        <v>0</v>
      </c>
      <c r="BL323" s="21" t="s">
        <v>233</v>
      </c>
      <c r="BM323" s="21" t="s">
        <v>544</v>
      </c>
    </row>
    <row r="324" spans="2:65" s="1" customFormat="1" ht="25.5" customHeight="1">
      <c r="B324" s="37"/>
      <c r="C324" s="164" t="s">
        <v>545</v>
      </c>
      <c r="D324" s="164" t="s">
        <v>154</v>
      </c>
      <c r="E324" s="165" t="s">
        <v>546</v>
      </c>
      <c r="F324" s="270" t="s">
        <v>547</v>
      </c>
      <c r="G324" s="270"/>
      <c r="H324" s="270"/>
      <c r="I324" s="270"/>
      <c r="J324" s="166" t="s">
        <v>203</v>
      </c>
      <c r="K324" s="167">
        <v>2</v>
      </c>
      <c r="L324" s="271">
        <v>0</v>
      </c>
      <c r="M324" s="272"/>
      <c r="N324" s="273">
        <f>ROUND(L324*K324,2)</f>
        <v>0</v>
      </c>
      <c r="O324" s="273"/>
      <c r="P324" s="273"/>
      <c r="Q324" s="273"/>
      <c r="R324" s="39"/>
      <c r="T324" s="168" t="s">
        <v>22</v>
      </c>
      <c r="U324" s="46" t="s">
        <v>44</v>
      </c>
      <c r="V324" s="38"/>
      <c r="W324" s="169">
        <f>V324*K324</f>
        <v>0</v>
      </c>
      <c r="X324" s="169">
        <v>2.5000000000000001E-4</v>
      </c>
      <c r="Y324" s="169">
        <f>X324*K324</f>
        <v>5.0000000000000001E-4</v>
      </c>
      <c r="Z324" s="169">
        <v>0</v>
      </c>
      <c r="AA324" s="170">
        <f>Z324*K324</f>
        <v>0</v>
      </c>
      <c r="AR324" s="21" t="s">
        <v>233</v>
      </c>
      <c r="AT324" s="21" t="s">
        <v>154</v>
      </c>
      <c r="AU324" s="21" t="s">
        <v>100</v>
      </c>
      <c r="AY324" s="21" t="s">
        <v>153</v>
      </c>
      <c r="BE324" s="107">
        <f>IF(U324="základní",N324,0)</f>
        <v>0</v>
      </c>
      <c r="BF324" s="107">
        <f>IF(U324="snížená",N324,0)</f>
        <v>0</v>
      </c>
      <c r="BG324" s="107">
        <f>IF(U324="zákl. přenesená",N324,0)</f>
        <v>0</v>
      </c>
      <c r="BH324" s="107">
        <f>IF(U324="sníž. přenesená",N324,0)</f>
        <v>0</v>
      </c>
      <c r="BI324" s="107">
        <f>IF(U324="nulová",N324,0)</f>
        <v>0</v>
      </c>
      <c r="BJ324" s="21" t="s">
        <v>84</v>
      </c>
      <c r="BK324" s="107">
        <f>ROUND(L324*K324,2)</f>
        <v>0</v>
      </c>
      <c r="BL324" s="21" t="s">
        <v>233</v>
      </c>
      <c r="BM324" s="21" t="s">
        <v>548</v>
      </c>
    </row>
    <row r="325" spans="2:65" s="10" customFormat="1" ht="16.5" customHeight="1">
      <c r="B325" s="171"/>
      <c r="C325" s="172"/>
      <c r="D325" s="172"/>
      <c r="E325" s="173" t="s">
        <v>22</v>
      </c>
      <c r="F325" s="274" t="s">
        <v>549</v>
      </c>
      <c r="G325" s="275"/>
      <c r="H325" s="275"/>
      <c r="I325" s="275"/>
      <c r="J325" s="172"/>
      <c r="K325" s="174">
        <v>2</v>
      </c>
      <c r="L325" s="172"/>
      <c r="M325" s="172"/>
      <c r="N325" s="172"/>
      <c r="O325" s="172"/>
      <c r="P325" s="172"/>
      <c r="Q325" s="172"/>
      <c r="R325" s="175"/>
      <c r="T325" s="176"/>
      <c r="U325" s="172"/>
      <c r="V325" s="172"/>
      <c r="W325" s="172"/>
      <c r="X325" s="172"/>
      <c r="Y325" s="172"/>
      <c r="Z325" s="172"/>
      <c r="AA325" s="177"/>
      <c r="AT325" s="178" t="s">
        <v>161</v>
      </c>
      <c r="AU325" s="178" t="s">
        <v>100</v>
      </c>
      <c r="AV325" s="10" t="s">
        <v>100</v>
      </c>
      <c r="AW325" s="10" t="s">
        <v>36</v>
      </c>
      <c r="AX325" s="10" t="s">
        <v>84</v>
      </c>
      <c r="AY325" s="178" t="s">
        <v>153</v>
      </c>
    </row>
    <row r="326" spans="2:65" s="1" customFormat="1" ht="25.5" customHeight="1">
      <c r="B326" s="37"/>
      <c r="C326" s="187" t="s">
        <v>550</v>
      </c>
      <c r="D326" s="187" t="s">
        <v>441</v>
      </c>
      <c r="E326" s="188" t="s">
        <v>551</v>
      </c>
      <c r="F326" s="280" t="s">
        <v>552</v>
      </c>
      <c r="G326" s="280"/>
      <c r="H326" s="280"/>
      <c r="I326" s="280"/>
      <c r="J326" s="189" t="s">
        <v>203</v>
      </c>
      <c r="K326" s="190">
        <v>2</v>
      </c>
      <c r="L326" s="281">
        <v>0</v>
      </c>
      <c r="M326" s="282"/>
      <c r="N326" s="283">
        <f>ROUND(L326*K326,2)</f>
        <v>0</v>
      </c>
      <c r="O326" s="273"/>
      <c r="P326" s="273"/>
      <c r="Q326" s="273"/>
      <c r="R326" s="39"/>
      <c r="T326" s="168" t="s">
        <v>22</v>
      </c>
      <c r="U326" s="46" t="s">
        <v>44</v>
      </c>
      <c r="V326" s="38"/>
      <c r="W326" s="169">
        <f>V326*K326</f>
        <v>0</v>
      </c>
      <c r="X326" s="169">
        <v>1.2999999999999999E-2</v>
      </c>
      <c r="Y326" s="169">
        <f>X326*K326</f>
        <v>2.5999999999999999E-2</v>
      </c>
      <c r="Z326" s="169">
        <v>0</v>
      </c>
      <c r="AA326" s="170">
        <f>Z326*K326</f>
        <v>0</v>
      </c>
      <c r="AR326" s="21" t="s">
        <v>307</v>
      </c>
      <c r="AT326" s="21" t="s">
        <v>441</v>
      </c>
      <c r="AU326" s="21" t="s">
        <v>100</v>
      </c>
      <c r="AY326" s="21" t="s">
        <v>153</v>
      </c>
      <c r="BE326" s="107">
        <f>IF(U326="základní",N326,0)</f>
        <v>0</v>
      </c>
      <c r="BF326" s="107">
        <f>IF(U326="snížená",N326,0)</f>
        <v>0</v>
      </c>
      <c r="BG326" s="107">
        <f>IF(U326="zákl. přenesená",N326,0)</f>
        <v>0</v>
      </c>
      <c r="BH326" s="107">
        <f>IF(U326="sníž. přenesená",N326,0)</f>
        <v>0</v>
      </c>
      <c r="BI326" s="107">
        <f>IF(U326="nulová",N326,0)</f>
        <v>0</v>
      </c>
      <c r="BJ326" s="21" t="s">
        <v>84</v>
      </c>
      <c r="BK326" s="107">
        <f>ROUND(L326*K326,2)</f>
        <v>0</v>
      </c>
      <c r="BL326" s="21" t="s">
        <v>233</v>
      </c>
      <c r="BM326" s="21" t="s">
        <v>553</v>
      </c>
    </row>
    <row r="327" spans="2:65" s="1" customFormat="1" ht="38.25" customHeight="1">
      <c r="B327" s="37"/>
      <c r="C327" s="164" t="s">
        <v>554</v>
      </c>
      <c r="D327" s="164" t="s">
        <v>154</v>
      </c>
      <c r="E327" s="165" t="s">
        <v>555</v>
      </c>
      <c r="F327" s="270" t="s">
        <v>556</v>
      </c>
      <c r="G327" s="270"/>
      <c r="H327" s="270"/>
      <c r="I327" s="270"/>
      <c r="J327" s="166" t="s">
        <v>203</v>
      </c>
      <c r="K327" s="167">
        <v>7</v>
      </c>
      <c r="L327" s="271">
        <v>0</v>
      </c>
      <c r="M327" s="272"/>
      <c r="N327" s="273">
        <f>ROUND(L327*K327,2)</f>
        <v>0</v>
      </c>
      <c r="O327" s="273"/>
      <c r="P327" s="273"/>
      <c r="Q327" s="273"/>
      <c r="R327" s="39"/>
      <c r="T327" s="168" t="s">
        <v>22</v>
      </c>
      <c r="U327" s="46" t="s">
        <v>44</v>
      </c>
      <c r="V327" s="38"/>
      <c r="W327" s="169">
        <f>V327*K327</f>
        <v>0</v>
      </c>
      <c r="X327" s="169">
        <v>0</v>
      </c>
      <c r="Y327" s="169">
        <f>X327*K327</f>
        <v>0</v>
      </c>
      <c r="Z327" s="169">
        <v>0</v>
      </c>
      <c r="AA327" s="170">
        <f>Z327*K327</f>
        <v>0</v>
      </c>
      <c r="AR327" s="21" t="s">
        <v>233</v>
      </c>
      <c r="AT327" s="21" t="s">
        <v>154</v>
      </c>
      <c r="AU327" s="21" t="s">
        <v>100</v>
      </c>
      <c r="AY327" s="21" t="s">
        <v>153</v>
      </c>
      <c r="BE327" s="107">
        <f>IF(U327="základní",N327,0)</f>
        <v>0</v>
      </c>
      <c r="BF327" s="107">
        <f>IF(U327="snížená",N327,0)</f>
        <v>0</v>
      </c>
      <c r="BG327" s="107">
        <f>IF(U327="zákl. přenesená",N327,0)</f>
        <v>0</v>
      </c>
      <c r="BH327" s="107">
        <f>IF(U327="sníž. přenesená",N327,0)</f>
        <v>0</v>
      </c>
      <c r="BI327" s="107">
        <f>IF(U327="nulová",N327,0)</f>
        <v>0</v>
      </c>
      <c r="BJ327" s="21" t="s">
        <v>84</v>
      </c>
      <c r="BK327" s="107">
        <f>ROUND(L327*K327,2)</f>
        <v>0</v>
      </c>
      <c r="BL327" s="21" t="s">
        <v>233</v>
      </c>
      <c r="BM327" s="21" t="s">
        <v>557</v>
      </c>
    </row>
    <row r="328" spans="2:65" s="1" customFormat="1" ht="25.5" customHeight="1">
      <c r="B328" s="37"/>
      <c r="C328" s="187" t="s">
        <v>558</v>
      </c>
      <c r="D328" s="187" t="s">
        <v>441</v>
      </c>
      <c r="E328" s="188" t="s">
        <v>559</v>
      </c>
      <c r="F328" s="280" t="s">
        <v>560</v>
      </c>
      <c r="G328" s="280"/>
      <c r="H328" s="280"/>
      <c r="I328" s="280"/>
      <c r="J328" s="189" t="s">
        <v>203</v>
      </c>
      <c r="K328" s="190">
        <v>5</v>
      </c>
      <c r="L328" s="281">
        <v>0</v>
      </c>
      <c r="M328" s="282"/>
      <c r="N328" s="283">
        <f>ROUND(L328*K328,2)</f>
        <v>0</v>
      </c>
      <c r="O328" s="273"/>
      <c r="P328" s="273"/>
      <c r="Q328" s="273"/>
      <c r="R328" s="39"/>
      <c r="T328" s="168" t="s">
        <v>22</v>
      </c>
      <c r="U328" s="46" t="s">
        <v>44</v>
      </c>
      <c r="V328" s="38"/>
      <c r="W328" s="169">
        <f>V328*K328</f>
        <v>0</v>
      </c>
      <c r="X328" s="169">
        <v>1.6E-2</v>
      </c>
      <c r="Y328" s="169">
        <f>X328*K328</f>
        <v>0.08</v>
      </c>
      <c r="Z328" s="169">
        <v>0</v>
      </c>
      <c r="AA328" s="170">
        <f>Z328*K328</f>
        <v>0</v>
      </c>
      <c r="AR328" s="21" t="s">
        <v>307</v>
      </c>
      <c r="AT328" s="21" t="s">
        <v>441</v>
      </c>
      <c r="AU328" s="21" t="s">
        <v>100</v>
      </c>
      <c r="AY328" s="21" t="s">
        <v>153</v>
      </c>
      <c r="BE328" s="107">
        <f>IF(U328="základní",N328,0)</f>
        <v>0</v>
      </c>
      <c r="BF328" s="107">
        <f>IF(U328="snížená",N328,0)</f>
        <v>0</v>
      </c>
      <c r="BG328" s="107">
        <f>IF(U328="zákl. přenesená",N328,0)</f>
        <v>0</v>
      </c>
      <c r="BH328" s="107">
        <f>IF(U328="sníž. přenesená",N328,0)</f>
        <v>0</v>
      </c>
      <c r="BI328" s="107">
        <f>IF(U328="nulová",N328,0)</f>
        <v>0</v>
      </c>
      <c r="BJ328" s="21" t="s">
        <v>84</v>
      </c>
      <c r="BK328" s="107">
        <f>ROUND(L328*K328,2)</f>
        <v>0</v>
      </c>
      <c r="BL328" s="21" t="s">
        <v>233</v>
      </c>
      <c r="BM328" s="21" t="s">
        <v>561</v>
      </c>
    </row>
    <row r="329" spans="2:65" s="10" customFormat="1" ht="16.5" customHeight="1">
      <c r="B329" s="171"/>
      <c r="C329" s="172"/>
      <c r="D329" s="172"/>
      <c r="E329" s="173" t="s">
        <v>22</v>
      </c>
      <c r="F329" s="274" t="s">
        <v>562</v>
      </c>
      <c r="G329" s="275"/>
      <c r="H329" s="275"/>
      <c r="I329" s="275"/>
      <c r="J329" s="172"/>
      <c r="K329" s="174">
        <v>2</v>
      </c>
      <c r="L329" s="172"/>
      <c r="M329" s="172"/>
      <c r="N329" s="172"/>
      <c r="O329" s="172"/>
      <c r="P329" s="172"/>
      <c r="Q329" s="172"/>
      <c r="R329" s="175"/>
      <c r="T329" s="176"/>
      <c r="U329" s="172"/>
      <c r="V329" s="172"/>
      <c r="W329" s="172"/>
      <c r="X329" s="172"/>
      <c r="Y329" s="172"/>
      <c r="Z329" s="172"/>
      <c r="AA329" s="177"/>
      <c r="AT329" s="178" t="s">
        <v>161</v>
      </c>
      <c r="AU329" s="178" t="s">
        <v>100</v>
      </c>
      <c r="AV329" s="10" t="s">
        <v>100</v>
      </c>
      <c r="AW329" s="10" t="s">
        <v>36</v>
      </c>
      <c r="AX329" s="10" t="s">
        <v>79</v>
      </c>
      <c r="AY329" s="178" t="s">
        <v>153</v>
      </c>
    </row>
    <row r="330" spans="2:65" s="10" customFormat="1" ht="16.5" customHeight="1">
      <c r="B330" s="171"/>
      <c r="C330" s="172"/>
      <c r="D330" s="172"/>
      <c r="E330" s="173" t="s">
        <v>22</v>
      </c>
      <c r="F330" s="276" t="s">
        <v>563</v>
      </c>
      <c r="G330" s="277"/>
      <c r="H330" s="277"/>
      <c r="I330" s="277"/>
      <c r="J330" s="172"/>
      <c r="K330" s="174">
        <v>3</v>
      </c>
      <c r="L330" s="172"/>
      <c r="M330" s="172"/>
      <c r="N330" s="172"/>
      <c r="O330" s="172"/>
      <c r="P330" s="172"/>
      <c r="Q330" s="172"/>
      <c r="R330" s="175"/>
      <c r="T330" s="176"/>
      <c r="U330" s="172"/>
      <c r="V330" s="172"/>
      <c r="W330" s="172"/>
      <c r="X330" s="172"/>
      <c r="Y330" s="172"/>
      <c r="Z330" s="172"/>
      <c r="AA330" s="177"/>
      <c r="AT330" s="178" t="s">
        <v>161</v>
      </c>
      <c r="AU330" s="178" t="s">
        <v>100</v>
      </c>
      <c r="AV330" s="10" t="s">
        <v>100</v>
      </c>
      <c r="AW330" s="10" t="s">
        <v>36</v>
      </c>
      <c r="AX330" s="10" t="s">
        <v>79</v>
      </c>
      <c r="AY330" s="178" t="s">
        <v>153</v>
      </c>
    </row>
    <row r="331" spans="2:65" s="11" customFormat="1" ht="16.5" customHeight="1">
      <c r="B331" s="179"/>
      <c r="C331" s="180"/>
      <c r="D331" s="180"/>
      <c r="E331" s="181" t="s">
        <v>22</v>
      </c>
      <c r="F331" s="278" t="s">
        <v>171</v>
      </c>
      <c r="G331" s="279"/>
      <c r="H331" s="279"/>
      <c r="I331" s="279"/>
      <c r="J331" s="180"/>
      <c r="K331" s="182">
        <v>5</v>
      </c>
      <c r="L331" s="180"/>
      <c r="M331" s="180"/>
      <c r="N331" s="180"/>
      <c r="O331" s="180"/>
      <c r="P331" s="180"/>
      <c r="Q331" s="180"/>
      <c r="R331" s="183"/>
      <c r="T331" s="184"/>
      <c r="U331" s="180"/>
      <c r="V331" s="180"/>
      <c r="W331" s="180"/>
      <c r="X331" s="180"/>
      <c r="Y331" s="180"/>
      <c r="Z331" s="180"/>
      <c r="AA331" s="185"/>
      <c r="AT331" s="186" t="s">
        <v>161</v>
      </c>
      <c r="AU331" s="186" t="s">
        <v>100</v>
      </c>
      <c r="AV331" s="11" t="s">
        <v>158</v>
      </c>
      <c r="AW331" s="11" t="s">
        <v>36</v>
      </c>
      <c r="AX331" s="11" t="s">
        <v>84</v>
      </c>
      <c r="AY331" s="186" t="s">
        <v>153</v>
      </c>
    </row>
    <row r="332" spans="2:65" s="1" customFormat="1" ht="25.5" customHeight="1">
      <c r="B332" s="37"/>
      <c r="C332" s="187" t="s">
        <v>564</v>
      </c>
      <c r="D332" s="187" t="s">
        <v>441</v>
      </c>
      <c r="E332" s="188" t="s">
        <v>565</v>
      </c>
      <c r="F332" s="280" t="s">
        <v>566</v>
      </c>
      <c r="G332" s="280"/>
      <c r="H332" s="280"/>
      <c r="I332" s="280"/>
      <c r="J332" s="189" t="s">
        <v>203</v>
      </c>
      <c r="K332" s="190">
        <v>2</v>
      </c>
      <c r="L332" s="281">
        <v>0</v>
      </c>
      <c r="M332" s="282"/>
      <c r="N332" s="283">
        <f>ROUND(L332*K332,2)</f>
        <v>0</v>
      </c>
      <c r="O332" s="273"/>
      <c r="P332" s="273"/>
      <c r="Q332" s="273"/>
      <c r="R332" s="39"/>
      <c r="T332" s="168" t="s">
        <v>22</v>
      </c>
      <c r="U332" s="46" t="s">
        <v>44</v>
      </c>
      <c r="V332" s="38"/>
      <c r="W332" s="169">
        <f>V332*K332</f>
        <v>0</v>
      </c>
      <c r="X332" s="169">
        <v>1.4E-2</v>
      </c>
      <c r="Y332" s="169">
        <f>X332*K332</f>
        <v>2.8000000000000001E-2</v>
      </c>
      <c r="Z332" s="169">
        <v>0</v>
      </c>
      <c r="AA332" s="170">
        <f>Z332*K332</f>
        <v>0</v>
      </c>
      <c r="AR332" s="21" t="s">
        <v>307</v>
      </c>
      <c r="AT332" s="21" t="s">
        <v>441</v>
      </c>
      <c r="AU332" s="21" t="s">
        <v>100</v>
      </c>
      <c r="AY332" s="21" t="s">
        <v>153</v>
      </c>
      <c r="BE332" s="107">
        <f>IF(U332="základní",N332,0)</f>
        <v>0</v>
      </c>
      <c r="BF332" s="107">
        <f>IF(U332="snížená",N332,0)</f>
        <v>0</v>
      </c>
      <c r="BG332" s="107">
        <f>IF(U332="zákl. přenesená",N332,0)</f>
        <v>0</v>
      </c>
      <c r="BH332" s="107">
        <f>IF(U332="sníž. přenesená",N332,0)</f>
        <v>0</v>
      </c>
      <c r="BI332" s="107">
        <f>IF(U332="nulová",N332,0)</f>
        <v>0</v>
      </c>
      <c r="BJ332" s="21" t="s">
        <v>84</v>
      </c>
      <c r="BK332" s="107">
        <f>ROUND(L332*K332,2)</f>
        <v>0</v>
      </c>
      <c r="BL332" s="21" t="s">
        <v>233</v>
      </c>
      <c r="BM332" s="21" t="s">
        <v>567</v>
      </c>
    </row>
    <row r="333" spans="2:65" s="10" customFormat="1" ht="16.5" customHeight="1">
      <c r="B333" s="171"/>
      <c r="C333" s="172"/>
      <c r="D333" s="172"/>
      <c r="E333" s="173" t="s">
        <v>22</v>
      </c>
      <c r="F333" s="274" t="s">
        <v>568</v>
      </c>
      <c r="G333" s="275"/>
      <c r="H333" s="275"/>
      <c r="I333" s="275"/>
      <c r="J333" s="172"/>
      <c r="K333" s="174">
        <v>2</v>
      </c>
      <c r="L333" s="172"/>
      <c r="M333" s="172"/>
      <c r="N333" s="172"/>
      <c r="O333" s="172"/>
      <c r="P333" s="172"/>
      <c r="Q333" s="172"/>
      <c r="R333" s="175"/>
      <c r="T333" s="176"/>
      <c r="U333" s="172"/>
      <c r="V333" s="172"/>
      <c r="W333" s="172"/>
      <c r="X333" s="172"/>
      <c r="Y333" s="172"/>
      <c r="Z333" s="172"/>
      <c r="AA333" s="177"/>
      <c r="AT333" s="178" t="s">
        <v>161</v>
      </c>
      <c r="AU333" s="178" t="s">
        <v>100</v>
      </c>
      <c r="AV333" s="10" t="s">
        <v>100</v>
      </c>
      <c r="AW333" s="10" t="s">
        <v>36</v>
      </c>
      <c r="AX333" s="10" t="s">
        <v>84</v>
      </c>
      <c r="AY333" s="178" t="s">
        <v>153</v>
      </c>
    </row>
    <row r="334" spans="2:65" s="1" customFormat="1" ht="38.25" customHeight="1">
      <c r="B334" s="37"/>
      <c r="C334" s="164" t="s">
        <v>569</v>
      </c>
      <c r="D334" s="164" t="s">
        <v>154</v>
      </c>
      <c r="E334" s="165" t="s">
        <v>570</v>
      </c>
      <c r="F334" s="270" t="s">
        <v>571</v>
      </c>
      <c r="G334" s="270"/>
      <c r="H334" s="270"/>
      <c r="I334" s="270"/>
      <c r="J334" s="166" t="s">
        <v>203</v>
      </c>
      <c r="K334" s="167">
        <v>2</v>
      </c>
      <c r="L334" s="271">
        <v>0</v>
      </c>
      <c r="M334" s="272"/>
      <c r="N334" s="273">
        <f>ROUND(L334*K334,2)</f>
        <v>0</v>
      </c>
      <c r="O334" s="273"/>
      <c r="P334" s="273"/>
      <c r="Q334" s="273"/>
      <c r="R334" s="39"/>
      <c r="T334" s="168" t="s">
        <v>22</v>
      </c>
      <c r="U334" s="46" t="s">
        <v>44</v>
      </c>
      <c r="V334" s="38"/>
      <c r="W334" s="169">
        <f>V334*K334</f>
        <v>0</v>
      </c>
      <c r="X334" s="169">
        <v>0</v>
      </c>
      <c r="Y334" s="169">
        <f>X334*K334</f>
        <v>0</v>
      </c>
      <c r="Z334" s="169">
        <v>0</v>
      </c>
      <c r="AA334" s="170">
        <f>Z334*K334</f>
        <v>0</v>
      </c>
      <c r="AR334" s="21" t="s">
        <v>233</v>
      </c>
      <c r="AT334" s="21" t="s">
        <v>154</v>
      </c>
      <c r="AU334" s="21" t="s">
        <v>100</v>
      </c>
      <c r="AY334" s="21" t="s">
        <v>153</v>
      </c>
      <c r="BE334" s="107">
        <f>IF(U334="základní",N334,0)</f>
        <v>0</v>
      </c>
      <c r="BF334" s="107">
        <f>IF(U334="snížená",N334,0)</f>
        <v>0</v>
      </c>
      <c r="BG334" s="107">
        <f>IF(U334="zákl. přenesená",N334,0)</f>
        <v>0</v>
      </c>
      <c r="BH334" s="107">
        <f>IF(U334="sníž. přenesená",N334,0)</f>
        <v>0</v>
      </c>
      <c r="BI334" s="107">
        <f>IF(U334="nulová",N334,0)</f>
        <v>0</v>
      </c>
      <c r="BJ334" s="21" t="s">
        <v>84</v>
      </c>
      <c r="BK334" s="107">
        <f>ROUND(L334*K334,2)</f>
        <v>0</v>
      </c>
      <c r="BL334" s="21" t="s">
        <v>233</v>
      </c>
      <c r="BM334" s="21" t="s">
        <v>572</v>
      </c>
    </row>
    <row r="335" spans="2:65" s="1" customFormat="1" ht="25.5" customHeight="1">
      <c r="B335" s="37"/>
      <c r="C335" s="187" t="s">
        <v>573</v>
      </c>
      <c r="D335" s="187" t="s">
        <v>441</v>
      </c>
      <c r="E335" s="188" t="s">
        <v>574</v>
      </c>
      <c r="F335" s="280" t="s">
        <v>575</v>
      </c>
      <c r="G335" s="280"/>
      <c r="H335" s="280"/>
      <c r="I335" s="280"/>
      <c r="J335" s="189" t="s">
        <v>203</v>
      </c>
      <c r="K335" s="190">
        <v>2</v>
      </c>
      <c r="L335" s="281">
        <v>0</v>
      </c>
      <c r="M335" s="282"/>
      <c r="N335" s="283">
        <f>ROUND(L335*K335,2)</f>
        <v>0</v>
      </c>
      <c r="O335" s="273"/>
      <c r="P335" s="273"/>
      <c r="Q335" s="273"/>
      <c r="R335" s="39"/>
      <c r="T335" s="168" t="s">
        <v>22</v>
      </c>
      <c r="U335" s="46" t="s">
        <v>44</v>
      </c>
      <c r="V335" s="38"/>
      <c r="W335" s="169">
        <f>V335*K335</f>
        <v>0</v>
      </c>
      <c r="X335" s="169">
        <v>1.9E-2</v>
      </c>
      <c r="Y335" s="169">
        <f>X335*K335</f>
        <v>3.7999999999999999E-2</v>
      </c>
      <c r="Z335" s="169">
        <v>0</v>
      </c>
      <c r="AA335" s="170">
        <f>Z335*K335</f>
        <v>0</v>
      </c>
      <c r="AR335" s="21" t="s">
        <v>307</v>
      </c>
      <c r="AT335" s="21" t="s">
        <v>441</v>
      </c>
      <c r="AU335" s="21" t="s">
        <v>100</v>
      </c>
      <c r="AY335" s="21" t="s">
        <v>153</v>
      </c>
      <c r="BE335" s="107">
        <f>IF(U335="základní",N335,0)</f>
        <v>0</v>
      </c>
      <c r="BF335" s="107">
        <f>IF(U335="snížená",N335,0)</f>
        <v>0</v>
      </c>
      <c r="BG335" s="107">
        <f>IF(U335="zákl. přenesená",N335,0)</f>
        <v>0</v>
      </c>
      <c r="BH335" s="107">
        <f>IF(U335="sníž. přenesená",N335,0)</f>
        <v>0</v>
      </c>
      <c r="BI335" s="107">
        <f>IF(U335="nulová",N335,0)</f>
        <v>0</v>
      </c>
      <c r="BJ335" s="21" t="s">
        <v>84</v>
      </c>
      <c r="BK335" s="107">
        <f>ROUND(L335*K335,2)</f>
        <v>0</v>
      </c>
      <c r="BL335" s="21" t="s">
        <v>233</v>
      </c>
      <c r="BM335" s="21" t="s">
        <v>576</v>
      </c>
    </row>
    <row r="336" spans="2:65" s="10" customFormat="1" ht="16.5" customHeight="1">
      <c r="B336" s="171"/>
      <c r="C336" s="172"/>
      <c r="D336" s="172"/>
      <c r="E336" s="173" t="s">
        <v>22</v>
      </c>
      <c r="F336" s="274" t="s">
        <v>577</v>
      </c>
      <c r="G336" s="275"/>
      <c r="H336" s="275"/>
      <c r="I336" s="275"/>
      <c r="J336" s="172"/>
      <c r="K336" s="174">
        <v>2</v>
      </c>
      <c r="L336" s="172"/>
      <c r="M336" s="172"/>
      <c r="N336" s="172"/>
      <c r="O336" s="172"/>
      <c r="P336" s="172"/>
      <c r="Q336" s="172"/>
      <c r="R336" s="175"/>
      <c r="T336" s="176"/>
      <c r="U336" s="172"/>
      <c r="V336" s="172"/>
      <c r="W336" s="172"/>
      <c r="X336" s="172"/>
      <c r="Y336" s="172"/>
      <c r="Z336" s="172"/>
      <c r="AA336" s="177"/>
      <c r="AT336" s="178" t="s">
        <v>161</v>
      </c>
      <c r="AU336" s="178" t="s">
        <v>100</v>
      </c>
      <c r="AV336" s="10" t="s">
        <v>100</v>
      </c>
      <c r="AW336" s="10" t="s">
        <v>36</v>
      </c>
      <c r="AX336" s="10" t="s">
        <v>84</v>
      </c>
      <c r="AY336" s="178" t="s">
        <v>153</v>
      </c>
    </row>
    <row r="337" spans="2:65" s="1" customFormat="1" ht="38.25" customHeight="1">
      <c r="B337" s="37"/>
      <c r="C337" s="164" t="s">
        <v>578</v>
      </c>
      <c r="D337" s="164" t="s">
        <v>154</v>
      </c>
      <c r="E337" s="165" t="s">
        <v>579</v>
      </c>
      <c r="F337" s="270" t="s">
        <v>580</v>
      </c>
      <c r="G337" s="270"/>
      <c r="H337" s="270"/>
      <c r="I337" s="270"/>
      <c r="J337" s="166" t="s">
        <v>203</v>
      </c>
      <c r="K337" s="167">
        <v>2</v>
      </c>
      <c r="L337" s="271">
        <v>0</v>
      </c>
      <c r="M337" s="272"/>
      <c r="N337" s="273">
        <f>ROUND(L337*K337,2)</f>
        <v>0</v>
      </c>
      <c r="O337" s="273"/>
      <c r="P337" s="273"/>
      <c r="Q337" s="273"/>
      <c r="R337" s="39"/>
      <c r="T337" s="168" t="s">
        <v>22</v>
      </c>
      <c r="U337" s="46" t="s">
        <v>44</v>
      </c>
      <c r="V337" s="38"/>
      <c r="W337" s="169">
        <f>V337*K337</f>
        <v>0</v>
      </c>
      <c r="X337" s="169">
        <v>0</v>
      </c>
      <c r="Y337" s="169">
        <f>X337*K337</f>
        <v>0</v>
      </c>
      <c r="Z337" s="169">
        <v>0</v>
      </c>
      <c r="AA337" s="170">
        <f>Z337*K337</f>
        <v>0</v>
      </c>
      <c r="AR337" s="21" t="s">
        <v>233</v>
      </c>
      <c r="AT337" s="21" t="s">
        <v>154</v>
      </c>
      <c r="AU337" s="21" t="s">
        <v>100</v>
      </c>
      <c r="AY337" s="21" t="s">
        <v>153</v>
      </c>
      <c r="BE337" s="107">
        <f>IF(U337="základní",N337,0)</f>
        <v>0</v>
      </c>
      <c r="BF337" s="107">
        <f>IF(U337="snížená",N337,0)</f>
        <v>0</v>
      </c>
      <c r="BG337" s="107">
        <f>IF(U337="zákl. přenesená",N337,0)</f>
        <v>0</v>
      </c>
      <c r="BH337" s="107">
        <f>IF(U337="sníž. přenesená",N337,0)</f>
        <v>0</v>
      </c>
      <c r="BI337" s="107">
        <f>IF(U337="nulová",N337,0)</f>
        <v>0</v>
      </c>
      <c r="BJ337" s="21" t="s">
        <v>84</v>
      </c>
      <c r="BK337" s="107">
        <f>ROUND(L337*K337,2)</f>
        <v>0</v>
      </c>
      <c r="BL337" s="21" t="s">
        <v>233</v>
      </c>
      <c r="BM337" s="21" t="s">
        <v>581</v>
      </c>
    </row>
    <row r="338" spans="2:65" s="10" customFormat="1" ht="16.5" customHeight="1">
      <c r="B338" s="171"/>
      <c r="C338" s="172"/>
      <c r="D338" s="172"/>
      <c r="E338" s="173" t="s">
        <v>22</v>
      </c>
      <c r="F338" s="274" t="s">
        <v>582</v>
      </c>
      <c r="G338" s="275"/>
      <c r="H338" s="275"/>
      <c r="I338" s="275"/>
      <c r="J338" s="172"/>
      <c r="K338" s="174">
        <v>2</v>
      </c>
      <c r="L338" s="172"/>
      <c r="M338" s="172"/>
      <c r="N338" s="172"/>
      <c r="O338" s="172"/>
      <c r="P338" s="172"/>
      <c r="Q338" s="172"/>
      <c r="R338" s="175"/>
      <c r="T338" s="176"/>
      <c r="U338" s="172"/>
      <c r="V338" s="172"/>
      <c r="W338" s="172"/>
      <c r="X338" s="172"/>
      <c r="Y338" s="172"/>
      <c r="Z338" s="172"/>
      <c r="AA338" s="177"/>
      <c r="AT338" s="178" t="s">
        <v>161</v>
      </c>
      <c r="AU338" s="178" t="s">
        <v>100</v>
      </c>
      <c r="AV338" s="10" t="s">
        <v>100</v>
      </c>
      <c r="AW338" s="10" t="s">
        <v>36</v>
      </c>
      <c r="AX338" s="10" t="s">
        <v>84</v>
      </c>
      <c r="AY338" s="178" t="s">
        <v>153</v>
      </c>
    </row>
    <row r="339" spans="2:65" s="1" customFormat="1" ht="25.5" customHeight="1">
      <c r="B339" s="37"/>
      <c r="C339" s="187" t="s">
        <v>583</v>
      </c>
      <c r="D339" s="187" t="s">
        <v>441</v>
      </c>
      <c r="E339" s="188" t="s">
        <v>584</v>
      </c>
      <c r="F339" s="280" t="s">
        <v>585</v>
      </c>
      <c r="G339" s="280"/>
      <c r="H339" s="280"/>
      <c r="I339" s="280"/>
      <c r="J339" s="189" t="s">
        <v>203</v>
      </c>
      <c r="K339" s="190">
        <v>1</v>
      </c>
      <c r="L339" s="281">
        <v>0</v>
      </c>
      <c r="M339" s="282"/>
      <c r="N339" s="283">
        <f>ROUND(L339*K339,2)</f>
        <v>0</v>
      </c>
      <c r="O339" s="273"/>
      <c r="P339" s="273"/>
      <c r="Q339" s="273"/>
      <c r="R339" s="39"/>
      <c r="T339" s="168" t="s">
        <v>22</v>
      </c>
      <c r="U339" s="46" t="s">
        <v>44</v>
      </c>
      <c r="V339" s="38"/>
      <c r="W339" s="169">
        <f>V339*K339</f>
        <v>0</v>
      </c>
      <c r="X339" s="169">
        <v>4.1000000000000002E-2</v>
      </c>
      <c r="Y339" s="169">
        <f>X339*K339</f>
        <v>4.1000000000000002E-2</v>
      </c>
      <c r="Z339" s="169">
        <v>0</v>
      </c>
      <c r="AA339" s="170">
        <f>Z339*K339</f>
        <v>0</v>
      </c>
      <c r="AR339" s="21" t="s">
        <v>307</v>
      </c>
      <c r="AT339" s="21" t="s">
        <v>441</v>
      </c>
      <c r="AU339" s="21" t="s">
        <v>100</v>
      </c>
      <c r="AY339" s="21" t="s">
        <v>153</v>
      </c>
      <c r="BE339" s="107">
        <f>IF(U339="základní",N339,0)</f>
        <v>0</v>
      </c>
      <c r="BF339" s="107">
        <f>IF(U339="snížená",N339,0)</f>
        <v>0</v>
      </c>
      <c r="BG339" s="107">
        <f>IF(U339="zákl. přenesená",N339,0)</f>
        <v>0</v>
      </c>
      <c r="BH339" s="107">
        <f>IF(U339="sníž. přenesená",N339,0)</f>
        <v>0</v>
      </c>
      <c r="BI339" s="107">
        <f>IF(U339="nulová",N339,0)</f>
        <v>0</v>
      </c>
      <c r="BJ339" s="21" t="s">
        <v>84</v>
      </c>
      <c r="BK339" s="107">
        <f>ROUND(L339*K339,2)</f>
        <v>0</v>
      </c>
      <c r="BL339" s="21" t="s">
        <v>233</v>
      </c>
      <c r="BM339" s="21" t="s">
        <v>586</v>
      </c>
    </row>
    <row r="340" spans="2:65" s="1" customFormat="1" ht="25.5" customHeight="1">
      <c r="B340" s="37"/>
      <c r="C340" s="187" t="s">
        <v>587</v>
      </c>
      <c r="D340" s="187" t="s">
        <v>441</v>
      </c>
      <c r="E340" s="188" t="s">
        <v>588</v>
      </c>
      <c r="F340" s="280" t="s">
        <v>589</v>
      </c>
      <c r="G340" s="280"/>
      <c r="H340" s="280"/>
      <c r="I340" s="280"/>
      <c r="J340" s="189" t="s">
        <v>203</v>
      </c>
      <c r="K340" s="190">
        <v>1</v>
      </c>
      <c r="L340" s="281">
        <v>0</v>
      </c>
      <c r="M340" s="282"/>
      <c r="N340" s="283">
        <f>ROUND(L340*K340,2)</f>
        <v>0</v>
      </c>
      <c r="O340" s="273"/>
      <c r="P340" s="273"/>
      <c r="Q340" s="273"/>
      <c r="R340" s="39"/>
      <c r="T340" s="168" t="s">
        <v>22</v>
      </c>
      <c r="U340" s="46" t="s">
        <v>44</v>
      </c>
      <c r="V340" s="38"/>
      <c r="W340" s="169">
        <f>V340*K340</f>
        <v>0</v>
      </c>
      <c r="X340" s="169">
        <v>4.1000000000000002E-2</v>
      </c>
      <c r="Y340" s="169">
        <f>X340*K340</f>
        <v>4.1000000000000002E-2</v>
      </c>
      <c r="Z340" s="169">
        <v>0</v>
      </c>
      <c r="AA340" s="170">
        <f>Z340*K340</f>
        <v>0</v>
      </c>
      <c r="AR340" s="21" t="s">
        <v>307</v>
      </c>
      <c r="AT340" s="21" t="s">
        <v>441</v>
      </c>
      <c r="AU340" s="21" t="s">
        <v>100</v>
      </c>
      <c r="AY340" s="21" t="s">
        <v>153</v>
      </c>
      <c r="BE340" s="107">
        <f>IF(U340="základní",N340,0)</f>
        <v>0</v>
      </c>
      <c r="BF340" s="107">
        <f>IF(U340="snížená",N340,0)</f>
        <v>0</v>
      </c>
      <c r="BG340" s="107">
        <f>IF(U340="zákl. přenesená",N340,0)</f>
        <v>0</v>
      </c>
      <c r="BH340" s="107">
        <f>IF(U340="sníž. přenesená",N340,0)</f>
        <v>0</v>
      </c>
      <c r="BI340" s="107">
        <f>IF(U340="nulová",N340,0)</f>
        <v>0</v>
      </c>
      <c r="BJ340" s="21" t="s">
        <v>84</v>
      </c>
      <c r="BK340" s="107">
        <f>ROUND(L340*K340,2)</f>
        <v>0</v>
      </c>
      <c r="BL340" s="21" t="s">
        <v>233</v>
      </c>
      <c r="BM340" s="21" t="s">
        <v>590</v>
      </c>
    </row>
    <row r="341" spans="2:65" s="1" customFormat="1" ht="25.5" customHeight="1">
      <c r="B341" s="37"/>
      <c r="C341" s="164" t="s">
        <v>591</v>
      </c>
      <c r="D341" s="164" t="s">
        <v>154</v>
      </c>
      <c r="E341" s="165" t="s">
        <v>592</v>
      </c>
      <c r="F341" s="270" t="s">
        <v>593</v>
      </c>
      <c r="G341" s="270"/>
      <c r="H341" s="270"/>
      <c r="I341" s="270"/>
      <c r="J341" s="166" t="s">
        <v>197</v>
      </c>
      <c r="K341" s="167">
        <v>0.38500000000000001</v>
      </c>
      <c r="L341" s="271">
        <v>0</v>
      </c>
      <c r="M341" s="272"/>
      <c r="N341" s="273">
        <f>ROUND(L341*K341,2)</f>
        <v>0</v>
      </c>
      <c r="O341" s="273"/>
      <c r="P341" s="273"/>
      <c r="Q341" s="273"/>
      <c r="R341" s="39"/>
      <c r="T341" s="168" t="s">
        <v>22</v>
      </c>
      <c r="U341" s="46" t="s">
        <v>44</v>
      </c>
      <c r="V341" s="38"/>
      <c r="W341" s="169">
        <f>V341*K341</f>
        <v>0</v>
      </c>
      <c r="X341" s="169">
        <v>0</v>
      </c>
      <c r="Y341" s="169">
        <f>X341*K341</f>
        <v>0</v>
      </c>
      <c r="Z341" s="169">
        <v>0</v>
      </c>
      <c r="AA341" s="170">
        <f>Z341*K341</f>
        <v>0</v>
      </c>
      <c r="AR341" s="21" t="s">
        <v>233</v>
      </c>
      <c r="AT341" s="21" t="s">
        <v>154</v>
      </c>
      <c r="AU341" s="21" t="s">
        <v>100</v>
      </c>
      <c r="AY341" s="21" t="s">
        <v>153</v>
      </c>
      <c r="BE341" s="107">
        <f>IF(U341="základní",N341,0)</f>
        <v>0</v>
      </c>
      <c r="BF341" s="107">
        <f>IF(U341="snížená",N341,0)</f>
        <v>0</v>
      </c>
      <c r="BG341" s="107">
        <f>IF(U341="zákl. přenesená",N341,0)</f>
        <v>0</v>
      </c>
      <c r="BH341" s="107">
        <f>IF(U341="sníž. přenesená",N341,0)</f>
        <v>0</v>
      </c>
      <c r="BI341" s="107">
        <f>IF(U341="nulová",N341,0)</f>
        <v>0</v>
      </c>
      <c r="BJ341" s="21" t="s">
        <v>84</v>
      </c>
      <c r="BK341" s="107">
        <f>ROUND(L341*K341,2)</f>
        <v>0</v>
      </c>
      <c r="BL341" s="21" t="s">
        <v>233</v>
      </c>
      <c r="BM341" s="21" t="s">
        <v>594</v>
      </c>
    </row>
    <row r="342" spans="2:65" s="9" customFormat="1" ht="29.85" customHeight="1">
      <c r="B342" s="153"/>
      <c r="C342" s="154"/>
      <c r="D342" s="163" t="s">
        <v>123</v>
      </c>
      <c r="E342" s="163"/>
      <c r="F342" s="163"/>
      <c r="G342" s="163"/>
      <c r="H342" s="163"/>
      <c r="I342" s="163"/>
      <c r="J342" s="163"/>
      <c r="K342" s="163"/>
      <c r="L342" s="163"/>
      <c r="M342" s="163"/>
      <c r="N342" s="291">
        <f>BK342</f>
        <v>0</v>
      </c>
      <c r="O342" s="292"/>
      <c r="P342" s="292"/>
      <c r="Q342" s="292"/>
      <c r="R342" s="156"/>
      <c r="T342" s="157"/>
      <c r="U342" s="154"/>
      <c r="V342" s="154"/>
      <c r="W342" s="158">
        <f>SUM(W343:W376)</f>
        <v>0</v>
      </c>
      <c r="X342" s="154"/>
      <c r="Y342" s="158">
        <f>SUM(Y343:Y376)</f>
        <v>0.29727141999999995</v>
      </c>
      <c r="Z342" s="154"/>
      <c r="AA342" s="159">
        <f>SUM(AA343:AA376)</f>
        <v>0.42120000000000002</v>
      </c>
      <c r="AR342" s="160" t="s">
        <v>100</v>
      </c>
      <c r="AT342" s="161" t="s">
        <v>78</v>
      </c>
      <c r="AU342" s="161" t="s">
        <v>84</v>
      </c>
      <c r="AY342" s="160" t="s">
        <v>153</v>
      </c>
      <c r="BK342" s="162">
        <f>SUM(BK343:BK376)</f>
        <v>0</v>
      </c>
    </row>
    <row r="343" spans="2:65" s="1" customFormat="1" ht="25.5" customHeight="1">
      <c r="B343" s="37"/>
      <c r="C343" s="164" t="s">
        <v>595</v>
      </c>
      <c r="D343" s="164" t="s">
        <v>154</v>
      </c>
      <c r="E343" s="165" t="s">
        <v>596</v>
      </c>
      <c r="F343" s="270" t="s">
        <v>597</v>
      </c>
      <c r="G343" s="270"/>
      <c r="H343" s="270"/>
      <c r="I343" s="270"/>
      <c r="J343" s="166" t="s">
        <v>329</v>
      </c>
      <c r="K343" s="167">
        <v>2</v>
      </c>
      <c r="L343" s="271">
        <v>0</v>
      </c>
      <c r="M343" s="272"/>
      <c r="N343" s="273">
        <f>ROUND(L343*K343,2)</f>
        <v>0</v>
      </c>
      <c r="O343" s="273"/>
      <c r="P343" s="273"/>
      <c r="Q343" s="273"/>
      <c r="R343" s="39"/>
      <c r="T343" s="168" t="s">
        <v>22</v>
      </c>
      <c r="U343" s="46" t="s">
        <v>44</v>
      </c>
      <c r="V343" s="38"/>
      <c r="W343" s="169">
        <f>V343*K343</f>
        <v>0</v>
      </c>
      <c r="X343" s="169">
        <v>6.0000000000000002E-5</v>
      </c>
      <c r="Y343" s="169">
        <f>X343*K343</f>
        <v>1.2E-4</v>
      </c>
      <c r="Z343" s="169">
        <v>0</v>
      </c>
      <c r="AA343" s="170">
        <f>Z343*K343</f>
        <v>0</v>
      </c>
      <c r="AR343" s="21" t="s">
        <v>233</v>
      </c>
      <c r="AT343" s="21" t="s">
        <v>154</v>
      </c>
      <c r="AU343" s="21" t="s">
        <v>100</v>
      </c>
      <c r="AY343" s="21" t="s">
        <v>153</v>
      </c>
      <c r="BE343" s="107">
        <f>IF(U343="základní",N343,0)</f>
        <v>0</v>
      </c>
      <c r="BF343" s="107">
        <f>IF(U343="snížená",N343,0)</f>
        <v>0</v>
      </c>
      <c r="BG343" s="107">
        <f>IF(U343="zákl. přenesená",N343,0)</f>
        <v>0</v>
      </c>
      <c r="BH343" s="107">
        <f>IF(U343="sníž. přenesená",N343,0)</f>
        <v>0</v>
      </c>
      <c r="BI343" s="107">
        <f>IF(U343="nulová",N343,0)</f>
        <v>0</v>
      </c>
      <c r="BJ343" s="21" t="s">
        <v>84</v>
      </c>
      <c r="BK343" s="107">
        <f>ROUND(L343*K343,2)</f>
        <v>0</v>
      </c>
      <c r="BL343" s="21" t="s">
        <v>233</v>
      </c>
      <c r="BM343" s="21" t="s">
        <v>598</v>
      </c>
    </row>
    <row r="344" spans="2:65" s="10" customFormat="1" ht="16.5" customHeight="1">
      <c r="B344" s="171"/>
      <c r="C344" s="172"/>
      <c r="D344" s="172"/>
      <c r="E344" s="173" t="s">
        <v>22</v>
      </c>
      <c r="F344" s="274" t="s">
        <v>599</v>
      </c>
      <c r="G344" s="275"/>
      <c r="H344" s="275"/>
      <c r="I344" s="275"/>
      <c r="J344" s="172"/>
      <c r="K344" s="174">
        <v>2</v>
      </c>
      <c r="L344" s="172"/>
      <c r="M344" s="172"/>
      <c r="N344" s="172"/>
      <c r="O344" s="172"/>
      <c r="P344" s="172"/>
      <c r="Q344" s="172"/>
      <c r="R344" s="175"/>
      <c r="T344" s="176"/>
      <c r="U344" s="172"/>
      <c r="V344" s="172"/>
      <c r="W344" s="172"/>
      <c r="X344" s="172"/>
      <c r="Y344" s="172"/>
      <c r="Z344" s="172"/>
      <c r="AA344" s="177"/>
      <c r="AT344" s="178" t="s">
        <v>161</v>
      </c>
      <c r="AU344" s="178" t="s">
        <v>100</v>
      </c>
      <c r="AV344" s="10" t="s">
        <v>100</v>
      </c>
      <c r="AW344" s="10" t="s">
        <v>36</v>
      </c>
      <c r="AX344" s="10" t="s">
        <v>84</v>
      </c>
      <c r="AY344" s="178" t="s">
        <v>153</v>
      </c>
    </row>
    <row r="345" spans="2:65" s="1" customFormat="1" ht="25.5" customHeight="1">
      <c r="B345" s="37"/>
      <c r="C345" s="187" t="s">
        <v>600</v>
      </c>
      <c r="D345" s="187" t="s">
        <v>441</v>
      </c>
      <c r="E345" s="188" t="s">
        <v>601</v>
      </c>
      <c r="F345" s="280" t="s">
        <v>602</v>
      </c>
      <c r="G345" s="280"/>
      <c r="H345" s="280"/>
      <c r="I345" s="280"/>
      <c r="J345" s="189" t="s">
        <v>329</v>
      </c>
      <c r="K345" s="190">
        <v>2</v>
      </c>
      <c r="L345" s="281">
        <v>0</v>
      </c>
      <c r="M345" s="282"/>
      <c r="N345" s="283">
        <f>ROUND(L345*K345,2)</f>
        <v>0</v>
      </c>
      <c r="O345" s="273"/>
      <c r="P345" s="273"/>
      <c r="Q345" s="273"/>
      <c r="R345" s="39"/>
      <c r="T345" s="168" t="s">
        <v>22</v>
      </c>
      <c r="U345" s="46" t="s">
        <v>44</v>
      </c>
      <c r="V345" s="38"/>
      <c r="W345" s="169">
        <f>V345*K345</f>
        <v>0</v>
      </c>
      <c r="X345" s="169">
        <v>4.1099999999999999E-3</v>
      </c>
      <c r="Y345" s="169">
        <f>X345*K345</f>
        <v>8.2199999999999999E-3</v>
      </c>
      <c r="Z345" s="169">
        <v>0</v>
      </c>
      <c r="AA345" s="170">
        <f>Z345*K345</f>
        <v>0</v>
      </c>
      <c r="AR345" s="21" t="s">
        <v>307</v>
      </c>
      <c r="AT345" s="21" t="s">
        <v>441</v>
      </c>
      <c r="AU345" s="21" t="s">
        <v>100</v>
      </c>
      <c r="AY345" s="21" t="s">
        <v>153</v>
      </c>
      <c r="BE345" s="107">
        <f>IF(U345="základní",N345,0)</f>
        <v>0</v>
      </c>
      <c r="BF345" s="107">
        <f>IF(U345="snížená",N345,0)</f>
        <v>0</v>
      </c>
      <c r="BG345" s="107">
        <f>IF(U345="zákl. přenesená",N345,0)</f>
        <v>0</v>
      </c>
      <c r="BH345" s="107">
        <f>IF(U345="sníž. přenesená",N345,0)</f>
        <v>0</v>
      </c>
      <c r="BI345" s="107">
        <f>IF(U345="nulová",N345,0)</f>
        <v>0</v>
      </c>
      <c r="BJ345" s="21" t="s">
        <v>84</v>
      </c>
      <c r="BK345" s="107">
        <f>ROUND(L345*K345,2)</f>
        <v>0</v>
      </c>
      <c r="BL345" s="21" t="s">
        <v>233</v>
      </c>
      <c r="BM345" s="21" t="s">
        <v>603</v>
      </c>
    </row>
    <row r="346" spans="2:65" s="10" customFormat="1" ht="16.5" customHeight="1">
      <c r="B346" s="171"/>
      <c r="C346" s="172"/>
      <c r="D346" s="172"/>
      <c r="E346" s="173" t="s">
        <v>22</v>
      </c>
      <c r="F346" s="274" t="s">
        <v>599</v>
      </c>
      <c r="G346" s="275"/>
      <c r="H346" s="275"/>
      <c r="I346" s="275"/>
      <c r="J346" s="172"/>
      <c r="K346" s="174">
        <v>2</v>
      </c>
      <c r="L346" s="172"/>
      <c r="M346" s="172"/>
      <c r="N346" s="172"/>
      <c r="O346" s="172"/>
      <c r="P346" s="172"/>
      <c r="Q346" s="172"/>
      <c r="R346" s="175"/>
      <c r="T346" s="176"/>
      <c r="U346" s="172"/>
      <c r="V346" s="172"/>
      <c r="W346" s="172"/>
      <c r="X346" s="172"/>
      <c r="Y346" s="172"/>
      <c r="Z346" s="172"/>
      <c r="AA346" s="177"/>
      <c r="AT346" s="178" t="s">
        <v>161</v>
      </c>
      <c r="AU346" s="178" t="s">
        <v>100</v>
      </c>
      <c r="AV346" s="10" t="s">
        <v>100</v>
      </c>
      <c r="AW346" s="10" t="s">
        <v>36</v>
      </c>
      <c r="AX346" s="10" t="s">
        <v>84</v>
      </c>
      <c r="AY346" s="178" t="s">
        <v>153</v>
      </c>
    </row>
    <row r="347" spans="2:65" s="1" customFormat="1" ht="38.25" customHeight="1">
      <c r="B347" s="37"/>
      <c r="C347" s="164" t="s">
        <v>604</v>
      </c>
      <c r="D347" s="164" t="s">
        <v>154</v>
      </c>
      <c r="E347" s="165" t="s">
        <v>605</v>
      </c>
      <c r="F347" s="270" t="s">
        <v>606</v>
      </c>
      <c r="G347" s="270"/>
      <c r="H347" s="270"/>
      <c r="I347" s="270"/>
      <c r="J347" s="166" t="s">
        <v>203</v>
      </c>
      <c r="K347" s="167">
        <v>4</v>
      </c>
      <c r="L347" s="271">
        <v>0</v>
      </c>
      <c r="M347" s="272"/>
      <c r="N347" s="273">
        <f>ROUND(L347*K347,2)</f>
        <v>0</v>
      </c>
      <c r="O347" s="273"/>
      <c r="P347" s="273"/>
      <c r="Q347" s="273"/>
      <c r="R347" s="39"/>
      <c r="T347" s="168" t="s">
        <v>22</v>
      </c>
      <c r="U347" s="46" t="s">
        <v>44</v>
      </c>
      <c r="V347" s="38"/>
      <c r="W347" s="169">
        <f>V347*K347</f>
        <v>0</v>
      </c>
      <c r="X347" s="169">
        <v>1.0000000000000001E-5</v>
      </c>
      <c r="Y347" s="169">
        <f>X347*K347</f>
        <v>4.0000000000000003E-5</v>
      </c>
      <c r="Z347" s="169">
        <v>0</v>
      </c>
      <c r="AA347" s="170">
        <f>Z347*K347</f>
        <v>0</v>
      </c>
      <c r="AR347" s="21" t="s">
        <v>158</v>
      </c>
      <c r="AT347" s="21" t="s">
        <v>154</v>
      </c>
      <c r="AU347" s="21" t="s">
        <v>100</v>
      </c>
      <c r="AY347" s="21" t="s">
        <v>153</v>
      </c>
      <c r="BE347" s="107">
        <f>IF(U347="základní",N347,0)</f>
        <v>0</v>
      </c>
      <c r="BF347" s="107">
        <f>IF(U347="snížená",N347,0)</f>
        <v>0</v>
      </c>
      <c r="BG347" s="107">
        <f>IF(U347="zákl. přenesená",N347,0)</f>
        <v>0</v>
      </c>
      <c r="BH347" s="107">
        <f>IF(U347="sníž. přenesená",N347,0)</f>
        <v>0</v>
      </c>
      <c r="BI347" s="107">
        <f>IF(U347="nulová",N347,0)</f>
        <v>0</v>
      </c>
      <c r="BJ347" s="21" t="s">
        <v>84</v>
      </c>
      <c r="BK347" s="107">
        <f>ROUND(L347*K347,2)</f>
        <v>0</v>
      </c>
      <c r="BL347" s="21" t="s">
        <v>158</v>
      </c>
      <c r="BM347" s="21" t="s">
        <v>607</v>
      </c>
    </row>
    <row r="348" spans="2:65" s="10" customFormat="1" ht="16.5" customHeight="1">
      <c r="B348" s="171"/>
      <c r="C348" s="172"/>
      <c r="D348" s="172"/>
      <c r="E348" s="173" t="s">
        <v>22</v>
      </c>
      <c r="F348" s="274" t="s">
        <v>608</v>
      </c>
      <c r="G348" s="275"/>
      <c r="H348" s="275"/>
      <c r="I348" s="275"/>
      <c r="J348" s="172"/>
      <c r="K348" s="174">
        <v>4</v>
      </c>
      <c r="L348" s="172"/>
      <c r="M348" s="172"/>
      <c r="N348" s="172"/>
      <c r="O348" s="172"/>
      <c r="P348" s="172"/>
      <c r="Q348" s="172"/>
      <c r="R348" s="175"/>
      <c r="T348" s="176"/>
      <c r="U348" s="172"/>
      <c r="V348" s="172"/>
      <c r="W348" s="172"/>
      <c r="X348" s="172"/>
      <c r="Y348" s="172"/>
      <c r="Z348" s="172"/>
      <c r="AA348" s="177"/>
      <c r="AT348" s="178" t="s">
        <v>161</v>
      </c>
      <c r="AU348" s="178" t="s">
        <v>100</v>
      </c>
      <c r="AV348" s="10" t="s">
        <v>100</v>
      </c>
      <c r="AW348" s="10" t="s">
        <v>36</v>
      </c>
      <c r="AX348" s="10" t="s">
        <v>84</v>
      </c>
      <c r="AY348" s="178" t="s">
        <v>153</v>
      </c>
    </row>
    <row r="349" spans="2:65" s="1" customFormat="1" ht="25.5" customHeight="1">
      <c r="B349" s="37"/>
      <c r="C349" s="164" t="s">
        <v>609</v>
      </c>
      <c r="D349" s="164" t="s">
        <v>154</v>
      </c>
      <c r="E349" s="165" t="s">
        <v>610</v>
      </c>
      <c r="F349" s="270" t="s">
        <v>611</v>
      </c>
      <c r="G349" s="270"/>
      <c r="H349" s="270"/>
      <c r="I349" s="270"/>
      <c r="J349" s="166" t="s">
        <v>203</v>
      </c>
      <c r="K349" s="167">
        <v>4</v>
      </c>
      <c r="L349" s="271">
        <v>0</v>
      </c>
      <c r="M349" s="272"/>
      <c r="N349" s="273">
        <f>ROUND(L349*K349,2)</f>
        <v>0</v>
      </c>
      <c r="O349" s="273"/>
      <c r="P349" s="273"/>
      <c r="Q349" s="273"/>
      <c r="R349" s="39"/>
      <c r="T349" s="168" t="s">
        <v>22</v>
      </c>
      <c r="U349" s="46" t="s">
        <v>44</v>
      </c>
      <c r="V349" s="38"/>
      <c r="W349" s="169">
        <f>V349*K349</f>
        <v>0</v>
      </c>
      <c r="X349" s="169">
        <v>1.4999999999999999E-4</v>
      </c>
      <c r="Y349" s="169">
        <f>X349*K349</f>
        <v>5.9999999999999995E-4</v>
      </c>
      <c r="Z349" s="169">
        <v>0</v>
      </c>
      <c r="AA349" s="170">
        <f>Z349*K349</f>
        <v>0</v>
      </c>
      <c r="AR349" s="21" t="s">
        <v>158</v>
      </c>
      <c r="AT349" s="21" t="s">
        <v>154</v>
      </c>
      <c r="AU349" s="21" t="s">
        <v>100</v>
      </c>
      <c r="AY349" s="21" t="s">
        <v>153</v>
      </c>
      <c r="BE349" s="107">
        <f>IF(U349="základní",N349,0)</f>
        <v>0</v>
      </c>
      <c r="BF349" s="107">
        <f>IF(U349="snížená",N349,0)</f>
        <v>0</v>
      </c>
      <c r="BG349" s="107">
        <f>IF(U349="zákl. přenesená",N349,0)</f>
        <v>0</v>
      </c>
      <c r="BH349" s="107">
        <f>IF(U349="sníž. přenesená",N349,0)</f>
        <v>0</v>
      </c>
      <c r="BI349" s="107">
        <f>IF(U349="nulová",N349,0)</f>
        <v>0</v>
      </c>
      <c r="BJ349" s="21" t="s">
        <v>84</v>
      </c>
      <c r="BK349" s="107">
        <f>ROUND(L349*K349,2)</f>
        <v>0</v>
      </c>
      <c r="BL349" s="21" t="s">
        <v>158</v>
      </c>
      <c r="BM349" s="21" t="s">
        <v>612</v>
      </c>
    </row>
    <row r="350" spans="2:65" s="1" customFormat="1" ht="38.25" customHeight="1">
      <c r="B350" s="37"/>
      <c r="C350" s="164" t="s">
        <v>613</v>
      </c>
      <c r="D350" s="164" t="s">
        <v>154</v>
      </c>
      <c r="E350" s="165" t="s">
        <v>614</v>
      </c>
      <c r="F350" s="270" t="s">
        <v>615</v>
      </c>
      <c r="G350" s="270"/>
      <c r="H350" s="270"/>
      <c r="I350" s="270"/>
      <c r="J350" s="166" t="s">
        <v>329</v>
      </c>
      <c r="K350" s="167">
        <v>3.4</v>
      </c>
      <c r="L350" s="271">
        <v>0</v>
      </c>
      <c r="M350" s="272"/>
      <c r="N350" s="273">
        <f>ROUND(L350*K350,2)</f>
        <v>0</v>
      </c>
      <c r="O350" s="273"/>
      <c r="P350" s="273"/>
      <c r="Q350" s="273"/>
      <c r="R350" s="39"/>
      <c r="T350" s="168" t="s">
        <v>22</v>
      </c>
      <c r="U350" s="46" t="s">
        <v>44</v>
      </c>
      <c r="V350" s="38"/>
      <c r="W350" s="169">
        <f>V350*K350</f>
        <v>0</v>
      </c>
      <c r="X350" s="169">
        <v>6.0000000000000002E-5</v>
      </c>
      <c r="Y350" s="169">
        <f>X350*K350</f>
        <v>2.04E-4</v>
      </c>
      <c r="Z350" s="169">
        <v>0</v>
      </c>
      <c r="AA350" s="170">
        <f>Z350*K350</f>
        <v>0</v>
      </c>
      <c r="AR350" s="21" t="s">
        <v>233</v>
      </c>
      <c r="AT350" s="21" t="s">
        <v>154</v>
      </c>
      <c r="AU350" s="21" t="s">
        <v>100</v>
      </c>
      <c r="AY350" s="21" t="s">
        <v>153</v>
      </c>
      <c r="BE350" s="107">
        <f>IF(U350="základní",N350,0)</f>
        <v>0</v>
      </c>
      <c r="BF350" s="107">
        <f>IF(U350="snížená",N350,0)</f>
        <v>0</v>
      </c>
      <c r="BG350" s="107">
        <f>IF(U350="zákl. přenesená",N350,0)</f>
        <v>0</v>
      </c>
      <c r="BH350" s="107">
        <f>IF(U350="sníž. přenesená",N350,0)</f>
        <v>0</v>
      </c>
      <c r="BI350" s="107">
        <f>IF(U350="nulová",N350,0)</f>
        <v>0</v>
      </c>
      <c r="BJ350" s="21" t="s">
        <v>84</v>
      </c>
      <c r="BK350" s="107">
        <f>ROUND(L350*K350,2)</f>
        <v>0</v>
      </c>
      <c r="BL350" s="21" t="s">
        <v>233</v>
      </c>
      <c r="BM350" s="21" t="s">
        <v>616</v>
      </c>
    </row>
    <row r="351" spans="2:65" s="10" customFormat="1" ht="16.5" customHeight="1">
      <c r="B351" s="171"/>
      <c r="C351" s="172"/>
      <c r="D351" s="172"/>
      <c r="E351" s="173" t="s">
        <v>22</v>
      </c>
      <c r="F351" s="274" t="s">
        <v>617</v>
      </c>
      <c r="G351" s="275"/>
      <c r="H351" s="275"/>
      <c r="I351" s="275"/>
      <c r="J351" s="172"/>
      <c r="K351" s="174">
        <v>3.4</v>
      </c>
      <c r="L351" s="172"/>
      <c r="M351" s="172"/>
      <c r="N351" s="172"/>
      <c r="O351" s="172"/>
      <c r="P351" s="172"/>
      <c r="Q351" s="172"/>
      <c r="R351" s="175"/>
      <c r="T351" s="176"/>
      <c r="U351" s="172"/>
      <c r="V351" s="172"/>
      <c r="W351" s="172"/>
      <c r="X351" s="172"/>
      <c r="Y351" s="172"/>
      <c r="Z351" s="172"/>
      <c r="AA351" s="177"/>
      <c r="AT351" s="178" t="s">
        <v>161</v>
      </c>
      <c r="AU351" s="178" t="s">
        <v>100</v>
      </c>
      <c r="AV351" s="10" t="s">
        <v>100</v>
      </c>
      <c r="AW351" s="10" t="s">
        <v>36</v>
      </c>
      <c r="AX351" s="10" t="s">
        <v>84</v>
      </c>
      <c r="AY351" s="178" t="s">
        <v>153</v>
      </c>
    </row>
    <row r="352" spans="2:65" s="1" customFormat="1" ht="25.5" customHeight="1">
      <c r="B352" s="37"/>
      <c r="C352" s="187" t="s">
        <v>618</v>
      </c>
      <c r="D352" s="187" t="s">
        <v>441</v>
      </c>
      <c r="E352" s="188" t="s">
        <v>619</v>
      </c>
      <c r="F352" s="280" t="s">
        <v>620</v>
      </c>
      <c r="G352" s="280"/>
      <c r="H352" s="280"/>
      <c r="I352" s="280"/>
      <c r="J352" s="189" t="s">
        <v>197</v>
      </c>
      <c r="K352" s="190">
        <v>0.02</v>
      </c>
      <c r="L352" s="281">
        <v>0</v>
      </c>
      <c r="M352" s="282"/>
      <c r="N352" s="283">
        <f>ROUND(L352*K352,2)</f>
        <v>0</v>
      </c>
      <c r="O352" s="273"/>
      <c r="P352" s="273"/>
      <c r="Q352" s="273"/>
      <c r="R352" s="39"/>
      <c r="T352" s="168" t="s">
        <v>22</v>
      </c>
      <c r="U352" s="46" t="s">
        <v>44</v>
      </c>
      <c r="V352" s="38"/>
      <c r="W352" s="169">
        <f>V352*K352</f>
        <v>0</v>
      </c>
      <c r="X352" s="169">
        <v>1</v>
      </c>
      <c r="Y352" s="169">
        <f>X352*K352</f>
        <v>0.02</v>
      </c>
      <c r="Z352" s="169">
        <v>0</v>
      </c>
      <c r="AA352" s="170">
        <f>Z352*K352</f>
        <v>0</v>
      </c>
      <c r="AR352" s="21" t="s">
        <v>307</v>
      </c>
      <c r="AT352" s="21" t="s">
        <v>441</v>
      </c>
      <c r="AU352" s="21" t="s">
        <v>100</v>
      </c>
      <c r="AY352" s="21" t="s">
        <v>153</v>
      </c>
      <c r="BE352" s="107">
        <f>IF(U352="základní",N352,0)</f>
        <v>0</v>
      </c>
      <c r="BF352" s="107">
        <f>IF(U352="snížená",N352,0)</f>
        <v>0</v>
      </c>
      <c r="BG352" s="107">
        <f>IF(U352="zákl. přenesená",N352,0)</f>
        <v>0</v>
      </c>
      <c r="BH352" s="107">
        <f>IF(U352="sníž. přenesená",N352,0)</f>
        <v>0</v>
      </c>
      <c r="BI352" s="107">
        <f>IF(U352="nulová",N352,0)</f>
        <v>0</v>
      </c>
      <c r="BJ352" s="21" t="s">
        <v>84</v>
      </c>
      <c r="BK352" s="107">
        <f>ROUND(L352*K352,2)</f>
        <v>0</v>
      </c>
      <c r="BL352" s="21" t="s">
        <v>233</v>
      </c>
      <c r="BM352" s="21" t="s">
        <v>621</v>
      </c>
    </row>
    <row r="353" spans="2:65" s="10" customFormat="1" ht="25.5" customHeight="1">
      <c r="B353" s="171"/>
      <c r="C353" s="172"/>
      <c r="D353" s="172"/>
      <c r="E353" s="173" t="s">
        <v>22</v>
      </c>
      <c r="F353" s="274" t="s">
        <v>622</v>
      </c>
      <c r="G353" s="275"/>
      <c r="H353" s="275"/>
      <c r="I353" s="275"/>
      <c r="J353" s="172"/>
      <c r="K353" s="174">
        <v>0.02</v>
      </c>
      <c r="L353" s="172"/>
      <c r="M353" s="172"/>
      <c r="N353" s="172"/>
      <c r="O353" s="172"/>
      <c r="P353" s="172"/>
      <c r="Q353" s="172"/>
      <c r="R353" s="175"/>
      <c r="T353" s="176"/>
      <c r="U353" s="172"/>
      <c r="V353" s="172"/>
      <c r="W353" s="172"/>
      <c r="X353" s="172"/>
      <c r="Y353" s="172"/>
      <c r="Z353" s="172"/>
      <c r="AA353" s="177"/>
      <c r="AT353" s="178" t="s">
        <v>161</v>
      </c>
      <c r="AU353" s="178" t="s">
        <v>100</v>
      </c>
      <c r="AV353" s="10" t="s">
        <v>100</v>
      </c>
      <c r="AW353" s="10" t="s">
        <v>36</v>
      </c>
      <c r="AX353" s="10" t="s">
        <v>84</v>
      </c>
      <c r="AY353" s="178" t="s">
        <v>153</v>
      </c>
    </row>
    <row r="354" spans="2:65" s="1" customFormat="1" ht="25.5" customHeight="1">
      <c r="B354" s="37"/>
      <c r="C354" s="164" t="s">
        <v>623</v>
      </c>
      <c r="D354" s="164" t="s">
        <v>154</v>
      </c>
      <c r="E354" s="165" t="s">
        <v>624</v>
      </c>
      <c r="F354" s="270" t="s">
        <v>625</v>
      </c>
      <c r="G354" s="270"/>
      <c r="H354" s="270"/>
      <c r="I354" s="270"/>
      <c r="J354" s="166" t="s">
        <v>329</v>
      </c>
      <c r="K354" s="167">
        <v>3</v>
      </c>
      <c r="L354" s="271">
        <v>0</v>
      </c>
      <c r="M354" s="272"/>
      <c r="N354" s="273">
        <f>ROUND(L354*K354,2)</f>
        <v>0</v>
      </c>
      <c r="O354" s="273"/>
      <c r="P354" s="273"/>
      <c r="Q354" s="273"/>
      <c r="R354" s="39"/>
      <c r="T354" s="168" t="s">
        <v>22</v>
      </c>
      <c r="U354" s="46" t="s">
        <v>44</v>
      </c>
      <c r="V354" s="38"/>
      <c r="W354" s="169">
        <f>V354*K354</f>
        <v>0</v>
      </c>
      <c r="X354" s="169">
        <v>5.0000000000000002E-5</v>
      </c>
      <c r="Y354" s="169">
        <f>X354*K354</f>
        <v>1.5000000000000001E-4</v>
      </c>
      <c r="Z354" s="169">
        <v>0</v>
      </c>
      <c r="AA354" s="170">
        <f>Z354*K354</f>
        <v>0</v>
      </c>
      <c r="AR354" s="21" t="s">
        <v>233</v>
      </c>
      <c r="AT354" s="21" t="s">
        <v>154</v>
      </c>
      <c r="AU354" s="21" t="s">
        <v>100</v>
      </c>
      <c r="AY354" s="21" t="s">
        <v>153</v>
      </c>
      <c r="BE354" s="107">
        <f>IF(U354="základní",N354,0)</f>
        <v>0</v>
      </c>
      <c r="BF354" s="107">
        <f>IF(U354="snížená",N354,0)</f>
        <v>0</v>
      </c>
      <c r="BG354" s="107">
        <f>IF(U354="zákl. přenesená",N354,0)</f>
        <v>0</v>
      </c>
      <c r="BH354" s="107">
        <f>IF(U354="sníž. přenesená",N354,0)</f>
        <v>0</v>
      </c>
      <c r="BI354" s="107">
        <f>IF(U354="nulová",N354,0)</f>
        <v>0</v>
      </c>
      <c r="BJ354" s="21" t="s">
        <v>84</v>
      </c>
      <c r="BK354" s="107">
        <f>ROUND(L354*K354,2)</f>
        <v>0</v>
      </c>
      <c r="BL354" s="21" t="s">
        <v>233</v>
      </c>
      <c r="BM354" s="21" t="s">
        <v>626</v>
      </c>
    </row>
    <row r="355" spans="2:65" s="10" customFormat="1" ht="16.5" customHeight="1">
      <c r="B355" s="171"/>
      <c r="C355" s="172"/>
      <c r="D355" s="172"/>
      <c r="E355" s="173" t="s">
        <v>22</v>
      </c>
      <c r="F355" s="274" t="s">
        <v>627</v>
      </c>
      <c r="G355" s="275"/>
      <c r="H355" s="275"/>
      <c r="I355" s="275"/>
      <c r="J355" s="172"/>
      <c r="K355" s="174">
        <v>3</v>
      </c>
      <c r="L355" s="172"/>
      <c r="M355" s="172"/>
      <c r="N355" s="172"/>
      <c r="O355" s="172"/>
      <c r="P355" s="172"/>
      <c r="Q355" s="172"/>
      <c r="R355" s="175"/>
      <c r="T355" s="176"/>
      <c r="U355" s="172"/>
      <c r="V355" s="172"/>
      <c r="W355" s="172"/>
      <c r="X355" s="172"/>
      <c r="Y355" s="172"/>
      <c r="Z355" s="172"/>
      <c r="AA355" s="177"/>
      <c r="AT355" s="178" t="s">
        <v>161</v>
      </c>
      <c r="AU355" s="178" t="s">
        <v>100</v>
      </c>
      <c r="AV355" s="10" t="s">
        <v>100</v>
      </c>
      <c r="AW355" s="10" t="s">
        <v>36</v>
      </c>
      <c r="AX355" s="10" t="s">
        <v>84</v>
      </c>
      <c r="AY355" s="178" t="s">
        <v>153</v>
      </c>
    </row>
    <row r="356" spans="2:65" s="1" customFormat="1" ht="25.5" customHeight="1">
      <c r="B356" s="37"/>
      <c r="C356" s="187" t="s">
        <v>628</v>
      </c>
      <c r="D356" s="187" t="s">
        <v>441</v>
      </c>
      <c r="E356" s="188" t="s">
        <v>629</v>
      </c>
      <c r="F356" s="280" t="s">
        <v>630</v>
      </c>
      <c r="G356" s="280"/>
      <c r="H356" s="280"/>
      <c r="I356" s="280"/>
      <c r="J356" s="189" t="s">
        <v>197</v>
      </c>
      <c r="K356" s="190">
        <v>5.2999999999999999E-2</v>
      </c>
      <c r="L356" s="281">
        <v>0</v>
      </c>
      <c r="M356" s="282"/>
      <c r="N356" s="283">
        <f>ROUND(L356*K356,2)</f>
        <v>0</v>
      </c>
      <c r="O356" s="273"/>
      <c r="P356" s="273"/>
      <c r="Q356" s="273"/>
      <c r="R356" s="39"/>
      <c r="T356" s="168" t="s">
        <v>22</v>
      </c>
      <c r="U356" s="46" t="s">
        <v>44</v>
      </c>
      <c r="V356" s="38"/>
      <c r="W356" s="169">
        <f>V356*K356</f>
        <v>0</v>
      </c>
      <c r="X356" s="169">
        <v>1</v>
      </c>
      <c r="Y356" s="169">
        <f>X356*K356</f>
        <v>5.2999999999999999E-2</v>
      </c>
      <c r="Z356" s="169">
        <v>0</v>
      </c>
      <c r="AA356" s="170">
        <f>Z356*K356</f>
        <v>0</v>
      </c>
      <c r="AR356" s="21" t="s">
        <v>307</v>
      </c>
      <c r="AT356" s="21" t="s">
        <v>441</v>
      </c>
      <c r="AU356" s="21" t="s">
        <v>100</v>
      </c>
      <c r="AY356" s="21" t="s">
        <v>153</v>
      </c>
      <c r="BE356" s="107">
        <f>IF(U356="základní",N356,0)</f>
        <v>0</v>
      </c>
      <c r="BF356" s="107">
        <f>IF(U356="snížená",N356,0)</f>
        <v>0</v>
      </c>
      <c r="BG356" s="107">
        <f>IF(U356="zákl. přenesená",N356,0)</f>
        <v>0</v>
      </c>
      <c r="BH356" s="107">
        <f>IF(U356="sníž. přenesená",N356,0)</f>
        <v>0</v>
      </c>
      <c r="BI356" s="107">
        <f>IF(U356="nulová",N356,0)</f>
        <v>0</v>
      </c>
      <c r="BJ356" s="21" t="s">
        <v>84</v>
      </c>
      <c r="BK356" s="107">
        <f>ROUND(L356*K356,2)</f>
        <v>0</v>
      </c>
      <c r="BL356" s="21" t="s">
        <v>233</v>
      </c>
      <c r="BM356" s="21" t="s">
        <v>631</v>
      </c>
    </row>
    <row r="357" spans="2:65" s="10" customFormat="1" ht="25.5" customHeight="1">
      <c r="B357" s="171"/>
      <c r="C357" s="172"/>
      <c r="D357" s="172"/>
      <c r="E357" s="173" t="s">
        <v>22</v>
      </c>
      <c r="F357" s="274" t="s">
        <v>632</v>
      </c>
      <c r="G357" s="275"/>
      <c r="H357" s="275"/>
      <c r="I357" s="275"/>
      <c r="J357" s="172"/>
      <c r="K357" s="174">
        <v>5.2999999999999999E-2</v>
      </c>
      <c r="L357" s="172"/>
      <c r="M357" s="172"/>
      <c r="N357" s="172"/>
      <c r="O357" s="172"/>
      <c r="P357" s="172"/>
      <c r="Q357" s="172"/>
      <c r="R357" s="175"/>
      <c r="T357" s="176"/>
      <c r="U357" s="172"/>
      <c r="V357" s="172"/>
      <c r="W357" s="172"/>
      <c r="X357" s="172"/>
      <c r="Y357" s="172"/>
      <c r="Z357" s="172"/>
      <c r="AA357" s="177"/>
      <c r="AT357" s="178" t="s">
        <v>161</v>
      </c>
      <c r="AU357" s="178" t="s">
        <v>100</v>
      </c>
      <c r="AV357" s="10" t="s">
        <v>100</v>
      </c>
      <c r="AW357" s="10" t="s">
        <v>36</v>
      </c>
      <c r="AX357" s="10" t="s">
        <v>84</v>
      </c>
      <c r="AY357" s="178" t="s">
        <v>153</v>
      </c>
    </row>
    <row r="358" spans="2:65" s="1" customFormat="1" ht="25.5" customHeight="1">
      <c r="B358" s="37"/>
      <c r="C358" s="164" t="s">
        <v>633</v>
      </c>
      <c r="D358" s="164" t="s">
        <v>154</v>
      </c>
      <c r="E358" s="165" t="s">
        <v>634</v>
      </c>
      <c r="F358" s="270" t="s">
        <v>635</v>
      </c>
      <c r="G358" s="270"/>
      <c r="H358" s="270"/>
      <c r="I358" s="270"/>
      <c r="J358" s="166" t="s">
        <v>329</v>
      </c>
      <c r="K358" s="167">
        <v>14.6</v>
      </c>
      <c r="L358" s="271">
        <v>0</v>
      </c>
      <c r="M358" s="272"/>
      <c r="N358" s="273">
        <f>ROUND(L358*K358,2)</f>
        <v>0</v>
      </c>
      <c r="O358" s="273"/>
      <c r="P358" s="273"/>
      <c r="Q358" s="273"/>
      <c r="R358" s="39"/>
      <c r="T358" s="168" t="s">
        <v>22</v>
      </c>
      <c r="U358" s="46" t="s">
        <v>44</v>
      </c>
      <c r="V358" s="38"/>
      <c r="W358" s="169">
        <f>V358*K358</f>
        <v>0</v>
      </c>
      <c r="X358" s="169">
        <v>2.4000000000000001E-4</v>
      </c>
      <c r="Y358" s="169">
        <f>X358*K358</f>
        <v>3.5040000000000002E-3</v>
      </c>
      <c r="Z358" s="169">
        <v>0</v>
      </c>
      <c r="AA358" s="170">
        <f>Z358*K358</f>
        <v>0</v>
      </c>
      <c r="AR358" s="21" t="s">
        <v>233</v>
      </c>
      <c r="AT358" s="21" t="s">
        <v>154</v>
      </c>
      <c r="AU358" s="21" t="s">
        <v>100</v>
      </c>
      <c r="AY358" s="21" t="s">
        <v>153</v>
      </c>
      <c r="BE358" s="107">
        <f>IF(U358="základní",N358,0)</f>
        <v>0</v>
      </c>
      <c r="BF358" s="107">
        <f>IF(U358="snížená",N358,0)</f>
        <v>0</v>
      </c>
      <c r="BG358" s="107">
        <f>IF(U358="zákl. přenesená",N358,0)</f>
        <v>0</v>
      </c>
      <c r="BH358" s="107">
        <f>IF(U358="sníž. přenesená",N358,0)</f>
        <v>0</v>
      </c>
      <c r="BI358" s="107">
        <f>IF(U358="nulová",N358,0)</f>
        <v>0</v>
      </c>
      <c r="BJ358" s="21" t="s">
        <v>84</v>
      </c>
      <c r="BK358" s="107">
        <f>ROUND(L358*K358,2)</f>
        <v>0</v>
      </c>
      <c r="BL358" s="21" t="s">
        <v>233</v>
      </c>
      <c r="BM358" s="21" t="s">
        <v>636</v>
      </c>
    </row>
    <row r="359" spans="2:65" s="10" customFormat="1" ht="16.5" customHeight="1">
      <c r="B359" s="171"/>
      <c r="C359" s="172"/>
      <c r="D359" s="172"/>
      <c r="E359" s="173" t="s">
        <v>22</v>
      </c>
      <c r="F359" s="274" t="s">
        <v>637</v>
      </c>
      <c r="G359" s="275"/>
      <c r="H359" s="275"/>
      <c r="I359" s="275"/>
      <c r="J359" s="172"/>
      <c r="K359" s="174">
        <v>10</v>
      </c>
      <c r="L359" s="172"/>
      <c r="M359" s="172"/>
      <c r="N359" s="172"/>
      <c r="O359" s="172"/>
      <c r="P359" s="172"/>
      <c r="Q359" s="172"/>
      <c r="R359" s="175"/>
      <c r="T359" s="176"/>
      <c r="U359" s="172"/>
      <c r="V359" s="172"/>
      <c r="W359" s="172"/>
      <c r="X359" s="172"/>
      <c r="Y359" s="172"/>
      <c r="Z359" s="172"/>
      <c r="AA359" s="177"/>
      <c r="AT359" s="178" t="s">
        <v>161</v>
      </c>
      <c r="AU359" s="178" t="s">
        <v>100</v>
      </c>
      <c r="AV359" s="10" t="s">
        <v>100</v>
      </c>
      <c r="AW359" s="10" t="s">
        <v>36</v>
      </c>
      <c r="AX359" s="10" t="s">
        <v>79</v>
      </c>
      <c r="AY359" s="178" t="s">
        <v>153</v>
      </c>
    </row>
    <row r="360" spans="2:65" s="10" customFormat="1" ht="25.5" customHeight="1">
      <c r="B360" s="171"/>
      <c r="C360" s="172"/>
      <c r="D360" s="172"/>
      <c r="E360" s="173" t="s">
        <v>22</v>
      </c>
      <c r="F360" s="276" t="s">
        <v>638</v>
      </c>
      <c r="G360" s="277"/>
      <c r="H360" s="277"/>
      <c r="I360" s="277"/>
      <c r="J360" s="172"/>
      <c r="K360" s="174">
        <v>4.5999999999999996</v>
      </c>
      <c r="L360" s="172"/>
      <c r="M360" s="172"/>
      <c r="N360" s="172"/>
      <c r="O360" s="172"/>
      <c r="P360" s="172"/>
      <c r="Q360" s="172"/>
      <c r="R360" s="175"/>
      <c r="T360" s="176"/>
      <c r="U360" s="172"/>
      <c r="V360" s="172"/>
      <c r="W360" s="172"/>
      <c r="X360" s="172"/>
      <c r="Y360" s="172"/>
      <c r="Z360" s="172"/>
      <c r="AA360" s="177"/>
      <c r="AT360" s="178" t="s">
        <v>161</v>
      </c>
      <c r="AU360" s="178" t="s">
        <v>100</v>
      </c>
      <c r="AV360" s="10" t="s">
        <v>100</v>
      </c>
      <c r="AW360" s="10" t="s">
        <v>36</v>
      </c>
      <c r="AX360" s="10" t="s">
        <v>79</v>
      </c>
      <c r="AY360" s="178" t="s">
        <v>153</v>
      </c>
    </row>
    <row r="361" spans="2:65" s="11" customFormat="1" ht="16.5" customHeight="1">
      <c r="B361" s="179"/>
      <c r="C361" s="180"/>
      <c r="D361" s="180"/>
      <c r="E361" s="181" t="s">
        <v>22</v>
      </c>
      <c r="F361" s="278" t="s">
        <v>171</v>
      </c>
      <c r="G361" s="279"/>
      <c r="H361" s="279"/>
      <c r="I361" s="279"/>
      <c r="J361" s="180"/>
      <c r="K361" s="182">
        <v>14.6</v>
      </c>
      <c r="L361" s="180"/>
      <c r="M361" s="180"/>
      <c r="N361" s="180"/>
      <c r="O361" s="180"/>
      <c r="P361" s="180"/>
      <c r="Q361" s="180"/>
      <c r="R361" s="183"/>
      <c r="T361" s="184"/>
      <c r="U361" s="180"/>
      <c r="V361" s="180"/>
      <c r="W361" s="180"/>
      <c r="X361" s="180"/>
      <c r="Y361" s="180"/>
      <c r="Z361" s="180"/>
      <c r="AA361" s="185"/>
      <c r="AT361" s="186" t="s">
        <v>161</v>
      </c>
      <c r="AU361" s="186" t="s">
        <v>100</v>
      </c>
      <c r="AV361" s="11" t="s">
        <v>158</v>
      </c>
      <c r="AW361" s="11" t="s">
        <v>36</v>
      </c>
      <c r="AX361" s="11" t="s">
        <v>84</v>
      </c>
      <c r="AY361" s="186" t="s">
        <v>153</v>
      </c>
    </row>
    <row r="362" spans="2:65" s="1" customFormat="1" ht="25.5" customHeight="1">
      <c r="B362" s="37"/>
      <c r="C362" s="164" t="s">
        <v>639</v>
      </c>
      <c r="D362" s="164" t="s">
        <v>154</v>
      </c>
      <c r="E362" s="165" t="s">
        <v>640</v>
      </c>
      <c r="F362" s="270" t="s">
        <v>641</v>
      </c>
      <c r="G362" s="270"/>
      <c r="H362" s="270"/>
      <c r="I362" s="270"/>
      <c r="J362" s="166" t="s">
        <v>179</v>
      </c>
      <c r="K362" s="167">
        <v>6.48</v>
      </c>
      <c r="L362" s="271">
        <v>0</v>
      </c>
      <c r="M362" s="272"/>
      <c r="N362" s="273">
        <f>ROUND(L362*K362,2)</f>
        <v>0</v>
      </c>
      <c r="O362" s="273"/>
      <c r="P362" s="273"/>
      <c r="Q362" s="273"/>
      <c r="R362" s="39"/>
      <c r="T362" s="168" t="s">
        <v>22</v>
      </c>
      <c r="U362" s="46" t="s">
        <v>44</v>
      </c>
      <c r="V362" s="38"/>
      <c r="W362" s="169">
        <f>V362*K362</f>
        <v>0</v>
      </c>
      <c r="X362" s="169">
        <v>0</v>
      </c>
      <c r="Y362" s="169">
        <f>X362*K362</f>
        <v>0</v>
      </c>
      <c r="Z362" s="169">
        <v>6.5000000000000002E-2</v>
      </c>
      <c r="AA362" s="170">
        <f>Z362*K362</f>
        <v>0.42120000000000002</v>
      </c>
      <c r="AR362" s="21" t="s">
        <v>233</v>
      </c>
      <c r="AT362" s="21" t="s">
        <v>154</v>
      </c>
      <c r="AU362" s="21" t="s">
        <v>100</v>
      </c>
      <c r="AY362" s="21" t="s">
        <v>153</v>
      </c>
      <c r="BE362" s="107">
        <f>IF(U362="základní",N362,0)</f>
        <v>0</v>
      </c>
      <c r="BF362" s="107">
        <f>IF(U362="snížená",N362,0)</f>
        <v>0</v>
      </c>
      <c r="BG362" s="107">
        <f>IF(U362="zákl. přenesená",N362,0)</f>
        <v>0</v>
      </c>
      <c r="BH362" s="107">
        <f>IF(U362="sníž. přenesená",N362,0)</f>
        <v>0</v>
      </c>
      <c r="BI362" s="107">
        <f>IF(U362="nulová",N362,0)</f>
        <v>0</v>
      </c>
      <c r="BJ362" s="21" t="s">
        <v>84</v>
      </c>
      <c r="BK362" s="107">
        <f>ROUND(L362*K362,2)</f>
        <v>0</v>
      </c>
      <c r="BL362" s="21" t="s">
        <v>233</v>
      </c>
      <c r="BM362" s="21" t="s">
        <v>642</v>
      </c>
    </row>
    <row r="363" spans="2:65" s="10" customFormat="1" ht="25.5" customHeight="1">
      <c r="B363" s="171"/>
      <c r="C363" s="172"/>
      <c r="D363" s="172"/>
      <c r="E363" s="173" t="s">
        <v>22</v>
      </c>
      <c r="F363" s="274" t="s">
        <v>643</v>
      </c>
      <c r="G363" s="275"/>
      <c r="H363" s="275"/>
      <c r="I363" s="275"/>
      <c r="J363" s="172"/>
      <c r="K363" s="174">
        <v>6.48</v>
      </c>
      <c r="L363" s="172"/>
      <c r="M363" s="172"/>
      <c r="N363" s="172"/>
      <c r="O363" s="172"/>
      <c r="P363" s="172"/>
      <c r="Q363" s="172"/>
      <c r="R363" s="175"/>
      <c r="T363" s="176"/>
      <c r="U363" s="172"/>
      <c r="V363" s="172"/>
      <c r="W363" s="172"/>
      <c r="X363" s="172"/>
      <c r="Y363" s="172"/>
      <c r="Z363" s="172"/>
      <c r="AA363" s="177"/>
      <c r="AT363" s="178" t="s">
        <v>161</v>
      </c>
      <c r="AU363" s="178" t="s">
        <v>100</v>
      </c>
      <c r="AV363" s="10" t="s">
        <v>100</v>
      </c>
      <c r="AW363" s="10" t="s">
        <v>36</v>
      </c>
      <c r="AX363" s="10" t="s">
        <v>84</v>
      </c>
      <c r="AY363" s="178" t="s">
        <v>153</v>
      </c>
    </row>
    <row r="364" spans="2:65" s="1" customFormat="1" ht="25.5" customHeight="1">
      <c r="B364" s="37"/>
      <c r="C364" s="164" t="s">
        <v>644</v>
      </c>
      <c r="D364" s="164" t="s">
        <v>154</v>
      </c>
      <c r="E364" s="165" t="s">
        <v>645</v>
      </c>
      <c r="F364" s="270" t="s">
        <v>646</v>
      </c>
      <c r="G364" s="270"/>
      <c r="H364" s="270"/>
      <c r="I364" s="270"/>
      <c r="J364" s="166" t="s">
        <v>647</v>
      </c>
      <c r="K364" s="167">
        <v>24.282</v>
      </c>
      <c r="L364" s="271">
        <v>0</v>
      </c>
      <c r="M364" s="272"/>
      <c r="N364" s="273">
        <f>ROUND(L364*K364,2)</f>
        <v>0</v>
      </c>
      <c r="O364" s="273"/>
      <c r="P364" s="273"/>
      <c r="Q364" s="273"/>
      <c r="R364" s="39"/>
      <c r="T364" s="168" t="s">
        <v>22</v>
      </c>
      <c r="U364" s="46" t="s">
        <v>44</v>
      </c>
      <c r="V364" s="38"/>
      <c r="W364" s="169">
        <f>V364*K364</f>
        <v>0</v>
      </c>
      <c r="X364" s="169">
        <v>6.0000000000000002E-5</v>
      </c>
      <c r="Y364" s="169">
        <f>X364*K364</f>
        <v>1.45692E-3</v>
      </c>
      <c r="Z364" s="169">
        <v>0</v>
      </c>
      <c r="AA364" s="170">
        <f>Z364*K364</f>
        <v>0</v>
      </c>
      <c r="AR364" s="21" t="s">
        <v>233</v>
      </c>
      <c r="AT364" s="21" t="s">
        <v>154</v>
      </c>
      <c r="AU364" s="21" t="s">
        <v>100</v>
      </c>
      <c r="AY364" s="21" t="s">
        <v>153</v>
      </c>
      <c r="BE364" s="107">
        <f>IF(U364="základní",N364,0)</f>
        <v>0</v>
      </c>
      <c r="BF364" s="107">
        <f>IF(U364="snížená",N364,0)</f>
        <v>0</v>
      </c>
      <c r="BG364" s="107">
        <f>IF(U364="zákl. přenesená",N364,0)</f>
        <v>0</v>
      </c>
      <c r="BH364" s="107">
        <f>IF(U364="sníž. přenesená",N364,0)</f>
        <v>0</v>
      </c>
      <c r="BI364" s="107">
        <f>IF(U364="nulová",N364,0)</f>
        <v>0</v>
      </c>
      <c r="BJ364" s="21" t="s">
        <v>84</v>
      </c>
      <c r="BK364" s="107">
        <f>ROUND(L364*K364,2)</f>
        <v>0</v>
      </c>
      <c r="BL364" s="21" t="s">
        <v>233</v>
      </c>
      <c r="BM364" s="21" t="s">
        <v>648</v>
      </c>
    </row>
    <row r="365" spans="2:65" s="10" customFormat="1" ht="16.5" customHeight="1">
      <c r="B365" s="171"/>
      <c r="C365" s="172"/>
      <c r="D365" s="172"/>
      <c r="E365" s="173" t="s">
        <v>22</v>
      </c>
      <c r="F365" s="274" t="s">
        <v>649</v>
      </c>
      <c r="G365" s="275"/>
      <c r="H365" s="275"/>
      <c r="I365" s="275"/>
      <c r="J365" s="172"/>
      <c r="K365" s="174">
        <v>24.282</v>
      </c>
      <c r="L365" s="172"/>
      <c r="M365" s="172"/>
      <c r="N365" s="172"/>
      <c r="O365" s="172"/>
      <c r="P365" s="172"/>
      <c r="Q365" s="172"/>
      <c r="R365" s="175"/>
      <c r="T365" s="176"/>
      <c r="U365" s="172"/>
      <c r="V365" s="172"/>
      <c r="W365" s="172"/>
      <c r="X365" s="172"/>
      <c r="Y365" s="172"/>
      <c r="Z365" s="172"/>
      <c r="AA365" s="177"/>
      <c r="AT365" s="178" t="s">
        <v>161</v>
      </c>
      <c r="AU365" s="178" t="s">
        <v>100</v>
      </c>
      <c r="AV365" s="10" t="s">
        <v>100</v>
      </c>
      <c r="AW365" s="10" t="s">
        <v>36</v>
      </c>
      <c r="AX365" s="10" t="s">
        <v>84</v>
      </c>
      <c r="AY365" s="178" t="s">
        <v>153</v>
      </c>
    </row>
    <row r="366" spans="2:65" s="1" customFormat="1" ht="25.5" customHeight="1">
      <c r="B366" s="37"/>
      <c r="C366" s="187" t="s">
        <v>650</v>
      </c>
      <c r="D366" s="187" t="s">
        <v>441</v>
      </c>
      <c r="E366" s="188" t="s">
        <v>619</v>
      </c>
      <c r="F366" s="280" t="s">
        <v>620</v>
      </c>
      <c r="G366" s="280"/>
      <c r="H366" s="280"/>
      <c r="I366" s="280"/>
      <c r="J366" s="189" t="s">
        <v>197</v>
      </c>
      <c r="K366" s="190">
        <v>2.7E-2</v>
      </c>
      <c r="L366" s="281">
        <v>0</v>
      </c>
      <c r="M366" s="282"/>
      <c r="N366" s="283">
        <f>ROUND(L366*K366,2)</f>
        <v>0</v>
      </c>
      <c r="O366" s="273"/>
      <c r="P366" s="273"/>
      <c r="Q366" s="273"/>
      <c r="R366" s="39"/>
      <c r="T366" s="168" t="s">
        <v>22</v>
      </c>
      <c r="U366" s="46" t="s">
        <v>44</v>
      </c>
      <c r="V366" s="38"/>
      <c r="W366" s="169">
        <f>V366*K366</f>
        <v>0</v>
      </c>
      <c r="X366" s="169">
        <v>1</v>
      </c>
      <c r="Y366" s="169">
        <f>X366*K366</f>
        <v>2.7E-2</v>
      </c>
      <c r="Z366" s="169">
        <v>0</v>
      </c>
      <c r="AA366" s="170">
        <f>Z366*K366</f>
        <v>0</v>
      </c>
      <c r="AR366" s="21" t="s">
        <v>307</v>
      </c>
      <c r="AT366" s="21" t="s">
        <v>441</v>
      </c>
      <c r="AU366" s="21" t="s">
        <v>100</v>
      </c>
      <c r="AY366" s="21" t="s">
        <v>153</v>
      </c>
      <c r="BE366" s="107">
        <f>IF(U366="základní",N366,0)</f>
        <v>0</v>
      </c>
      <c r="BF366" s="107">
        <f>IF(U366="snížená",N366,0)</f>
        <v>0</v>
      </c>
      <c r="BG366" s="107">
        <f>IF(U366="zákl. přenesená",N366,0)</f>
        <v>0</v>
      </c>
      <c r="BH366" s="107">
        <f>IF(U366="sníž. přenesená",N366,0)</f>
        <v>0</v>
      </c>
      <c r="BI366" s="107">
        <f>IF(U366="nulová",N366,0)</f>
        <v>0</v>
      </c>
      <c r="BJ366" s="21" t="s">
        <v>84</v>
      </c>
      <c r="BK366" s="107">
        <f>ROUND(L366*K366,2)</f>
        <v>0</v>
      </c>
      <c r="BL366" s="21" t="s">
        <v>233</v>
      </c>
      <c r="BM366" s="21" t="s">
        <v>651</v>
      </c>
    </row>
    <row r="367" spans="2:65" s="10" customFormat="1" ht="25.5" customHeight="1">
      <c r="B367" s="171"/>
      <c r="C367" s="172"/>
      <c r="D367" s="172"/>
      <c r="E367" s="173" t="s">
        <v>22</v>
      </c>
      <c r="F367" s="274" t="s">
        <v>652</v>
      </c>
      <c r="G367" s="275"/>
      <c r="H367" s="275"/>
      <c r="I367" s="275"/>
      <c r="J367" s="172"/>
      <c r="K367" s="174">
        <v>2.7E-2</v>
      </c>
      <c r="L367" s="172"/>
      <c r="M367" s="172"/>
      <c r="N367" s="172"/>
      <c r="O367" s="172"/>
      <c r="P367" s="172"/>
      <c r="Q367" s="172"/>
      <c r="R367" s="175"/>
      <c r="T367" s="176"/>
      <c r="U367" s="172"/>
      <c r="V367" s="172"/>
      <c r="W367" s="172"/>
      <c r="X367" s="172"/>
      <c r="Y367" s="172"/>
      <c r="Z367" s="172"/>
      <c r="AA367" s="177"/>
      <c r="AT367" s="178" t="s">
        <v>161</v>
      </c>
      <c r="AU367" s="178" t="s">
        <v>100</v>
      </c>
      <c r="AV367" s="10" t="s">
        <v>100</v>
      </c>
      <c r="AW367" s="10" t="s">
        <v>36</v>
      </c>
      <c r="AX367" s="10" t="s">
        <v>84</v>
      </c>
      <c r="AY367" s="178" t="s">
        <v>153</v>
      </c>
    </row>
    <row r="368" spans="2:65" s="1" customFormat="1" ht="25.5" customHeight="1">
      <c r="B368" s="37"/>
      <c r="C368" s="164" t="s">
        <v>653</v>
      </c>
      <c r="D368" s="164" t="s">
        <v>154</v>
      </c>
      <c r="E368" s="165" t="s">
        <v>654</v>
      </c>
      <c r="F368" s="270" t="s">
        <v>655</v>
      </c>
      <c r="G368" s="270"/>
      <c r="H368" s="270"/>
      <c r="I368" s="270"/>
      <c r="J368" s="166" t="s">
        <v>647</v>
      </c>
      <c r="K368" s="167">
        <v>159.53</v>
      </c>
      <c r="L368" s="271">
        <v>0</v>
      </c>
      <c r="M368" s="272"/>
      <c r="N368" s="273">
        <f>ROUND(L368*K368,2)</f>
        <v>0</v>
      </c>
      <c r="O368" s="273"/>
      <c r="P368" s="273"/>
      <c r="Q368" s="273"/>
      <c r="R368" s="39"/>
      <c r="T368" s="168" t="s">
        <v>22</v>
      </c>
      <c r="U368" s="46" t="s">
        <v>44</v>
      </c>
      <c r="V368" s="38"/>
      <c r="W368" s="169">
        <f>V368*K368</f>
        <v>0</v>
      </c>
      <c r="X368" s="169">
        <v>5.0000000000000002E-5</v>
      </c>
      <c r="Y368" s="169">
        <f>X368*K368</f>
        <v>7.976500000000001E-3</v>
      </c>
      <c r="Z368" s="169">
        <v>0</v>
      </c>
      <c r="AA368" s="170">
        <f>Z368*K368</f>
        <v>0</v>
      </c>
      <c r="AR368" s="21" t="s">
        <v>233</v>
      </c>
      <c r="AT368" s="21" t="s">
        <v>154</v>
      </c>
      <c r="AU368" s="21" t="s">
        <v>100</v>
      </c>
      <c r="AY368" s="21" t="s">
        <v>153</v>
      </c>
      <c r="BE368" s="107">
        <f>IF(U368="základní",N368,0)</f>
        <v>0</v>
      </c>
      <c r="BF368" s="107">
        <f>IF(U368="snížená",N368,0)</f>
        <v>0</v>
      </c>
      <c r="BG368" s="107">
        <f>IF(U368="zákl. přenesená",N368,0)</f>
        <v>0</v>
      </c>
      <c r="BH368" s="107">
        <f>IF(U368="sníž. přenesená",N368,0)</f>
        <v>0</v>
      </c>
      <c r="BI368" s="107">
        <f>IF(U368="nulová",N368,0)</f>
        <v>0</v>
      </c>
      <c r="BJ368" s="21" t="s">
        <v>84</v>
      </c>
      <c r="BK368" s="107">
        <f>ROUND(L368*K368,2)</f>
        <v>0</v>
      </c>
      <c r="BL368" s="21" t="s">
        <v>233</v>
      </c>
      <c r="BM368" s="21" t="s">
        <v>656</v>
      </c>
    </row>
    <row r="369" spans="2:65" s="10" customFormat="1" ht="16.5" customHeight="1">
      <c r="B369" s="171"/>
      <c r="C369" s="172"/>
      <c r="D369" s="172"/>
      <c r="E369" s="173" t="s">
        <v>22</v>
      </c>
      <c r="F369" s="274" t="s">
        <v>657</v>
      </c>
      <c r="G369" s="275"/>
      <c r="H369" s="275"/>
      <c r="I369" s="275"/>
      <c r="J369" s="172"/>
      <c r="K369" s="174">
        <v>134</v>
      </c>
      <c r="L369" s="172"/>
      <c r="M369" s="172"/>
      <c r="N369" s="172"/>
      <c r="O369" s="172"/>
      <c r="P369" s="172"/>
      <c r="Q369" s="172"/>
      <c r="R369" s="175"/>
      <c r="T369" s="176"/>
      <c r="U369" s="172"/>
      <c r="V369" s="172"/>
      <c r="W369" s="172"/>
      <c r="X369" s="172"/>
      <c r="Y369" s="172"/>
      <c r="Z369" s="172"/>
      <c r="AA369" s="177"/>
      <c r="AT369" s="178" t="s">
        <v>161</v>
      </c>
      <c r="AU369" s="178" t="s">
        <v>100</v>
      </c>
      <c r="AV369" s="10" t="s">
        <v>100</v>
      </c>
      <c r="AW369" s="10" t="s">
        <v>36</v>
      </c>
      <c r="AX369" s="10" t="s">
        <v>79</v>
      </c>
      <c r="AY369" s="178" t="s">
        <v>153</v>
      </c>
    </row>
    <row r="370" spans="2:65" s="10" customFormat="1" ht="25.5" customHeight="1">
      <c r="B370" s="171"/>
      <c r="C370" s="172"/>
      <c r="D370" s="172"/>
      <c r="E370" s="173" t="s">
        <v>22</v>
      </c>
      <c r="F370" s="276" t="s">
        <v>658</v>
      </c>
      <c r="G370" s="277"/>
      <c r="H370" s="277"/>
      <c r="I370" s="277"/>
      <c r="J370" s="172"/>
      <c r="K370" s="174">
        <v>25.53</v>
      </c>
      <c r="L370" s="172"/>
      <c r="M370" s="172"/>
      <c r="N370" s="172"/>
      <c r="O370" s="172"/>
      <c r="P370" s="172"/>
      <c r="Q370" s="172"/>
      <c r="R370" s="175"/>
      <c r="T370" s="176"/>
      <c r="U370" s="172"/>
      <c r="V370" s="172"/>
      <c r="W370" s="172"/>
      <c r="X370" s="172"/>
      <c r="Y370" s="172"/>
      <c r="Z370" s="172"/>
      <c r="AA370" s="177"/>
      <c r="AT370" s="178" t="s">
        <v>161</v>
      </c>
      <c r="AU370" s="178" t="s">
        <v>100</v>
      </c>
      <c r="AV370" s="10" t="s">
        <v>100</v>
      </c>
      <c r="AW370" s="10" t="s">
        <v>36</v>
      </c>
      <c r="AX370" s="10" t="s">
        <v>79</v>
      </c>
      <c r="AY370" s="178" t="s">
        <v>153</v>
      </c>
    </row>
    <row r="371" spans="2:65" s="11" customFormat="1" ht="16.5" customHeight="1">
      <c r="B371" s="179"/>
      <c r="C371" s="180"/>
      <c r="D371" s="180"/>
      <c r="E371" s="181" t="s">
        <v>22</v>
      </c>
      <c r="F371" s="278" t="s">
        <v>171</v>
      </c>
      <c r="G371" s="279"/>
      <c r="H371" s="279"/>
      <c r="I371" s="279"/>
      <c r="J371" s="180"/>
      <c r="K371" s="182">
        <v>159.53</v>
      </c>
      <c r="L371" s="180"/>
      <c r="M371" s="180"/>
      <c r="N371" s="180"/>
      <c r="O371" s="180"/>
      <c r="P371" s="180"/>
      <c r="Q371" s="180"/>
      <c r="R371" s="183"/>
      <c r="T371" s="184"/>
      <c r="U371" s="180"/>
      <c r="V371" s="180"/>
      <c r="W371" s="180"/>
      <c r="X371" s="180"/>
      <c r="Y371" s="180"/>
      <c r="Z371" s="180"/>
      <c r="AA371" s="185"/>
      <c r="AT371" s="186" t="s">
        <v>161</v>
      </c>
      <c r="AU371" s="186" t="s">
        <v>100</v>
      </c>
      <c r="AV371" s="11" t="s">
        <v>158</v>
      </c>
      <c r="AW371" s="11" t="s">
        <v>36</v>
      </c>
      <c r="AX371" s="11" t="s">
        <v>84</v>
      </c>
      <c r="AY371" s="186" t="s">
        <v>153</v>
      </c>
    </row>
    <row r="372" spans="2:65" s="1" customFormat="1" ht="25.5" customHeight="1">
      <c r="B372" s="37"/>
      <c r="C372" s="187" t="s">
        <v>659</v>
      </c>
      <c r="D372" s="187" t="s">
        <v>441</v>
      </c>
      <c r="E372" s="188" t="s">
        <v>660</v>
      </c>
      <c r="F372" s="280" t="s">
        <v>661</v>
      </c>
      <c r="G372" s="280"/>
      <c r="H372" s="280"/>
      <c r="I372" s="280"/>
      <c r="J372" s="189" t="s">
        <v>197</v>
      </c>
      <c r="K372" s="190">
        <v>2.8000000000000001E-2</v>
      </c>
      <c r="L372" s="281">
        <v>0</v>
      </c>
      <c r="M372" s="282"/>
      <c r="N372" s="283">
        <f>ROUND(L372*K372,2)</f>
        <v>0</v>
      </c>
      <c r="O372" s="273"/>
      <c r="P372" s="273"/>
      <c r="Q372" s="273"/>
      <c r="R372" s="39"/>
      <c r="T372" s="168" t="s">
        <v>22</v>
      </c>
      <c r="U372" s="46" t="s">
        <v>44</v>
      </c>
      <c r="V372" s="38"/>
      <c r="W372" s="169">
        <f>V372*K372</f>
        <v>0</v>
      </c>
      <c r="X372" s="169">
        <v>1</v>
      </c>
      <c r="Y372" s="169">
        <f>X372*K372</f>
        <v>2.8000000000000001E-2</v>
      </c>
      <c r="Z372" s="169">
        <v>0</v>
      </c>
      <c r="AA372" s="170">
        <f>Z372*K372</f>
        <v>0</v>
      </c>
      <c r="AR372" s="21" t="s">
        <v>307</v>
      </c>
      <c r="AT372" s="21" t="s">
        <v>441</v>
      </c>
      <c r="AU372" s="21" t="s">
        <v>100</v>
      </c>
      <c r="AY372" s="21" t="s">
        <v>153</v>
      </c>
      <c r="BE372" s="107">
        <f>IF(U372="základní",N372,0)</f>
        <v>0</v>
      </c>
      <c r="BF372" s="107">
        <f>IF(U372="snížená",N372,0)</f>
        <v>0</v>
      </c>
      <c r="BG372" s="107">
        <f>IF(U372="zákl. přenesená",N372,0)</f>
        <v>0</v>
      </c>
      <c r="BH372" s="107">
        <f>IF(U372="sníž. přenesená",N372,0)</f>
        <v>0</v>
      </c>
      <c r="BI372" s="107">
        <f>IF(U372="nulová",N372,0)</f>
        <v>0</v>
      </c>
      <c r="BJ372" s="21" t="s">
        <v>84</v>
      </c>
      <c r="BK372" s="107">
        <f>ROUND(L372*K372,2)</f>
        <v>0</v>
      </c>
      <c r="BL372" s="21" t="s">
        <v>233</v>
      </c>
      <c r="BM372" s="21" t="s">
        <v>662</v>
      </c>
    </row>
    <row r="373" spans="2:65" s="10" customFormat="1" ht="25.5" customHeight="1">
      <c r="B373" s="171"/>
      <c r="C373" s="172"/>
      <c r="D373" s="172"/>
      <c r="E373" s="173" t="s">
        <v>22</v>
      </c>
      <c r="F373" s="274" t="s">
        <v>663</v>
      </c>
      <c r="G373" s="275"/>
      <c r="H373" s="275"/>
      <c r="I373" s="275"/>
      <c r="J373" s="172"/>
      <c r="K373" s="174">
        <v>2.8000000000000001E-2</v>
      </c>
      <c r="L373" s="172"/>
      <c r="M373" s="172"/>
      <c r="N373" s="172"/>
      <c r="O373" s="172"/>
      <c r="P373" s="172"/>
      <c r="Q373" s="172"/>
      <c r="R373" s="175"/>
      <c r="T373" s="176"/>
      <c r="U373" s="172"/>
      <c r="V373" s="172"/>
      <c r="W373" s="172"/>
      <c r="X373" s="172"/>
      <c r="Y373" s="172"/>
      <c r="Z373" s="172"/>
      <c r="AA373" s="177"/>
      <c r="AT373" s="178" t="s">
        <v>161</v>
      </c>
      <c r="AU373" s="178" t="s">
        <v>100</v>
      </c>
      <c r="AV373" s="10" t="s">
        <v>100</v>
      </c>
      <c r="AW373" s="10" t="s">
        <v>36</v>
      </c>
      <c r="AX373" s="10" t="s">
        <v>84</v>
      </c>
      <c r="AY373" s="178" t="s">
        <v>153</v>
      </c>
    </row>
    <row r="374" spans="2:65" s="1" customFormat="1" ht="25.5" customHeight="1">
      <c r="B374" s="37"/>
      <c r="C374" s="187" t="s">
        <v>664</v>
      </c>
      <c r="D374" s="187" t="s">
        <v>441</v>
      </c>
      <c r="E374" s="188" t="s">
        <v>665</v>
      </c>
      <c r="F374" s="280" t="s">
        <v>666</v>
      </c>
      <c r="G374" s="280"/>
      <c r="H374" s="280"/>
      <c r="I374" s="280"/>
      <c r="J374" s="189" t="s">
        <v>197</v>
      </c>
      <c r="K374" s="190">
        <v>0.14699999999999999</v>
      </c>
      <c r="L374" s="281">
        <v>0</v>
      </c>
      <c r="M374" s="282"/>
      <c r="N374" s="283">
        <f>ROUND(L374*K374,2)</f>
        <v>0</v>
      </c>
      <c r="O374" s="273"/>
      <c r="P374" s="273"/>
      <c r="Q374" s="273"/>
      <c r="R374" s="39"/>
      <c r="T374" s="168" t="s">
        <v>22</v>
      </c>
      <c r="U374" s="46" t="s">
        <v>44</v>
      </c>
      <c r="V374" s="38"/>
      <c r="W374" s="169">
        <f>V374*K374</f>
        <v>0</v>
      </c>
      <c r="X374" s="169">
        <v>1</v>
      </c>
      <c r="Y374" s="169">
        <f>X374*K374</f>
        <v>0.14699999999999999</v>
      </c>
      <c r="Z374" s="169">
        <v>0</v>
      </c>
      <c r="AA374" s="170">
        <f>Z374*K374</f>
        <v>0</v>
      </c>
      <c r="AR374" s="21" t="s">
        <v>307</v>
      </c>
      <c r="AT374" s="21" t="s">
        <v>441</v>
      </c>
      <c r="AU374" s="21" t="s">
        <v>100</v>
      </c>
      <c r="AY374" s="21" t="s">
        <v>153</v>
      </c>
      <c r="BE374" s="107">
        <f>IF(U374="základní",N374,0)</f>
        <v>0</v>
      </c>
      <c r="BF374" s="107">
        <f>IF(U374="snížená",N374,0)</f>
        <v>0</v>
      </c>
      <c r="BG374" s="107">
        <f>IF(U374="zákl. přenesená",N374,0)</f>
        <v>0</v>
      </c>
      <c r="BH374" s="107">
        <f>IF(U374="sníž. přenesená",N374,0)</f>
        <v>0</v>
      </c>
      <c r="BI374" s="107">
        <f>IF(U374="nulová",N374,0)</f>
        <v>0</v>
      </c>
      <c r="BJ374" s="21" t="s">
        <v>84</v>
      </c>
      <c r="BK374" s="107">
        <f>ROUND(L374*K374,2)</f>
        <v>0</v>
      </c>
      <c r="BL374" s="21" t="s">
        <v>233</v>
      </c>
      <c r="BM374" s="21" t="s">
        <v>667</v>
      </c>
    </row>
    <row r="375" spans="2:65" s="10" customFormat="1" ht="25.5" customHeight="1">
      <c r="B375" s="171"/>
      <c r="C375" s="172"/>
      <c r="D375" s="172"/>
      <c r="E375" s="173" t="s">
        <v>22</v>
      </c>
      <c r="F375" s="274" t="s">
        <v>668</v>
      </c>
      <c r="G375" s="275"/>
      <c r="H375" s="275"/>
      <c r="I375" s="275"/>
      <c r="J375" s="172"/>
      <c r="K375" s="174">
        <v>0.14699999999999999</v>
      </c>
      <c r="L375" s="172"/>
      <c r="M375" s="172"/>
      <c r="N375" s="172"/>
      <c r="O375" s="172"/>
      <c r="P375" s="172"/>
      <c r="Q375" s="172"/>
      <c r="R375" s="175"/>
      <c r="T375" s="176"/>
      <c r="U375" s="172"/>
      <c r="V375" s="172"/>
      <c r="W375" s="172"/>
      <c r="X375" s="172"/>
      <c r="Y375" s="172"/>
      <c r="Z375" s="172"/>
      <c r="AA375" s="177"/>
      <c r="AT375" s="178" t="s">
        <v>161</v>
      </c>
      <c r="AU375" s="178" t="s">
        <v>100</v>
      </c>
      <c r="AV375" s="10" t="s">
        <v>100</v>
      </c>
      <c r="AW375" s="10" t="s">
        <v>36</v>
      </c>
      <c r="AX375" s="10" t="s">
        <v>84</v>
      </c>
      <c r="AY375" s="178" t="s">
        <v>153</v>
      </c>
    </row>
    <row r="376" spans="2:65" s="1" customFormat="1" ht="25.5" customHeight="1">
      <c r="B376" s="37"/>
      <c r="C376" s="164" t="s">
        <v>669</v>
      </c>
      <c r="D376" s="164" t="s">
        <v>154</v>
      </c>
      <c r="E376" s="165" t="s">
        <v>670</v>
      </c>
      <c r="F376" s="270" t="s">
        <v>671</v>
      </c>
      <c r="G376" s="270"/>
      <c r="H376" s="270"/>
      <c r="I376" s="270"/>
      <c r="J376" s="166" t="s">
        <v>197</v>
      </c>
      <c r="K376" s="167">
        <v>0.29699999999999999</v>
      </c>
      <c r="L376" s="271">
        <v>0</v>
      </c>
      <c r="M376" s="272"/>
      <c r="N376" s="273">
        <f>ROUND(L376*K376,2)</f>
        <v>0</v>
      </c>
      <c r="O376" s="273"/>
      <c r="P376" s="273"/>
      <c r="Q376" s="273"/>
      <c r="R376" s="39"/>
      <c r="T376" s="168" t="s">
        <v>22</v>
      </c>
      <c r="U376" s="46" t="s">
        <v>44</v>
      </c>
      <c r="V376" s="38"/>
      <c r="W376" s="169">
        <f>V376*K376</f>
        <v>0</v>
      </c>
      <c r="X376" s="169">
        <v>0</v>
      </c>
      <c r="Y376" s="169">
        <f>X376*K376</f>
        <v>0</v>
      </c>
      <c r="Z376" s="169">
        <v>0</v>
      </c>
      <c r="AA376" s="170">
        <f>Z376*K376</f>
        <v>0</v>
      </c>
      <c r="AR376" s="21" t="s">
        <v>233</v>
      </c>
      <c r="AT376" s="21" t="s">
        <v>154</v>
      </c>
      <c r="AU376" s="21" t="s">
        <v>100</v>
      </c>
      <c r="AY376" s="21" t="s">
        <v>153</v>
      </c>
      <c r="BE376" s="107">
        <f>IF(U376="základní",N376,0)</f>
        <v>0</v>
      </c>
      <c r="BF376" s="107">
        <f>IF(U376="snížená",N376,0)</f>
        <v>0</v>
      </c>
      <c r="BG376" s="107">
        <f>IF(U376="zákl. přenesená",N376,0)</f>
        <v>0</v>
      </c>
      <c r="BH376" s="107">
        <f>IF(U376="sníž. přenesená",N376,0)</f>
        <v>0</v>
      </c>
      <c r="BI376" s="107">
        <f>IF(U376="nulová",N376,0)</f>
        <v>0</v>
      </c>
      <c r="BJ376" s="21" t="s">
        <v>84</v>
      </c>
      <c r="BK376" s="107">
        <f>ROUND(L376*K376,2)</f>
        <v>0</v>
      </c>
      <c r="BL376" s="21" t="s">
        <v>233</v>
      </c>
      <c r="BM376" s="21" t="s">
        <v>672</v>
      </c>
    </row>
    <row r="377" spans="2:65" s="9" customFormat="1" ht="29.85" customHeight="1">
      <c r="B377" s="153"/>
      <c r="C377" s="154"/>
      <c r="D377" s="163" t="s">
        <v>124</v>
      </c>
      <c r="E377" s="163"/>
      <c r="F377" s="163"/>
      <c r="G377" s="163"/>
      <c r="H377" s="163"/>
      <c r="I377" s="163"/>
      <c r="J377" s="163"/>
      <c r="K377" s="163"/>
      <c r="L377" s="163"/>
      <c r="M377" s="163"/>
      <c r="N377" s="291">
        <f>BK377</f>
        <v>0</v>
      </c>
      <c r="O377" s="292"/>
      <c r="P377" s="292"/>
      <c r="Q377" s="292"/>
      <c r="R377" s="156"/>
      <c r="T377" s="157"/>
      <c r="U377" s="154"/>
      <c r="V377" s="154"/>
      <c r="W377" s="158">
        <f>SUM(W378:W385)</f>
        <v>0</v>
      </c>
      <c r="X377" s="154"/>
      <c r="Y377" s="158">
        <f>SUM(Y378:Y385)</f>
        <v>6.4267749999999998E-2</v>
      </c>
      <c r="Z377" s="154"/>
      <c r="AA377" s="159">
        <f>SUM(AA378:AA385)</f>
        <v>0</v>
      </c>
      <c r="AR377" s="160" t="s">
        <v>100</v>
      </c>
      <c r="AT377" s="161" t="s">
        <v>78</v>
      </c>
      <c r="AU377" s="161" t="s">
        <v>84</v>
      </c>
      <c r="AY377" s="160" t="s">
        <v>153</v>
      </c>
      <c r="BK377" s="162">
        <f>SUM(BK378:BK385)</f>
        <v>0</v>
      </c>
    </row>
    <row r="378" spans="2:65" s="1" customFormat="1" ht="38.25" customHeight="1">
      <c r="B378" s="37"/>
      <c r="C378" s="164" t="s">
        <v>673</v>
      </c>
      <c r="D378" s="164" t="s">
        <v>154</v>
      </c>
      <c r="E378" s="165" t="s">
        <v>674</v>
      </c>
      <c r="F378" s="270" t="s">
        <v>675</v>
      </c>
      <c r="G378" s="270"/>
      <c r="H378" s="270"/>
      <c r="I378" s="270"/>
      <c r="J378" s="166" t="s">
        <v>179</v>
      </c>
      <c r="K378" s="167">
        <v>2.2949999999999999</v>
      </c>
      <c r="L378" s="271">
        <v>0</v>
      </c>
      <c r="M378" s="272"/>
      <c r="N378" s="273">
        <f>ROUND(L378*K378,2)</f>
        <v>0</v>
      </c>
      <c r="O378" s="273"/>
      <c r="P378" s="273"/>
      <c r="Q378" s="273"/>
      <c r="R378" s="39"/>
      <c r="T378" s="168" t="s">
        <v>22</v>
      </c>
      <c r="U378" s="46" t="s">
        <v>44</v>
      </c>
      <c r="V378" s="38"/>
      <c r="W378" s="169">
        <f>V378*K378</f>
        <v>0</v>
      </c>
      <c r="X378" s="169">
        <v>3.5000000000000001E-3</v>
      </c>
      <c r="Y378" s="169">
        <f>X378*K378</f>
        <v>8.0324999999999997E-3</v>
      </c>
      <c r="Z378" s="169">
        <v>0</v>
      </c>
      <c r="AA378" s="170">
        <f>Z378*K378</f>
        <v>0</v>
      </c>
      <c r="AR378" s="21" t="s">
        <v>233</v>
      </c>
      <c r="AT378" s="21" t="s">
        <v>154</v>
      </c>
      <c r="AU378" s="21" t="s">
        <v>100</v>
      </c>
      <c r="AY378" s="21" t="s">
        <v>153</v>
      </c>
      <c r="BE378" s="107">
        <f>IF(U378="základní",N378,0)</f>
        <v>0</v>
      </c>
      <c r="BF378" s="107">
        <f>IF(U378="snížená",N378,0)</f>
        <v>0</v>
      </c>
      <c r="BG378" s="107">
        <f>IF(U378="zákl. přenesená",N378,0)</f>
        <v>0</v>
      </c>
      <c r="BH378" s="107">
        <f>IF(U378="sníž. přenesená",N378,0)</f>
        <v>0</v>
      </c>
      <c r="BI378" s="107">
        <f>IF(U378="nulová",N378,0)</f>
        <v>0</v>
      </c>
      <c r="BJ378" s="21" t="s">
        <v>84</v>
      </c>
      <c r="BK378" s="107">
        <f>ROUND(L378*K378,2)</f>
        <v>0</v>
      </c>
      <c r="BL378" s="21" t="s">
        <v>233</v>
      </c>
      <c r="BM378" s="21" t="s">
        <v>676</v>
      </c>
    </row>
    <row r="379" spans="2:65" s="10" customFormat="1" ht="16.5" customHeight="1">
      <c r="B379" s="171"/>
      <c r="C379" s="172"/>
      <c r="D379" s="172"/>
      <c r="E379" s="173" t="s">
        <v>22</v>
      </c>
      <c r="F379" s="274" t="s">
        <v>394</v>
      </c>
      <c r="G379" s="275"/>
      <c r="H379" s="275"/>
      <c r="I379" s="275"/>
      <c r="J379" s="172"/>
      <c r="K379" s="174">
        <v>2.2949999999999999</v>
      </c>
      <c r="L379" s="172"/>
      <c r="M379" s="172"/>
      <c r="N379" s="172"/>
      <c r="O379" s="172"/>
      <c r="P379" s="172"/>
      <c r="Q379" s="172"/>
      <c r="R379" s="175"/>
      <c r="T379" s="176"/>
      <c r="U379" s="172"/>
      <c r="V379" s="172"/>
      <c r="W379" s="172"/>
      <c r="X379" s="172"/>
      <c r="Y379" s="172"/>
      <c r="Z379" s="172"/>
      <c r="AA379" s="177"/>
      <c r="AT379" s="178" t="s">
        <v>161</v>
      </c>
      <c r="AU379" s="178" t="s">
        <v>100</v>
      </c>
      <c r="AV379" s="10" t="s">
        <v>100</v>
      </c>
      <c r="AW379" s="10" t="s">
        <v>36</v>
      </c>
      <c r="AX379" s="10" t="s">
        <v>84</v>
      </c>
      <c r="AY379" s="178" t="s">
        <v>153</v>
      </c>
    </row>
    <row r="380" spans="2:65" s="1" customFormat="1" ht="25.5" customHeight="1">
      <c r="B380" s="37"/>
      <c r="C380" s="187" t="s">
        <v>677</v>
      </c>
      <c r="D380" s="187" t="s">
        <v>441</v>
      </c>
      <c r="E380" s="188" t="s">
        <v>678</v>
      </c>
      <c r="F380" s="280" t="s">
        <v>679</v>
      </c>
      <c r="G380" s="280"/>
      <c r="H380" s="280"/>
      <c r="I380" s="280"/>
      <c r="J380" s="189" t="s">
        <v>179</v>
      </c>
      <c r="K380" s="190">
        <v>2.5249999999999999</v>
      </c>
      <c r="L380" s="281">
        <v>0</v>
      </c>
      <c r="M380" s="282"/>
      <c r="N380" s="283">
        <f t="shared" ref="N380:N385" si="15">ROUND(L380*K380,2)</f>
        <v>0</v>
      </c>
      <c r="O380" s="273"/>
      <c r="P380" s="273"/>
      <c r="Q380" s="273"/>
      <c r="R380" s="39"/>
      <c r="T380" s="168" t="s">
        <v>22</v>
      </c>
      <c r="U380" s="46" t="s">
        <v>44</v>
      </c>
      <c r="V380" s="38"/>
      <c r="W380" s="169">
        <f t="shared" ref="W380:W385" si="16">V380*K380</f>
        <v>0</v>
      </c>
      <c r="X380" s="169">
        <v>1.55E-2</v>
      </c>
      <c r="Y380" s="169">
        <f t="shared" ref="Y380:Y385" si="17">X380*K380</f>
        <v>3.9137499999999999E-2</v>
      </c>
      <c r="Z380" s="169">
        <v>0</v>
      </c>
      <c r="AA380" s="170">
        <f t="shared" ref="AA380:AA385" si="18">Z380*K380</f>
        <v>0</v>
      </c>
      <c r="AR380" s="21" t="s">
        <v>307</v>
      </c>
      <c r="AT380" s="21" t="s">
        <v>441</v>
      </c>
      <c r="AU380" s="21" t="s">
        <v>100</v>
      </c>
      <c r="AY380" s="21" t="s">
        <v>153</v>
      </c>
      <c r="BE380" s="107">
        <f t="shared" ref="BE380:BE385" si="19">IF(U380="základní",N380,0)</f>
        <v>0</v>
      </c>
      <c r="BF380" s="107">
        <f t="shared" ref="BF380:BF385" si="20">IF(U380="snížená",N380,0)</f>
        <v>0</v>
      </c>
      <c r="BG380" s="107">
        <f t="shared" ref="BG380:BG385" si="21">IF(U380="zákl. přenesená",N380,0)</f>
        <v>0</v>
      </c>
      <c r="BH380" s="107">
        <f t="shared" ref="BH380:BH385" si="22">IF(U380="sníž. přenesená",N380,0)</f>
        <v>0</v>
      </c>
      <c r="BI380" s="107">
        <f t="shared" ref="BI380:BI385" si="23">IF(U380="nulová",N380,0)</f>
        <v>0</v>
      </c>
      <c r="BJ380" s="21" t="s">
        <v>84</v>
      </c>
      <c r="BK380" s="107">
        <f t="shared" ref="BK380:BK385" si="24">ROUND(L380*K380,2)</f>
        <v>0</v>
      </c>
      <c r="BL380" s="21" t="s">
        <v>233</v>
      </c>
      <c r="BM380" s="21" t="s">
        <v>680</v>
      </c>
    </row>
    <row r="381" spans="2:65" s="1" customFormat="1" ht="25.5" customHeight="1">
      <c r="B381" s="37"/>
      <c r="C381" s="164" t="s">
        <v>681</v>
      </c>
      <c r="D381" s="164" t="s">
        <v>154</v>
      </c>
      <c r="E381" s="165" t="s">
        <v>682</v>
      </c>
      <c r="F381" s="270" t="s">
        <v>683</v>
      </c>
      <c r="G381" s="270"/>
      <c r="H381" s="270"/>
      <c r="I381" s="270"/>
      <c r="J381" s="166" t="s">
        <v>179</v>
      </c>
      <c r="K381" s="167">
        <v>2.2949999999999999</v>
      </c>
      <c r="L381" s="271">
        <v>0</v>
      </c>
      <c r="M381" s="272"/>
      <c r="N381" s="273">
        <f t="shared" si="15"/>
        <v>0</v>
      </c>
      <c r="O381" s="273"/>
      <c r="P381" s="273"/>
      <c r="Q381" s="273"/>
      <c r="R381" s="39"/>
      <c r="T381" s="168" t="s">
        <v>22</v>
      </c>
      <c r="U381" s="46" t="s">
        <v>44</v>
      </c>
      <c r="V381" s="38"/>
      <c r="W381" s="169">
        <f t="shared" si="16"/>
        <v>0</v>
      </c>
      <c r="X381" s="169">
        <v>0</v>
      </c>
      <c r="Y381" s="169">
        <f t="shared" si="17"/>
        <v>0</v>
      </c>
      <c r="Z381" s="169">
        <v>0</v>
      </c>
      <c r="AA381" s="170">
        <f t="shared" si="18"/>
        <v>0</v>
      </c>
      <c r="AR381" s="21" t="s">
        <v>233</v>
      </c>
      <c r="AT381" s="21" t="s">
        <v>154</v>
      </c>
      <c r="AU381" s="21" t="s">
        <v>100</v>
      </c>
      <c r="AY381" s="21" t="s">
        <v>153</v>
      </c>
      <c r="BE381" s="107">
        <f t="shared" si="19"/>
        <v>0</v>
      </c>
      <c r="BF381" s="107">
        <f t="shared" si="20"/>
        <v>0</v>
      </c>
      <c r="BG381" s="107">
        <f t="shared" si="21"/>
        <v>0</v>
      </c>
      <c r="BH381" s="107">
        <f t="shared" si="22"/>
        <v>0</v>
      </c>
      <c r="BI381" s="107">
        <f t="shared" si="23"/>
        <v>0</v>
      </c>
      <c r="BJ381" s="21" t="s">
        <v>84</v>
      </c>
      <c r="BK381" s="107">
        <f t="shared" si="24"/>
        <v>0</v>
      </c>
      <c r="BL381" s="21" t="s">
        <v>233</v>
      </c>
      <c r="BM381" s="21" t="s">
        <v>684</v>
      </c>
    </row>
    <row r="382" spans="2:65" s="1" customFormat="1" ht="25.5" customHeight="1">
      <c r="B382" s="37"/>
      <c r="C382" s="164" t="s">
        <v>685</v>
      </c>
      <c r="D382" s="164" t="s">
        <v>154</v>
      </c>
      <c r="E382" s="165" t="s">
        <v>686</v>
      </c>
      <c r="F382" s="270" t="s">
        <v>687</v>
      </c>
      <c r="G382" s="270"/>
      <c r="H382" s="270"/>
      <c r="I382" s="270"/>
      <c r="J382" s="166" t="s">
        <v>179</v>
      </c>
      <c r="K382" s="167">
        <v>2.2949999999999999</v>
      </c>
      <c r="L382" s="271">
        <v>0</v>
      </c>
      <c r="M382" s="272"/>
      <c r="N382" s="273">
        <f t="shared" si="15"/>
        <v>0</v>
      </c>
      <c r="O382" s="273"/>
      <c r="P382" s="273"/>
      <c r="Q382" s="273"/>
      <c r="R382" s="39"/>
      <c r="T382" s="168" t="s">
        <v>22</v>
      </c>
      <c r="U382" s="46" t="s">
        <v>44</v>
      </c>
      <c r="V382" s="38"/>
      <c r="W382" s="169">
        <f t="shared" si="16"/>
        <v>0</v>
      </c>
      <c r="X382" s="169">
        <v>0</v>
      </c>
      <c r="Y382" s="169">
        <f t="shared" si="17"/>
        <v>0</v>
      </c>
      <c r="Z382" s="169">
        <v>0</v>
      </c>
      <c r="AA382" s="170">
        <f t="shared" si="18"/>
        <v>0</v>
      </c>
      <c r="AR382" s="21" t="s">
        <v>233</v>
      </c>
      <c r="AT382" s="21" t="s">
        <v>154</v>
      </c>
      <c r="AU382" s="21" t="s">
        <v>100</v>
      </c>
      <c r="AY382" s="21" t="s">
        <v>153</v>
      </c>
      <c r="BE382" s="107">
        <f t="shared" si="19"/>
        <v>0</v>
      </c>
      <c r="BF382" s="107">
        <f t="shared" si="20"/>
        <v>0</v>
      </c>
      <c r="BG382" s="107">
        <f t="shared" si="21"/>
        <v>0</v>
      </c>
      <c r="BH382" s="107">
        <f t="shared" si="22"/>
        <v>0</v>
      </c>
      <c r="BI382" s="107">
        <f t="shared" si="23"/>
        <v>0</v>
      </c>
      <c r="BJ382" s="21" t="s">
        <v>84</v>
      </c>
      <c r="BK382" s="107">
        <f t="shared" si="24"/>
        <v>0</v>
      </c>
      <c r="BL382" s="21" t="s">
        <v>233</v>
      </c>
      <c r="BM382" s="21" t="s">
        <v>688</v>
      </c>
    </row>
    <row r="383" spans="2:65" s="1" customFormat="1" ht="16.5" customHeight="1">
      <c r="B383" s="37"/>
      <c r="C383" s="164" t="s">
        <v>689</v>
      </c>
      <c r="D383" s="164" t="s">
        <v>154</v>
      </c>
      <c r="E383" s="165" t="s">
        <v>690</v>
      </c>
      <c r="F383" s="270" t="s">
        <v>691</v>
      </c>
      <c r="G383" s="270"/>
      <c r="H383" s="270"/>
      <c r="I383" s="270"/>
      <c r="J383" s="166" t="s">
        <v>179</v>
      </c>
      <c r="K383" s="167">
        <v>2.2949999999999999</v>
      </c>
      <c r="L383" s="271">
        <v>0</v>
      </c>
      <c r="M383" s="272"/>
      <c r="N383" s="273">
        <f t="shared" si="15"/>
        <v>0</v>
      </c>
      <c r="O383" s="273"/>
      <c r="P383" s="273"/>
      <c r="Q383" s="273"/>
      <c r="R383" s="39"/>
      <c r="T383" s="168" t="s">
        <v>22</v>
      </c>
      <c r="U383" s="46" t="s">
        <v>44</v>
      </c>
      <c r="V383" s="38"/>
      <c r="W383" s="169">
        <f t="shared" si="16"/>
        <v>0</v>
      </c>
      <c r="X383" s="169">
        <v>2.9999999999999997E-4</v>
      </c>
      <c r="Y383" s="169">
        <f t="shared" si="17"/>
        <v>6.8849999999999988E-4</v>
      </c>
      <c r="Z383" s="169">
        <v>0</v>
      </c>
      <c r="AA383" s="170">
        <f t="shared" si="18"/>
        <v>0</v>
      </c>
      <c r="AR383" s="21" t="s">
        <v>233</v>
      </c>
      <c r="AT383" s="21" t="s">
        <v>154</v>
      </c>
      <c r="AU383" s="21" t="s">
        <v>100</v>
      </c>
      <c r="AY383" s="21" t="s">
        <v>153</v>
      </c>
      <c r="BE383" s="107">
        <f t="shared" si="19"/>
        <v>0</v>
      </c>
      <c r="BF383" s="107">
        <f t="shared" si="20"/>
        <v>0</v>
      </c>
      <c r="BG383" s="107">
        <f t="shared" si="21"/>
        <v>0</v>
      </c>
      <c r="BH383" s="107">
        <f t="shared" si="22"/>
        <v>0</v>
      </c>
      <c r="BI383" s="107">
        <f t="shared" si="23"/>
        <v>0</v>
      </c>
      <c r="BJ383" s="21" t="s">
        <v>84</v>
      </c>
      <c r="BK383" s="107">
        <f t="shared" si="24"/>
        <v>0</v>
      </c>
      <c r="BL383" s="21" t="s">
        <v>233</v>
      </c>
      <c r="BM383" s="21" t="s">
        <v>692</v>
      </c>
    </row>
    <row r="384" spans="2:65" s="1" customFormat="1" ht="25.5" customHeight="1">
      <c r="B384" s="37"/>
      <c r="C384" s="164" t="s">
        <v>693</v>
      </c>
      <c r="D384" s="164" t="s">
        <v>154</v>
      </c>
      <c r="E384" s="165" t="s">
        <v>694</v>
      </c>
      <c r="F384" s="270" t="s">
        <v>695</v>
      </c>
      <c r="G384" s="270"/>
      <c r="H384" s="270"/>
      <c r="I384" s="270"/>
      <c r="J384" s="166" t="s">
        <v>179</v>
      </c>
      <c r="K384" s="167">
        <v>2.2949999999999999</v>
      </c>
      <c r="L384" s="271">
        <v>0</v>
      </c>
      <c r="M384" s="272"/>
      <c r="N384" s="273">
        <f t="shared" si="15"/>
        <v>0</v>
      </c>
      <c r="O384" s="273"/>
      <c r="P384" s="273"/>
      <c r="Q384" s="273"/>
      <c r="R384" s="39"/>
      <c r="T384" s="168" t="s">
        <v>22</v>
      </c>
      <c r="U384" s="46" t="s">
        <v>44</v>
      </c>
      <c r="V384" s="38"/>
      <c r="W384" s="169">
        <f t="shared" si="16"/>
        <v>0</v>
      </c>
      <c r="X384" s="169">
        <v>7.1500000000000001E-3</v>
      </c>
      <c r="Y384" s="169">
        <f t="shared" si="17"/>
        <v>1.640925E-2</v>
      </c>
      <c r="Z384" s="169">
        <v>0</v>
      </c>
      <c r="AA384" s="170">
        <f t="shared" si="18"/>
        <v>0</v>
      </c>
      <c r="AR384" s="21" t="s">
        <v>233</v>
      </c>
      <c r="AT384" s="21" t="s">
        <v>154</v>
      </c>
      <c r="AU384" s="21" t="s">
        <v>100</v>
      </c>
      <c r="AY384" s="21" t="s">
        <v>153</v>
      </c>
      <c r="BE384" s="107">
        <f t="shared" si="19"/>
        <v>0</v>
      </c>
      <c r="BF384" s="107">
        <f t="shared" si="20"/>
        <v>0</v>
      </c>
      <c r="BG384" s="107">
        <f t="shared" si="21"/>
        <v>0</v>
      </c>
      <c r="BH384" s="107">
        <f t="shared" si="22"/>
        <v>0</v>
      </c>
      <c r="BI384" s="107">
        <f t="shared" si="23"/>
        <v>0</v>
      </c>
      <c r="BJ384" s="21" t="s">
        <v>84</v>
      </c>
      <c r="BK384" s="107">
        <f t="shared" si="24"/>
        <v>0</v>
      </c>
      <c r="BL384" s="21" t="s">
        <v>233</v>
      </c>
      <c r="BM384" s="21" t="s">
        <v>696</v>
      </c>
    </row>
    <row r="385" spans="2:65" s="1" customFormat="1" ht="25.5" customHeight="1">
      <c r="B385" s="37"/>
      <c r="C385" s="164" t="s">
        <v>697</v>
      </c>
      <c r="D385" s="164" t="s">
        <v>154</v>
      </c>
      <c r="E385" s="165" t="s">
        <v>698</v>
      </c>
      <c r="F385" s="270" t="s">
        <v>699</v>
      </c>
      <c r="G385" s="270"/>
      <c r="H385" s="270"/>
      <c r="I385" s="270"/>
      <c r="J385" s="166" t="s">
        <v>197</v>
      </c>
      <c r="K385" s="167">
        <v>6.4000000000000001E-2</v>
      </c>
      <c r="L385" s="271">
        <v>0</v>
      </c>
      <c r="M385" s="272"/>
      <c r="N385" s="273">
        <f t="shared" si="15"/>
        <v>0</v>
      </c>
      <c r="O385" s="273"/>
      <c r="P385" s="273"/>
      <c r="Q385" s="273"/>
      <c r="R385" s="39"/>
      <c r="T385" s="168" t="s">
        <v>22</v>
      </c>
      <c r="U385" s="46" t="s">
        <v>44</v>
      </c>
      <c r="V385" s="38"/>
      <c r="W385" s="169">
        <f t="shared" si="16"/>
        <v>0</v>
      </c>
      <c r="X385" s="169">
        <v>0</v>
      </c>
      <c r="Y385" s="169">
        <f t="shared" si="17"/>
        <v>0</v>
      </c>
      <c r="Z385" s="169">
        <v>0</v>
      </c>
      <c r="AA385" s="170">
        <f t="shared" si="18"/>
        <v>0</v>
      </c>
      <c r="AR385" s="21" t="s">
        <v>233</v>
      </c>
      <c r="AT385" s="21" t="s">
        <v>154</v>
      </c>
      <c r="AU385" s="21" t="s">
        <v>100</v>
      </c>
      <c r="AY385" s="21" t="s">
        <v>153</v>
      </c>
      <c r="BE385" s="107">
        <f t="shared" si="19"/>
        <v>0</v>
      </c>
      <c r="BF385" s="107">
        <f t="shared" si="20"/>
        <v>0</v>
      </c>
      <c r="BG385" s="107">
        <f t="shared" si="21"/>
        <v>0</v>
      </c>
      <c r="BH385" s="107">
        <f t="shared" si="22"/>
        <v>0</v>
      </c>
      <c r="BI385" s="107">
        <f t="shared" si="23"/>
        <v>0</v>
      </c>
      <c r="BJ385" s="21" t="s">
        <v>84</v>
      </c>
      <c r="BK385" s="107">
        <f t="shared" si="24"/>
        <v>0</v>
      </c>
      <c r="BL385" s="21" t="s">
        <v>233</v>
      </c>
      <c r="BM385" s="21" t="s">
        <v>700</v>
      </c>
    </row>
    <row r="386" spans="2:65" s="9" customFormat="1" ht="29.85" customHeight="1">
      <c r="B386" s="153"/>
      <c r="C386" s="154"/>
      <c r="D386" s="163" t="s">
        <v>125</v>
      </c>
      <c r="E386" s="163"/>
      <c r="F386" s="163"/>
      <c r="G386" s="163"/>
      <c r="H386" s="163"/>
      <c r="I386" s="163"/>
      <c r="J386" s="163"/>
      <c r="K386" s="163"/>
      <c r="L386" s="163"/>
      <c r="M386" s="163"/>
      <c r="N386" s="291">
        <f>BK386</f>
        <v>0</v>
      </c>
      <c r="O386" s="292"/>
      <c r="P386" s="292"/>
      <c r="Q386" s="292"/>
      <c r="R386" s="156"/>
      <c r="T386" s="157"/>
      <c r="U386" s="154"/>
      <c r="V386" s="154"/>
      <c r="W386" s="158">
        <f>SUM(W387:W398)</f>
        <v>0</v>
      </c>
      <c r="X386" s="154"/>
      <c r="Y386" s="158">
        <f>SUM(Y387:Y398)</f>
        <v>0.13238015000000003</v>
      </c>
      <c r="Z386" s="154"/>
      <c r="AA386" s="159">
        <f>SUM(AA387:AA398)</f>
        <v>9.5090000000000008E-2</v>
      </c>
      <c r="AR386" s="160" t="s">
        <v>100</v>
      </c>
      <c r="AT386" s="161" t="s">
        <v>78</v>
      </c>
      <c r="AU386" s="161" t="s">
        <v>84</v>
      </c>
      <c r="AY386" s="160" t="s">
        <v>153</v>
      </c>
      <c r="BK386" s="162">
        <f>SUM(BK387:BK398)</f>
        <v>0</v>
      </c>
    </row>
    <row r="387" spans="2:65" s="1" customFormat="1" ht="25.5" customHeight="1">
      <c r="B387" s="37"/>
      <c r="C387" s="164" t="s">
        <v>701</v>
      </c>
      <c r="D387" s="164" t="s">
        <v>154</v>
      </c>
      <c r="E387" s="165" t="s">
        <v>702</v>
      </c>
      <c r="F387" s="270" t="s">
        <v>703</v>
      </c>
      <c r="G387" s="270"/>
      <c r="H387" s="270"/>
      <c r="I387" s="270"/>
      <c r="J387" s="166" t="s">
        <v>179</v>
      </c>
      <c r="K387" s="167">
        <v>38.036000000000001</v>
      </c>
      <c r="L387" s="271">
        <v>0</v>
      </c>
      <c r="M387" s="272"/>
      <c r="N387" s="273">
        <f>ROUND(L387*K387,2)</f>
        <v>0</v>
      </c>
      <c r="O387" s="273"/>
      <c r="P387" s="273"/>
      <c r="Q387" s="273"/>
      <c r="R387" s="39"/>
      <c r="T387" s="168" t="s">
        <v>22</v>
      </c>
      <c r="U387" s="46" t="s">
        <v>44</v>
      </c>
      <c r="V387" s="38"/>
      <c r="W387" s="169">
        <f>V387*K387</f>
        <v>0</v>
      </c>
      <c r="X387" s="169">
        <v>0</v>
      </c>
      <c r="Y387" s="169">
        <f>X387*K387</f>
        <v>0</v>
      </c>
      <c r="Z387" s="169">
        <v>2.5000000000000001E-3</v>
      </c>
      <c r="AA387" s="170">
        <f>Z387*K387</f>
        <v>9.5090000000000008E-2</v>
      </c>
      <c r="AR387" s="21" t="s">
        <v>233</v>
      </c>
      <c r="AT387" s="21" t="s">
        <v>154</v>
      </c>
      <c r="AU387" s="21" t="s">
        <v>100</v>
      </c>
      <c r="AY387" s="21" t="s">
        <v>153</v>
      </c>
      <c r="BE387" s="107">
        <f>IF(U387="základní",N387,0)</f>
        <v>0</v>
      </c>
      <c r="BF387" s="107">
        <f>IF(U387="snížená",N387,0)</f>
        <v>0</v>
      </c>
      <c r="BG387" s="107">
        <f>IF(U387="zákl. přenesená",N387,0)</f>
        <v>0</v>
      </c>
      <c r="BH387" s="107">
        <f>IF(U387="sníž. přenesená",N387,0)</f>
        <v>0</v>
      </c>
      <c r="BI387" s="107">
        <f>IF(U387="nulová",N387,0)</f>
        <v>0</v>
      </c>
      <c r="BJ387" s="21" t="s">
        <v>84</v>
      </c>
      <c r="BK387" s="107">
        <f>ROUND(L387*K387,2)</f>
        <v>0</v>
      </c>
      <c r="BL387" s="21" t="s">
        <v>233</v>
      </c>
      <c r="BM387" s="21" t="s">
        <v>704</v>
      </c>
    </row>
    <row r="388" spans="2:65" s="10" customFormat="1" ht="16.5" customHeight="1">
      <c r="B388" s="171"/>
      <c r="C388" s="172"/>
      <c r="D388" s="172"/>
      <c r="E388" s="173" t="s">
        <v>22</v>
      </c>
      <c r="F388" s="274" t="s">
        <v>439</v>
      </c>
      <c r="G388" s="275"/>
      <c r="H388" s="275"/>
      <c r="I388" s="275"/>
      <c r="J388" s="172"/>
      <c r="K388" s="174">
        <v>38.036000000000001</v>
      </c>
      <c r="L388" s="172"/>
      <c r="M388" s="172"/>
      <c r="N388" s="172"/>
      <c r="O388" s="172"/>
      <c r="P388" s="172"/>
      <c r="Q388" s="172"/>
      <c r="R388" s="175"/>
      <c r="T388" s="176"/>
      <c r="U388" s="172"/>
      <c r="V388" s="172"/>
      <c r="W388" s="172"/>
      <c r="X388" s="172"/>
      <c r="Y388" s="172"/>
      <c r="Z388" s="172"/>
      <c r="AA388" s="177"/>
      <c r="AT388" s="178" t="s">
        <v>161</v>
      </c>
      <c r="AU388" s="178" t="s">
        <v>100</v>
      </c>
      <c r="AV388" s="10" t="s">
        <v>100</v>
      </c>
      <c r="AW388" s="10" t="s">
        <v>36</v>
      </c>
      <c r="AX388" s="10" t="s">
        <v>84</v>
      </c>
      <c r="AY388" s="178" t="s">
        <v>153</v>
      </c>
    </row>
    <row r="389" spans="2:65" s="1" customFormat="1" ht="16.5" customHeight="1">
      <c r="B389" s="37"/>
      <c r="C389" s="164" t="s">
        <v>705</v>
      </c>
      <c r="D389" s="164" t="s">
        <v>154</v>
      </c>
      <c r="E389" s="165" t="s">
        <v>706</v>
      </c>
      <c r="F389" s="270" t="s">
        <v>707</v>
      </c>
      <c r="G389" s="270"/>
      <c r="H389" s="270"/>
      <c r="I389" s="270"/>
      <c r="J389" s="166" t="s">
        <v>179</v>
      </c>
      <c r="K389" s="167">
        <v>38.036000000000001</v>
      </c>
      <c r="L389" s="271">
        <v>0</v>
      </c>
      <c r="M389" s="272"/>
      <c r="N389" s="273">
        <f>ROUND(L389*K389,2)</f>
        <v>0</v>
      </c>
      <c r="O389" s="273"/>
      <c r="P389" s="273"/>
      <c r="Q389" s="273"/>
      <c r="R389" s="39"/>
      <c r="T389" s="168" t="s">
        <v>22</v>
      </c>
      <c r="U389" s="46" t="s">
        <v>44</v>
      </c>
      <c r="V389" s="38"/>
      <c r="W389" s="169">
        <f>V389*K389</f>
        <v>0</v>
      </c>
      <c r="X389" s="169">
        <v>2.9999999999999997E-4</v>
      </c>
      <c r="Y389" s="169">
        <f>X389*K389</f>
        <v>1.1410799999999999E-2</v>
      </c>
      <c r="Z389" s="169">
        <v>0</v>
      </c>
      <c r="AA389" s="170">
        <f>Z389*K389</f>
        <v>0</v>
      </c>
      <c r="AR389" s="21" t="s">
        <v>233</v>
      </c>
      <c r="AT389" s="21" t="s">
        <v>154</v>
      </c>
      <c r="AU389" s="21" t="s">
        <v>100</v>
      </c>
      <c r="AY389" s="21" t="s">
        <v>153</v>
      </c>
      <c r="BE389" s="107">
        <f>IF(U389="základní",N389,0)</f>
        <v>0</v>
      </c>
      <c r="BF389" s="107">
        <f>IF(U389="snížená",N389,0)</f>
        <v>0</v>
      </c>
      <c r="BG389" s="107">
        <f>IF(U389="zákl. přenesená",N389,0)</f>
        <v>0</v>
      </c>
      <c r="BH389" s="107">
        <f>IF(U389="sníž. přenesená",N389,0)</f>
        <v>0</v>
      </c>
      <c r="BI389" s="107">
        <f>IF(U389="nulová",N389,0)</f>
        <v>0</v>
      </c>
      <c r="BJ389" s="21" t="s">
        <v>84</v>
      </c>
      <c r="BK389" s="107">
        <f>ROUND(L389*K389,2)</f>
        <v>0</v>
      </c>
      <c r="BL389" s="21" t="s">
        <v>233</v>
      </c>
      <c r="BM389" s="21" t="s">
        <v>708</v>
      </c>
    </row>
    <row r="390" spans="2:65" s="10" customFormat="1" ht="16.5" customHeight="1">
      <c r="B390" s="171"/>
      <c r="C390" s="172"/>
      <c r="D390" s="172"/>
      <c r="E390" s="173" t="s">
        <v>22</v>
      </c>
      <c r="F390" s="274" t="s">
        <v>439</v>
      </c>
      <c r="G390" s="275"/>
      <c r="H390" s="275"/>
      <c r="I390" s="275"/>
      <c r="J390" s="172"/>
      <c r="K390" s="174">
        <v>38.036000000000001</v>
      </c>
      <c r="L390" s="172"/>
      <c r="M390" s="172"/>
      <c r="N390" s="172"/>
      <c r="O390" s="172"/>
      <c r="P390" s="172"/>
      <c r="Q390" s="172"/>
      <c r="R390" s="175"/>
      <c r="T390" s="176"/>
      <c r="U390" s="172"/>
      <c r="V390" s="172"/>
      <c r="W390" s="172"/>
      <c r="X390" s="172"/>
      <c r="Y390" s="172"/>
      <c r="Z390" s="172"/>
      <c r="AA390" s="177"/>
      <c r="AT390" s="178" t="s">
        <v>161</v>
      </c>
      <c r="AU390" s="178" t="s">
        <v>100</v>
      </c>
      <c r="AV390" s="10" t="s">
        <v>100</v>
      </c>
      <c r="AW390" s="10" t="s">
        <v>36</v>
      </c>
      <c r="AX390" s="10" t="s">
        <v>84</v>
      </c>
      <c r="AY390" s="178" t="s">
        <v>153</v>
      </c>
    </row>
    <row r="391" spans="2:65" s="1" customFormat="1" ht="25.5" customHeight="1">
      <c r="B391" s="37"/>
      <c r="C391" s="187" t="s">
        <v>709</v>
      </c>
      <c r="D391" s="187" t="s">
        <v>441</v>
      </c>
      <c r="E391" s="188" t="s">
        <v>710</v>
      </c>
      <c r="F391" s="280" t="s">
        <v>711</v>
      </c>
      <c r="G391" s="280"/>
      <c r="H391" s="280"/>
      <c r="I391" s="280"/>
      <c r="J391" s="189" t="s">
        <v>179</v>
      </c>
      <c r="K391" s="190">
        <v>41.84</v>
      </c>
      <c r="L391" s="281">
        <v>0</v>
      </c>
      <c r="M391" s="282"/>
      <c r="N391" s="283">
        <f>ROUND(L391*K391,2)</f>
        <v>0</v>
      </c>
      <c r="O391" s="273"/>
      <c r="P391" s="273"/>
      <c r="Q391" s="273"/>
      <c r="R391" s="39"/>
      <c r="T391" s="168" t="s">
        <v>22</v>
      </c>
      <c r="U391" s="46" t="s">
        <v>44</v>
      </c>
      <c r="V391" s="38"/>
      <c r="W391" s="169">
        <f>V391*K391</f>
        <v>0</v>
      </c>
      <c r="X391" s="169">
        <v>2.8300000000000001E-3</v>
      </c>
      <c r="Y391" s="169">
        <f>X391*K391</f>
        <v>0.11840720000000002</v>
      </c>
      <c r="Z391" s="169">
        <v>0</v>
      </c>
      <c r="AA391" s="170">
        <f>Z391*K391</f>
        <v>0</v>
      </c>
      <c r="AR391" s="21" t="s">
        <v>307</v>
      </c>
      <c r="AT391" s="21" t="s">
        <v>441</v>
      </c>
      <c r="AU391" s="21" t="s">
        <v>100</v>
      </c>
      <c r="AY391" s="21" t="s">
        <v>153</v>
      </c>
      <c r="BE391" s="107">
        <f>IF(U391="základní",N391,0)</f>
        <v>0</v>
      </c>
      <c r="BF391" s="107">
        <f>IF(U391="snížená",N391,0)</f>
        <v>0</v>
      </c>
      <c r="BG391" s="107">
        <f>IF(U391="zákl. přenesená",N391,0)</f>
        <v>0</v>
      </c>
      <c r="BH391" s="107">
        <f>IF(U391="sníž. přenesená",N391,0)</f>
        <v>0</v>
      </c>
      <c r="BI391" s="107">
        <f>IF(U391="nulová",N391,0)</f>
        <v>0</v>
      </c>
      <c r="BJ391" s="21" t="s">
        <v>84</v>
      </c>
      <c r="BK391" s="107">
        <f>ROUND(L391*K391,2)</f>
        <v>0</v>
      </c>
      <c r="BL391" s="21" t="s">
        <v>233</v>
      </c>
      <c r="BM391" s="21" t="s">
        <v>712</v>
      </c>
    </row>
    <row r="392" spans="2:65" s="1" customFormat="1" ht="25.5" customHeight="1">
      <c r="B392" s="37"/>
      <c r="C392" s="164" t="s">
        <v>713</v>
      </c>
      <c r="D392" s="164" t="s">
        <v>154</v>
      </c>
      <c r="E392" s="165" t="s">
        <v>714</v>
      </c>
      <c r="F392" s="270" t="s">
        <v>715</v>
      </c>
      <c r="G392" s="270"/>
      <c r="H392" s="270"/>
      <c r="I392" s="270"/>
      <c r="J392" s="166" t="s">
        <v>329</v>
      </c>
      <c r="K392" s="167">
        <v>24.15</v>
      </c>
      <c r="L392" s="271">
        <v>0</v>
      </c>
      <c r="M392" s="272"/>
      <c r="N392" s="273">
        <f>ROUND(L392*K392,2)</f>
        <v>0</v>
      </c>
      <c r="O392" s="273"/>
      <c r="P392" s="273"/>
      <c r="Q392" s="273"/>
      <c r="R392" s="39"/>
      <c r="T392" s="168" t="s">
        <v>22</v>
      </c>
      <c r="U392" s="46" t="s">
        <v>44</v>
      </c>
      <c r="V392" s="38"/>
      <c r="W392" s="169">
        <f>V392*K392</f>
        <v>0</v>
      </c>
      <c r="X392" s="169">
        <v>2.0000000000000002E-5</v>
      </c>
      <c r="Y392" s="169">
        <f>X392*K392</f>
        <v>4.8300000000000003E-4</v>
      </c>
      <c r="Z392" s="169">
        <v>0</v>
      </c>
      <c r="AA392" s="170">
        <f>Z392*K392</f>
        <v>0</v>
      </c>
      <c r="AR392" s="21" t="s">
        <v>233</v>
      </c>
      <c r="AT392" s="21" t="s">
        <v>154</v>
      </c>
      <c r="AU392" s="21" t="s">
        <v>100</v>
      </c>
      <c r="AY392" s="21" t="s">
        <v>153</v>
      </c>
      <c r="BE392" s="107">
        <f>IF(U392="základní",N392,0)</f>
        <v>0</v>
      </c>
      <c r="BF392" s="107">
        <f>IF(U392="snížená",N392,0)</f>
        <v>0</v>
      </c>
      <c r="BG392" s="107">
        <f>IF(U392="zákl. přenesená",N392,0)</f>
        <v>0</v>
      </c>
      <c r="BH392" s="107">
        <f>IF(U392="sníž. přenesená",N392,0)</f>
        <v>0</v>
      </c>
      <c r="BI392" s="107">
        <f>IF(U392="nulová",N392,0)</f>
        <v>0</v>
      </c>
      <c r="BJ392" s="21" t="s">
        <v>84</v>
      </c>
      <c r="BK392" s="107">
        <f>ROUND(L392*K392,2)</f>
        <v>0</v>
      </c>
      <c r="BL392" s="21" t="s">
        <v>233</v>
      </c>
      <c r="BM392" s="21" t="s">
        <v>716</v>
      </c>
    </row>
    <row r="393" spans="2:65" s="10" customFormat="1" ht="16.5" customHeight="1">
      <c r="B393" s="171"/>
      <c r="C393" s="172"/>
      <c r="D393" s="172"/>
      <c r="E393" s="173" t="s">
        <v>22</v>
      </c>
      <c r="F393" s="274" t="s">
        <v>717</v>
      </c>
      <c r="G393" s="275"/>
      <c r="H393" s="275"/>
      <c r="I393" s="275"/>
      <c r="J393" s="172"/>
      <c r="K393" s="174">
        <v>24.15</v>
      </c>
      <c r="L393" s="172"/>
      <c r="M393" s="172"/>
      <c r="N393" s="172"/>
      <c r="O393" s="172"/>
      <c r="P393" s="172"/>
      <c r="Q393" s="172"/>
      <c r="R393" s="175"/>
      <c r="T393" s="176"/>
      <c r="U393" s="172"/>
      <c r="V393" s="172"/>
      <c r="W393" s="172"/>
      <c r="X393" s="172"/>
      <c r="Y393" s="172"/>
      <c r="Z393" s="172"/>
      <c r="AA393" s="177"/>
      <c r="AT393" s="178" t="s">
        <v>161</v>
      </c>
      <c r="AU393" s="178" t="s">
        <v>100</v>
      </c>
      <c r="AV393" s="10" t="s">
        <v>100</v>
      </c>
      <c r="AW393" s="10" t="s">
        <v>36</v>
      </c>
      <c r="AX393" s="10" t="s">
        <v>84</v>
      </c>
      <c r="AY393" s="178" t="s">
        <v>153</v>
      </c>
    </row>
    <row r="394" spans="2:65" s="1" customFormat="1" ht="25.5" customHeight="1">
      <c r="B394" s="37"/>
      <c r="C394" s="164" t="s">
        <v>718</v>
      </c>
      <c r="D394" s="164" t="s">
        <v>154</v>
      </c>
      <c r="E394" s="165" t="s">
        <v>719</v>
      </c>
      <c r="F394" s="270" t="s">
        <v>720</v>
      </c>
      <c r="G394" s="270"/>
      <c r="H394" s="270"/>
      <c r="I394" s="270"/>
      <c r="J394" s="166" t="s">
        <v>329</v>
      </c>
      <c r="K394" s="167">
        <v>25.05</v>
      </c>
      <c r="L394" s="271">
        <v>0</v>
      </c>
      <c r="M394" s="272"/>
      <c r="N394" s="273">
        <f>ROUND(L394*K394,2)</f>
        <v>0</v>
      </c>
      <c r="O394" s="273"/>
      <c r="P394" s="273"/>
      <c r="Q394" s="273"/>
      <c r="R394" s="39"/>
      <c r="T394" s="168" t="s">
        <v>22</v>
      </c>
      <c r="U394" s="46" t="s">
        <v>44</v>
      </c>
      <c r="V394" s="38"/>
      <c r="W394" s="169">
        <f>V394*K394</f>
        <v>0</v>
      </c>
      <c r="X394" s="169">
        <v>2.0000000000000002E-5</v>
      </c>
      <c r="Y394" s="169">
        <f>X394*K394</f>
        <v>5.0100000000000003E-4</v>
      </c>
      <c r="Z394" s="169">
        <v>0</v>
      </c>
      <c r="AA394" s="170">
        <f>Z394*K394</f>
        <v>0</v>
      </c>
      <c r="AR394" s="21" t="s">
        <v>233</v>
      </c>
      <c r="AT394" s="21" t="s">
        <v>154</v>
      </c>
      <c r="AU394" s="21" t="s">
        <v>100</v>
      </c>
      <c r="AY394" s="21" t="s">
        <v>153</v>
      </c>
      <c r="BE394" s="107">
        <f>IF(U394="základní",N394,0)</f>
        <v>0</v>
      </c>
      <c r="BF394" s="107">
        <f>IF(U394="snížená",N394,0)</f>
        <v>0</v>
      </c>
      <c r="BG394" s="107">
        <f>IF(U394="zákl. přenesená",N394,0)</f>
        <v>0</v>
      </c>
      <c r="BH394" s="107">
        <f>IF(U394="sníž. přenesená",N394,0)</f>
        <v>0</v>
      </c>
      <c r="BI394" s="107">
        <f>IF(U394="nulová",N394,0)</f>
        <v>0</v>
      </c>
      <c r="BJ394" s="21" t="s">
        <v>84</v>
      </c>
      <c r="BK394" s="107">
        <f>ROUND(L394*K394,2)</f>
        <v>0</v>
      </c>
      <c r="BL394" s="21" t="s">
        <v>233</v>
      </c>
      <c r="BM394" s="21" t="s">
        <v>721</v>
      </c>
    </row>
    <row r="395" spans="2:65" s="10" customFormat="1" ht="16.5" customHeight="1">
      <c r="B395" s="171"/>
      <c r="C395" s="172"/>
      <c r="D395" s="172"/>
      <c r="E395" s="173" t="s">
        <v>22</v>
      </c>
      <c r="F395" s="274" t="s">
        <v>722</v>
      </c>
      <c r="G395" s="275"/>
      <c r="H395" s="275"/>
      <c r="I395" s="275"/>
      <c r="J395" s="172"/>
      <c r="K395" s="174">
        <v>25.05</v>
      </c>
      <c r="L395" s="172"/>
      <c r="M395" s="172"/>
      <c r="N395" s="172"/>
      <c r="O395" s="172"/>
      <c r="P395" s="172"/>
      <c r="Q395" s="172"/>
      <c r="R395" s="175"/>
      <c r="T395" s="176"/>
      <c r="U395" s="172"/>
      <c r="V395" s="172"/>
      <c r="W395" s="172"/>
      <c r="X395" s="172"/>
      <c r="Y395" s="172"/>
      <c r="Z395" s="172"/>
      <c r="AA395" s="177"/>
      <c r="AT395" s="178" t="s">
        <v>161</v>
      </c>
      <c r="AU395" s="178" t="s">
        <v>100</v>
      </c>
      <c r="AV395" s="10" t="s">
        <v>100</v>
      </c>
      <c r="AW395" s="10" t="s">
        <v>36</v>
      </c>
      <c r="AX395" s="10" t="s">
        <v>84</v>
      </c>
      <c r="AY395" s="178" t="s">
        <v>153</v>
      </c>
    </row>
    <row r="396" spans="2:65" s="1" customFormat="1" ht="25.5" customHeight="1">
      <c r="B396" s="37"/>
      <c r="C396" s="187" t="s">
        <v>723</v>
      </c>
      <c r="D396" s="187" t="s">
        <v>441</v>
      </c>
      <c r="E396" s="188" t="s">
        <v>724</v>
      </c>
      <c r="F396" s="280" t="s">
        <v>725</v>
      </c>
      <c r="G396" s="280"/>
      <c r="H396" s="280"/>
      <c r="I396" s="280"/>
      <c r="J396" s="189" t="s">
        <v>203</v>
      </c>
      <c r="K396" s="190">
        <v>10.521000000000001</v>
      </c>
      <c r="L396" s="281">
        <v>0</v>
      </c>
      <c r="M396" s="282"/>
      <c r="N396" s="283">
        <f>ROUND(L396*K396,2)</f>
        <v>0</v>
      </c>
      <c r="O396" s="273"/>
      <c r="P396" s="273"/>
      <c r="Q396" s="273"/>
      <c r="R396" s="39"/>
      <c r="T396" s="168" t="s">
        <v>22</v>
      </c>
      <c r="U396" s="46" t="s">
        <v>44</v>
      </c>
      <c r="V396" s="38"/>
      <c r="W396" s="169">
        <f>V396*K396</f>
        <v>0</v>
      </c>
      <c r="X396" s="169">
        <v>1.4999999999999999E-4</v>
      </c>
      <c r="Y396" s="169">
        <f>X396*K396</f>
        <v>1.57815E-3</v>
      </c>
      <c r="Z396" s="169">
        <v>0</v>
      </c>
      <c r="AA396" s="170">
        <f>Z396*K396</f>
        <v>0</v>
      </c>
      <c r="AR396" s="21" t="s">
        <v>307</v>
      </c>
      <c r="AT396" s="21" t="s">
        <v>441</v>
      </c>
      <c r="AU396" s="21" t="s">
        <v>100</v>
      </c>
      <c r="AY396" s="21" t="s">
        <v>153</v>
      </c>
      <c r="BE396" s="107">
        <f>IF(U396="základní",N396,0)</f>
        <v>0</v>
      </c>
      <c r="BF396" s="107">
        <f>IF(U396="snížená",N396,0)</f>
        <v>0</v>
      </c>
      <c r="BG396" s="107">
        <f>IF(U396="zákl. přenesená",N396,0)</f>
        <v>0</v>
      </c>
      <c r="BH396" s="107">
        <f>IF(U396="sníž. přenesená",N396,0)</f>
        <v>0</v>
      </c>
      <c r="BI396" s="107">
        <f>IF(U396="nulová",N396,0)</f>
        <v>0</v>
      </c>
      <c r="BJ396" s="21" t="s">
        <v>84</v>
      </c>
      <c r="BK396" s="107">
        <f>ROUND(L396*K396,2)</f>
        <v>0</v>
      </c>
      <c r="BL396" s="21" t="s">
        <v>233</v>
      </c>
      <c r="BM396" s="21" t="s">
        <v>726</v>
      </c>
    </row>
    <row r="397" spans="2:65" s="10" customFormat="1" ht="16.5" customHeight="1">
      <c r="B397" s="171"/>
      <c r="C397" s="172"/>
      <c r="D397" s="172"/>
      <c r="E397" s="173" t="s">
        <v>22</v>
      </c>
      <c r="F397" s="274" t="s">
        <v>727</v>
      </c>
      <c r="G397" s="275"/>
      <c r="H397" s="275"/>
      <c r="I397" s="275"/>
      <c r="J397" s="172"/>
      <c r="K397" s="174">
        <v>10.521000000000001</v>
      </c>
      <c r="L397" s="172"/>
      <c r="M397" s="172"/>
      <c r="N397" s="172"/>
      <c r="O397" s="172"/>
      <c r="P397" s="172"/>
      <c r="Q397" s="172"/>
      <c r="R397" s="175"/>
      <c r="T397" s="176"/>
      <c r="U397" s="172"/>
      <c r="V397" s="172"/>
      <c r="W397" s="172"/>
      <c r="X397" s="172"/>
      <c r="Y397" s="172"/>
      <c r="Z397" s="172"/>
      <c r="AA397" s="177"/>
      <c r="AT397" s="178" t="s">
        <v>161</v>
      </c>
      <c r="AU397" s="178" t="s">
        <v>100</v>
      </c>
      <c r="AV397" s="10" t="s">
        <v>100</v>
      </c>
      <c r="AW397" s="10" t="s">
        <v>36</v>
      </c>
      <c r="AX397" s="10" t="s">
        <v>84</v>
      </c>
      <c r="AY397" s="178" t="s">
        <v>153</v>
      </c>
    </row>
    <row r="398" spans="2:65" s="1" customFormat="1" ht="25.5" customHeight="1">
      <c r="B398" s="37"/>
      <c r="C398" s="164" t="s">
        <v>728</v>
      </c>
      <c r="D398" s="164" t="s">
        <v>154</v>
      </c>
      <c r="E398" s="165" t="s">
        <v>729</v>
      </c>
      <c r="F398" s="270" t="s">
        <v>730</v>
      </c>
      <c r="G398" s="270"/>
      <c r="H398" s="270"/>
      <c r="I398" s="270"/>
      <c r="J398" s="166" t="s">
        <v>197</v>
      </c>
      <c r="K398" s="167">
        <v>0.13200000000000001</v>
      </c>
      <c r="L398" s="271">
        <v>0</v>
      </c>
      <c r="M398" s="272"/>
      <c r="N398" s="273">
        <f>ROUND(L398*K398,2)</f>
        <v>0</v>
      </c>
      <c r="O398" s="273"/>
      <c r="P398" s="273"/>
      <c r="Q398" s="273"/>
      <c r="R398" s="39"/>
      <c r="T398" s="168" t="s">
        <v>22</v>
      </c>
      <c r="U398" s="46" t="s">
        <v>44</v>
      </c>
      <c r="V398" s="38"/>
      <c r="W398" s="169">
        <f>V398*K398</f>
        <v>0</v>
      </c>
      <c r="X398" s="169">
        <v>0</v>
      </c>
      <c r="Y398" s="169">
        <f>X398*K398</f>
        <v>0</v>
      </c>
      <c r="Z398" s="169">
        <v>0</v>
      </c>
      <c r="AA398" s="170">
        <f>Z398*K398</f>
        <v>0</v>
      </c>
      <c r="AR398" s="21" t="s">
        <v>233</v>
      </c>
      <c r="AT398" s="21" t="s">
        <v>154</v>
      </c>
      <c r="AU398" s="21" t="s">
        <v>100</v>
      </c>
      <c r="AY398" s="21" t="s">
        <v>153</v>
      </c>
      <c r="BE398" s="107">
        <f>IF(U398="základní",N398,0)</f>
        <v>0</v>
      </c>
      <c r="BF398" s="107">
        <f>IF(U398="snížená",N398,0)</f>
        <v>0</v>
      </c>
      <c r="BG398" s="107">
        <f>IF(U398="zákl. přenesená",N398,0)</f>
        <v>0</v>
      </c>
      <c r="BH398" s="107">
        <f>IF(U398="sníž. přenesená",N398,0)</f>
        <v>0</v>
      </c>
      <c r="BI398" s="107">
        <f>IF(U398="nulová",N398,0)</f>
        <v>0</v>
      </c>
      <c r="BJ398" s="21" t="s">
        <v>84</v>
      </c>
      <c r="BK398" s="107">
        <f>ROUND(L398*K398,2)</f>
        <v>0</v>
      </c>
      <c r="BL398" s="21" t="s">
        <v>233</v>
      </c>
      <c r="BM398" s="21" t="s">
        <v>731</v>
      </c>
    </row>
    <row r="399" spans="2:65" s="9" customFormat="1" ht="29.85" customHeight="1">
      <c r="B399" s="153"/>
      <c r="C399" s="154"/>
      <c r="D399" s="163" t="s">
        <v>126</v>
      </c>
      <c r="E399" s="163"/>
      <c r="F399" s="163"/>
      <c r="G399" s="163"/>
      <c r="H399" s="163"/>
      <c r="I399" s="163"/>
      <c r="J399" s="163"/>
      <c r="K399" s="163"/>
      <c r="L399" s="163"/>
      <c r="M399" s="163"/>
      <c r="N399" s="291">
        <f>BK399</f>
        <v>0</v>
      </c>
      <c r="O399" s="292"/>
      <c r="P399" s="292"/>
      <c r="Q399" s="292"/>
      <c r="R399" s="156"/>
      <c r="T399" s="157"/>
      <c r="U399" s="154"/>
      <c r="V399" s="154"/>
      <c r="W399" s="158">
        <f>SUM(W400:W412)</f>
        <v>0</v>
      </c>
      <c r="X399" s="154"/>
      <c r="Y399" s="158">
        <f>SUM(Y400:Y412)</f>
        <v>0.44776375000000002</v>
      </c>
      <c r="Z399" s="154"/>
      <c r="AA399" s="159">
        <f>SUM(AA400:AA412)</f>
        <v>1.0432000000000001</v>
      </c>
      <c r="AR399" s="160" t="s">
        <v>100</v>
      </c>
      <c r="AT399" s="161" t="s">
        <v>78</v>
      </c>
      <c r="AU399" s="161" t="s">
        <v>84</v>
      </c>
      <c r="AY399" s="160" t="s">
        <v>153</v>
      </c>
      <c r="BK399" s="162">
        <f>SUM(BK400:BK412)</f>
        <v>0</v>
      </c>
    </row>
    <row r="400" spans="2:65" s="1" customFormat="1" ht="25.5" customHeight="1">
      <c r="B400" s="37"/>
      <c r="C400" s="164" t="s">
        <v>732</v>
      </c>
      <c r="D400" s="164" t="s">
        <v>154</v>
      </c>
      <c r="E400" s="165" t="s">
        <v>733</v>
      </c>
      <c r="F400" s="270" t="s">
        <v>734</v>
      </c>
      <c r="G400" s="270"/>
      <c r="H400" s="270"/>
      <c r="I400" s="270"/>
      <c r="J400" s="166" t="s">
        <v>179</v>
      </c>
      <c r="K400" s="167">
        <v>12.8</v>
      </c>
      <c r="L400" s="271">
        <v>0</v>
      </c>
      <c r="M400" s="272"/>
      <c r="N400" s="273">
        <f>ROUND(L400*K400,2)</f>
        <v>0</v>
      </c>
      <c r="O400" s="273"/>
      <c r="P400" s="273"/>
      <c r="Q400" s="273"/>
      <c r="R400" s="39"/>
      <c r="T400" s="168" t="s">
        <v>22</v>
      </c>
      <c r="U400" s="46" t="s">
        <v>44</v>
      </c>
      <c r="V400" s="38"/>
      <c r="W400" s="169">
        <f>V400*K400</f>
        <v>0</v>
      </c>
      <c r="X400" s="169">
        <v>0</v>
      </c>
      <c r="Y400" s="169">
        <f>X400*K400</f>
        <v>0</v>
      </c>
      <c r="Z400" s="169">
        <v>8.1500000000000003E-2</v>
      </c>
      <c r="AA400" s="170">
        <f>Z400*K400</f>
        <v>1.0432000000000001</v>
      </c>
      <c r="AR400" s="21" t="s">
        <v>233</v>
      </c>
      <c r="AT400" s="21" t="s">
        <v>154</v>
      </c>
      <c r="AU400" s="21" t="s">
        <v>100</v>
      </c>
      <c r="AY400" s="21" t="s">
        <v>153</v>
      </c>
      <c r="BE400" s="107">
        <f>IF(U400="základní",N400,0)</f>
        <v>0</v>
      </c>
      <c r="BF400" s="107">
        <f>IF(U400="snížená",N400,0)</f>
        <v>0</v>
      </c>
      <c r="BG400" s="107">
        <f>IF(U400="zákl. přenesená",N400,0)</f>
        <v>0</v>
      </c>
      <c r="BH400" s="107">
        <f>IF(U400="sníž. přenesená",N400,0)</f>
        <v>0</v>
      </c>
      <c r="BI400" s="107">
        <f>IF(U400="nulová",N400,0)</f>
        <v>0</v>
      </c>
      <c r="BJ400" s="21" t="s">
        <v>84</v>
      </c>
      <c r="BK400" s="107">
        <f>ROUND(L400*K400,2)</f>
        <v>0</v>
      </c>
      <c r="BL400" s="21" t="s">
        <v>233</v>
      </c>
      <c r="BM400" s="21" t="s">
        <v>735</v>
      </c>
    </row>
    <row r="401" spans="2:65" s="10" customFormat="1" ht="25.5" customHeight="1">
      <c r="B401" s="171"/>
      <c r="C401" s="172"/>
      <c r="D401" s="172"/>
      <c r="E401" s="173" t="s">
        <v>22</v>
      </c>
      <c r="F401" s="274" t="s">
        <v>223</v>
      </c>
      <c r="G401" s="275"/>
      <c r="H401" s="275"/>
      <c r="I401" s="275"/>
      <c r="J401" s="172"/>
      <c r="K401" s="174">
        <v>12.8</v>
      </c>
      <c r="L401" s="172"/>
      <c r="M401" s="172"/>
      <c r="N401" s="172"/>
      <c r="O401" s="172"/>
      <c r="P401" s="172"/>
      <c r="Q401" s="172"/>
      <c r="R401" s="175"/>
      <c r="T401" s="176"/>
      <c r="U401" s="172"/>
      <c r="V401" s="172"/>
      <c r="W401" s="172"/>
      <c r="X401" s="172"/>
      <c r="Y401" s="172"/>
      <c r="Z401" s="172"/>
      <c r="AA401" s="177"/>
      <c r="AT401" s="178" t="s">
        <v>161</v>
      </c>
      <c r="AU401" s="178" t="s">
        <v>100</v>
      </c>
      <c r="AV401" s="10" t="s">
        <v>100</v>
      </c>
      <c r="AW401" s="10" t="s">
        <v>36</v>
      </c>
      <c r="AX401" s="10" t="s">
        <v>84</v>
      </c>
      <c r="AY401" s="178" t="s">
        <v>153</v>
      </c>
    </row>
    <row r="402" spans="2:65" s="1" customFormat="1" ht="38.25" customHeight="1">
      <c r="B402" s="37"/>
      <c r="C402" s="164" t="s">
        <v>736</v>
      </c>
      <c r="D402" s="164" t="s">
        <v>154</v>
      </c>
      <c r="E402" s="165" t="s">
        <v>737</v>
      </c>
      <c r="F402" s="270" t="s">
        <v>738</v>
      </c>
      <c r="G402" s="270"/>
      <c r="H402" s="270"/>
      <c r="I402" s="270"/>
      <c r="J402" s="166" t="s">
        <v>179</v>
      </c>
      <c r="K402" s="167">
        <v>12.8</v>
      </c>
      <c r="L402" s="271">
        <v>0</v>
      </c>
      <c r="M402" s="272"/>
      <c r="N402" s="273">
        <f>ROUND(L402*K402,2)</f>
        <v>0</v>
      </c>
      <c r="O402" s="273"/>
      <c r="P402" s="273"/>
      <c r="Q402" s="273"/>
      <c r="R402" s="39"/>
      <c r="T402" s="168" t="s">
        <v>22</v>
      </c>
      <c r="U402" s="46" t="s">
        <v>44</v>
      </c>
      <c r="V402" s="38"/>
      <c r="W402" s="169">
        <f>V402*K402</f>
        <v>0</v>
      </c>
      <c r="X402" s="169">
        <v>3.0000000000000001E-3</v>
      </c>
      <c r="Y402" s="169">
        <f>X402*K402</f>
        <v>3.8400000000000004E-2</v>
      </c>
      <c r="Z402" s="169">
        <v>0</v>
      </c>
      <c r="AA402" s="170">
        <f>Z402*K402</f>
        <v>0</v>
      </c>
      <c r="AR402" s="21" t="s">
        <v>233</v>
      </c>
      <c r="AT402" s="21" t="s">
        <v>154</v>
      </c>
      <c r="AU402" s="21" t="s">
        <v>100</v>
      </c>
      <c r="AY402" s="21" t="s">
        <v>153</v>
      </c>
      <c r="BE402" s="107">
        <f>IF(U402="základní",N402,0)</f>
        <v>0</v>
      </c>
      <c r="BF402" s="107">
        <f>IF(U402="snížená",N402,0)</f>
        <v>0</v>
      </c>
      <c r="BG402" s="107">
        <f>IF(U402="zákl. přenesená",N402,0)</f>
        <v>0</v>
      </c>
      <c r="BH402" s="107">
        <f>IF(U402="sníž. přenesená",N402,0)</f>
        <v>0</v>
      </c>
      <c r="BI402" s="107">
        <f>IF(U402="nulová",N402,0)</f>
        <v>0</v>
      </c>
      <c r="BJ402" s="21" t="s">
        <v>84</v>
      </c>
      <c r="BK402" s="107">
        <f>ROUND(L402*K402,2)</f>
        <v>0</v>
      </c>
      <c r="BL402" s="21" t="s">
        <v>233</v>
      </c>
      <c r="BM402" s="21" t="s">
        <v>739</v>
      </c>
    </row>
    <row r="403" spans="2:65" s="10" customFormat="1" ht="25.5" customHeight="1">
      <c r="B403" s="171"/>
      <c r="C403" s="172"/>
      <c r="D403" s="172"/>
      <c r="E403" s="173" t="s">
        <v>22</v>
      </c>
      <c r="F403" s="274" t="s">
        <v>223</v>
      </c>
      <c r="G403" s="275"/>
      <c r="H403" s="275"/>
      <c r="I403" s="275"/>
      <c r="J403" s="172"/>
      <c r="K403" s="174">
        <v>12.8</v>
      </c>
      <c r="L403" s="172"/>
      <c r="M403" s="172"/>
      <c r="N403" s="172"/>
      <c r="O403" s="172"/>
      <c r="P403" s="172"/>
      <c r="Q403" s="172"/>
      <c r="R403" s="175"/>
      <c r="T403" s="176"/>
      <c r="U403" s="172"/>
      <c r="V403" s="172"/>
      <c r="W403" s="172"/>
      <c r="X403" s="172"/>
      <c r="Y403" s="172"/>
      <c r="Z403" s="172"/>
      <c r="AA403" s="177"/>
      <c r="AT403" s="178" t="s">
        <v>161</v>
      </c>
      <c r="AU403" s="178" t="s">
        <v>100</v>
      </c>
      <c r="AV403" s="10" t="s">
        <v>100</v>
      </c>
      <c r="AW403" s="10" t="s">
        <v>36</v>
      </c>
      <c r="AX403" s="10" t="s">
        <v>84</v>
      </c>
      <c r="AY403" s="178" t="s">
        <v>153</v>
      </c>
    </row>
    <row r="404" spans="2:65" s="1" customFormat="1" ht="38.25" customHeight="1">
      <c r="B404" s="37"/>
      <c r="C404" s="187" t="s">
        <v>740</v>
      </c>
      <c r="D404" s="187" t="s">
        <v>441</v>
      </c>
      <c r="E404" s="188" t="s">
        <v>741</v>
      </c>
      <c r="F404" s="280" t="s">
        <v>742</v>
      </c>
      <c r="G404" s="280"/>
      <c r="H404" s="280"/>
      <c r="I404" s="280"/>
      <c r="J404" s="189" t="s">
        <v>179</v>
      </c>
      <c r="K404" s="190">
        <v>14.08</v>
      </c>
      <c r="L404" s="281">
        <v>0</v>
      </c>
      <c r="M404" s="282"/>
      <c r="N404" s="283">
        <f>ROUND(L404*K404,2)</f>
        <v>0</v>
      </c>
      <c r="O404" s="273"/>
      <c r="P404" s="273"/>
      <c r="Q404" s="273"/>
      <c r="R404" s="39"/>
      <c r="T404" s="168" t="s">
        <v>22</v>
      </c>
      <c r="U404" s="46" t="s">
        <v>44</v>
      </c>
      <c r="V404" s="38"/>
      <c r="W404" s="169">
        <f>V404*K404</f>
        <v>0</v>
      </c>
      <c r="X404" s="169">
        <v>1.26E-2</v>
      </c>
      <c r="Y404" s="169">
        <f>X404*K404</f>
        <v>0.17740800000000001</v>
      </c>
      <c r="Z404" s="169">
        <v>0</v>
      </c>
      <c r="AA404" s="170">
        <f>Z404*K404</f>
        <v>0</v>
      </c>
      <c r="AR404" s="21" t="s">
        <v>307</v>
      </c>
      <c r="AT404" s="21" t="s">
        <v>441</v>
      </c>
      <c r="AU404" s="21" t="s">
        <v>100</v>
      </c>
      <c r="AY404" s="21" t="s">
        <v>153</v>
      </c>
      <c r="BE404" s="107">
        <f>IF(U404="základní",N404,0)</f>
        <v>0</v>
      </c>
      <c r="BF404" s="107">
        <f>IF(U404="snížená",N404,0)</f>
        <v>0</v>
      </c>
      <c r="BG404" s="107">
        <f>IF(U404="zákl. přenesená",N404,0)</f>
        <v>0</v>
      </c>
      <c r="BH404" s="107">
        <f>IF(U404="sníž. přenesená",N404,0)</f>
        <v>0</v>
      </c>
      <c r="BI404" s="107">
        <f>IF(U404="nulová",N404,0)</f>
        <v>0</v>
      </c>
      <c r="BJ404" s="21" t="s">
        <v>84</v>
      </c>
      <c r="BK404" s="107">
        <f>ROUND(L404*K404,2)</f>
        <v>0</v>
      </c>
      <c r="BL404" s="21" t="s">
        <v>233</v>
      </c>
      <c r="BM404" s="21" t="s">
        <v>743</v>
      </c>
    </row>
    <row r="405" spans="2:65" s="1" customFormat="1" ht="38.25" customHeight="1">
      <c r="B405" s="37"/>
      <c r="C405" s="164" t="s">
        <v>744</v>
      </c>
      <c r="D405" s="164" t="s">
        <v>154</v>
      </c>
      <c r="E405" s="165" t="s">
        <v>745</v>
      </c>
      <c r="F405" s="270" t="s">
        <v>746</v>
      </c>
      <c r="G405" s="270"/>
      <c r="H405" s="270"/>
      <c r="I405" s="270"/>
      <c r="J405" s="166" t="s">
        <v>179</v>
      </c>
      <c r="K405" s="167">
        <v>12.8</v>
      </c>
      <c r="L405" s="271">
        <v>0</v>
      </c>
      <c r="M405" s="272"/>
      <c r="N405" s="273">
        <f>ROUND(L405*K405,2)</f>
        <v>0</v>
      </c>
      <c r="O405" s="273"/>
      <c r="P405" s="273"/>
      <c r="Q405" s="273"/>
      <c r="R405" s="39"/>
      <c r="T405" s="168" t="s">
        <v>22</v>
      </c>
      <c r="U405" s="46" t="s">
        <v>44</v>
      </c>
      <c r="V405" s="38"/>
      <c r="W405" s="169">
        <f>V405*K405</f>
        <v>0</v>
      </c>
      <c r="X405" s="169">
        <v>0</v>
      </c>
      <c r="Y405" s="169">
        <f>X405*K405</f>
        <v>0</v>
      </c>
      <c r="Z405" s="169">
        <v>0</v>
      </c>
      <c r="AA405" s="170">
        <f>Z405*K405</f>
        <v>0</v>
      </c>
      <c r="AR405" s="21" t="s">
        <v>233</v>
      </c>
      <c r="AT405" s="21" t="s">
        <v>154</v>
      </c>
      <c r="AU405" s="21" t="s">
        <v>100</v>
      </c>
      <c r="AY405" s="21" t="s">
        <v>153</v>
      </c>
      <c r="BE405" s="107">
        <f>IF(U405="základní",N405,0)</f>
        <v>0</v>
      </c>
      <c r="BF405" s="107">
        <f>IF(U405="snížená",N405,0)</f>
        <v>0</v>
      </c>
      <c r="BG405" s="107">
        <f>IF(U405="zákl. přenesená",N405,0)</f>
        <v>0</v>
      </c>
      <c r="BH405" s="107">
        <f>IF(U405="sníž. přenesená",N405,0)</f>
        <v>0</v>
      </c>
      <c r="BI405" s="107">
        <f>IF(U405="nulová",N405,0)</f>
        <v>0</v>
      </c>
      <c r="BJ405" s="21" t="s">
        <v>84</v>
      </c>
      <c r="BK405" s="107">
        <f>ROUND(L405*K405,2)</f>
        <v>0</v>
      </c>
      <c r="BL405" s="21" t="s">
        <v>233</v>
      </c>
      <c r="BM405" s="21" t="s">
        <v>747</v>
      </c>
    </row>
    <row r="406" spans="2:65" s="1" customFormat="1" ht="38.25" customHeight="1">
      <c r="B406" s="37"/>
      <c r="C406" s="164" t="s">
        <v>748</v>
      </c>
      <c r="D406" s="164" t="s">
        <v>154</v>
      </c>
      <c r="E406" s="165" t="s">
        <v>749</v>
      </c>
      <c r="F406" s="270" t="s">
        <v>750</v>
      </c>
      <c r="G406" s="270"/>
      <c r="H406" s="270"/>
      <c r="I406" s="270"/>
      <c r="J406" s="166" t="s">
        <v>179</v>
      </c>
      <c r="K406" s="167">
        <v>7.1849999999999996</v>
      </c>
      <c r="L406" s="271">
        <v>0</v>
      </c>
      <c r="M406" s="272"/>
      <c r="N406" s="273">
        <f>ROUND(L406*K406,2)</f>
        <v>0</v>
      </c>
      <c r="O406" s="273"/>
      <c r="P406" s="273"/>
      <c r="Q406" s="273"/>
      <c r="R406" s="39"/>
      <c r="T406" s="168" t="s">
        <v>22</v>
      </c>
      <c r="U406" s="46" t="s">
        <v>44</v>
      </c>
      <c r="V406" s="38"/>
      <c r="W406" s="169">
        <f>V406*K406</f>
        <v>0</v>
      </c>
      <c r="X406" s="169">
        <v>2.9499999999999999E-3</v>
      </c>
      <c r="Y406" s="169">
        <f>X406*K406</f>
        <v>2.1195749999999999E-2</v>
      </c>
      <c r="Z406" s="169">
        <v>0</v>
      </c>
      <c r="AA406" s="170">
        <f>Z406*K406</f>
        <v>0</v>
      </c>
      <c r="AR406" s="21" t="s">
        <v>233</v>
      </c>
      <c r="AT406" s="21" t="s">
        <v>154</v>
      </c>
      <c r="AU406" s="21" t="s">
        <v>100</v>
      </c>
      <c r="AY406" s="21" t="s">
        <v>153</v>
      </c>
      <c r="BE406" s="107">
        <f>IF(U406="základní",N406,0)</f>
        <v>0</v>
      </c>
      <c r="BF406" s="107">
        <f>IF(U406="snížená",N406,0)</f>
        <v>0</v>
      </c>
      <c r="BG406" s="107">
        <f>IF(U406="zákl. přenesená",N406,0)</f>
        <v>0</v>
      </c>
      <c r="BH406" s="107">
        <f>IF(U406="sníž. přenesená",N406,0)</f>
        <v>0</v>
      </c>
      <c r="BI406" s="107">
        <f>IF(U406="nulová",N406,0)</f>
        <v>0</v>
      </c>
      <c r="BJ406" s="21" t="s">
        <v>84</v>
      </c>
      <c r="BK406" s="107">
        <f>ROUND(L406*K406,2)</f>
        <v>0</v>
      </c>
      <c r="BL406" s="21" t="s">
        <v>233</v>
      </c>
      <c r="BM406" s="21" t="s">
        <v>751</v>
      </c>
    </row>
    <row r="407" spans="2:65" s="10" customFormat="1" ht="25.5" customHeight="1">
      <c r="B407" s="171"/>
      <c r="C407" s="172"/>
      <c r="D407" s="172"/>
      <c r="E407" s="173" t="s">
        <v>22</v>
      </c>
      <c r="F407" s="274" t="s">
        <v>306</v>
      </c>
      <c r="G407" s="275"/>
      <c r="H407" s="275"/>
      <c r="I407" s="275"/>
      <c r="J407" s="172"/>
      <c r="K407" s="174">
        <v>7.1849999999999996</v>
      </c>
      <c r="L407" s="172"/>
      <c r="M407" s="172"/>
      <c r="N407" s="172"/>
      <c r="O407" s="172"/>
      <c r="P407" s="172"/>
      <c r="Q407" s="172"/>
      <c r="R407" s="175"/>
      <c r="T407" s="176"/>
      <c r="U407" s="172"/>
      <c r="V407" s="172"/>
      <c r="W407" s="172"/>
      <c r="X407" s="172"/>
      <c r="Y407" s="172"/>
      <c r="Z407" s="172"/>
      <c r="AA407" s="177"/>
      <c r="AT407" s="178" t="s">
        <v>161</v>
      </c>
      <c r="AU407" s="178" t="s">
        <v>100</v>
      </c>
      <c r="AV407" s="10" t="s">
        <v>100</v>
      </c>
      <c r="AW407" s="10" t="s">
        <v>36</v>
      </c>
      <c r="AX407" s="10" t="s">
        <v>84</v>
      </c>
      <c r="AY407" s="178" t="s">
        <v>153</v>
      </c>
    </row>
    <row r="408" spans="2:65" s="1" customFormat="1" ht="25.5" customHeight="1">
      <c r="B408" s="37"/>
      <c r="C408" s="187" t="s">
        <v>752</v>
      </c>
      <c r="D408" s="187" t="s">
        <v>441</v>
      </c>
      <c r="E408" s="188" t="s">
        <v>753</v>
      </c>
      <c r="F408" s="280" t="s">
        <v>754</v>
      </c>
      <c r="G408" s="280"/>
      <c r="H408" s="280"/>
      <c r="I408" s="280"/>
      <c r="J408" s="189" t="s">
        <v>203</v>
      </c>
      <c r="K408" s="190">
        <v>421.52</v>
      </c>
      <c r="L408" s="281">
        <v>0</v>
      </c>
      <c r="M408" s="282"/>
      <c r="N408" s="283">
        <f>ROUND(L408*K408,2)</f>
        <v>0</v>
      </c>
      <c r="O408" s="273"/>
      <c r="P408" s="273"/>
      <c r="Q408" s="273"/>
      <c r="R408" s="39"/>
      <c r="T408" s="168" t="s">
        <v>22</v>
      </c>
      <c r="U408" s="46" t="s">
        <v>44</v>
      </c>
      <c r="V408" s="38"/>
      <c r="W408" s="169">
        <f>V408*K408</f>
        <v>0</v>
      </c>
      <c r="X408" s="169">
        <v>5.0000000000000001E-4</v>
      </c>
      <c r="Y408" s="169">
        <f>X408*K408</f>
        <v>0.21076</v>
      </c>
      <c r="Z408" s="169">
        <v>0</v>
      </c>
      <c r="AA408" s="170">
        <f>Z408*K408</f>
        <v>0</v>
      </c>
      <c r="AR408" s="21" t="s">
        <v>307</v>
      </c>
      <c r="AT408" s="21" t="s">
        <v>441</v>
      </c>
      <c r="AU408" s="21" t="s">
        <v>100</v>
      </c>
      <c r="AY408" s="21" t="s">
        <v>153</v>
      </c>
      <c r="BE408" s="107">
        <f>IF(U408="základní",N408,0)</f>
        <v>0</v>
      </c>
      <c r="BF408" s="107">
        <f>IF(U408="snížená",N408,0)</f>
        <v>0</v>
      </c>
      <c r="BG408" s="107">
        <f>IF(U408="zákl. přenesená",N408,0)</f>
        <v>0</v>
      </c>
      <c r="BH408" s="107">
        <f>IF(U408="sníž. přenesená",N408,0)</f>
        <v>0</v>
      </c>
      <c r="BI408" s="107">
        <f>IF(U408="nulová",N408,0)</f>
        <v>0</v>
      </c>
      <c r="BJ408" s="21" t="s">
        <v>84</v>
      </c>
      <c r="BK408" s="107">
        <f>ROUND(L408*K408,2)</f>
        <v>0</v>
      </c>
      <c r="BL408" s="21" t="s">
        <v>233</v>
      </c>
      <c r="BM408" s="21" t="s">
        <v>755</v>
      </c>
    </row>
    <row r="409" spans="2:65" s="10" customFormat="1" ht="16.5" customHeight="1">
      <c r="B409" s="171"/>
      <c r="C409" s="172"/>
      <c r="D409" s="172"/>
      <c r="E409" s="173" t="s">
        <v>22</v>
      </c>
      <c r="F409" s="274" t="s">
        <v>756</v>
      </c>
      <c r="G409" s="275"/>
      <c r="H409" s="275"/>
      <c r="I409" s="275"/>
      <c r="J409" s="172"/>
      <c r="K409" s="174">
        <v>421.52</v>
      </c>
      <c r="L409" s="172"/>
      <c r="M409" s="172"/>
      <c r="N409" s="172"/>
      <c r="O409" s="172"/>
      <c r="P409" s="172"/>
      <c r="Q409" s="172"/>
      <c r="R409" s="175"/>
      <c r="T409" s="176"/>
      <c r="U409" s="172"/>
      <c r="V409" s="172"/>
      <c r="W409" s="172"/>
      <c r="X409" s="172"/>
      <c r="Y409" s="172"/>
      <c r="Z409" s="172"/>
      <c r="AA409" s="177"/>
      <c r="AT409" s="178" t="s">
        <v>161</v>
      </c>
      <c r="AU409" s="178" t="s">
        <v>100</v>
      </c>
      <c r="AV409" s="10" t="s">
        <v>100</v>
      </c>
      <c r="AW409" s="10" t="s">
        <v>36</v>
      </c>
      <c r="AX409" s="10" t="s">
        <v>84</v>
      </c>
      <c r="AY409" s="178" t="s">
        <v>153</v>
      </c>
    </row>
    <row r="410" spans="2:65" s="1" customFormat="1" ht="25.5" customHeight="1">
      <c r="B410" s="37"/>
      <c r="C410" s="164" t="s">
        <v>757</v>
      </c>
      <c r="D410" s="164" t="s">
        <v>154</v>
      </c>
      <c r="E410" s="165" t="s">
        <v>758</v>
      </c>
      <c r="F410" s="270" t="s">
        <v>759</v>
      </c>
      <c r="G410" s="270"/>
      <c r="H410" s="270"/>
      <c r="I410" s="270"/>
      <c r="J410" s="166" t="s">
        <v>179</v>
      </c>
      <c r="K410" s="167">
        <v>7.1849999999999996</v>
      </c>
      <c r="L410" s="271">
        <v>0</v>
      </c>
      <c r="M410" s="272"/>
      <c r="N410" s="273">
        <f>ROUND(L410*K410,2)</f>
        <v>0</v>
      </c>
      <c r="O410" s="273"/>
      <c r="P410" s="273"/>
      <c r="Q410" s="273"/>
      <c r="R410" s="39"/>
      <c r="T410" s="168" t="s">
        <v>22</v>
      </c>
      <c r="U410" s="46" t="s">
        <v>44</v>
      </c>
      <c r="V410" s="38"/>
      <c r="W410" s="169">
        <f>V410*K410</f>
        <v>0</v>
      </c>
      <c r="X410" s="169">
        <v>0</v>
      </c>
      <c r="Y410" s="169">
        <f>X410*K410</f>
        <v>0</v>
      </c>
      <c r="Z410" s="169">
        <v>0</v>
      </c>
      <c r="AA410" s="170">
        <f>Z410*K410</f>
        <v>0</v>
      </c>
      <c r="AR410" s="21" t="s">
        <v>233</v>
      </c>
      <c r="AT410" s="21" t="s">
        <v>154</v>
      </c>
      <c r="AU410" s="21" t="s">
        <v>100</v>
      </c>
      <c r="AY410" s="21" t="s">
        <v>153</v>
      </c>
      <c r="BE410" s="107">
        <f>IF(U410="základní",N410,0)</f>
        <v>0</v>
      </c>
      <c r="BF410" s="107">
        <f>IF(U410="snížená",N410,0)</f>
        <v>0</v>
      </c>
      <c r="BG410" s="107">
        <f>IF(U410="zákl. přenesená",N410,0)</f>
        <v>0</v>
      </c>
      <c r="BH410" s="107">
        <f>IF(U410="sníž. přenesená",N410,0)</f>
        <v>0</v>
      </c>
      <c r="BI410" s="107">
        <f>IF(U410="nulová",N410,0)</f>
        <v>0</v>
      </c>
      <c r="BJ410" s="21" t="s">
        <v>84</v>
      </c>
      <c r="BK410" s="107">
        <f>ROUND(L410*K410,2)</f>
        <v>0</v>
      </c>
      <c r="BL410" s="21" t="s">
        <v>233</v>
      </c>
      <c r="BM410" s="21" t="s">
        <v>760</v>
      </c>
    </row>
    <row r="411" spans="2:65" s="1" customFormat="1" ht="38.25" customHeight="1">
      <c r="B411" s="37"/>
      <c r="C411" s="164" t="s">
        <v>761</v>
      </c>
      <c r="D411" s="164" t="s">
        <v>154</v>
      </c>
      <c r="E411" s="165" t="s">
        <v>762</v>
      </c>
      <c r="F411" s="270" t="s">
        <v>763</v>
      </c>
      <c r="G411" s="270"/>
      <c r="H411" s="270"/>
      <c r="I411" s="270"/>
      <c r="J411" s="166" t="s">
        <v>179</v>
      </c>
      <c r="K411" s="167">
        <v>7.1849999999999996</v>
      </c>
      <c r="L411" s="271">
        <v>0</v>
      </c>
      <c r="M411" s="272"/>
      <c r="N411" s="273">
        <f>ROUND(L411*K411,2)</f>
        <v>0</v>
      </c>
      <c r="O411" s="273"/>
      <c r="P411" s="273"/>
      <c r="Q411" s="273"/>
      <c r="R411" s="39"/>
      <c r="T411" s="168" t="s">
        <v>22</v>
      </c>
      <c r="U411" s="46" t="s">
        <v>44</v>
      </c>
      <c r="V411" s="38"/>
      <c r="W411" s="169">
        <f>V411*K411</f>
        <v>0</v>
      </c>
      <c r="X411" s="169">
        <v>0</v>
      </c>
      <c r="Y411" s="169">
        <f>X411*K411</f>
        <v>0</v>
      </c>
      <c r="Z411" s="169">
        <v>0</v>
      </c>
      <c r="AA411" s="170">
        <f>Z411*K411</f>
        <v>0</v>
      </c>
      <c r="AR411" s="21" t="s">
        <v>233</v>
      </c>
      <c r="AT411" s="21" t="s">
        <v>154</v>
      </c>
      <c r="AU411" s="21" t="s">
        <v>100</v>
      </c>
      <c r="AY411" s="21" t="s">
        <v>153</v>
      </c>
      <c r="BE411" s="107">
        <f>IF(U411="základní",N411,0)</f>
        <v>0</v>
      </c>
      <c r="BF411" s="107">
        <f>IF(U411="snížená",N411,0)</f>
        <v>0</v>
      </c>
      <c r="BG411" s="107">
        <f>IF(U411="zákl. přenesená",N411,0)</f>
        <v>0</v>
      </c>
      <c r="BH411" s="107">
        <f>IF(U411="sníž. přenesená",N411,0)</f>
        <v>0</v>
      </c>
      <c r="BI411" s="107">
        <f>IF(U411="nulová",N411,0)</f>
        <v>0</v>
      </c>
      <c r="BJ411" s="21" t="s">
        <v>84</v>
      </c>
      <c r="BK411" s="107">
        <f>ROUND(L411*K411,2)</f>
        <v>0</v>
      </c>
      <c r="BL411" s="21" t="s">
        <v>233</v>
      </c>
      <c r="BM411" s="21" t="s">
        <v>764</v>
      </c>
    </row>
    <row r="412" spans="2:65" s="1" customFormat="1" ht="25.5" customHeight="1">
      <c r="B412" s="37"/>
      <c r="C412" s="164" t="s">
        <v>765</v>
      </c>
      <c r="D412" s="164" t="s">
        <v>154</v>
      </c>
      <c r="E412" s="165" t="s">
        <v>766</v>
      </c>
      <c r="F412" s="270" t="s">
        <v>767</v>
      </c>
      <c r="G412" s="270"/>
      <c r="H412" s="270"/>
      <c r="I412" s="270"/>
      <c r="J412" s="166" t="s">
        <v>197</v>
      </c>
      <c r="K412" s="167">
        <v>0.44800000000000001</v>
      </c>
      <c r="L412" s="271">
        <v>0</v>
      </c>
      <c r="M412" s="272"/>
      <c r="N412" s="273">
        <f>ROUND(L412*K412,2)</f>
        <v>0</v>
      </c>
      <c r="O412" s="273"/>
      <c r="P412" s="273"/>
      <c r="Q412" s="273"/>
      <c r="R412" s="39"/>
      <c r="T412" s="168" t="s">
        <v>22</v>
      </c>
      <c r="U412" s="46" t="s">
        <v>44</v>
      </c>
      <c r="V412" s="38"/>
      <c r="W412" s="169">
        <f>V412*K412</f>
        <v>0</v>
      </c>
      <c r="X412" s="169">
        <v>0</v>
      </c>
      <c r="Y412" s="169">
        <f>X412*K412</f>
        <v>0</v>
      </c>
      <c r="Z412" s="169">
        <v>0</v>
      </c>
      <c r="AA412" s="170">
        <f>Z412*K412</f>
        <v>0</v>
      </c>
      <c r="AR412" s="21" t="s">
        <v>233</v>
      </c>
      <c r="AT412" s="21" t="s">
        <v>154</v>
      </c>
      <c r="AU412" s="21" t="s">
        <v>100</v>
      </c>
      <c r="AY412" s="21" t="s">
        <v>153</v>
      </c>
      <c r="BE412" s="107">
        <f>IF(U412="základní",N412,0)</f>
        <v>0</v>
      </c>
      <c r="BF412" s="107">
        <f>IF(U412="snížená",N412,0)</f>
        <v>0</v>
      </c>
      <c r="BG412" s="107">
        <f>IF(U412="zákl. přenesená",N412,0)</f>
        <v>0</v>
      </c>
      <c r="BH412" s="107">
        <f>IF(U412="sníž. přenesená",N412,0)</f>
        <v>0</v>
      </c>
      <c r="BI412" s="107">
        <f>IF(U412="nulová",N412,0)</f>
        <v>0</v>
      </c>
      <c r="BJ412" s="21" t="s">
        <v>84</v>
      </c>
      <c r="BK412" s="107">
        <f>ROUND(L412*K412,2)</f>
        <v>0</v>
      </c>
      <c r="BL412" s="21" t="s">
        <v>233</v>
      </c>
      <c r="BM412" s="21" t="s">
        <v>768</v>
      </c>
    </row>
    <row r="413" spans="2:65" s="9" customFormat="1" ht="29.85" customHeight="1">
      <c r="B413" s="153"/>
      <c r="C413" s="154"/>
      <c r="D413" s="163" t="s">
        <v>127</v>
      </c>
      <c r="E413" s="163"/>
      <c r="F413" s="163"/>
      <c r="G413" s="163"/>
      <c r="H413" s="163"/>
      <c r="I413" s="163"/>
      <c r="J413" s="163"/>
      <c r="K413" s="163"/>
      <c r="L413" s="163"/>
      <c r="M413" s="163"/>
      <c r="N413" s="291">
        <f>BK413</f>
        <v>0</v>
      </c>
      <c r="O413" s="292"/>
      <c r="P413" s="292"/>
      <c r="Q413" s="292"/>
      <c r="R413" s="156"/>
      <c r="T413" s="157"/>
      <c r="U413" s="154"/>
      <c r="V413" s="154"/>
      <c r="W413" s="158">
        <f>SUM(W414:W427)</f>
        <v>0</v>
      </c>
      <c r="X413" s="154"/>
      <c r="Y413" s="158">
        <f>SUM(Y414:Y427)</f>
        <v>0.11794874999999999</v>
      </c>
      <c r="Z413" s="154"/>
      <c r="AA413" s="159">
        <f>SUM(AA414:AA427)</f>
        <v>0</v>
      </c>
      <c r="AR413" s="160" t="s">
        <v>100</v>
      </c>
      <c r="AT413" s="161" t="s">
        <v>78</v>
      </c>
      <c r="AU413" s="161" t="s">
        <v>84</v>
      </c>
      <c r="AY413" s="160" t="s">
        <v>153</v>
      </c>
      <c r="BK413" s="162">
        <f>SUM(BK414:BK427)</f>
        <v>0</v>
      </c>
    </row>
    <row r="414" spans="2:65" s="1" customFormat="1" ht="25.5" customHeight="1">
      <c r="B414" s="37"/>
      <c r="C414" s="164" t="s">
        <v>769</v>
      </c>
      <c r="D414" s="164" t="s">
        <v>154</v>
      </c>
      <c r="E414" s="165" t="s">
        <v>770</v>
      </c>
      <c r="F414" s="270" t="s">
        <v>771</v>
      </c>
      <c r="G414" s="270"/>
      <c r="H414" s="270"/>
      <c r="I414" s="270"/>
      <c r="J414" s="166" t="s">
        <v>179</v>
      </c>
      <c r="K414" s="167">
        <v>13.275</v>
      </c>
      <c r="L414" s="271">
        <v>0</v>
      </c>
      <c r="M414" s="272"/>
      <c r="N414" s="273">
        <f>ROUND(L414*K414,2)</f>
        <v>0</v>
      </c>
      <c r="O414" s="273"/>
      <c r="P414" s="273"/>
      <c r="Q414" s="273"/>
      <c r="R414" s="39"/>
      <c r="T414" s="168" t="s">
        <v>22</v>
      </c>
      <c r="U414" s="46" t="s">
        <v>44</v>
      </c>
      <c r="V414" s="38"/>
      <c r="W414" s="169">
        <f>V414*K414</f>
        <v>0</v>
      </c>
      <c r="X414" s="169">
        <v>0</v>
      </c>
      <c r="Y414" s="169">
        <f>X414*K414</f>
        <v>0</v>
      </c>
      <c r="Z414" s="169">
        <v>0</v>
      </c>
      <c r="AA414" s="170">
        <f>Z414*K414</f>
        <v>0</v>
      </c>
      <c r="AR414" s="21" t="s">
        <v>233</v>
      </c>
      <c r="AT414" s="21" t="s">
        <v>154</v>
      </c>
      <c r="AU414" s="21" t="s">
        <v>100</v>
      </c>
      <c r="AY414" s="21" t="s">
        <v>153</v>
      </c>
      <c r="BE414" s="107">
        <f>IF(U414="základní",N414,0)</f>
        <v>0</v>
      </c>
      <c r="BF414" s="107">
        <f>IF(U414="snížená",N414,0)</f>
        <v>0</v>
      </c>
      <c r="BG414" s="107">
        <f>IF(U414="zákl. přenesená",N414,0)</f>
        <v>0</v>
      </c>
      <c r="BH414" s="107">
        <f>IF(U414="sníž. přenesená",N414,0)</f>
        <v>0</v>
      </c>
      <c r="BI414" s="107">
        <f>IF(U414="nulová",N414,0)</f>
        <v>0</v>
      </c>
      <c r="BJ414" s="21" t="s">
        <v>84</v>
      </c>
      <c r="BK414" s="107">
        <f>ROUND(L414*K414,2)</f>
        <v>0</v>
      </c>
      <c r="BL414" s="21" t="s">
        <v>233</v>
      </c>
      <c r="BM414" s="21" t="s">
        <v>772</v>
      </c>
    </row>
    <row r="415" spans="2:65" s="1" customFormat="1" ht="25.5" customHeight="1">
      <c r="B415" s="37"/>
      <c r="C415" s="164" t="s">
        <v>773</v>
      </c>
      <c r="D415" s="164" t="s">
        <v>154</v>
      </c>
      <c r="E415" s="165" t="s">
        <v>774</v>
      </c>
      <c r="F415" s="270" t="s">
        <v>775</v>
      </c>
      <c r="G415" s="270"/>
      <c r="H415" s="270"/>
      <c r="I415" s="270"/>
      <c r="J415" s="166" t="s">
        <v>179</v>
      </c>
      <c r="K415" s="167">
        <v>13.275</v>
      </c>
      <c r="L415" s="271">
        <v>0</v>
      </c>
      <c r="M415" s="272"/>
      <c r="N415" s="273">
        <f>ROUND(L415*K415,2)</f>
        <v>0</v>
      </c>
      <c r="O415" s="273"/>
      <c r="P415" s="273"/>
      <c r="Q415" s="273"/>
      <c r="R415" s="39"/>
      <c r="T415" s="168" t="s">
        <v>22</v>
      </c>
      <c r="U415" s="46" t="s">
        <v>44</v>
      </c>
      <c r="V415" s="38"/>
      <c r="W415" s="169">
        <f>V415*K415</f>
        <v>0</v>
      </c>
      <c r="X415" s="169">
        <v>1.7000000000000001E-4</v>
      </c>
      <c r="Y415" s="169">
        <f>X415*K415</f>
        <v>2.2567500000000001E-3</v>
      </c>
      <c r="Z415" s="169">
        <v>0</v>
      </c>
      <c r="AA415" s="170">
        <f>Z415*K415</f>
        <v>0</v>
      </c>
      <c r="AR415" s="21" t="s">
        <v>233</v>
      </c>
      <c r="AT415" s="21" t="s">
        <v>154</v>
      </c>
      <c r="AU415" s="21" t="s">
        <v>100</v>
      </c>
      <c r="AY415" s="21" t="s">
        <v>153</v>
      </c>
      <c r="BE415" s="107">
        <f>IF(U415="základní",N415,0)</f>
        <v>0</v>
      </c>
      <c r="BF415" s="107">
        <f>IF(U415="snížená",N415,0)</f>
        <v>0</v>
      </c>
      <c r="BG415" s="107">
        <f>IF(U415="zákl. přenesená",N415,0)</f>
        <v>0</v>
      </c>
      <c r="BH415" s="107">
        <f>IF(U415="sníž. přenesená",N415,0)</f>
        <v>0</v>
      </c>
      <c r="BI415" s="107">
        <f>IF(U415="nulová",N415,0)</f>
        <v>0</v>
      </c>
      <c r="BJ415" s="21" t="s">
        <v>84</v>
      </c>
      <c r="BK415" s="107">
        <f>ROUND(L415*K415,2)</f>
        <v>0</v>
      </c>
      <c r="BL415" s="21" t="s">
        <v>233</v>
      </c>
      <c r="BM415" s="21" t="s">
        <v>776</v>
      </c>
    </row>
    <row r="416" spans="2:65" s="10" customFormat="1" ht="25.5" customHeight="1">
      <c r="B416" s="171"/>
      <c r="C416" s="172"/>
      <c r="D416" s="172"/>
      <c r="E416" s="173" t="s">
        <v>22</v>
      </c>
      <c r="F416" s="274" t="s">
        <v>777</v>
      </c>
      <c r="G416" s="275"/>
      <c r="H416" s="275"/>
      <c r="I416" s="275"/>
      <c r="J416" s="172"/>
      <c r="K416" s="174">
        <v>10.8</v>
      </c>
      <c r="L416" s="172"/>
      <c r="M416" s="172"/>
      <c r="N416" s="172"/>
      <c r="O416" s="172"/>
      <c r="P416" s="172"/>
      <c r="Q416" s="172"/>
      <c r="R416" s="175"/>
      <c r="T416" s="176"/>
      <c r="U416" s="172"/>
      <c r="V416" s="172"/>
      <c r="W416" s="172"/>
      <c r="X416" s="172"/>
      <c r="Y416" s="172"/>
      <c r="Z416" s="172"/>
      <c r="AA416" s="177"/>
      <c r="AT416" s="178" t="s">
        <v>161</v>
      </c>
      <c r="AU416" s="178" t="s">
        <v>100</v>
      </c>
      <c r="AV416" s="10" t="s">
        <v>100</v>
      </c>
      <c r="AW416" s="10" t="s">
        <v>36</v>
      </c>
      <c r="AX416" s="10" t="s">
        <v>79</v>
      </c>
      <c r="AY416" s="178" t="s">
        <v>153</v>
      </c>
    </row>
    <row r="417" spans="2:65" s="10" customFormat="1" ht="25.5" customHeight="1">
      <c r="B417" s="171"/>
      <c r="C417" s="172"/>
      <c r="D417" s="172"/>
      <c r="E417" s="173" t="s">
        <v>22</v>
      </c>
      <c r="F417" s="276" t="s">
        <v>778</v>
      </c>
      <c r="G417" s="277"/>
      <c r="H417" s="277"/>
      <c r="I417" s="277"/>
      <c r="J417" s="172"/>
      <c r="K417" s="174">
        <v>2.4750000000000001</v>
      </c>
      <c r="L417" s="172"/>
      <c r="M417" s="172"/>
      <c r="N417" s="172"/>
      <c r="O417" s="172"/>
      <c r="P417" s="172"/>
      <c r="Q417" s="172"/>
      <c r="R417" s="175"/>
      <c r="T417" s="176"/>
      <c r="U417" s="172"/>
      <c r="V417" s="172"/>
      <c r="W417" s="172"/>
      <c r="X417" s="172"/>
      <c r="Y417" s="172"/>
      <c r="Z417" s="172"/>
      <c r="AA417" s="177"/>
      <c r="AT417" s="178" t="s">
        <v>161</v>
      </c>
      <c r="AU417" s="178" t="s">
        <v>100</v>
      </c>
      <c r="AV417" s="10" t="s">
        <v>100</v>
      </c>
      <c r="AW417" s="10" t="s">
        <v>36</v>
      </c>
      <c r="AX417" s="10" t="s">
        <v>79</v>
      </c>
      <c r="AY417" s="178" t="s">
        <v>153</v>
      </c>
    </row>
    <row r="418" spans="2:65" s="11" customFormat="1" ht="16.5" customHeight="1">
      <c r="B418" s="179"/>
      <c r="C418" s="180"/>
      <c r="D418" s="180"/>
      <c r="E418" s="181" t="s">
        <v>22</v>
      </c>
      <c r="F418" s="278" t="s">
        <v>171</v>
      </c>
      <c r="G418" s="279"/>
      <c r="H418" s="279"/>
      <c r="I418" s="279"/>
      <c r="J418" s="180"/>
      <c r="K418" s="182">
        <v>13.275</v>
      </c>
      <c r="L418" s="180"/>
      <c r="M418" s="180"/>
      <c r="N418" s="180"/>
      <c r="O418" s="180"/>
      <c r="P418" s="180"/>
      <c r="Q418" s="180"/>
      <c r="R418" s="183"/>
      <c r="T418" s="184"/>
      <c r="U418" s="180"/>
      <c r="V418" s="180"/>
      <c r="W418" s="180"/>
      <c r="X418" s="180"/>
      <c r="Y418" s="180"/>
      <c r="Z418" s="180"/>
      <c r="AA418" s="185"/>
      <c r="AT418" s="186" t="s">
        <v>161</v>
      </c>
      <c r="AU418" s="186" t="s">
        <v>100</v>
      </c>
      <c r="AV418" s="11" t="s">
        <v>158</v>
      </c>
      <c r="AW418" s="11" t="s">
        <v>36</v>
      </c>
      <c r="AX418" s="11" t="s">
        <v>84</v>
      </c>
      <c r="AY418" s="186" t="s">
        <v>153</v>
      </c>
    </row>
    <row r="419" spans="2:65" s="1" customFormat="1" ht="25.5" customHeight="1">
      <c r="B419" s="37"/>
      <c r="C419" s="164" t="s">
        <v>779</v>
      </c>
      <c r="D419" s="164" t="s">
        <v>154</v>
      </c>
      <c r="E419" s="165" t="s">
        <v>780</v>
      </c>
      <c r="F419" s="270" t="s">
        <v>781</v>
      </c>
      <c r="G419" s="270"/>
      <c r="H419" s="270"/>
      <c r="I419" s="270"/>
      <c r="J419" s="166" t="s">
        <v>179</v>
      </c>
      <c r="K419" s="167">
        <v>13.275</v>
      </c>
      <c r="L419" s="271">
        <v>0</v>
      </c>
      <c r="M419" s="272"/>
      <c r="N419" s="273">
        <f>ROUND(L419*K419,2)</f>
        <v>0</v>
      </c>
      <c r="O419" s="273"/>
      <c r="P419" s="273"/>
      <c r="Q419" s="273"/>
      <c r="R419" s="39"/>
      <c r="T419" s="168" t="s">
        <v>22</v>
      </c>
      <c r="U419" s="46" t="s">
        <v>44</v>
      </c>
      <c r="V419" s="38"/>
      <c r="W419" s="169">
        <f>V419*K419</f>
        <v>0</v>
      </c>
      <c r="X419" s="169">
        <v>1.2E-4</v>
      </c>
      <c r="Y419" s="169">
        <f>X419*K419</f>
        <v>1.593E-3</v>
      </c>
      <c r="Z419" s="169">
        <v>0</v>
      </c>
      <c r="AA419" s="170">
        <f>Z419*K419</f>
        <v>0</v>
      </c>
      <c r="AR419" s="21" t="s">
        <v>233</v>
      </c>
      <c r="AT419" s="21" t="s">
        <v>154</v>
      </c>
      <c r="AU419" s="21" t="s">
        <v>100</v>
      </c>
      <c r="AY419" s="21" t="s">
        <v>153</v>
      </c>
      <c r="BE419" s="107">
        <f>IF(U419="základní",N419,0)</f>
        <v>0</v>
      </c>
      <c r="BF419" s="107">
        <f>IF(U419="snížená",N419,0)</f>
        <v>0</v>
      </c>
      <c r="BG419" s="107">
        <f>IF(U419="zákl. přenesená",N419,0)</f>
        <v>0</v>
      </c>
      <c r="BH419" s="107">
        <f>IF(U419="sníž. přenesená",N419,0)</f>
        <v>0</v>
      </c>
      <c r="BI419" s="107">
        <f>IF(U419="nulová",N419,0)</f>
        <v>0</v>
      </c>
      <c r="BJ419" s="21" t="s">
        <v>84</v>
      </c>
      <c r="BK419" s="107">
        <f>ROUND(L419*K419,2)</f>
        <v>0</v>
      </c>
      <c r="BL419" s="21" t="s">
        <v>233</v>
      </c>
      <c r="BM419" s="21" t="s">
        <v>782</v>
      </c>
    </row>
    <row r="420" spans="2:65" s="1" customFormat="1" ht="25.5" customHeight="1">
      <c r="B420" s="37"/>
      <c r="C420" s="164" t="s">
        <v>783</v>
      </c>
      <c r="D420" s="164" t="s">
        <v>154</v>
      </c>
      <c r="E420" s="165" t="s">
        <v>784</v>
      </c>
      <c r="F420" s="270" t="s">
        <v>785</v>
      </c>
      <c r="G420" s="270"/>
      <c r="H420" s="270"/>
      <c r="I420" s="270"/>
      <c r="J420" s="166" t="s">
        <v>179</v>
      </c>
      <c r="K420" s="167">
        <v>13.275</v>
      </c>
      <c r="L420" s="271">
        <v>0</v>
      </c>
      <c r="M420" s="272"/>
      <c r="N420" s="273">
        <f>ROUND(L420*K420,2)</f>
        <v>0</v>
      </c>
      <c r="O420" s="273"/>
      <c r="P420" s="273"/>
      <c r="Q420" s="273"/>
      <c r="R420" s="39"/>
      <c r="T420" s="168" t="s">
        <v>22</v>
      </c>
      <c r="U420" s="46" t="s">
        <v>44</v>
      </c>
      <c r="V420" s="38"/>
      <c r="W420" s="169">
        <f>V420*K420</f>
        <v>0</v>
      </c>
      <c r="X420" s="169">
        <v>1.2E-4</v>
      </c>
      <c r="Y420" s="169">
        <f>X420*K420</f>
        <v>1.593E-3</v>
      </c>
      <c r="Z420" s="169">
        <v>0</v>
      </c>
      <c r="AA420" s="170">
        <f>Z420*K420</f>
        <v>0</v>
      </c>
      <c r="AR420" s="21" t="s">
        <v>233</v>
      </c>
      <c r="AT420" s="21" t="s">
        <v>154</v>
      </c>
      <c r="AU420" s="21" t="s">
        <v>100</v>
      </c>
      <c r="AY420" s="21" t="s">
        <v>153</v>
      </c>
      <c r="BE420" s="107">
        <f>IF(U420="základní",N420,0)</f>
        <v>0</v>
      </c>
      <c r="BF420" s="107">
        <f>IF(U420="snížená",N420,0)</f>
        <v>0</v>
      </c>
      <c r="BG420" s="107">
        <f>IF(U420="zákl. přenesená",N420,0)</f>
        <v>0</v>
      </c>
      <c r="BH420" s="107">
        <f>IF(U420="sníž. přenesená",N420,0)</f>
        <v>0</v>
      </c>
      <c r="BI420" s="107">
        <f>IF(U420="nulová",N420,0)</f>
        <v>0</v>
      </c>
      <c r="BJ420" s="21" t="s">
        <v>84</v>
      </c>
      <c r="BK420" s="107">
        <f>ROUND(L420*K420,2)</f>
        <v>0</v>
      </c>
      <c r="BL420" s="21" t="s">
        <v>233</v>
      </c>
      <c r="BM420" s="21" t="s">
        <v>786</v>
      </c>
    </row>
    <row r="421" spans="2:65" s="1" customFormat="1" ht="25.5" customHeight="1">
      <c r="B421" s="37"/>
      <c r="C421" s="164" t="s">
        <v>787</v>
      </c>
      <c r="D421" s="164" t="s">
        <v>154</v>
      </c>
      <c r="E421" s="165" t="s">
        <v>788</v>
      </c>
      <c r="F421" s="270" t="s">
        <v>789</v>
      </c>
      <c r="G421" s="270"/>
      <c r="H421" s="270"/>
      <c r="I421" s="270"/>
      <c r="J421" s="166" t="s">
        <v>179</v>
      </c>
      <c r="K421" s="167">
        <v>330.9</v>
      </c>
      <c r="L421" s="271">
        <v>0</v>
      </c>
      <c r="M421" s="272"/>
      <c r="N421" s="273">
        <f>ROUND(L421*K421,2)</f>
        <v>0</v>
      </c>
      <c r="O421" s="273"/>
      <c r="P421" s="273"/>
      <c r="Q421" s="273"/>
      <c r="R421" s="39"/>
      <c r="T421" s="168" t="s">
        <v>22</v>
      </c>
      <c r="U421" s="46" t="s">
        <v>44</v>
      </c>
      <c r="V421" s="38"/>
      <c r="W421" s="169">
        <f>V421*K421</f>
        <v>0</v>
      </c>
      <c r="X421" s="169">
        <v>3.4000000000000002E-4</v>
      </c>
      <c r="Y421" s="169">
        <f>X421*K421</f>
        <v>0.11250599999999999</v>
      </c>
      <c r="Z421" s="169">
        <v>0</v>
      </c>
      <c r="AA421" s="170">
        <f>Z421*K421</f>
        <v>0</v>
      </c>
      <c r="AR421" s="21" t="s">
        <v>158</v>
      </c>
      <c r="AT421" s="21" t="s">
        <v>154</v>
      </c>
      <c r="AU421" s="21" t="s">
        <v>100</v>
      </c>
      <c r="AY421" s="21" t="s">
        <v>153</v>
      </c>
      <c r="BE421" s="107">
        <f>IF(U421="základní",N421,0)</f>
        <v>0</v>
      </c>
      <c r="BF421" s="107">
        <f>IF(U421="snížená",N421,0)</f>
        <v>0</v>
      </c>
      <c r="BG421" s="107">
        <f>IF(U421="zákl. přenesená",N421,0)</f>
        <v>0</v>
      </c>
      <c r="BH421" s="107">
        <f>IF(U421="sníž. přenesená",N421,0)</f>
        <v>0</v>
      </c>
      <c r="BI421" s="107">
        <f>IF(U421="nulová",N421,0)</f>
        <v>0</v>
      </c>
      <c r="BJ421" s="21" t="s">
        <v>84</v>
      </c>
      <c r="BK421" s="107">
        <f>ROUND(L421*K421,2)</f>
        <v>0</v>
      </c>
      <c r="BL421" s="21" t="s">
        <v>158</v>
      </c>
      <c r="BM421" s="21" t="s">
        <v>790</v>
      </c>
    </row>
    <row r="422" spans="2:65" s="10" customFormat="1" ht="16.5" customHeight="1">
      <c r="B422" s="171"/>
      <c r="C422" s="172"/>
      <c r="D422" s="172"/>
      <c r="E422" s="173" t="s">
        <v>22</v>
      </c>
      <c r="F422" s="274" t="s">
        <v>284</v>
      </c>
      <c r="G422" s="275"/>
      <c r="H422" s="275"/>
      <c r="I422" s="275"/>
      <c r="J422" s="172"/>
      <c r="K422" s="174">
        <v>81.099999999999994</v>
      </c>
      <c r="L422" s="172"/>
      <c r="M422" s="172"/>
      <c r="N422" s="172"/>
      <c r="O422" s="172"/>
      <c r="P422" s="172"/>
      <c r="Q422" s="172"/>
      <c r="R422" s="175"/>
      <c r="T422" s="176"/>
      <c r="U422" s="172"/>
      <c r="V422" s="172"/>
      <c r="W422" s="172"/>
      <c r="X422" s="172"/>
      <c r="Y422" s="172"/>
      <c r="Z422" s="172"/>
      <c r="AA422" s="177"/>
      <c r="AT422" s="178" t="s">
        <v>161</v>
      </c>
      <c r="AU422" s="178" t="s">
        <v>100</v>
      </c>
      <c r="AV422" s="10" t="s">
        <v>100</v>
      </c>
      <c r="AW422" s="10" t="s">
        <v>36</v>
      </c>
      <c r="AX422" s="10" t="s">
        <v>79</v>
      </c>
      <c r="AY422" s="178" t="s">
        <v>153</v>
      </c>
    </row>
    <row r="423" spans="2:65" s="10" customFormat="1" ht="16.5" customHeight="1">
      <c r="B423" s="171"/>
      <c r="C423" s="172"/>
      <c r="D423" s="172"/>
      <c r="E423" s="173" t="s">
        <v>22</v>
      </c>
      <c r="F423" s="276" t="s">
        <v>285</v>
      </c>
      <c r="G423" s="277"/>
      <c r="H423" s="277"/>
      <c r="I423" s="277"/>
      <c r="J423" s="172"/>
      <c r="K423" s="174">
        <v>140.80000000000001</v>
      </c>
      <c r="L423" s="172"/>
      <c r="M423" s="172"/>
      <c r="N423" s="172"/>
      <c r="O423" s="172"/>
      <c r="P423" s="172"/>
      <c r="Q423" s="172"/>
      <c r="R423" s="175"/>
      <c r="T423" s="176"/>
      <c r="U423" s="172"/>
      <c r="V423" s="172"/>
      <c r="W423" s="172"/>
      <c r="X423" s="172"/>
      <c r="Y423" s="172"/>
      <c r="Z423" s="172"/>
      <c r="AA423" s="177"/>
      <c r="AT423" s="178" t="s">
        <v>161</v>
      </c>
      <c r="AU423" s="178" t="s">
        <v>100</v>
      </c>
      <c r="AV423" s="10" t="s">
        <v>100</v>
      </c>
      <c r="AW423" s="10" t="s">
        <v>36</v>
      </c>
      <c r="AX423" s="10" t="s">
        <v>79</v>
      </c>
      <c r="AY423" s="178" t="s">
        <v>153</v>
      </c>
    </row>
    <row r="424" spans="2:65" s="10" customFormat="1" ht="16.5" customHeight="1">
      <c r="B424" s="171"/>
      <c r="C424" s="172"/>
      <c r="D424" s="172"/>
      <c r="E424" s="173" t="s">
        <v>22</v>
      </c>
      <c r="F424" s="276" t="s">
        <v>286</v>
      </c>
      <c r="G424" s="277"/>
      <c r="H424" s="277"/>
      <c r="I424" s="277"/>
      <c r="J424" s="172"/>
      <c r="K424" s="174">
        <v>89.3</v>
      </c>
      <c r="L424" s="172"/>
      <c r="M424" s="172"/>
      <c r="N424" s="172"/>
      <c r="O424" s="172"/>
      <c r="P424" s="172"/>
      <c r="Q424" s="172"/>
      <c r="R424" s="175"/>
      <c r="T424" s="176"/>
      <c r="U424" s="172"/>
      <c r="V424" s="172"/>
      <c r="W424" s="172"/>
      <c r="X424" s="172"/>
      <c r="Y424" s="172"/>
      <c r="Z424" s="172"/>
      <c r="AA424" s="177"/>
      <c r="AT424" s="178" t="s">
        <v>161</v>
      </c>
      <c r="AU424" s="178" t="s">
        <v>100</v>
      </c>
      <c r="AV424" s="10" t="s">
        <v>100</v>
      </c>
      <c r="AW424" s="10" t="s">
        <v>36</v>
      </c>
      <c r="AX424" s="10" t="s">
        <v>79</v>
      </c>
      <c r="AY424" s="178" t="s">
        <v>153</v>
      </c>
    </row>
    <row r="425" spans="2:65" s="12" customFormat="1" ht="16.5" customHeight="1">
      <c r="B425" s="191"/>
      <c r="C425" s="192"/>
      <c r="D425" s="192"/>
      <c r="E425" s="193" t="s">
        <v>22</v>
      </c>
      <c r="F425" s="284" t="s">
        <v>791</v>
      </c>
      <c r="G425" s="285"/>
      <c r="H425" s="285"/>
      <c r="I425" s="285"/>
      <c r="J425" s="192"/>
      <c r="K425" s="194">
        <v>311.2</v>
      </c>
      <c r="L425" s="192"/>
      <c r="M425" s="192"/>
      <c r="N425" s="192"/>
      <c r="O425" s="192"/>
      <c r="P425" s="192"/>
      <c r="Q425" s="192"/>
      <c r="R425" s="195"/>
      <c r="T425" s="196"/>
      <c r="U425" s="192"/>
      <c r="V425" s="192"/>
      <c r="W425" s="192"/>
      <c r="X425" s="192"/>
      <c r="Y425" s="192"/>
      <c r="Z425" s="192"/>
      <c r="AA425" s="197"/>
      <c r="AT425" s="198" t="s">
        <v>161</v>
      </c>
      <c r="AU425" s="198" t="s">
        <v>100</v>
      </c>
      <c r="AV425" s="12" t="s">
        <v>165</v>
      </c>
      <c r="AW425" s="12" t="s">
        <v>36</v>
      </c>
      <c r="AX425" s="12" t="s">
        <v>79</v>
      </c>
      <c r="AY425" s="198" t="s">
        <v>153</v>
      </c>
    </row>
    <row r="426" spans="2:65" s="10" customFormat="1" ht="16.5" customHeight="1">
      <c r="B426" s="171"/>
      <c r="C426" s="172"/>
      <c r="D426" s="172"/>
      <c r="E426" s="173" t="s">
        <v>22</v>
      </c>
      <c r="F426" s="276" t="s">
        <v>792</v>
      </c>
      <c r="G426" s="277"/>
      <c r="H426" s="277"/>
      <c r="I426" s="277"/>
      <c r="J426" s="172"/>
      <c r="K426" s="174">
        <v>19.7</v>
      </c>
      <c r="L426" s="172"/>
      <c r="M426" s="172"/>
      <c r="N426" s="172"/>
      <c r="O426" s="172"/>
      <c r="P426" s="172"/>
      <c r="Q426" s="172"/>
      <c r="R426" s="175"/>
      <c r="T426" s="176"/>
      <c r="U426" s="172"/>
      <c r="V426" s="172"/>
      <c r="W426" s="172"/>
      <c r="X426" s="172"/>
      <c r="Y426" s="172"/>
      <c r="Z426" s="172"/>
      <c r="AA426" s="177"/>
      <c r="AT426" s="178" t="s">
        <v>161</v>
      </c>
      <c r="AU426" s="178" t="s">
        <v>100</v>
      </c>
      <c r="AV426" s="10" t="s">
        <v>100</v>
      </c>
      <c r="AW426" s="10" t="s">
        <v>36</v>
      </c>
      <c r="AX426" s="10" t="s">
        <v>79</v>
      </c>
      <c r="AY426" s="178" t="s">
        <v>153</v>
      </c>
    </row>
    <row r="427" spans="2:65" s="11" customFormat="1" ht="16.5" customHeight="1">
      <c r="B427" s="179"/>
      <c r="C427" s="180"/>
      <c r="D427" s="180"/>
      <c r="E427" s="181" t="s">
        <v>22</v>
      </c>
      <c r="F427" s="278" t="s">
        <v>171</v>
      </c>
      <c r="G427" s="279"/>
      <c r="H427" s="279"/>
      <c r="I427" s="279"/>
      <c r="J427" s="180"/>
      <c r="K427" s="182">
        <v>330.9</v>
      </c>
      <c r="L427" s="180"/>
      <c r="M427" s="180"/>
      <c r="N427" s="180"/>
      <c r="O427" s="180"/>
      <c r="P427" s="180"/>
      <c r="Q427" s="180"/>
      <c r="R427" s="183"/>
      <c r="T427" s="184"/>
      <c r="U427" s="180"/>
      <c r="V427" s="180"/>
      <c r="W427" s="180"/>
      <c r="X427" s="180"/>
      <c r="Y427" s="180"/>
      <c r="Z427" s="180"/>
      <c r="AA427" s="185"/>
      <c r="AT427" s="186" t="s">
        <v>161</v>
      </c>
      <c r="AU427" s="186" t="s">
        <v>100</v>
      </c>
      <c r="AV427" s="11" t="s">
        <v>158</v>
      </c>
      <c r="AW427" s="11" t="s">
        <v>36</v>
      </c>
      <c r="AX427" s="11" t="s">
        <v>84</v>
      </c>
      <c r="AY427" s="186" t="s">
        <v>153</v>
      </c>
    </row>
    <row r="428" spans="2:65" s="9" customFormat="1" ht="29.85" customHeight="1">
      <c r="B428" s="153"/>
      <c r="C428" s="154"/>
      <c r="D428" s="163" t="s">
        <v>128</v>
      </c>
      <c r="E428" s="163"/>
      <c r="F428" s="163"/>
      <c r="G428" s="163"/>
      <c r="H428" s="163"/>
      <c r="I428" s="163"/>
      <c r="J428" s="163"/>
      <c r="K428" s="163"/>
      <c r="L428" s="163"/>
      <c r="M428" s="163"/>
      <c r="N428" s="289">
        <f>BK428</f>
        <v>0</v>
      </c>
      <c r="O428" s="290"/>
      <c r="P428" s="290"/>
      <c r="Q428" s="290"/>
      <c r="R428" s="156"/>
      <c r="T428" s="157"/>
      <c r="U428" s="154"/>
      <c r="V428" s="154"/>
      <c r="W428" s="158">
        <f>SUM(W429:W430)</f>
        <v>0</v>
      </c>
      <c r="X428" s="154"/>
      <c r="Y428" s="158">
        <f>SUM(Y429:Y430)</f>
        <v>0</v>
      </c>
      <c r="Z428" s="154"/>
      <c r="AA428" s="159">
        <f>SUM(AA429:AA430)</f>
        <v>9.0720000000000009E-2</v>
      </c>
      <c r="AR428" s="160" t="s">
        <v>100</v>
      </c>
      <c r="AT428" s="161" t="s">
        <v>78</v>
      </c>
      <c r="AU428" s="161" t="s">
        <v>84</v>
      </c>
      <c r="AY428" s="160" t="s">
        <v>153</v>
      </c>
      <c r="BK428" s="162">
        <f>SUM(BK429:BK430)</f>
        <v>0</v>
      </c>
    </row>
    <row r="429" spans="2:65" s="1" customFormat="1" ht="25.5" customHeight="1">
      <c r="B429" s="37"/>
      <c r="C429" s="164" t="s">
        <v>793</v>
      </c>
      <c r="D429" s="164" t="s">
        <v>154</v>
      </c>
      <c r="E429" s="165" t="s">
        <v>794</v>
      </c>
      <c r="F429" s="270" t="s">
        <v>795</v>
      </c>
      <c r="G429" s="270"/>
      <c r="H429" s="270"/>
      <c r="I429" s="270"/>
      <c r="J429" s="166" t="s">
        <v>179</v>
      </c>
      <c r="K429" s="167">
        <v>6.48</v>
      </c>
      <c r="L429" s="271">
        <v>0</v>
      </c>
      <c r="M429" s="272"/>
      <c r="N429" s="273">
        <f>ROUND(L429*K429,2)</f>
        <v>0</v>
      </c>
      <c r="O429" s="273"/>
      <c r="P429" s="273"/>
      <c r="Q429" s="273"/>
      <c r="R429" s="39"/>
      <c r="T429" s="168" t="s">
        <v>22</v>
      </c>
      <c r="U429" s="46" t="s">
        <v>44</v>
      </c>
      <c r="V429" s="38"/>
      <c r="W429" s="169">
        <f>V429*K429</f>
        <v>0</v>
      </c>
      <c r="X429" s="169">
        <v>0</v>
      </c>
      <c r="Y429" s="169">
        <f>X429*K429</f>
        <v>0</v>
      </c>
      <c r="Z429" s="169">
        <v>1.4E-2</v>
      </c>
      <c r="AA429" s="170">
        <f>Z429*K429</f>
        <v>9.0720000000000009E-2</v>
      </c>
      <c r="AR429" s="21" t="s">
        <v>233</v>
      </c>
      <c r="AT429" s="21" t="s">
        <v>154</v>
      </c>
      <c r="AU429" s="21" t="s">
        <v>100</v>
      </c>
      <c r="AY429" s="21" t="s">
        <v>153</v>
      </c>
      <c r="BE429" s="107">
        <f>IF(U429="základní",N429,0)</f>
        <v>0</v>
      </c>
      <c r="BF429" s="107">
        <f>IF(U429="snížená",N429,0)</f>
        <v>0</v>
      </c>
      <c r="BG429" s="107">
        <f>IF(U429="zákl. přenesená",N429,0)</f>
        <v>0</v>
      </c>
      <c r="BH429" s="107">
        <f>IF(U429="sníž. přenesená",N429,0)</f>
        <v>0</v>
      </c>
      <c r="BI429" s="107">
        <f>IF(U429="nulová",N429,0)</f>
        <v>0</v>
      </c>
      <c r="BJ429" s="21" t="s">
        <v>84</v>
      </c>
      <c r="BK429" s="107">
        <f>ROUND(L429*K429,2)</f>
        <v>0</v>
      </c>
      <c r="BL429" s="21" t="s">
        <v>233</v>
      </c>
      <c r="BM429" s="21" t="s">
        <v>796</v>
      </c>
    </row>
    <row r="430" spans="2:65" s="10" customFormat="1" ht="25.5" customHeight="1">
      <c r="B430" s="171"/>
      <c r="C430" s="172"/>
      <c r="D430" s="172"/>
      <c r="E430" s="173" t="s">
        <v>22</v>
      </c>
      <c r="F430" s="274" t="s">
        <v>643</v>
      </c>
      <c r="G430" s="275"/>
      <c r="H430" s="275"/>
      <c r="I430" s="275"/>
      <c r="J430" s="172"/>
      <c r="K430" s="174">
        <v>6.48</v>
      </c>
      <c r="L430" s="172"/>
      <c r="M430" s="172"/>
      <c r="N430" s="172"/>
      <c r="O430" s="172"/>
      <c r="P430" s="172"/>
      <c r="Q430" s="172"/>
      <c r="R430" s="175"/>
      <c r="T430" s="176"/>
      <c r="U430" s="172"/>
      <c r="V430" s="172"/>
      <c r="W430" s="172"/>
      <c r="X430" s="172"/>
      <c r="Y430" s="172"/>
      <c r="Z430" s="172"/>
      <c r="AA430" s="177"/>
      <c r="AT430" s="178" t="s">
        <v>161</v>
      </c>
      <c r="AU430" s="178" t="s">
        <v>100</v>
      </c>
      <c r="AV430" s="10" t="s">
        <v>100</v>
      </c>
      <c r="AW430" s="10" t="s">
        <v>36</v>
      </c>
      <c r="AX430" s="10" t="s">
        <v>84</v>
      </c>
      <c r="AY430" s="178" t="s">
        <v>153</v>
      </c>
    </row>
    <row r="431" spans="2:65" s="1" customFormat="1" ht="49.95" customHeight="1">
      <c r="B431" s="37"/>
      <c r="C431" s="38"/>
      <c r="D431" s="155" t="s">
        <v>797</v>
      </c>
      <c r="E431" s="38"/>
      <c r="F431" s="38"/>
      <c r="G431" s="38"/>
      <c r="H431" s="38"/>
      <c r="I431" s="38"/>
      <c r="J431" s="38"/>
      <c r="K431" s="38"/>
      <c r="L431" s="38"/>
      <c r="M431" s="38"/>
      <c r="N431" s="295">
        <f t="shared" ref="N431:N436" si="25">BK431</f>
        <v>0</v>
      </c>
      <c r="O431" s="296"/>
      <c r="P431" s="296"/>
      <c r="Q431" s="296"/>
      <c r="R431" s="39"/>
      <c r="T431" s="140"/>
      <c r="U431" s="38"/>
      <c r="V431" s="38"/>
      <c r="W431" s="38"/>
      <c r="X431" s="38"/>
      <c r="Y431" s="38"/>
      <c r="Z431" s="38"/>
      <c r="AA431" s="80"/>
      <c r="AT431" s="21" t="s">
        <v>78</v>
      </c>
      <c r="AU431" s="21" t="s">
        <v>79</v>
      </c>
      <c r="AY431" s="21" t="s">
        <v>798</v>
      </c>
      <c r="BK431" s="107">
        <f>SUM(BK432:BK436)</f>
        <v>0</v>
      </c>
    </row>
    <row r="432" spans="2:65" s="1" customFormat="1" ht="22.35" customHeight="1">
      <c r="B432" s="37"/>
      <c r="C432" s="199" t="s">
        <v>22</v>
      </c>
      <c r="D432" s="199" t="s">
        <v>154</v>
      </c>
      <c r="E432" s="200" t="s">
        <v>22</v>
      </c>
      <c r="F432" s="286" t="s">
        <v>22</v>
      </c>
      <c r="G432" s="286"/>
      <c r="H432" s="286"/>
      <c r="I432" s="286"/>
      <c r="J432" s="201" t="s">
        <v>22</v>
      </c>
      <c r="K432" s="202"/>
      <c r="L432" s="271"/>
      <c r="M432" s="273"/>
      <c r="N432" s="273">
        <f t="shared" si="25"/>
        <v>0</v>
      </c>
      <c r="O432" s="273"/>
      <c r="P432" s="273"/>
      <c r="Q432" s="273"/>
      <c r="R432" s="39"/>
      <c r="T432" s="168" t="s">
        <v>22</v>
      </c>
      <c r="U432" s="203" t="s">
        <v>44</v>
      </c>
      <c r="V432" s="38"/>
      <c r="W432" s="38"/>
      <c r="X432" s="38"/>
      <c r="Y432" s="38"/>
      <c r="Z432" s="38"/>
      <c r="AA432" s="80"/>
      <c r="AT432" s="21" t="s">
        <v>798</v>
      </c>
      <c r="AU432" s="21" t="s">
        <v>84</v>
      </c>
      <c r="AY432" s="21" t="s">
        <v>798</v>
      </c>
      <c r="BE432" s="107">
        <f>IF(U432="základní",N432,0)</f>
        <v>0</v>
      </c>
      <c r="BF432" s="107">
        <f>IF(U432="snížená",N432,0)</f>
        <v>0</v>
      </c>
      <c r="BG432" s="107">
        <f>IF(U432="zákl. přenesená",N432,0)</f>
        <v>0</v>
      </c>
      <c r="BH432" s="107">
        <f>IF(U432="sníž. přenesená",N432,0)</f>
        <v>0</v>
      </c>
      <c r="BI432" s="107">
        <f>IF(U432="nulová",N432,0)</f>
        <v>0</v>
      </c>
      <c r="BJ432" s="21" t="s">
        <v>84</v>
      </c>
      <c r="BK432" s="107">
        <f>L432*K432</f>
        <v>0</v>
      </c>
    </row>
    <row r="433" spans="2:63" s="1" customFormat="1" ht="22.35" customHeight="1">
      <c r="B433" s="37"/>
      <c r="C433" s="199" t="s">
        <v>22</v>
      </c>
      <c r="D433" s="199" t="s">
        <v>154</v>
      </c>
      <c r="E433" s="200" t="s">
        <v>22</v>
      </c>
      <c r="F433" s="286" t="s">
        <v>22</v>
      </c>
      <c r="G433" s="286"/>
      <c r="H433" s="286"/>
      <c r="I433" s="286"/>
      <c r="J433" s="201" t="s">
        <v>22</v>
      </c>
      <c r="K433" s="202"/>
      <c r="L433" s="271"/>
      <c r="M433" s="273"/>
      <c r="N433" s="273">
        <f t="shared" si="25"/>
        <v>0</v>
      </c>
      <c r="O433" s="273"/>
      <c r="P433" s="273"/>
      <c r="Q433" s="273"/>
      <c r="R433" s="39"/>
      <c r="T433" s="168" t="s">
        <v>22</v>
      </c>
      <c r="U433" s="203" t="s">
        <v>44</v>
      </c>
      <c r="V433" s="38"/>
      <c r="W433" s="38"/>
      <c r="X433" s="38"/>
      <c r="Y433" s="38"/>
      <c r="Z433" s="38"/>
      <c r="AA433" s="80"/>
      <c r="AT433" s="21" t="s">
        <v>798</v>
      </c>
      <c r="AU433" s="21" t="s">
        <v>84</v>
      </c>
      <c r="AY433" s="21" t="s">
        <v>798</v>
      </c>
      <c r="BE433" s="107">
        <f>IF(U433="základní",N433,0)</f>
        <v>0</v>
      </c>
      <c r="BF433" s="107">
        <f>IF(U433="snížená",N433,0)</f>
        <v>0</v>
      </c>
      <c r="BG433" s="107">
        <f>IF(U433="zákl. přenesená",N433,0)</f>
        <v>0</v>
      </c>
      <c r="BH433" s="107">
        <f>IF(U433="sníž. přenesená",N433,0)</f>
        <v>0</v>
      </c>
      <c r="BI433" s="107">
        <f>IF(U433="nulová",N433,0)</f>
        <v>0</v>
      </c>
      <c r="BJ433" s="21" t="s">
        <v>84</v>
      </c>
      <c r="BK433" s="107">
        <f>L433*K433</f>
        <v>0</v>
      </c>
    </row>
    <row r="434" spans="2:63" s="1" customFormat="1" ht="22.35" customHeight="1">
      <c r="B434" s="37"/>
      <c r="C434" s="199" t="s">
        <v>22</v>
      </c>
      <c r="D434" s="199" t="s">
        <v>154</v>
      </c>
      <c r="E434" s="200" t="s">
        <v>22</v>
      </c>
      <c r="F434" s="286" t="s">
        <v>22</v>
      </c>
      <c r="G434" s="286"/>
      <c r="H434" s="286"/>
      <c r="I434" s="286"/>
      <c r="J434" s="201" t="s">
        <v>22</v>
      </c>
      <c r="K434" s="202"/>
      <c r="L434" s="271"/>
      <c r="M434" s="273"/>
      <c r="N434" s="273">
        <f t="shared" si="25"/>
        <v>0</v>
      </c>
      <c r="O434" s="273"/>
      <c r="P434" s="273"/>
      <c r="Q434" s="273"/>
      <c r="R434" s="39"/>
      <c r="T434" s="168" t="s">
        <v>22</v>
      </c>
      <c r="U434" s="203" t="s">
        <v>44</v>
      </c>
      <c r="V434" s="38"/>
      <c r="W434" s="38"/>
      <c r="X434" s="38"/>
      <c r="Y434" s="38"/>
      <c r="Z434" s="38"/>
      <c r="AA434" s="80"/>
      <c r="AT434" s="21" t="s">
        <v>798</v>
      </c>
      <c r="AU434" s="21" t="s">
        <v>84</v>
      </c>
      <c r="AY434" s="21" t="s">
        <v>798</v>
      </c>
      <c r="BE434" s="107">
        <f>IF(U434="základní",N434,0)</f>
        <v>0</v>
      </c>
      <c r="BF434" s="107">
        <f>IF(U434="snížená",N434,0)</f>
        <v>0</v>
      </c>
      <c r="BG434" s="107">
        <f>IF(U434="zákl. přenesená",N434,0)</f>
        <v>0</v>
      </c>
      <c r="BH434" s="107">
        <f>IF(U434="sníž. přenesená",N434,0)</f>
        <v>0</v>
      </c>
      <c r="BI434" s="107">
        <f>IF(U434="nulová",N434,0)</f>
        <v>0</v>
      </c>
      <c r="BJ434" s="21" t="s">
        <v>84</v>
      </c>
      <c r="BK434" s="107">
        <f>L434*K434</f>
        <v>0</v>
      </c>
    </row>
    <row r="435" spans="2:63" s="1" customFormat="1" ht="22.35" customHeight="1">
      <c r="B435" s="37"/>
      <c r="C435" s="199" t="s">
        <v>22</v>
      </c>
      <c r="D435" s="199" t="s">
        <v>154</v>
      </c>
      <c r="E435" s="200" t="s">
        <v>22</v>
      </c>
      <c r="F435" s="286" t="s">
        <v>22</v>
      </c>
      <c r="G435" s="286"/>
      <c r="H435" s="286"/>
      <c r="I435" s="286"/>
      <c r="J435" s="201" t="s">
        <v>22</v>
      </c>
      <c r="K435" s="202"/>
      <c r="L435" s="271"/>
      <c r="M435" s="273"/>
      <c r="N435" s="273">
        <f t="shared" si="25"/>
        <v>0</v>
      </c>
      <c r="O435" s="273"/>
      <c r="P435" s="273"/>
      <c r="Q435" s="273"/>
      <c r="R435" s="39"/>
      <c r="T435" s="168" t="s">
        <v>22</v>
      </c>
      <c r="U435" s="203" t="s">
        <v>44</v>
      </c>
      <c r="V435" s="38"/>
      <c r="W435" s="38"/>
      <c r="X435" s="38"/>
      <c r="Y435" s="38"/>
      <c r="Z435" s="38"/>
      <c r="AA435" s="80"/>
      <c r="AT435" s="21" t="s">
        <v>798</v>
      </c>
      <c r="AU435" s="21" t="s">
        <v>84</v>
      </c>
      <c r="AY435" s="21" t="s">
        <v>798</v>
      </c>
      <c r="BE435" s="107">
        <f>IF(U435="základní",N435,0)</f>
        <v>0</v>
      </c>
      <c r="BF435" s="107">
        <f>IF(U435="snížená",N435,0)</f>
        <v>0</v>
      </c>
      <c r="BG435" s="107">
        <f>IF(U435="zákl. přenesená",N435,0)</f>
        <v>0</v>
      </c>
      <c r="BH435" s="107">
        <f>IF(U435="sníž. přenesená",N435,0)</f>
        <v>0</v>
      </c>
      <c r="BI435" s="107">
        <f>IF(U435="nulová",N435,0)</f>
        <v>0</v>
      </c>
      <c r="BJ435" s="21" t="s">
        <v>84</v>
      </c>
      <c r="BK435" s="107">
        <f>L435*K435</f>
        <v>0</v>
      </c>
    </row>
    <row r="436" spans="2:63" s="1" customFormat="1" ht="22.35" customHeight="1">
      <c r="B436" s="37"/>
      <c r="C436" s="199" t="s">
        <v>22</v>
      </c>
      <c r="D436" s="199" t="s">
        <v>154</v>
      </c>
      <c r="E436" s="200" t="s">
        <v>22</v>
      </c>
      <c r="F436" s="286" t="s">
        <v>22</v>
      </c>
      <c r="G436" s="286"/>
      <c r="H436" s="286"/>
      <c r="I436" s="286"/>
      <c r="J436" s="201" t="s">
        <v>22</v>
      </c>
      <c r="K436" s="202"/>
      <c r="L436" s="271"/>
      <c r="M436" s="273"/>
      <c r="N436" s="273">
        <f t="shared" si="25"/>
        <v>0</v>
      </c>
      <c r="O436" s="273"/>
      <c r="P436" s="273"/>
      <c r="Q436" s="273"/>
      <c r="R436" s="39"/>
      <c r="T436" s="168" t="s">
        <v>22</v>
      </c>
      <c r="U436" s="203" t="s">
        <v>44</v>
      </c>
      <c r="V436" s="58"/>
      <c r="W436" s="58"/>
      <c r="X436" s="58"/>
      <c r="Y436" s="58"/>
      <c r="Z436" s="58"/>
      <c r="AA436" s="60"/>
      <c r="AT436" s="21" t="s">
        <v>798</v>
      </c>
      <c r="AU436" s="21" t="s">
        <v>84</v>
      </c>
      <c r="AY436" s="21" t="s">
        <v>798</v>
      </c>
      <c r="BE436" s="107">
        <f>IF(U436="základní",N436,0)</f>
        <v>0</v>
      </c>
      <c r="BF436" s="107">
        <f>IF(U436="snížená",N436,0)</f>
        <v>0</v>
      </c>
      <c r="BG436" s="107">
        <f>IF(U436="zákl. přenesená",N436,0)</f>
        <v>0</v>
      </c>
      <c r="BH436" s="107">
        <f>IF(U436="sníž. přenesená",N436,0)</f>
        <v>0</v>
      </c>
      <c r="BI436" s="107">
        <f>IF(U436="nulová",N436,0)</f>
        <v>0</v>
      </c>
      <c r="BJ436" s="21" t="s">
        <v>84</v>
      </c>
      <c r="BK436" s="107">
        <f>L436*K436</f>
        <v>0</v>
      </c>
    </row>
    <row r="437" spans="2:63" s="1" customFormat="1" ht="6.9" customHeight="1">
      <c r="B437" s="61"/>
      <c r="C437" s="62"/>
      <c r="D437" s="62"/>
      <c r="E437" s="62"/>
      <c r="F437" s="62"/>
      <c r="G437" s="62"/>
      <c r="H437" s="62"/>
      <c r="I437" s="62"/>
      <c r="J437" s="62"/>
      <c r="K437" s="62"/>
      <c r="L437" s="62"/>
      <c r="M437" s="62"/>
      <c r="N437" s="62"/>
      <c r="O437" s="62"/>
      <c r="P437" s="62"/>
      <c r="Q437" s="62"/>
      <c r="R437" s="63"/>
    </row>
  </sheetData>
  <sheetProtection algorithmName="SHA-512" hashValue="YFbMrbQo2hESqVOn4yQxhmsBY0dF6bGzGWKRYwcK7ZBWldcLvJGentDTyLnQ9eiyZ4yN6rM8YAZrjYy4R7KL9w==" saltValue="04ou5ZuYhcL5E3DMM/Jq+coEGdJLHc4mayL7DCZKQu6ywzMiq0uiQJNaYyewd9FNxwyMtpSgJdvqolOTBiaLKg==" spinCount="10" sheet="1" objects="1" scenarios="1" formatColumns="0" formatRows="0"/>
  <mergeCells count="671">
    <mergeCell ref="H1:K1"/>
    <mergeCell ref="S2:AC2"/>
    <mergeCell ref="N308:Q308"/>
    <mergeCell ref="N313:Q313"/>
    <mergeCell ref="N342:Q342"/>
    <mergeCell ref="N377:Q377"/>
    <mergeCell ref="N386:Q386"/>
    <mergeCell ref="N399:Q399"/>
    <mergeCell ref="N413:Q413"/>
    <mergeCell ref="N428:Q428"/>
    <mergeCell ref="N431:Q431"/>
    <mergeCell ref="F434:I434"/>
    <mergeCell ref="L434:M434"/>
    <mergeCell ref="N434:Q434"/>
    <mergeCell ref="F435:I435"/>
    <mergeCell ref="L435:M435"/>
    <mergeCell ref="N435:Q435"/>
    <mergeCell ref="F436:I436"/>
    <mergeCell ref="L436:M436"/>
    <mergeCell ref="N436:Q436"/>
    <mergeCell ref="F429:I429"/>
    <mergeCell ref="L429:M429"/>
    <mergeCell ref="N429:Q429"/>
    <mergeCell ref="F430:I430"/>
    <mergeCell ref="F432:I432"/>
    <mergeCell ref="L432:M432"/>
    <mergeCell ref="N432:Q432"/>
    <mergeCell ref="F433:I433"/>
    <mergeCell ref="L433:M433"/>
    <mergeCell ref="N433:Q433"/>
    <mergeCell ref="F421:I421"/>
    <mergeCell ref="L421:M421"/>
    <mergeCell ref="N421:Q421"/>
    <mergeCell ref="F422:I422"/>
    <mergeCell ref="F423:I423"/>
    <mergeCell ref="F424:I424"/>
    <mergeCell ref="F425:I425"/>
    <mergeCell ref="F426:I426"/>
    <mergeCell ref="F427:I427"/>
    <mergeCell ref="F416:I416"/>
    <mergeCell ref="F417:I417"/>
    <mergeCell ref="F418:I418"/>
    <mergeCell ref="F419:I419"/>
    <mergeCell ref="L419:M419"/>
    <mergeCell ref="N419:Q419"/>
    <mergeCell ref="F420:I420"/>
    <mergeCell ref="L420:M420"/>
    <mergeCell ref="N420:Q420"/>
    <mergeCell ref="F412:I412"/>
    <mergeCell ref="L412:M412"/>
    <mergeCell ref="N412:Q412"/>
    <mergeCell ref="F414:I414"/>
    <mergeCell ref="L414:M414"/>
    <mergeCell ref="N414:Q414"/>
    <mergeCell ref="F415:I415"/>
    <mergeCell ref="L415:M415"/>
    <mergeCell ref="N415:Q415"/>
    <mergeCell ref="F407:I407"/>
    <mergeCell ref="F408:I408"/>
    <mergeCell ref="L408:M408"/>
    <mergeCell ref="N408:Q408"/>
    <mergeCell ref="F409:I409"/>
    <mergeCell ref="F410:I410"/>
    <mergeCell ref="L410:M410"/>
    <mergeCell ref="N410:Q410"/>
    <mergeCell ref="F411:I411"/>
    <mergeCell ref="L411:M411"/>
    <mergeCell ref="N411:Q411"/>
    <mergeCell ref="F403:I403"/>
    <mergeCell ref="F404:I404"/>
    <mergeCell ref="L404:M404"/>
    <mergeCell ref="N404:Q404"/>
    <mergeCell ref="F405:I405"/>
    <mergeCell ref="L405:M405"/>
    <mergeCell ref="N405:Q405"/>
    <mergeCell ref="F406:I406"/>
    <mergeCell ref="L406:M406"/>
    <mergeCell ref="N406:Q406"/>
    <mergeCell ref="F398:I398"/>
    <mergeCell ref="L398:M398"/>
    <mergeCell ref="N398:Q398"/>
    <mergeCell ref="F400:I400"/>
    <mergeCell ref="L400:M400"/>
    <mergeCell ref="N400:Q400"/>
    <mergeCell ref="F401:I401"/>
    <mergeCell ref="F402:I402"/>
    <mergeCell ref="L402:M402"/>
    <mergeCell ref="N402:Q402"/>
    <mergeCell ref="F393:I393"/>
    <mergeCell ref="F394:I394"/>
    <mergeCell ref="L394:M394"/>
    <mergeCell ref="N394:Q394"/>
    <mergeCell ref="F395:I395"/>
    <mergeCell ref="F396:I396"/>
    <mergeCell ref="L396:M396"/>
    <mergeCell ref="N396:Q396"/>
    <mergeCell ref="F397:I397"/>
    <mergeCell ref="F388:I388"/>
    <mergeCell ref="F389:I389"/>
    <mergeCell ref="L389:M389"/>
    <mergeCell ref="N389:Q389"/>
    <mergeCell ref="F390:I390"/>
    <mergeCell ref="F391:I391"/>
    <mergeCell ref="L391:M391"/>
    <mergeCell ref="N391:Q391"/>
    <mergeCell ref="F392:I392"/>
    <mergeCell ref="L392:M392"/>
    <mergeCell ref="N392:Q392"/>
    <mergeCell ref="F384:I384"/>
    <mergeCell ref="L384:M384"/>
    <mergeCell ref="N384:Q384"/>
    <mergeCell ref="F385:I385"/>
    <mergeCell ref="L385:M385"/>
    <mergeCell ref="N385:Q385"/>
    <mergeCell ref="F387:I387"/>
    <mergeCell ref="L387:M387"/>
    <mergeCell ref="N387:Q387"/>
    <mergeCell ref="F381:I381"/>
    <mergeCell ref="L381:M381"/>
    <mergeCell ref="N381:Q381"/>
    <mergeCell ref="F382:I382"/>
    <mergeCell ref="L382:M382"/>
    <mergeCell ref="N382:Q382"/>
    <mergeCell ref="F383:I383"/>
    <mergeCell ref="L383:M383"/>
    <mergeCell ref="N383:Q383"/>
    <mergeCell ref="F376:I376"/>
    <mergeCell ref="L376:M376"/>
    <mergeCell ref="N376:Q376"/>
    <mergeCell ref="F378:I378"/>
    <mergeCell ref="L378:M378"/>
    <mergeCell ref="N378:Q378"/>
    <mergeCell ref="F379:I379"/>
    <mergeCell ref="F380:I380"/>
    <mergeCell ref="L380:M380"/>
    <mergeCell ref="N380:Q380"/>
    <mergeCell ref="F371:I371"/>
    <mergeCell ref="F372:I372"/>
    <mergeCell ref="L372:M372"/>
    <mergeCell ref="N372:Q372"/>
    <mergeCell ref="F373:I373"/>
    <mergeCell ref="F374:I374"/>
    <mergeCell ref="L374:M374"/>
    <mergeCell ref="N374:Q374"/>
    <mergeCell ref="F375:I375"/>
    <mergeCell ref="F366:I366"/>
    <mergeCell ref="L366:M366"/>
    <mergeCell ref="N366:Q366"/>
    <mergeCell ref="F367:I367"/>
    <mergeCell ref="F368:I368"/>
    <mergeCell ref="L368:M368"/>
    <mergeCell ref="N368:Q368"/>
    <mergeCell ref="F369:I369"/>
    <mergeCell ref="F370:I370"/>
    <mergeCell ref="F361:I361"/>
    <mergeCell ref="F362:I362"/>
    <mergeCell ref="L362:M362"/>
    <mergeCell ref="N362:Q362"/>
    <mergeCell ref="F363:I363"/>
    <mergeCell ref="F364:I364"/>
    <mergeCell ref="L364:M364"/>
    <mergeCell ref="N364:Q364"/>
    <mergeCell ref="F365:I365"/>
    <mergeCell ref="F356:I356"/>
    <mergeCell ref="L356:M356"/>
    <mergeCell ref="N356:Q356"/>
    <mergeCell ref="F357:I357"/>
    <mergeCell ref="F358:I358"/>
    <mergeCell ref="L358:M358"/>
    <mergeCell ref="N358:Q358"/>
    <mergeCell ref="F359:I359"/>
    <mergeCell ref="F360:I360"/>
    <mergeCell ref="F351:I351"/>
    <mergeCell ref="F352:I352"/>
    <mergeCell ref="L352:M352"/>
    <mergeCell ref="N352:Q352"/>
    <mergeCell ref="F353:I353"/>
    <mergeCell ref="F354:I354"/>
    <mergeCell ref="L354:M354"/>
    <mergeCell ref="N354:Q354"/>
    <mergeCell ref="F355:I355"/>
    <mergeCell ref="F346:I346"/>
    <mergeCell ref="F347:I347"/>
    <mergeCell ref="L347:M347"/>
    <mergeCell ref="N347:Q347"/>
    <mergeCell ref="F348:I348"/>
    <mergeCell ref="F349:I349"/>
    <mergeCell ref="L349:M349"/>
    <mergeCell ref="N349:Q349"/>
    <mergeCell ref="F350:I350"/>
    <mergeCell ref="L350:M350"/>
    <mergeCell ref="N350:Q350"/>
    <mergeCell ref="F341:I341"/>
    <mergeCell ref="L341:M341"/>
    <mergeCell ref="N341:Q341"/>
    <mergeCell ref="F343:I343"/>
    <mergeCell ref="L343:M343"/>
    <mergeCell ref="N343:Q343"/>
    <mergeCell ref="F344:I344"/>
    <mergeCell ref="F345:I345"/>
    <mergeCell ref="L345:M345"/>
    <mergeCell ref="N345:Q345"/>
    <mergeCell ref="F336:I336"/>
    <mergeCell ref="F337:I337"/>
    <mergeCell ref="L337:M337"/>
    <mergeCell ref="N337:Q337"/>
    <mergeCell ref="F338:I338"/>
    <mergeCell ref="F339:I339"/>
    <mergeCell ref="L339:M339"/>
    <mergeCell ref="N339:Q339"/>
    <mergeCell ref="F340:I340"/>
    <mergeCell ref="L340:M340"/>
    <mergeCell ref="N340:Q340"/>
    <mergeCell ref="F332:I332"/>
    <mergeCell ref="L332:M332"/>
    <mergeCell ref="N332:Q332"/>
    <mergeCell ref="F333:I333"/>
    <mergeCell ref="F334:I334"/>
    <mergeCell ref="L334:M334"/>
    <mergeCell ref="N334:Q334"/>
    <mergeCell ref="F335:I335"/>
    <mergeCell ref="L335:M335"/>
    <mergeCell ref="N335:Q335"/>
    <mergeCell ref="F327:I327"/>
    <mergeCell ref="L327:M327"/>
    <mergeCell ref="N327:Q327"/>
    <mergeCell ref="F328:I328"/>
    <mergeCell ref="L328:M328"/>
    <mergeCell ref="N328:Q328"/>
    <mergeCell ref="F329:I329"/>
    <mergeCell ref="F330:I330"/>
    <mergeCell ref="F331:I331"/>
    <mergeCell ref="F323:I323"/>
    <mergeCell ref="L323:M323"/>
    <mergeCell ref="N323:Q323"/>
    <mergeCell ref="F324:I324"/>
    <mergeCell ref="L324:M324"/>
    <mergeCell ref="N324:Q324"/>
    <mergeCell ref="F325:I325"/>
    <mergeCell ref="F326:I326"/>
    <mergeCell ref="L326:M326"/>
    <mergeCell ref="N326:Q326"/>
    <mergeCell ref="F317:I317"/>
    <mergeCell ref="F318:I318"/>
    <mergeCell ref="F319:I319"/>
    <mergeCell ref="F320:I320"/>
    <mergeCell ref="L320:M320"/>
    <mergeCell ref="N320:Q320"/>
    <mergeCell ref="F321:I321"/>
    <mergeCell ref="F322:I322"/>
    <mergeCell ref="L322:M322"/>
    <mergeCell ref="N322:Q322"/>
    <mergeCell ref="F312:I312"/>
    <mergeCell ref="L312:M312"/>
    <mergeCell ref="N312:Q312"/>
    <mergeCell ref="F314:I314"/>
    <mergeCell ref="L314:M314"/>
    <mergeCell ref="N314:Q314"/>
    <mergeCell ref="F315:I315"/>
    <mergeCell ref="F316:I316"/>
    <mergeCell ref="L316:M316"/>
    <mergeCell ref="N316:Q316"/>
    <mergeCell ref="F309:I309"/>
    <mergeCell ref="L309:M309"/>
    <mergeCell ref="N309:Q309"/>
    <mergeCell ref="F310:I310"/>
    <mergeCell ref="L310:M310"/>
    <mergeCell ref="N310:Q310"/>
    <mergeCell ref="F311:I311"/>
    <mergeCell ref="L311:M311"/>
    <mergeCell ref="N311:Q311"/>
    <mergeCell ref="F302:I302"/>
    <mergeCell ref="F303:I303"/>
    <mergeCell ref="L303:M303"/>
    <mergeCell ref="N303:Q303"/>
    <mergeCell ref="F305:I305"/>
    <mergeCell ref="L305:M305"/>
    <mergeCell ref="N305:Q305"/>
    <mergeCell ref="F306:I306"/>
    <mergeCell ref="F307:I307"/>
    <mergeCell ref="L307:M307"/>
    <mergeCell ref="N307:Q307"/>
    <mergeCell ref="N304:Q304"/>
    <mergeCell ref="F297:I297"/>
    <mergeCell ref="L297:M297"/>
    <mergeCell ref="N297:Q297"/>
    <mergeCell ref="F299:I299"/>
    <mergeCell ref="L299:M299"/>
    <mergeCell ref="N299:Q299"/>
    <mergeCell ref="F300:I300"/>
    <mergeCell ref="F301:I301"/>
    <mergeCell ref="L301:M301"/>
    <mergeCell ref="N301:Q301"/>
    <mergeCell ref="N298:Q298"/>
    <mergeCell ref="F294:I294"/>
    <mergeCell ref="L294:M294"/>
    <mergeCell ref="N294:Q294"/>
    <mergeCell ref="F295:I295"/>
    <mergeCell ref="L295:M295"/>
    <mergeCell ref="N295:Q295"/>
    <mergeCell ref="F296:I296"/>
    <mergeCell ref="L296:M296"/>
    <mergeCell ref="N296:Q296"/>
    <mergeCell ref="F291:I291"/>
    <mergeCell ref="L291:M291"/>
    <mergeCell ref="N291:Q291"/>
    <mergeCell ref="F292:I292"/>
    <mergeCell ref="L292:M292"/>
    <mergeCell ref="N292:Q292"/>
    <mergeCell ref="F293:I293"/>
    <mergeCell ref="L293:M293"/>
    <mergeCell ref="N293:Q293"/>
    <mergeCell ref="F285:I285"/>
    <mergeCell ref="F286:I286"/>
    <mergeCell ref="L286:M286"/>
    <mergeCell ref="N286:Q286"/>
    <mergeCell ref="F287:I287"/>
    <mergeCell ref="F288:I288"/>
    <mergeCell ref="L288:M288"/>
    <mergeCell ref="N288:Q288"/>
    <mergeCell ref="F290:I290"/>
    <mergeCell ref="L290:M290"/>
    <mergeCell ref="N290:Q290"/>
    <mergeCell ref="N289:Q289"/>
    <mergeCell ref="F278:I278"/>
    <mergeCell ref="F279:I279"/>
    <mergeCell ref="L279:M279"/>
    <mergeCell ref="N279:Q279"/>
    <mergeCell ref="F281:I281"/>
    <mergeCell ref="L281:M281"/>
    <mergeCell ref="N281:Q281"/>
    <mergeCell ref="F284:I284"/>
    <mergeCell ref="L284:M284"/>
    <mergeCell ref="N284:Q284"/>
    <mergeCell ref="N280:Q280"/>
    <mergeCell ref="N282:Q282"/>
    <mergeCell ref="N283:Q283"/>
    <mergeCell ref="F273:I273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N274:Q274"/>
    <mergeCell ref="F266:I266"/>
    <mergeCell ref="F267:I267"/>
    <mergeCell ref="F268:I268"/>
    <mergeCell ref="F269:I269"/>
    <mergeCell ref="F270:I270"/>
    <mergeCell ref="L270:M270"/>
    <mergeCell ref="N270:Q270"/>
    <mergeCell ref="F271:I271"/>
    <mergeCell ref="F272:I272"/>
    <mergeCell ref="L272:M272"/>
    <mergeCell ref="N272:Q272"/>
    <mergeCell ref="F260:I260"/>
    <mergeCell ref="F261:I261"/>
    <mergeCell ref="L261:M261"/>
    <mergeCell ref="N261:Q261"/>
    <mergeCell ref="F262:I262"/>
    <mergeCell ref="F263:I263"/>
    <mergeCell ref="F264:I264"/>
    <mergeCell ref="F265:I265"/>
    <mergeCell ref="L265:M265"/>
    <mergeCell ref="N265:Q265"/>
    <mergeCell ref="F255:I255"/>
    <mergeCell ref="L255:M255"/>
    <mergeCell ref="N255:Q255"/>
    <mergeCell ref="F256:I256"/>
    <mergeCell ref="F257:I257"/>
    <mergeCell ref="F258:I258"/>
    <mergeCell ref="F259:I259"/>
    <mergeCell ref="L259:M259"/>
    <mergeCell ref="N259:Q259"/>
    <mergeCell ref="F250:I250"/>
    <mergeCell ref="L250:M250"/>
    <mergeCell ref="N250:Q250"/>
    <mergeCell ref="F251:I251"/>
    <mergeCell ref="F252:I252"/>
    <mergeCell ref="L252:M252"/>
    <mergeCell ref="N252:Q252"/>
    <mergeCell ref="F253:I253"/>
    <mergeCell ref="F254:I254"/>
    <mergeCell ref="L254:M254"/>
    <mergeCell ref="N254:Q254"/>
    <mergeCell ref="F244:I244"/>
    <mergeCell ref="F245:I245"/>
    <mergeCell ref="F246:I246"/>
    <mergeCell ref="F247:I247"/>
    <mergeCell ref="L247:M247"/>
    <mergeCell ref="N247:Q247"/>
    <mergeCell ref="F248:I248"/>
    <mergeCell ref="F249:I249"/>
    <mergeCell ref="L249:M249"/>
    <mergeCell ref="N249:Q249"/>
    <mergeCell ref="F238:I238"/>
    <mergeCell ref="F239:I239"/>
    <mergeCell ref="F240:I240"/>
    <mergeCell ref="L240:M240"/>
    <mergeCell ref="N240:Q240"/>
    <mergeCell ref="F241:I241"/>
    <mergeCell ref="F243:I243"/>
    <mergeCell ref="L243:M243"/>
    <mergeCell ref="N243:Q243"/>
    <mergeCell ref="N242:Q242"/>
    <mergeCell ref="F233:I233"/>
    <mergeCell ref="F234:I234"/>
    <mergeCell ref="L234:M234"/>
    <mergeCell ref="N234:Q234"/>
    <mergeCell ref="F235:I235"/>
    <mergeCell ref="F236:I236"/>
    <mergeCell ref="L236:M236"/>
    <mergeCell ref="N236:Q236"/>
    <mergeCell ref="F237:I237"/>
    <mergeCell ref="F227:I227"/>
    <mergeCell ref="F228:I228"/>
    <mergeCell ref="L228:M228"/>
    <mergeCell ref="N228:Q228"/>
    <mergeCell ref="F229:I229"/>
    <mergeCell ref="F230:I230"/>
    <mergeCell ref="F231:I231"/>
    <mergeCell ref="F232:I232"/>
    <mergeCell ref="L232:M232"/>
    <mergeCell ref="N232:Q232"/>
    <mergeCell ref="F222:I222"/>
    <mergeCell ref="L222:M222"/>
    <mergeCell ref="N222:Q222"/>
    <mergeCell ref="F223:I223"/>
    <mergeCell ref="F224:I224"/>
    <mergeCell ref="L224:M224"/>
    <mergeCell ref="N224:Q224"/>
    <mergeCell ref="F225:I225"/>
    <mergeCell ref="F226:I226"/>
    <mergeCell ref="L226:M226"/>
    <mergeCell ref="N226:Q226"/>
    <mergeCell ref="F217:I217"/>
    <mergeCell ref="F218:I218"/>
    <mergeCell ref="L218:M218"/>
    <mergeCell ref="N218:Q218"/>
    <mergeCell ref="F219:I219"/>
    <mergeCell ref="F220:I220"/>
    <mergeCell ref="L220:M220"/>
    <mergeCell ref="N220:Q220"/>
    <mergeCell ref="F221:I221"/>
    <mergeCell ref="F212:I212"/>
    <mergeCell ref="F213:I213"/>
    <mergeCell ref="F214:I214"/>
    <mergeCell ref="F215:I215"/>
    <mergeCell ref="L215:M215"/>
    <mergeCell ref="N215:Q215"/>
    <mergeCell ref="F216:I216"/>
    <mergeCell ref="L216:M216"/>
    <mergeCell ref="N216:Q216"/>
    <mergeCell ref="F206:I206"/>
    <mergeCell ref="F207:I207"/>
    <mergeCell ref="F208:I208"/>
    <mergeCell ref="F209:I209"/>
    <mergeCell ref="F210:I210"/>
    <mergeCell ref="L210:M210"/>
    <mergeCell ref="N210:Q210"/>
    <mergeCell ref="F211:I211"/>
    <mergeCell ref="L211:M211"/>
    <mergeCell ref="N211:Q211"/>
    <mergeCell ref="F200:I200"/>
    <mergeCell ref="L200:M200"/>
    <mergeCell ref="N200:Q200"/>
    <mergeCell ref="F201:I201"/>
    <mergeCell ref="F202:I202"/>
    <mergeCell ref="F203:I203"/>
    <mergeCell ref="F204:I204"/>
    <mergeCell ref="F205:I205"/>
    <mergeCell ref="L205:M205"/>
    <mergeCell ref="N205:Q205"/>
    <mergeCell ref="F196:I196"/>
    <mergeCell ref="L196:M196"/>
    <mergeCell ref="N196:Q196"/>
    <mergeCell ref="F197:I197"/>
    <mergeCell ref="F198:I198"/>
    <mergeCell ref="L198:M198"/>
    <mergeCell ref="N198:Q198"/>
    <mergeCell ref="F199:I199"/>
    <mergeCell ref="L199:M199"/>
    <mergeCell ref="N199:Q199"/>
    <mergeCell ref="F191:I191"/>
    <mergeCell ref="F192:I192"/>
    <mergeCell ref="L192:M192"/>
    <mergeCell ref="N192:Q192"/>
    <mergeCell ref="F193:I193"/>
    <mergeCell ref="F194:I194"/>
    <mergeCell ref="L194:M194"/>
    <mergeCell ref="N194:Q194"/>
    <mergeCell ref="F195:I195"/>
    <mergeCell ref="F185:I185"/>
    <mergeCell ref="F186:I186"/>
    <mergeCell ref="L186:M186"/>
    <mergeCell ref="N186:Q186"/>
    <mergeCell ref="F187:I187"/>
    <mergeCell ref="F188:I188"/>
    <mergeCell ref="F189:I189"/>
    <mergeCell ref="F190:I190"/>
    <mergeCell ref="L190:M190"/>
    <mergeCell ref="N190:Q190"/>
    <mergeCell ref="F179:I179"/>
    <mergeCell ref="F180:I180"/>
    <mergeCell ref="L180:M180"/>
    <mergeCell ref="N180:Q180"/>
    <mergeCell ref="F181:I181"/>
    <mergeCell ref="F182:I182"/>
    <mergeCell ref="F183:I183"/>
    <mergeCell ref="F184:I184"/>
    <mergeCell ref="L184:M184"/>
    <mergeCell ref="N184:Q184"/>
    <mergeCell ref="F172:I172"/>
    <mergeCell ref="F173:I173"/>
    <mergeCell ref="L173:M173"/>
    <mergeCell ref="N173:Q173"/>
    <mergeCell ref="F174:I174"/>
    <mergeCell ref="F175:I175"/>
    <mergeCell ref="F176:I176"/>
    <mergeCell ref="F177:I177"/>
    <mergeCell ref="F178:I178"/>
    <mergeCell ref="L178:M178"/>
    <mergeCell ref="N178:Q178"/>
    <mergeCell ref="F166:I166"/>
    <mergeCell ref="F167:I167"/>
    <mergeCell ref="F168:I168"/>
    <mergeCell ref="F169:I169"/>
    <mergeCell ref="L169:M169"/>
    <mergeCell ref="N169:Q169"/>
    <mergeCell ref="F170:I170"/>
    <mergeCell ref="F171:I171"/>
    <mergeCell ref="L171:M171"/>
    <mergeCell ref="N171:Q171"/>
    <mergeCell ref="F160:I160"/>
    <mergeCell ref="F162:I162"/>
    <mergeCell ref="L162:M162"/>
    <mergeCell ref="N162:Q162"/>
    <mergeCell ref="F163:I163"/>
    <mergeCell ref="F164:I164"/>
    <mergeCell ref="L164:M164"/>
    <mergeCell ref="N164:Q164"/>
    <mergeCell ref="F165:I165"/>
    <mergeCell ref="N161:Q161"/>
    <mergeCell ref="F155:I155"/>
    <mergeCell ref="L155:M155"/>
    <mergeCell ref="N155:Q155"/>
    <mergeCell ref="F156:I156"/>
    <mergeCell ref="F157:I157"/>
    <mergeCell ref="L157:M157"/>
    <mergeCell ref="N157:Q157"/>
    <mergeCell ref="F158:I158"/>
    <mergeCell ref="F159:I159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46:I146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N147:Q147"/>
    <mergeCell ref="F140:I140"/>
    <mergeCell ref="L140:M140"/>
    <mergeCell ref="N140:Q140"/>
    <mergeCell ref="F141:I141"/>
    <mergeCell ref="F143:I143"/>
    <mergeCell ref="L143:M143"/>
    <mergeCell ref="N143:Q143"/>
    <mergeCell ref="F144:I144"/>
    <mergeCell ref="F145:I145"/>
    <mergeCell ref="N142:Q142"/>
    <mergeCell ref="M131:Q131"/>
    <mergeCell ref="M132:Q132"/>
    <mergeCell ref="F134:I134"/>
    <mergeCell ref="L134:M134"/>
    <mergeCell ref="N134:Q134"/>
    <mergeCell ref="F138:I138"/>
    <mergeCell ref="L138:M138"/>
    <mergeCell ref="N138:Q138"/>
    <mergeCell ref="F139:I139"/>
    <mergeCell ref="N135:Q135"/>
    <mergeCell ref="N136:Q136"/>
    <mergeCell ref="N137:Q137"/>
    <mergeCell ref="D115:H115"/>
    <mergeCell ref="N115:Q115"/>
    <mergeCell ref="D116:H116"/>
    <mergeCell ref="N116:Q116"/>
    <mergeCell ref="N117:Q117"/>
    <mergeCell ref="L119:Q119"/>
    <mergeCell ref="C125:Q125"/>
    <mergeCell ref="F127:P127"/>
    <mergeCell ref="M129:P129"/>
    <mergeCell ref="N107:Q107"/>
    <mergeCell ref="N108:Q108"/>
    <mergeCell ref="N109:Q109"/>
    <mergeCell ref="N111:Q111"/>
    <mergeCell ref="D112:H112"/>
    <mergeCell ref="N112:Q112"/>
    <mergeCell ref="D113:H113"/>
    <mergeCell ref="N113:Q113"/>
    <mergeCell ref="D114:H114"/>
    <mergeCell ref="N114:Q114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dataValidations count="2">
    <dataValidation type="list" allowBlank="1" showInputMessage="1" showErrorMessage="1" error="Povoleny jsou hodnoty K, M." sqref="D432:D437">
      <formula1>"K, M"</formula1>
    </dataValidation>
    <dataValidation type="list" allowBlank="1" showInputMessage="1" showErrorMessage="1" error="Povoleny jsou hodnoty základní, snížená, zákl. přenesená, sníž. přenesená, nulová." sqref="U432:U43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5" display="2) Rekapitulace rozpočtu"/>
    <hyperlink ref="L1" location="C134" display="3) Rozpočet"/>
    <hyperlink ref="S1:T1" location="'Rekapitulace stavby'!C2" display="Rekapitulace stavby"/>
  </hyperlinks>
  <pageMargins left="0.58333330000000005" right="0.58333330000000005" top="0.35" bottom="0.46666669999999999" header="0" footer="0"/>
  <pageSetup paperSize="9" scale="9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A64 - Oprava hasičské zbr...</vt:lpstr>
      <vt:lpstr>'A64 - Oprava hasičské zbr...'!Názvy_tisku</vt:lpstr>
      <vt:lpstr>'Rekapitulace stavby'!Názvy_tisku</vt:lpstr>
      <vt:lpstr>'A64 - Oprava hasičské zbr...'!Oblast_tisku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AIOLumir\Lumir</dc:creator>
  <cp:lastModifiedBy>Lumír Hajdušek</cp:lastModifiedBy>
  <cp:lastPrinted>2018-02-21T13:51:28Z</cp:lastPrinted>
  <dcterms:created xsi:type="dcterms:W3CDTF">2018-02-21T13:47:05Z</dcterms:created>
  <dcterms:modified xsi:type="dcterms:W3CDTF">2018-02-21T13:51:39Z</dcterms:modified>
</cp:coreProperties>
</file>