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510" yWindow="510" windowWidth="14700" windowHeight="9660" activeTab="0"/>
  </bookViews>
  <sheets>
    <sheet name="Krycí list" sheetId="4" r:id="rId1"/>
    <sheet name="Rekapitulace stavby" sheetId="1" r:id="rId2"/>
    <sheet name="2017-10-01 - Základní ško..." sheetId="2" r:id="rId3"/>
    <sheet name="VRN - Vedlejší rozpočtové..." sheetId="3" r:id="rId4"/>
  </sheets>
  <externalReferences>
    <externalReference r:id="rId7"/>
  </externalReferences>
  <definedNames>
    <definedName name="_xlnm.Print_Area" localSheetId="2">'2017-10-01 - Základní ško...'!$C$4:$Q$70,'2017-10-01 - Základní ško...'!$C$76:$Q$104,'2017-10-01 - Základní ško...'!$C$110:$Q$177</definedName>
    <definedName name="_xlnm.Print_Area" localSheetId="1">'Rekapitulace stavby'!$C$4:$AP$70,'Rekapitulace stavby'!$C$76:$AP$93</definedName>
    <definedName name="_xlnm.Print_Area" localSheetId="3">'VRN - Vedlejší rozpočtové...'!$C$4:$Q$70,'VRN - Vedlejší rozpočtové...'!$C$76:$Q$97,'VRN - Vedlejší rozpočtové...'!$C$103:$Q$141</definedName>
    <definedName name="_xlnm.Print_Titles" localSheetId="1">'Rekapitulace stavby'!$85:$85</definedName>
    <definedName name="_xlnm.Print_Titles" localSheetId="2">'2017-10-01 - Základní ško...'!$119:$119</definedName>
    <definedName name="_xlnm.Print_Titles" localSheetId="3">'VRN - Vedlejší rozpočtové...'!$113:$113</definedName>
  </definedNames>
  <calcPr calcId="125725"/>
</workbook>
</file>

<file path=xl/sharedStrings.xml><?xml version="1.0" encoding="utf-8"?>
<sst xmlns="http://schemas.openxmlformats.org/spreadsheetml/2006/main" count="1279" uniqueCount="360">
  <si>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</si>
  <si>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</si>
  <si>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</si>
  <si>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</si>
  <si>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</si>
  <si>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</si>
  <si>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</si>
  <si>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</si>
  <si>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</si>
  <si>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</si>
  <si>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</si>
  <si>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</t>
  </si>
  <si>
    <t>15</t>
  </si>
  <si>
    <t>SOUHRNNÝ LIST STAVBY</t>
  </si>
  <si>
    <t>v ---  níže se nacházejí doplnkové a pomocné údaje k sestavám  --- v</t>
  </si>
  <si>
    <t>0,001</t>
  </si>
  <si>
    <t>Kód:</t>
  </si>
  <si>
    <t>2017-10-01</t>
  </si>
  <si>
    <t>Stavba:</t>
  </si>
  <si>
    <t>Základní škola El.Krásnohorské - Oprava anglických dvorků</t>
  </si>
  <si>
    <t>0,1</t>
  </si>
  <si>
    <t>JKSO:</t>
  </si>
  <si>
    <t>CC-CZ:</t>
  </si>
  <si>
    <t>Místo:</t>
  </si>
  <si>
    <t>ul. El.Krásnohorské</t>
  </si>
  <si>
    <t>Datum:</t>
  </si>
  <si>
    <t>30. 5. 2017</t>
  </si>
  <si>
    <t>10</t>
  </si>
  <si>
    <t>100</t>
  </si>
  <si>
    <t>Objednatel:</t>
  </si>
  <si>
    <t>IČ:</t>
  </si>
  <si>
    <t>00296643</t>
  </si>
  <si>
    <t>Statutární město Frýdek-Místek</t>
  </si>
  <si>
    <t>DIČ:</t>
  </si>
  <si>
    <t>Zhotovitel:</t>
  </si>
  <si>
    <t xml:space="preserve"> </t>
  </si>
  <si>
    <t>Projektant:</t>
  </si>
  <si>
    <t>16648625</t>
  </si>
  <si>
    <t>Rechtik - PROJEKT</t>
  </si>
  <si>
    <t>CZ6011010588</t>
  </si>
  <si>
    <t>True</t>
  </si>
  <si>
    <t>Zpracovatel:</t>
  </si>
  <si>
    <t>Josef Rechtik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</si>
  <si>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</si>
  <si>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</si>
  <si>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</si>
  <si>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</si>
  <si>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</si>
  <si>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</si>
  <si>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</si>
  <si>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</si>
  <si>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</si>
  <si>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</si>
  <si>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</si>
  <si>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</si>
  <si>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</si>
  <si>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</si>
  <si>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</si>
  <si>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</si>
  <si>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</si>
  <si>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</si>
  <si>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</si>
  <si>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</si>
  <si>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</si>
  <si>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</si>
  <si>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</si>
  <si>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</si>
  <si>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</si>
  <si>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</si>
  <si>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</si>
  <si>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</si>
  <si>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</si>
  <si>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</si>
  <si>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</si>
  <si>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</si>
  <si>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</si>
  <si>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</si>
  <si>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</si>
  <si>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</si>
  <si>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</si>
  <si>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</si>
  <si>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</si>
  <si>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</si>
  <si>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</si>
  <si>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</si>
  <si>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{98f2ffca-ab80-41dc-8def-f759de2eb529}</t>
  </si>
  <si>
    <t>{00000000-0000-0000-0000-000000000000}</t>
  </si>
  <si>
    <t>/</t>
  </si>
  <si>
    <t>###NOINSERT###</t>
  </si>
  <si>
    <t>VRN</t>
  </si>
  <si>
    <t>Vedlejší rozpočtové náklady</t>
  </si>
  <si>
    <t>{8a93a751-9f43-4d88-91cf-76274113bf4b}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</si>
  <si>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</si>
  <si>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</si>
  <si>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</si>
  <si>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</si>
  <si>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</si>
  <si>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</si>
  <si>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</si>
  <si>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</si>
  <si>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</si>
  <si>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</si>
  <si>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</si>
  <si>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</si>
  <si>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</si>
  <si>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</si>
  <si>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</si>
  <si>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</si>
  <si>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</si>
  <si>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</si>
  <si>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</si>
  <si>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</si>
  <si>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</si>
  <si>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</si>
  <si>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</si>
  <si>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</si>
  <si>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</si>
  <si>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</si>
  <si>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</si>
  <si>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</si>
  <si>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761 - Konstrukce prosvětlovací</t>
  </si>
  <si>
    <t>M - Práce a dodávky M</t>
  </si>
  <si>
    <t xml:space="preserve">    46-M - Zemní práce při extr.mont.pracích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</si>
  <si>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</si>
  <si>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</si>
  <si>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</si>
  <si>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</si>
  <si>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</si>
  <si>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</si>
  <si>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</si>
  <si>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</si>
  <si>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</si>
  <si>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</si>
  <si>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</si>
  <si>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</si>
  <si>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</si>
  <si>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</si>
  <si>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</si>
  <si>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</si>
  <si>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</si>
  <si>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113106021</t>
  </si>
  <si>
    <t>Rozebrání dlažeb při překopech komunikací pro pěší z betonových dlaždic plochy do 15 m2</t>
  </si>
  <si>
    <t>m2</t>
  </si>
  <si>
    <t>4</t>
  </si>
  <si>
    <t>2111379498</t>
  </si>
  <si>
    <t>21,80*1,00</t>
  </si>
  <si>
    <t>VV</t>
  </si>
  <si>
    <t>180404111</t>
  </si>
  <si>
    <t>Založení hřišťového trávníku výsevem na vrstvě ornice</t>
  </si>
  <si>
    <t>1146041971</t>
  </si>
  <si>
    <t>21,8*2*2,00</t>
  </si>
  <si>
    <t>3</t>
  </si>
  <si>
    <t>M</t>
  </si>
  <si>
    <t>005724100</t>
  </si>
  <si>
    <t>osivo směs travní parková</t>
  </si>
  <si>
    <t>kg</t>
  </si>
  <si>
    <t>8</t>
  </si>
  <si>
    <t>-1033846234</t>
  </si>
  <si>
    <t>183403153</t>
  </si>
  <si>
    <t>Obdělání půdy hrabáním v rovině a svahu do 1:5</t>
  </si>
  <si>
    <t>834884603</t>
  </si>
  <si>
    <t>5</t>
  </si>
  <si>
    <t>184808111</t>
  </si>
  <si>
    <t>Vyvětvení a tvarový ořez dřevin v do 3 m</t>
  </si>
  <si>
    <t>kus</t>
  </si>
  <si>
    <t>-1767998270</t>
  </si>
  <si>
    <t>6</t>
  </si>
  <si>
    <t>451577777</t>
  </si>
  <si>
    <t>Podklad nebo lože pod dlažbu vodorovný nebo do sklonu 1:5 z kameniva těženého tl do 100 mm</t>
  </si>
  <si>
    <t>-1313818050</t>
  </si>
  <si>
    <t>7</t>
  </si>
  <si>
    <t>564231111</t>
  </si>
  <si>
    <t>Podklad nebo podsyp ze štěrkopísku ŠP tl 100 mm</t>
  </si>
  <si>
    <t>-1365127658</t>
  </si>
  <si>
    <t>596811120</t>
  </si>
  <si>
    <t>Kladení betonové dlažby komunikací pro pěší do lože z kameniva vel do 0,09 m2 plochy do 50 m2</t>
  </si>
  <si>
    <t>-313408198</t>
  </si>
  <si>
    <t>9</t>
  </si>
  <si>
    <t>592453100</t>
  </si>
  <si>
    <t>dlažba desková betonováhladká HBB 30x30x3,5 cm přírodní</t>
  </si>
  <si>
    <t>1241243315</t>
  </si>
  <si>
    <t>617633111</t>
  </si>
  <si>
    <t>Stěrka z těsnící malty dvouvrstvá vnitřních ploch šachet čtyř a vícehranných</t>
  </si>
  <si>
    <t>-95277154</t>
  </si>
  <si>
    <t>sanace stěn dvorků do výšky 0,2 m</t>
  </si>
  <si>
    <t>(1,20+0,50)*2*16*0,2</t>
  </si>
  <si>
    <t>11</t>
  </si>
  <si>
    <t>631311214</t>
  </si>
  <si>
    <t>Mazanina tl do 80 mm z betonu prostého se zvýšenými nároky na prostředí tř. C 25/30</t>
  </si>
  <si>
    <t>m3</t>
  </si>
  <si>
    <t>1389925344</t>
  </si>
  <si>
    <t>9,60*0,08</t>
  </si>
  <si>
    <t>12</t>
  </si>
  <si>
    <t>631319011</t>
  </si>
  <si>
    <t>Příplatek k mazanině tl do 80 mm za přehlazení povrchu</t>
  </si>
  <si>
    <t>-280426245</t>
  </si>
  <si>
    <t>13</t>
  </si>
  <si>
    <t>631319191</t>
  </si>
  <si>
    <t>Příplatek k mazanině tl do 80 mm za práci v nízkém prostoru</t>
  </si>
  <si>
    <t>-1840516618</t>
  </si>
  <si>
    <t>14</t>
  </si>
  <si>
    <t>631319195</t>
  </si>
  <si>
    <t>Příplatek k mazanině tl do 80 mm za plochu do 5 m2</t>
  </si>
  <si>
    <t>-675148087</t>
  </si>
  <si>
    <t>632451491</t>
  </si>
  <si>
    <t>Příplatek k potěrům za přehlazení povrchu</t>
  </si>
  <si>
    <t>9046923</t>
  </si>
  <si>
    <t>16</t>
  </si>
  <si>
    <t>632451647</t>
  </si>
  <si>
    <t>Potěr pískocementový tl 40 mm stupňů a schodnic tř. C 30 běžný</t>
  </si>
  <si>
    <t>-587023524</t>
  </si>
  <si>
    <t>17</t>
  </si>
  <si>
    <t>965042121</t>
  </si>
  <si>
    <t>Bourání podkladů pod dlažby nebo mazanin betonových nebo z litého asfaltu tl do 100 mm pl do 1 m2</t>
  </si>
  <si>
    <t>1350614977</t>
  </si>
  <si>
    <t>0,50*1,20*0,10*16</t>
  </si>
  <si>
    <t>18</t>
  </si>
  <si>
    <t>965045111</t>
  </si>
  <si>
    <t>Bourání potěrů cementových nebo pískocementových tl do 50 mm pl do 1 m2</t>
  </si>
  <si>
    <t>1484767873</t>
  </si>
  <si>
    <t>0,50*1,20*16</t>
  </si>
  <si>
    <t>19</t>
  </si>
  <si>
    <t>965049111</t>
  </si>
  <si>
    <t>Příplatek k bourání betonových mazanin za bourání mazanin se svařovanou sítí tl do 100 mm</t>
  </si>
  <si>
    <t>-2135540458</t>
  </si>
  <si>
    <t>20</t>
  </si>
  <si>
    <t>979082213</t>
  </si>
  <si>
    <t>Vodorovná doprava suti po suchu do 1 km</t>
  </si>
  <si>
    <t>t</t>
  </si>
  <si>
    <t>-385750721</t>
  </si>
  <si>
    <t>979082219</t>
  </si>
  <si>
    <t>Příplatek ZKD 1 km u vodorovné dopravy suti po suchu do 1 km</t>
  </si>
  <si>
    <t>-1956920939</t>
  </si>
  <si>
    <t>22</t>
  </si>
  <si>
    <t>979087212</t>
  </si>
  <si>
    <t>Nakládání na dopravní prostředky pro vodorovnou dopravu suti</t>
  </si>
  <si>
    <t>647870628</t>
  </si>
  <si>
    <t>23</t>
  </si>
  <si>
    <t>985324221</t>
  </si>
  <si>
    <t>Ochranný akrylátový nátěr betonu dvojnásobný se stěrkou (OS-C)</t>
  </si>
  <si>
    <t>1686309576</t>
  </si>
  <si>
    <t>9,60 + (1,20+0,50)*2*0,20*16</t>
  </si>
  <si>
    <t>24</t>
  </si>
  <si>
    <t>985324911</t>
  </si>
  <si>
    <t>Příplatek k cenám ochranných nátěrů betonu za práci ve stísněném prostoru</t>
  </si>
  <si>
    <t>9713812</t>
  </si>
  <si>
    <t>25</t>
  </si>
  <si>
    <t>997013802</t>
  </si>
  <si>
    <t>Poplatek za uložení stavebního železobetonového odpadu na skládce (skládkovné)</t>
  </si>
  <si>
    <t>-480863005</t>
  </si>
  <si>
    <t>26</t>
  </si>
  <si>
    <t>997013151</t>
  </si>
  <si>
    <t>Vnitrostaveništní doprava suti a vybouraných hmot pro budovy v do 6 m s omezením mechanizace</t>
  </si>
  <si>
    <t>-1039847828</t>
  </si>
  <si>
    <t>27</t>
  </si>
  <si>
    <t>998018001</t>
  </si>
  <si>
    <t>Přesun hmot ruční pro budovy v do 6 m</t>
  </si>
  <si>
    <t>-1522791591</t>
  </si>
  <si>
    <t>28</t>
  </si>
  <si>
    <t>711411052</t>
  </si>
  <si>
    <t>Provedení izolace proti vodě za studena na vodorovné ploše tekutou lepenkou</t>
  </si>
  <si>
    <t>486579899</t>
  </si>
  <si>
    <t>29</t>
  </si>
  <si>
    <t>245510310.1</t>
  </si>
  <si>
    <t>nátěr hydroizolační - tekutá lepenka,  bal. 15 kg</t>
  </si>
  <si>
    <t>32</t>
  </si>
  <si>
    <t>1758210940</t>
  </si>
  <si>
    <t>Spotřeba: 1 vrstva 1,5 kg/m2</t>
  </si>
  <si>
    <t>P</t>
  </si>
  <si>
    <t>30</t>
  </si>
  <si>
    <t>761661901</t>
  </si>
  <si>
    <t>Vyčištění sklepních světlíků (anglických dvorků ) hloubky do 0,60 m</t>
  </si>
  <si>
    <t>-2099778728</t>
  </si>
  <si>
    <t>31</t>
  </si>
  <si>
    <t>761661903</t>
  </si>
  <si>
    <t>Vyčištění sklepních světlíků (anglických dvorků ) hloubky do 1,00 m</t>
  </si>
  <si>
    <t>-177804887</t>
  </si>
  <si>
    <t>761661911</t>
  </si>
  <si>
    <t>Dodatečné těsnění tmelem sklepních světlíků (anglických dvorků ) hloubky do 0,60 m</t>
  </si>
  <si>
    <t>756498868</t>
  </si>
  <si>
    <t>33</t>
  </si>
  <si>
    <t>761661913</t>
  </si>
  <si>
    <t>Dodatečné těsnění tmelem sklepních světlíků (anglických dvorků ) hloubky do 1,00 m</t>
  </si>
  <si>
    <t>1183033770</t>
  </si>
  <si>
    <t>34</t>
  </si>
  <si>
    <t>460010025</t>
  </si>
  <si>
    <t>Vytyčení trasy inženýrských sítí v zastavěném prostoru</t>
  </si>
  <si>
    <t>km</t>
  </si>
  <si>
    <t>64</t>
  </si>
  <si>
    <t>852381901</t>
  </si>
  <si>
    <t>Poznámka k položce:
Ochrana stávajících inženýrských sítí na staveništi, 
náklady na přezoumání podkladu objednatele o stavu inženýrských sítí probíhajících staveništěm nebo dotčenými stavbou i mimo území staveniště.
Vytýčení jejich skutečné trasy dle podmínek správců sítí v dokladové části. 
Zajištění aktualizace vyjádření správců sítí v případě ukončení platnosti vyjádření.
Zajištění a zabezpečení stávajících inženýrských sítí a přípojke při výkopových a bouracích pracích.</t>
  </si>
  <si>
    <t>Objekt: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</si>
  <si>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</si>
  <si>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</si>
  <si>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</si>
  <si>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</si>
  <si>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</si>
  <si>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>013254000</t>
  </si>
  <si>
    <t>Dokumentace skutečného provedení stavby</t>
  </si>
  <si>
    <t>kpl</t>
  </si>
  <si>
    <t>1024</t>
  </si>
  <si>
    <t>-1832181730</t>
  </si>
  <si>
    <t xml:space="preserve">Poznámka k položce:
Dokumentace skutečného provedení v rozsahu dle platné vyhlášky o dokumentaci staveb v počtu dle SOD 
</t>
  </si>
  <si>
    <t>013254000.1</t>
  </si>
  <si>
    <t xml:space="preserve">Monitoring v průběhu výstavby </t>
  </si>
  <si>
    <t>315580558</t>
  </si>
  <si>
    <t>Fotografie nebo videozáznamy zakrývaných konstrukcí a jiných skutečností rozhodných např. pro vícepráce a méněpráce</t>
  </si>
  <si>
    <t>032103000.1</t>
  </si>
  <si>
    <t>Mobilní WC s možností mytí rukou, dovoz a instalace</t>
  </si>
  <si>
    <t>384984447</t>
  </si>
  <si>
    <t>032103000.2</t>
  </si>
  <si>
    <t>Mobilní WC s možností mytí rukou, dovoz a instalace, pronájem se servisem</t>
  </si>
  <si>
    <t>měs</t>
  </si>
  <si>
    <t>-1544800479</t>
  </si>
  <si>
    <t xml:space="preserve">Poznámka k položce:
po dobu stavby </t>
  </si>
  <si>
    <t>032103000.3</t>
  </si>
  <si>
    <t>Stavební buňka, dovoz a instalace</t>
  </si>
  <si>
    <t>1552230344</t>
  </si>
  <si>
    <t>032103000.4</t>
  </si>
  <si>
    <t>Stavební buňka, nájem</t>
  </si>
  <si>
    <t>649467586</t>
  </si>
  <si>
    <t>032903000</t>
  </si>
  <si>
    <t>Náklady na provoz a údržbu vybavení staveniště</t>
  </si>
  <si>
    <t>300009964</t>
  </si>
  <si>
    <t>034203000</t>
  </si>
  <si>
    <t>Oplocení staveniště, provizorní mobilní</t>
  </si>
  <si>
    <t>-311782347</t>
  </si>
  <si>
    <t>Zahrnuje: dovoz, montáž, demontáž a odvoz
Pronájem po dobu stavby</t>
  </si>
  <si>
    <t>1ks: 3,5x2,0 m</t>
  </si>
  <si>
    <t>28/3,50</t>
  </si>
  <si>
    <t>034503000</t>
  </si>
  <si>
    <t>Informační tabule, označení staveniště</t>
  </si>
  <si>
    <t>-1420003182</t>
  </si>
  <si>
    <t>Bude obsahovat název zhotovitele, objednatele,n ázev stavby, termíny, odpovědné osoby, TDS, KBOZP, apod</t>
  </si>
  <si>
    <t>039103000.1</t>
  </si>
  <si>
    <t>Mobilní WC s možností mytí rukou, demontáž a odvoz</t>
  </si>
  <si>
    <t>-150047197</t>
  </si>
  <si>
    <t>039103000.2</t>
  </si>
  <si>
    <t>Stavební buňka, demontáž a odvoz</t>
  </si>
  <si>
    <t>-1153996186</t>
  </si>
  <si>
    <t>039203000</t>
  </si>
  <si>
    <t>Úprava ploch a úklid po zrušení zařízení staveniště</t>
  </si>
  <si>
    <t>1667162925</t>
  </si>
  <si>
    <t>065002000</t>
  </si>
  <si>
    <t>Mimostaveništní doprava materiálů</t>
  </si>
  <si>
    <t>1375041963</t>
  </si>
  <si>
    <t>073002000.1</t>
  </si>
  <si>
    <t>Omezený pohyb vozidel a pracovníků v areálu školy</t>
  </si>
  <si>
    <t>den</t>
  </si>
  <si>
    <t>877876828</t>
  </si>
  <si>
    <t>Rechtik – PROJEKT</t>
  </si>
  <si>
    <t>Hornopolní 12, 702 00 Ostrava</t>
  </si>
  <si>
    <t>tel. 596 618 468</t>
  </si>
  <si>
    <t>e-mail: rechtik-jrp@volny.cz</t>
  </si>
  <si>
    <t>Část:</t>
  </si>
  <si>
    <t>Název:</t>
  </si>
  <si>
    <t>Stupeň PD:</t>
  </si>
  <si>
    <t>Vypracoval:</t>
  </si>
  <si>
    <t>Ing. Josef Rechtik</t>
  </si>
  <si>
    <t>Arch.číslo:</t>
  </si>
</sst>
</file>

<file path=xl/styles.xml><?xml version="1.0" encoding="utf-8"?>
<styleSheet xmlns="http://schemas.openxmlformats.org/spreadsheetml/2006/main">
  <numFmts count="5">
    <numFmt numFmtId="164" formatCode="#,##0.00%"/>
    <numFmt numFmtId="165" formatCode="dd\.mm\.yyyy"/>
    <numFmt numFmtId="166" formatCode="#,##0.00000"/>
    <numFmt numFmtId="167" formatCode="#,##0.000"/>
    <numFmt numFmtId="168" formatCode="[$-405]mmmm\ yy;@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b/>
      <sz val="9"/>
      <color rgb="FF003366"/>
      <name val="Trebuchet MS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/>
      <bottom/>
    </border>
    <border>
      <left style="medium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>
      <alignment/>
      <protection locked="0"/>
    </xf>
  </cellStyleXfs>
  <cellXfs count="27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5" fillId="0" borderId="0" xfId="0" applyFont="1" applyAlignment="1">
      <alignment horizontal="left" vertical="center"/>
    </xf>
    <xf numFmtId="0" fontId="0" fillId="0" borderId="0" xfId="0" applyBorder="1"/>
    <xf numFmtId="0" fontId="1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2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3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9" fillId="0" borderId="13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5" xfId="0" applyNumberFormat="1" applyFont="1" applyBorder="1" applyAlignment="1">
      <alignment vertical="center"/>
    </xf>
    <xf numFmtId="4" fontId="29" fillId="0" borderId="16" xfId="0" applyNumberFormat="1" applyFont="1" applyBorder="1" applyAlignment="1">
      <alignment vertical="center"/>
    </xf>
    <xf numFmtId="166" fontId="29" fillId="0" borderId="16" xfId="0" applyNumberFormat="1" applyFont="1" applyBorder="1" applyAlignment="1">
      <alignment vertical="center"/>
    </xf>
    <xf numFmtId="4" fontId="29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3" fillId="0" borderId="11" xfId="0" applyNumberFormat="1" applyFont="1" applyBorder="1" applyAlignment="1">
      <alignment/>
    </xf>
    <xf numFmtId="166" fontId="33" fillId="0" borderId="12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5" fillId="0" borderId="24" xfId="0" applyFont="1" applyBorder="1" applyAlignment="1" applyProtection="1">
      <alignment horizontal="center" vertical="center"/>
      <protection locked="0"/>
    </xf>
    <xf numFmtId="49" fontId="35" fillId="0" borderId="24" xfId="0" applyNumberFormat="1" applyFont="1" applyBorder="1" applyAlignment="1" applyProtection="1">
      <alignment horizontal="left" vertical="center" wrapText="1"/>
      <protection locked="0"/>
    </xf>
    <xf numFmtId="0" fontId="35" fillId="0" borderId="24" xfId="0" applyFont="1" applyBorder="1" applyAlignment="1" applyProtection="1">
      <alignment horizontal="center" vertical="center" wrapText="1"/>
      <protection locked="0"/>
    </xf>
    <xf numFmtId="167" fontId="35" fillId="0" borderId="24" xfId="0" applyNumberFormat="1" applyFont="1" applyBorder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39" fillId="0" borderId="0" xfId="0" applyFont="1" applyBorder="1" applyAlignment="1">
      <alignment horizontal="right" vertical="center"/>
    </xf>
    <xf numFmtId="0" fontId="40" fillId="0" borderId="26" xfId="0" applyFont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0" fillId="0" borderId="27" xfId="0" applyFont="1" applyBorder="1" applyAlignment="1">
      <alignment vertical="top"/>
    </xf>
    <xf numFmtId="0" fontId="0" fillId="0" borderId="0" xfId="0" applyFont="1" applyAlignment="1">
      <alignment vertical="top"/>
    </xf>
    <xf numFmtId="0" fontId="41" fillId="0" borderId="26" xfId="21" applyFont="1" applyBorder="1" applyAlignment="1" applyProtection="1">
      <alignment horizontal="right" vertical="top"/>
      <protection/>
    </xf>
    <xf numFmtId="0" fontId="42" fillId="0" borderId="28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25" xfId="0" applyFont="1" applyBorder="1" applyAlignment="1">
      <alignment horizontal="left" vertical="center" inden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168" fontId="42" fillId="0" borderId="0" xfId="0" applyNumberFormat="1" applyFont="1" applyAlignment="1">
      <alignment vertical="center"/>
    </xf>
    <xf numFmtId="168" fontId="42" fillId="0" borderId="0" xfId="0" applyNumberFormat="1" applyFont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3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25" fillId="4" borderId="0" xfId="0" applyNumberFormat="1" applyFont="1" applyFill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12" fillId="0" borderId="0" xfId="0" applyNumberFormat="1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19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3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32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35" fillId="0" borderId="24" xfId="0" applyFont="1" applyBorder="1" applyAlignment="1" applyProtection="1">
      <alignment horizontal="left" vertical="center" wrapText="1"/>
      <protection locked="0"/>
    </xf>
    <xf numFmtId="4" fontId="35" fillId="0" borderId="24" xfId="0" applyNumberFormat="1" applyFont="1" applyBorder="1" applyAlignment="1" applyProtection="1">
      <alignment vertical="center"/>
      <protection locked="0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4" fillId="2" borderId="0" xfId="20" applyFont="1" applyFill="1" applyAlignment="1" applyProtection="1">
      <alignment horizontal="center" vertical="center"/>
      <protection/>
    </xf>
    <xf numFmtId="0" fontId="36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4" fontId="25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textový odkaz_štítky, seznamy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45</xdr:row>
      <xdr:rowOff>76200</xdr:rowOff>
    </xdr:from>
    <xdr:to>
      <xdr:col>6</xdr:col>
      <xdr:colOff>1533525</xdr:colOff>
      <xdr:row>49</xdr:row>
      <xdr:rowOff>142875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562600" y="9744075"/>
          <a:ext cx="923925" cy="1285875"/>
        </a:xfrm>
        <a:prstGeom prst="rect">
          <a:avLst/>
        </a:prstGeom>
        <a:solidFill>
          <a:srgbClr val="FFFFFF"/>
        </a:solidFill>
        <a:ln w="31750">
          <a:solidFill>
            <a:srgbClr val="9FB8CD"/>
          </a:solidFill>
          <a:miter lim="800000"/>
          <a:headEnd type="none"/>
          <a:tailEnd type="none"/>
        </a:ln>
        <a:effectLst>
          <a:outerShdw dist="107763" dir="13500000" algn="ctr" rotWithShape="0">
            <a:srgbClr val="868686">
              <a:alpha val="50000"/>
            </a:srgbClr>
          </a:outerShdw>
        </a:effec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7\10-2017%20FM,%20Z&#352;%20Kr&#225;snohorsk&#233;\01%20Anglick&#233;%20dvorky\&#353;t&#237;tky,%20seznamy%20Z&#352;%20El_Kr&#225;snohorsk&#233;m,%20dvor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kázka"/>
      <sheetName val="štítky, obálky"/>
      <sheetName val="seznam příloh"/>
      <sheetName val="krycí list-DUR-E. doklady"/>
      <sheetName val="krycí list-DUR-6. revzní šachty"/>
      <sheetName val="krycí list+seznamDUR"/>
    </sheetNames>
    <sheetDataSet>
      <sheetData sheetId="0">
        <row r="1">
          <cell r="C1" t="str">
            <v>10/2017-01</v>
          </cell>
        </row>
        <row r="2">
          <cell r="C2" t="str">
            <v>Základní škola El.Krásnohorské</v>
          </cell>
        </row>
        <row r="3">
          <cell r="C3" t="str">
            <v>Oprava anglických dvorků</v>
          </cell>
        </row>
        <row r="4">
          <cell r="C4" t="str">
            <v>-</v>
          </cell>
        </row>
        <row r="5">
          <cell r="C5" t="str">
            <v>Dokumentace pro provedení stavby (DPS)</v>
          </cell>
        </row>
        <row r="6">
          <cell r="C6" t="str">
            <v>Statutární město Frýdek-Místek</v>
          </cell>
        </row>
        <row r="8">
          <cell r="C8" t="str">
            <v>květen 2017</v>
          </cell>
        </row>
      </sheetData>
      <sheetData sheetId="1"/>
      <sheetData sheetId="2">
        <row r="15">
          <cell r="D15">
            <v>4</v>
          </cell>
          <cell r="E15" t="str">
            <v>Soupis prací</v>
          </cell>
        </row>
      </sheetData>
      <sheetData sheetId="3"/>
      <sheetData sheetId="4"/>
      <sheetData sheetId="5">
        <row r="13">
          <cell r="C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rechtik@volny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9"/>
  <sheetViews>
    <sheetView tabSelected="1" workbookViewId="0" topLeftCell="A1">
      <selection activeCell="B41" sqref="B41"/>
    </sheetView>
  </sheetViews>
  <sheetFormatPr defaultColWidth="17.66015625" defaultRowHeight="21" customHeight="1"/>
  <cols>
    <col min="1" max="1" width="2.33203125" style="1" customWidth="1"/>
    <col min="2" max="2" width="27.83203125" style="1" customWidth="1"/>
    <col min="3" max="3" width="3.5" style="1" customWidth="1"/>
    <col min="4" max="6" width="17.66015625" style="1" customWidth="1"/>
    <col min="7" max="7" width="28.16015625" style="1" customWidth="1"/>
    <col min="8" max="256" width="17.66015625" style="1" customWidth="1"/>
    <col min="257" max="257" width="2.33203125" style="1" customWidth="1"/>
    <col min="258" max="258" width="27.83203125" style="1" customWidth="1"/>
    <col min="259" max="259" width="3.5" style="1" customWidth="1"/>
    <col min="260" max="262" width="17.66015625" style="1" customWidth="1"/>
    <col min="263" max="263" width="19" style="1" customWidth="1"/>
    <col min="264" max="512" width="17.66015625" style="1" customWidth="1"/>
    <col min="513" max="513" width="2.33203125" style="1" customWidth="1"/>
    <col min="514" max="514" width="27.83203125" style="1" customWidth="1"/>
    <col min="515" max="515" width="3.5" style="1" customWidth="1"/>
    <col min="516" max="518" width="17.66015625" style="1" customWidth="1"/>
    <col min="519" max="519" width="19" style="1" customWidth="1"/>
    <col min="520" max="768" width="17.66015625" style="1" customWidth="1"/>
    <col min="769" max="769" width="2.33203125" style="1" customWidth="1"/>
    <col min="770" max="770" width="27.83203125" style="1" customWidth="1"/>
    <col min="771" max="771" width="3.5" style="1" customWidth="1"/>
    <col min="772" max="774" width="17.66015625" style="1" customWidth="1"/>
    <col min="775" max="775" width="19" style="1" customWidth="1"/>
    <col min="776" max="1024" width="17.66015625" style="1" customWidth="1"/>
    <col min="1025" max="1025" width="2.33203125" style="1" customWidth="1"/>
    <col min="1026" max="1026" width="27.83203125" style="1" customWidth="1"/>
    <col min="1027" max="1027" width="3.5" style="1" customWidth="1"/>
    <col min="1028" max="1030" width="17.66015625" style="1" customWidth="1"/>
    <col min="1031" max="1031" width="19" style="1" customWidth="1"/>
    <col min="1032" max="1280" width="17.66015625" style="1" customWidth="1"/>
    <col min="1281" max="1281" width="2.33203125" style="1" customWidth="1"/>
    <col min="1282" max="1282" width="27.83203125" style="1" customWidth="1"/>
    <col min="1283" max="1283" width="3.5" style="1" customWidth="1"/>
    <col min="1284" max="1286" width="17.66015625" style="1" customWidth="1"/>
    <col min="1287" max="1287" width="19" style="1" customWidth="1"/>
    <col min="1288" max="1536" width="17.66015625" style="1" customWidth="1"/>
    <col min="1537" max="1537" width="2.33203125" style="1" customWidth="1"/>
    <col min="1538" max="1538" width="27.83203125" style="1" customWidth="1"/>
    <col min="1539" max="1539" width="3.5" style="1" customWidth="1"/>
    <col min="1540" max="1542" width="17.66015625" style="1" customWidth="1"/>
    <col min="1543" max="1543" width="19" style="1" customWidth="1"/>
    <col min="1544" max="1792" width="17.66015625" style="1" customWidth="1"/>
    <col min="1793" max="1793" width="2.33203125" style="1" customWidth="1"/>
    <col min="1794" max="1794" width="27.83203125" style="1" customWidth="1"/>
    <col min="1795" max="1795" width="3.5" style="1" customWidth="1"/>
    <col min="1796" max="1798" width="17.66015625" style="1" customWidth="1"/>
    <col min="1799" max="1799" width="19" style="1" customWidth="1"/>
    <col min="1800" max="2048" width="17.66015625" style="1" customWidth="1"/>
    <col min="2049" max="2049" width="2.33203125" style="1" customWidth="1"/>
    <col min="2050" max="2050" width="27.83203125" style="1" customWidth="1"/>
    <col min="2051" max="2051" width="3.5" style="1" customWidth="1"/>
    <col min="2052" max="2054" width="17.66015625" style="1" customWidth="1"/>
    <col min="2055" max="2055" width="19" style="1" customWidth="1"/>
    <col min="2056" max="2304" width="17.66015625" style="1" customWidth="1"/>
    <col min="2305" max="2305" width="2.33203125" style="1" customWidth="1"/>
    <col min="2306" max="2306" width="27.83203125" style="1" customWidth="1"/>
    <col min="2307" max="2307" width="3.5" style="1" customWidth="1"/>
    <col min="2308" max="2310" width="17.66015625" style="1" customWidth="1"/>
    <col min="2311" max="2311" width="19" style="1" customWidth="1"/>
    <col min="2312" max="2560" width="17.66015625" style="1" customWidth="1"/>
    <col min="2561" max="2561" width="2.33203125" style="1" customWidth="1"/>
    <col min="2562" max="2562" width="27.83203125" style="1" customWidth="1"/>
    <col min="2563" max="2563" width="3.5" style="1" customWidth="1"/>
    <col min="2564" max="2566" width="17.66015625" style="1" customWidth="1"/>
    <col min="2567" max="2567" width="19" style="1" customWidth="1"/>
    <col min="2568" max="2816" width="17.66015625" style="1" customWidth="1"/>
    <col min="2817" max="2817" width="2.33203125" style="1" customWidth="1"/>
    <col min="2818" max="2818" width="27.83203125" style="1" customWidth="1"/>
    <col min="2819" max="2819" width="3.5" style="1" customWidth="1"/>
    <col min="2820" max="2822" width="17.66015625" style="1" customWidth="1"/>
    <col min="2823" max="2823" width="19" style="1" customWidth="1"/>
    <col min="2824" max="3072" width="17.66015625" style="1" customWidth="1"/>
    <col min="3073" max="3073" width="2.33203125" style="1" customWidth="1"/>
    <col min="3074" max="3074" width="27.83203125" style="1" customWidth="1"/>
    <col min="3075" max="3075" width="3.5" style="1" customWidth="1"/>
    <col min="3076" max="3078" width="17.66015625" style="1" customWidth="1"/>
    <col min="3079" max="3079" width="19" style="1" customWidth="1"/>
    <col min="3080" max="3328" width="17.66015625" style="1" customWidth="1"/>
    <col min="3329" max="3329" width="2.33203125" style="1" customWidth="1"/>
    <col min="3330" max="3330" width="27.83203125" style="1" customWidth="1"/>
    <col min="3331" max="3331" width="3.5" style="1" customWidth="1"/>
    <col min="3332" max="3334" width="17.66015625" style="1" customWidth="1"/>
    <col min="3335" max="3335" width="19" style="1" customWidth="1"/>
    <col min="3336" max="3584" width="17.66015625" style="1" customWidth="1"/>
    <col min="3585" max="3585" width="2.33203125" style="1" customWidth="1"/>
    <col min="3586" max="3586" width="27.83203125" style="1" customWidth="1"/>
    <col min="3587" max="3587" width="3.5" style="1" customWidth="1"/>
    <col min="3588" max="3590" width="17.66015625" style="1" customWidth="1"/>
    <col min="3591" max="3591" width="19" style="1" customWidth="1"/>
    <col min="3592" max="3840" width="17.66015625" style="1" customWidth="1"/>
    <col min="3841" max="3841" width="2.33203125" style="1" customWidth="1"/>
    <col min="3842" max="3842" width="27.83203125" style="1" customWidth="1"/>
    <col min="3843" max="3843" width="3.5" style="1" customWidth="1"/>
    <col min="3844" max="3846" width="17.66015625" style="1" customWidth="1"/>
    <col min="3847" max="3847" width="19" style="1" customWidth="1"/>
    <col min="3848" max="4096" width="17.66015625" style="1" customWidth="1"/>
    <col min="4097" max="4097" width="2.33203125" style="1" customWidth="1"/>
    <col min="4098" max="4098" width="27.83203125" style="1" customWidth="1"/>
    <col min="4099" max="4099" width="3.5" style="1" customWidth="1"/>
    <col min="4100" max="4102" width="17.66015625" style="1" customWidth="1"/>
    <col min="4103" max="4103" width="19" style="1" customWidth="1"/>
    <col min="4104" max="4352" width="17.66015625" style="1" customWidth="1"/>
    <col min="4353" max="4353" width="2.33203125" style="1" customWidth="1"/>
    <col min="4354" max="4354" width="27.83203125" style="1" customWidth="1"/>
    <col min="4355" max="4355" width="3.5" style="1" customWidth="1"/>
    <col min="4356" max="4358" width="17.66015625" style="1" customWidth="1"/>
    <col min="4359" max="4359" width="19" style="1" customWidth="1"/>
    <col min="4360" max="4608" width="17.66015625" style="1" customWidth="1"/>
    <col min="4609" max="4609" width="2.33203125" style="1" customWidth="1"/>
    <col min="4610" max="4610" width="27.83203125" style="1" customWidth="1"/>
    <col min="4611" max="4611" width="3.5" style="1" customWidth="1"/>
    <col min="4612" max="4614" width="17.66015625" style="1" customWidth="1"/>
    <col min="4615" max="4615" width="19" style="1" customWidth="1"/>
    <col min="4616" max="4864" width="17.66015625" style="1" customWidth="1"/>
    <col min="4865" max="4865" width="2.33203125" style="1" customWidth="1"/>
    <col min="4866" max="4866" width="27.83203125" style="1" customWidth="1"/>
    <col min="4867" max="4867" width="3.5" style="1" customWidth="1"/>
    <col min="4868" max="4870" width="17.66015625" style="1" customWidth="1"/>
    <col min="4871" max="4871" width="19" style="1" customWidth="1"/>
    <col min="4872" max="5120" width="17.66015625" style="1" customWidth="1"/>
    <col min="5121" max="5121" width="2.33203125" style="1" customWidth="1"/>
    <col min="5122" max="5122" width="27.83203125" style="1" customWidth="1"/>
    <col min="5123" max="5123" width="3.5" style="1" customWidth="1"/>
    <col min="5124" max="5126" width="17.66015625" style="1" customWidth="1"/>
    <col min="5127" max="5127" width="19" style="1" customWidth="1"/>
    <col min="5128" max="5376" width="17.66015625" style="1" customWidth="1"/>
    <col min="5377" max="5377" width="2.33203125" style="1" customWidth="1"/>
    <col min="5378" max="5378" width="27.83203125" style="1" customWidth="1"/>
    <col min="5379" max="5379" width="3.5" style="1" customWidth="1"/>
    <col min="5380" max="5382" width="17.66015625" style="1" customWidth="1"/>
    <col min="5383" max="5383" width="19" style="1" customWidth="1"/>
    <col min="5384" max="5632" width="17.66015625" style="1" customWidth="1"/>
    <col min="5633" max="5633" width="2.33203125" style="1" customWidth="1"/>
    <col min="5634" max="5634" width="27.83203125" style="1" customWidth="1"/>
    <col min="5635" max="5635" width="3.5" style="1" customWidth="1"/>
    <col min="5636" max="5638" width="17.66015625" style="1" customWidth="1"/>
    <col min="5639" max="5639" width="19" style="1" customWidth="1"/>
    <col min="5640" max="5888" width="17.66015625" style="1" customWidth="1"/>
    <col min="5889" max="5889" width="2.33203125" style="1" customWidth="1"/>
    <col min="5890" max="5890" width="27.83203125" style="1" customWidth="1"/>
    <col min="5891" max="5891" width="3.5" style="1" customWidth="1"/>
    <col min="5892" max="5894" width="17.66015625" style="1" customWidth="1"/>
    <col min="5895" max="5895" width="19" style="1" customWidth="1"/>
    <col min="5896" max="6144" width="17.66015625" style="1" customWidth="1"/>
    <col min="6145" max="6145" width="2.33203125" style="1" customWidth="1"/>
    <col min="6146" max="6146" width="27.83203125" style="1" customWidth="1"/>
    <col min="6147" max="6147" width="3.5" style="1" customWidth="1"/>
    <col min="6148" max="6150" width="17.66015625" style="1" customWidth="1"/>
    <col min="6151" max="6151" width="19" style="1" customWidth="1"/>
    <col min="6152" max="6400" width="17.66015625" style="1" customWidth="1"/>
    <col min="6401" max="6401" width="2.33203125" style="1" customWidth="1"/>
    <col min="6402" max="6402" width="27.83203125" style="1" customWidth="1"/>
    <col min="6403" max="6403" width="3.5" style="1" customWidth="1"/>
    <col min="6404" max="6406" width="17.66015625" style="1" customWidth="1"/>
    <col min="6407" max="6407" width="19" style="1" customWidth="1"/>
    <col min="6408" max="6656" width="17.66015625" style="1" customWidth="1"/>
    <col min="6657" max="6657" width="2.33203125" style="1" customWidth="1"/>
    <col min="6658" max="6658" width="27.83203125" style="1" customWidth="1"/>
    <col min="6659" max="6659" width="3.5" style="1" customWidth="1"/>
    <col min="6660" max="6662" width="17.66015625" style="1" customWidth="1"/>
    <col min="6663" max="6663" width="19" style="1" customWidth="1"/>
    <col min="6664" max="6912" width="17.66015625" style="1" customWidth="1"/>
    <col min="6913" max="6913" width="2.33203125" style="1" customWidth="1"/>
    <col min="6914" max="6914" width="27.83203125" style="1" customWidth="1"/>
    <col min="6915" max="6915" width="3.5" style="1" customWidth="1"/>
    <col min="6916" max="6918" width="17.66015625" style="1" customWidth="1"/>
    <col min="6919" max="6919" width="19" style="1" customWidth="1"/>
    <col min="6920" max="7168" width="17.66015625" style="1" customWidth="1"/>
    <col min="7169" max="7169" width="2.33203125" style="1" customWidth="1"/>
    <col min="7170" max="7170" width="27.83203125" style="1" customWidth="1"/>
    <col min="7171" max="7171" width="3.5" style="1" customWidth="1"/>
    <col min="7172" max="7174" width="17.66015625" style="1" customWidth="1"/>
    <col min="7175" max="7175" width="19" style="1" customWidth="1"/>
    <col min="7176" max="7424" width="17.66015625" style="1" customWidth="1"/>
    <col min="7425" max="7425" width="2.33203125" style="1" customWidth="1"/>
    <col min="7426" max="7426" width="27.83203125" style="1" customWidth="1"/>
    <col min="7427" max="7427" width="3.5" style="1" customWidth="1"/>
    <col min="7428" max="7430" width="17.66015625" style="1" customWidth="1"/>
    <col min="7431" max="7431" width="19" style="1" customWidth="1"/>
    <col min="7432" max="7680" width="17.66015625" style="1" customWidth="1"/>
    <col min="7681" max="7681" width="2.33203125" style="1" customWidth="1"/>
    <col min="7682" max="7682" width="27.83203125" style="1" customWidth="1"/>
    <col min="7683" max="7683" width="3.5" style="1" customWidth="1"/>
    <col min="7684" max="7686" width="17.66015625" style="1" customWidth="1"/>
    <col min="7687" max="7687" width="19" style="1" customWidth="1"/>
    <col min="7688" max="7936" width="17.66015625" style="1" customWidth="1"/>
    <col min="7937" max="7937" width="2.33203125" style="1" customWidth="1"/>
    <col min="7938" max="7938" width="27.83203125" style="1" customWidth="1"/>
    <col min="7939" max="7939" width="3.5" style="1" customWidth="1"/>
    <col min="7940" max="7942" width="17.66015625" style="1" customWidth="1"/>
    <col min="7943" max="7943" width="19" style="1" customWidth="1"/>
    <col min="7944" max="8192" width="17.66015625" style="1" customWidth="1"/>
    <col min="8193" max="8193" width="2.33203125" style="1" customWidth="1"/>
    <col min="8194" max="8194" width="27.83203125" style="1" customWidth="1"/>
    <col min="8195" max="8195" width="3.5" style="1" customWidth="1"/>
    <col min="8196" max="8198" width="17.66015625" style="1" customWidth="1"/>
    <col min="8199" max="8199" width="19" style="1" customWidth="1"/>
    <col min="8200" max="8448" width="17.66015625" style="1" customWidth="1"/>
    <col min="8449" max="8449" width="2.33203125" style="1" customWidth="1"/>
    <col min="8450" max="8450" width="27.83203125" style="1" customWidth="1"/>
    <col min="8451" max="8451" width="3.5" style="1" customWidth="1"/>
    <col min="8452" max="8454" width="17.66015625" style="1" customWidth="1"/>
    <col min="8455" max="8455" width="19" style="1" customWidth="1"/>
    <col min="8456" max="8704" width="17.66015625" style="1" customWidth="1"/>
    <col min="8705" max="8705" width="2.33203125" style="1" customWidth="1"/>
    <col min="8706" max="8706" width="27.83203125" style="1" customWidth="1"/>
    <col min="8707" max="8707" width="3.5" style="1" customWidth="1"/>
    <col min="8708" max="8710" width="17.66015625" style="1" customWidth="1"/>
    <col min="8711" max="8711" width="19" style="1" customWidth="1"/>
    <col min="8712" max="8960" width="17.66015625" style="1" customWidth="1"/>
    <col min="8961" max="8961" width="2.33203125" style="1" customWidth="1"/>
    <col min="8962" max="8962" width="27.83203125" style="1" customWidth="1"/>
    <col min="8963" max="8963" width="3.5" style="1" customWidth="1"/>
    <col min="8964" max="8966" width="17.66015625" style="1" customWidth="1"/>
    <col min="8967" max="8967" width="19" style="1" customWidth="1"/>
    <col min="8968" max="9216" width="17.66015625" style="1" customWidth="1"/>
    <col min="9217" max="9217" width="2.33203125" style="1" customWidth="1"/>
    <col min="9218" max="9218" width="27.83203125" style="1" customWidth="1"/>
    <col min="9219" max="9219" width="3.5" style="1" customWidth="1"/>
    <col min="9220" max="9222" width="17.66015625" style="1" customWidth="1"/>
    <col min="9223" max="9223" width="19" style="1" customWidth="1"/>
    <col min="9224" max="9472" width="17.66015625" style="1" customWidth="1"/>
    <col min="9473" max="9473" width="2.33203125" style="1" customWidth="1"/>
    <col min="9474" max="9474" width="27.83203125" style="1" customWidth="1"/>
    <col min="9475" max="9475" width="3.5" style="1" customWidth="1"/>
    <col min="9476" max="9478" width="17.66015625" style="1" customWidth="1"/>
    <col min="9479" max="9479" width="19" style="1" customWidth="1"/>
    <col min="9480" max="9728" width="17.66015625" style="1" customWidth="1"/>
    <col min="9729" max="9729" width="2.33203125" style="1" customWidth="1"/>
    <col min="9730" max="9730" width="27.83203125" style="1" customWidth="1"/>
    <col min="9731" max="9731" width="3.5" style="1" customWidth="1"/>
    <col min="9732" max="9734" width="17.66015625" style="1" customWidth="1"/>
    <col min="9735" max="9735" width="19" style="1" customWidth="1"/>
    <col min="9736" max="9984" width="17.66015625" style="1" customWidth="1"/>
    <col min="9985" max="9985" width="2.33203125" style="1" customWidth="1"/>
    <col min="9986" max="9986" width="27.83203125" style="1" customWidth="1"/>
    <col min="9987" max="9987" width="3.5" style="1" customWidth="1"/>
    <col min="9988" max="9990" width="17.66015625" style="1" customWidth="1"/>
    <col min="9991" max="9991" width="19" style="1" customWidth="1"/>
    <col min="9992" max="10240" width="17.66015625" style="1" customWidth="1"/>
    <col min="10241" max="10241" width="2.33203125" style="1" customWidth="1"/>
    <col min="10242" max="10242" width="27.83203125" style="1" customWidth="1"/>
    <col min="10243" max="10243" width="3.5" style="1" customWidth="1"/>
    <col min="10244" max="10246" width="17.66015625" style="1" customWidth="1"/>
    <col min="10247" max="10247" width="19" style="1" customWidth="1"/>
    <col min="10248" max="10496" width="17.66015625" style="1" customWidth="1"/>
    <col min="10497" max="10497" width="2.33203125" style="1" customWidth="1"/>
    <col min="10498" max="10498" width="27.83203125" style="1" customWidth="1"/>
    <col min="10499" max="10499" width="3.5" style="1" customWidth="1"/>
    <col min="10500" max="10502" width="17.66015625" style="1" customWidth="1"/>
    <col min="10503" max="10503" width="19" style="1" customWidth="1"/>
    <col min="10504" max="10752" width="17.66015625" style="1" customWidth="1"/>
    <col min="10753" max="10753" width="2.33203125" style="1" customWidth="1"/>
    <col min="10754" max="10754" width="27.83203125" style="1" customWidth="1"/>
    <col min="10755" max="10755" width="3.5" style="1" customWidth="1"/>
    <col min="10756" max="10758" width="17.66015625" style="1" customWidth="1"/>
    <col min="10759" max="10759" width="19" style="1" customWidth="1"/>
    <col min="10760" max="11008" width="17.66015625" style="1" customWidth="1"/>
    <col min="11009" max="11009" width="2.33203125" style="1" customWidth="1"/>
    <col min="11010" max="11010" width="27.83203125" style="1" customWidth="1"/>
    <col min="11011" max="11011" width="3.5" style="1" customWidth="1"/>
    <col min="11012" max="11014" width="17.66015625" style="1" customWidth="1"/>
    <col min="11015" max="11015" width="19" style="1" customWidth="1"/>
    <col min="11016" max="11264" width="17.66015625" style="1" customWidth="1"/>
    <col min="11265" max="11265" width="2.33203125" style="1" customWidth="1"/>
    <col min="11266" max="11266" width="27.83203125" style="1" customWidth="1"/>
    <col min="11267" max="11267" width="3.5" style="1" customWidth="1"/>
    <col min="11268" max="11270" width="17.66015625" style="1" customWidth="1"/>
    <col min="11271" max="11271" width="19" style="1" customWidth="1"/>
    <col min="11272" max="11520" width="17.66015625" style="1" customWidth="1"/>
    <col min="11521" max="11521" width="2.33203125" style="1" customWidth="1"/>
    <col min="11522" max="11522" width="27.83203125" style="1" customWidth="1"/>
    <col min="11523" max="11523" width="3.5" style="1" customWidth="1"/>
    <col min="11524" max="11526" width="17.66015625" style="1" customWidth="1"/>
    <col min="11527" max="11527" width="19" style="1" customWidth="1"/>
    <col min="11528" max="11776" width="17.66015625" style="1" customWidth="1"/>
    <col min="11777" max="11777" width="2.33203125" style="1" customWidth="1"/>
    <col min="11778" max="11778" width="27.83203125" style="1" customWidth="1"/>
    <col min="11779" max="11779" width="3.5" style="1" customWidth="1"/>
    <col min="11780" max="11782" width="17.66015625" style="1" customWidth="1"/>
    <col min="11783" max="11783" width="19" style="1" customWidth="1"/>
    <col min="11784" max="12032" width="17.66015625" style="1" customWidth="1"/>
    <col min="12033" max="12033" width="2.33203125" style="1" customWidth="1"/>
    <col min="12034" max="12034" width="27.83203125" style="1" customWidth="1"/>
    <col min="12035" max="12035" width="3.5" style="1" customWidth="1"/>
    <col min="12036" max="12038" width="17.66015625" style="1" customWidth="1"/>
    <col min="12039" max="12039" width="19" style="1" customWidth="1"/>
    <col min="12040" max="12288" width="17.66015625" style="1" customWidth="1"/>
    <col min="12289" max="12289" width="2.33203125" style="1" customWidth="1"/>
    <col min="12290" max="12290" width="27.83203125" style="1" customWidth="1"/>
    <col min="12291" max="12291" width="3.5" style="1" customWidth="1"/>
    <col min="12292" max="12294" width="17.66015625" style="1" customWidth="1"/>
    <col min="12295" max="12295" width="19" style="1" customWidth="1"/>
    <col min="12296" max="12544" width="17.66015625" style="1" customWidth="1"/>
    <col min="12545" max="12545" width="2.33203125" style="1" customWidth="1"/>
    <col min="12546" max="12546" width="27.83203125" style="1" customWidth="1"/>
    <col min="12547" max="12547" width="3.5" style="1" customWidth="1"/>
    <col min="12548" max="12550" width="17.66015625" style="1" customWidth="1"/>
    <col min="12551" max="12551" width="19" style="1" customWidth="1"/>
    <col min="12552" max="12800" width="17.66015625" style="1" customWidth="1"/>
    <col min="12801" max="12801" width="2.33203125" style="1" customWidth="1"/>
    <col min="12802" max="12802" width="27.83203125" style="1" customWidth="1"/>
    <col min="12803" max="12803" width="3.5" style="1" customWidth="1"/>
    <col min="12804" max="12806" width="17.66015625" style="1" customWidth="1"/>
    <col min="12807" max="12807" width="19" style="1" customWidth="1"/>
    <col min="12808" max="13056" width="17.66015625" style="1" customWidth="1"/>
    <col min="13057" max="13057" width="2.33203125" style="1" customWidth="1"/>
    <col min="13058" max="13058" width="27.83203125" style="1" customWidth="1"/>
    <col min="13059" max="13059" width="3.5" style="1" customWidth="1"/>
    <col min="13060" max="13062" width="17.66015625" style="1" customWidth="1"/>
    <col min="13063" max="13063" width="19" style="1" customWidth="1"/>
    <col min="13064" max="13312" width="17.66015625" style="1" customWidth="1"/>
    <col min="13313" max="13313" width="2.33203125" style="1" customWidth="1"/>
    <col min="13314" max="13314" width="27.83203125" style="1" customWidth="1"/>
    <col min="13315" max="13315" width="3.5" style="1" customWidth="1"/>
    <col min="13316" max="13318" width="17.66015625" style="1" customWidth="1"/>
    <col min="13319" max="13319" width="19" style="1" customWidth="1"/>
    <col min="13320" max="13568" width="17.66015625" style="1" customWidth="1"/>
    <col min="13569" max="13569" width="2.33203125" style="1" customWidth="1"/>
    <col min="13570" max="13570" width="27.83203125" style="1" customWidth="1"/>
    <col min="13571" max="13571" width="3.5" style="1" customWidth="1"/>
    <col min="13572" max="13574" width="17.66015625" style="1" customWidth="1"/>
    <col min="13575" max="13575" width="19" style="1" customWidth="1"/>
    <col min="13576" max="13824" width="17.66015625" style="1" customWidth="1"/>
    <col min="13825" max="13825" width="2.33203125" style="1" customWidth="1"/>
    <col min="13826" max="13826" width="27.83203125" style="1" customWidth="1"/>
    <col min="13827" max="13827" width="3.5" style="1" customWidth="1"/>
    <col min="13828" max="13830" width="17.66015625" style="1" customWidth="1"/>
    <col min="13831" max="13831" width="19" style="1" customWidth="1"/>
    <col min="13832" max="14080" width="17.66015625" style="1" customWidth="1"/>
    <col min="14081" max="14081" width="2.33203125" style="1" customWidth="1"/>
    <col min="14082" max="14082" width="27.83203125" style="1" customWidth="1"/>
    <col min="14083" max="14083" width="3.5" style="1" customWidth="1"/>
    <col min="14084" max="14086" width="17.66015625" style="1" customWidth="1"/>
    <col min="14087" max="14087" width="19" style="1" customWidth="1"/>
    <col min="14088" max="14336" width="17.66015625" style="1" customWidth="1"/>
    <col min="14337" max="14337" width="2.33203125" style="1" customWidth="1"/>
    <col min="14338" max="14338" width="27.83203125" style="1" customWidth="1"/>
    <col min="14339" max="14339" width="3.5" style="1" customWidth="1"/>
    <col min="14340" max="14342" width="17.66015625" style="1" customWidth="1"/>
    <col min="14343" max="14343" width="19" style="1" customWidth="1"/>
    <col min="14344" max="14592" width="17.66015625" style="1" customWidth="1"/>
    <col min="14593" max="14593" width="2.33203125" style="1" customWidth="1"/>
    <col min="14594" max="14594" width="27.83203125" style="1" customWidth="1"/>
    <col min="14595" max="14595" width="3.5" style="1" customWidth="1"/>
    <col min="14596" max="14598" width="17.66015625" style="1" customWidth="1"/>
    <col min="14599" max="14599" width="19" style="1" customWidth="1"/>
    <col min="14600" max="14848" width="17.66015625" style="1" customWidth="1"/>
    <col min="14849" max="14849" width="2.33203125" style="1" customWidth="1"/>
    <col min="14850" max="14850" width="27.83203125" style="1" customWidth="1"/>
    <col min="14851" max="14851" width="3.5" style="1" customWidth="1"/>
    <col min="14852" max="14854" width="17.66015625" style="1" customWidth="1"/>
    <col min="14855" max="14855" width="19" style="1" customWidth="1"/>
    <col min="14856" max="15104" width="17.66015625" style="1" customWidth="1"/>
    <col min="15105" max="15105" width="2.33203125" style="1" customWidth="1"/>
    <col min="15106" max="15106" width="27.83203125" style="1" customWidth="1"/>
    <col min="15107" max="15107" width="3.5" style="1" customWidth="1"/>
    <col min="15108" max="15110" width="17.66015625" style="1" customWidth="1"/>
    <col min="15111" max="15111" width="19" style="1" customWidth="1"/>
    <col min="15112" max="15360" width="17.66015625" style="1" customWidth="1"/>
    <col min="15361" max="15361" width="2.33203125" style="1" customWidth="1"/>
    <col min="15362" max="15362" width="27.83203125" style="1" customWidth="1"/>
    <col min="15363" max="15363" width="3.5" style="1" customWidth="1"/>
    <col min="15364" max="15366" width="17.66015625" style="1" customWidth="1"/>
    <col min="15367" max="15367" width="19" style="1" customWidth="1"/>
    <col min="15368" max="15616" width="17.66015625" style="1" customWidth="1"/>
    <col min="15617" max="15617" width="2.33203125" style="1" customWidth="1"/>
    <col min="15618" max="15618" width="27.83203125" style="1" customWidth="1"/>
    <col min="15619" max="15619" width="3.5" style="1" customWidth="1"/>
    <col min="15620" max="15622" width="17.66015625" style="1" customWidth="1"/>
    <col min="15623" max="15623" width="19" style="1" customWidth="1"/>
    <col min="15624" max="15872" width="17.66015625" style="1" customWidth="1"/>
    <col min="15873" max="15873" width="2.33203125" style="1" customWidth="1"/>
    <col min="15874" max="15874" width="27.83203125" style="1" customWidth="1"/>
    <col min="15875" max="15875" width="3.5" style="1" customWidth="1"/>
    <col min="15876" max="15878" width="17.66015625" style="1" customWidth="1"/>
    <col min="15879" max="15879" width="19" style="1" customWidth="1"/>
    <col min="15880" max="16128" width="17.66015625" style="1" customWidth="1"/>
    <col min="16129" max="16129" width="2.33203125" style="1" customWidth="1"/>
    <col min="16130" max="16130" width="27.83203125" style="1" customWidth="1"/>
    <col min="16131" max="16131" width="3.5" style="1" customWidth="1"/>
    <col min="16132" max="16134" width="17.66015625" style="1" customWidth="1"/>
    <col min="16135" max="16135" width="19" style="1" customWidth="1"/>
    <col min="16136" max="16384" width="17.66015625" style="1" customWidth="1"/>
  </cols>
  <sheetData>
    <row r="1" spans="2:7" ht="15.75">
      <c r="B1" s="173"/>
      <c r="F1" s="172"/>
      <c r="G1" s="174" t="s">
        <v>350</v>
      </c>
    </row>
    <row r="2" spans="2:7" ht="13.5">
      <c r="B2" s="173"/>
      <c r="G2" s="175" t="s">
        <v>351</v>
      </c>
    </row>
    <row r="3" spans="2:7" ht="13.5">
      <c r="B3" s="173"/>
      <c r="G3" s="176" t="s">
        <v>352</v>
      </c>
    </row>
    <row r="4" spans="2:7" s="178" customFormat="1" ht="15">
      <c r="B4" s="177"/>
      <c r="G4" s="179" t="s">
        <v>353</v>
      </c>
    </row>
    <row r="5" spans="2:7" s="182" customFormat="1" ht="15.75">
      <c r="B5" s="180"/>
      <c r="C5" s="181"/>
      <c r="D5" s="181"/>
      <c r="E5" s="181"/>
      <c r="F5" s="181"/>
      <c r="G5" s="181"/>
    </row>
    <row r="6" spans="2:7" s="182" customFormat="1" ht="15.75">
      <c r="B6" s="183"/>
      <c r="C6" s="184"/>
      <c r="D6" s="184"/>
      <c r="E6" s="184"/>
      <c r="F6" s="184"/>
      <c r="G6" s="184"/>
    </row>
    <row r="7" spans="2:7" s="182" customFormat="1" ht="15.75">
      <c r="B7" s="183"/>
      <c r="C7" s="184"/>
      <c r="D7" s="184"/>
      <c r="E7" s="184"/>
      <c r="F7" s="184"/>
      <c r="G7" s="184"/>
    </row>
    <row r="8" spans="2:7" s="182" customFormat="1" ht="15.75">
      <c r="B8" s="183"/>
      <c r="C8" s="184"/>
      <c r="D8" s="184"/>
      <c r="E8" s="184"/>
      <c r="F8" s="184"/>
      <c r="G8" s="184"/>
    </row>
    <row r="9" spans="2:7" s="182" customFormat="1" ht="15.75">
      <c r="B9" s="183"/>
      <c r="C9" s="184"/>
      <c r="D9" s="184"/>
      <c r="E9" s="184"/>
      <c r="F9" s="184"/>
      <c r="G9" s="184"/>
    </row>
    <row r="10" spans="2:7" s="182" customFormat="1" ht="15.75">
      <c r="B10" s="183"/>
      <c r="C10" s="184"/>
      <c r="D10" s="184"/>
      <c r="E10" s="184"/>
      <c r="F10" s="184"/>
      <c r="G10" s="184"/>
    </row>
    <row r="11" spans="2:7" s="182" customFormat="1" ht="15.75">
      <c r="B11" s="183"/>
      <c r="C11" s="184"/>
      <c r="D11" s="184"/>
      <c r="E11" s="184"/>
      <c r="F11" s="184"/>
      <c r="G11" s="184"/>
    </row>
    <row r="12" spans="2:7" s="182" customFormat="1" ht="15.75">
      <c r="B12" s="183"/>
      <c r="C12" s="184"/>
      <c r="D12" s="184"/>
      <c r="E12" s="184"/>
      <c r="F12" s="184"/>
      <c r="G12" s="184"/>
    </row>
    <row r="13" spans="2:7" s="182" customFormat="1" ht="15.75">
      <c r="B13" s="183"/>
      <c r="C13" s="184"/>
      <c r="D13" s="184"/>
      <c r="E13" s="184"/>
      <c r="F13" s="184"/>
      <c r="G13" s="184"/>
    </row>
    <row r="14" spans="2:7" s="182" customFormat="1" ht="15.75">
      <c r="B14" s="183"/>
      <c r="C14" s="184"/>
      <c r="D14" s="184"/>
      <c r="E14" s="184"/>
      <c r="F14" s="184"/>
      <c r="G14" s="184"/>
    </row>
    <row r="15" spans="2:7" s="182" customFormat="1" ht="15.75">
      <c r="B15" s="183"/>
      <c r="C15" s="184"/>
      <c r="D15" s="184"/>
      <c r="E15" s="184"/>
      <c r="F15" s="184"/>
      <c r="G15" s="184"/>
    </row>
    <row r="16" spans="2:7" s="182" customFormat="1" ht="15.75">
      <c r="B16" s="183"/>
      <c r="C16" s="184"/>
      <c r="D16" s="184"/>
      <c r="E16" s="184"/>
      <c r="F16" s="184"/>
      <c r="G16" s="184"/>
    </row>
    <row r="17" spans="2:7" s="182" customFormat="1" ht="15.75">
      <c r="B17" s="183"/>
      <c r="C17" s="184"/>
      <c r="D17" s="184"/>
      <c r="E17" s="184"/>
      <c r="F17" s="184"/>
      <c r="G17" s="184"/>
    </row>
    <row r="18" spans="2:7" s="182" customFormat="1" ht="15.75">
      <c r="B18" s="183"/>
      <c r="C18" s="184"/>
      <c r="D18" s="184"/>
      <c r="E18" s="184"/>
      <c r="F18" s="184"/>
      <c r="G18" s="184"/>
    </row>
    <row r="19" spans="2:7" s="182" customFormat="1" ht="15.75">
      <c r="B19" s="183"/>
      <c r="C19" s="184"/>
      <c r="D19" s="184"/>
      <c r="E19" s="184"/>
      <c r="F19" s="184"/>
      <c r="G19" s="184"/>
    </row>
    <row r="20" spans="2:7" s="182" customFormat="1" ht="15.75">
      <c r="B20" s="183"/>
      <c r="C20" s="184"/>
      <c r="D20" s="184"/>
      <c r="E20" s="184"/>
      <c r="F20" s="184"/>
      <c r="G20" s="184"/>
    </row>
    <row r="21" spans="2:7" s="182" customFormat="1" ht="15.75">
      <c r="B21" s="183"/>
      <c r="C21" s="184"/>
      <c r="D21" s="184"/>
      <c r="E21" s="184"/>
      <c r="F21" s="184"/>
      <c r="G21" s="184"/>
    </row>
    <row r="22" spans="2:7" s="182" customFormat="1" ht="15.75">
      <c r="B22" s="183"/>
      <c r="C22" s="184"/>
      <c r="D22" s="184"/>
      <c r="E22" s="184"/>
      <c r="F22" s="184"/>
      <c r="G22" s="184"/>
    </row>
    <row r="23" spans="2:7" s="182" customFormat="1" ht="15.75">
      <c r="B23" s="183"/>
      <c r="C23" s="184"/>
      <c r="D23" s="184"/>
      <c r="E23" s="184"/>
      <c r="F23" s="184"/>
      <c r="G23" s="184"/>
    </row>
    <row r="24" spans="2:7" s="182" customFormat="1" ht="15.75">
      <c r="B24" s="183"/>
      <c r="C24" s="184"/>
      <c r="D24" s="184"/>
      <c r="E24" s="184"/>
      <c r="F24" s="184"/>
      <c r="G24" s="184"/>
    </row>
    <row r="25" spans="2:7" s="182" customFormat="1" ht="15.75">
      <c r="B25" s="183"/>
      <c r="C25" s="184"/>
      <c r="D25" s="184"/>
      <c r="E25" s="184"/>
      <c r="F25" s="184"/>
      <c r="G25" s="184"/>
    </row>
    <row r="26" spans="2:7" s="182" customFormat="1" ht="15.75">
      <c r="B26" s="183"/>
      <c r="C26" s="184"/>
      <c r="D26" s="184"/>
      <c r="E26" s="184"/>
      <c r="F26" s="184"/>
      <c r="G26" s="184"/>
    </row>
    <row r="27" spans="2:7" s="182" customFormat="1" ht="15.75">
      <c r="B27" s="183"/>
      <c r="C27" s="184"/>
      <c r="D27" s="184"/>
      <c r="E27" s="184"/>
      <c r="F27" s="184"/>
      <c r="G27" s="184"/>
    </row>
    <row r="28" spans="2:7" s="182" customFormat="1" ht="15.75">
      <c r="B28" s="183"/>
      <c r="C28" s="184"/>
      <c r="D28" s="184"/>
      <c r="E28" s="184"/>
      <c r="F28" s="184"/>
      <c r="G28" s="184"/>
    </row>
    <row r="29" spans="2:7" s="182" customFormat="1" ht="15.75">
      <c r="B29" s="183"/>
      <c r="C29" s="184"/>
      <c r="D29" s="184"/>
      <c r="E29" s="184"/>
      <c r="F29" s="184"/>
      <c r="G29" s="184"/>
    </row>
    <row r="30" spans="2:7" s="182" customFormat="1" ht="15.75">
      <c r="B30" s="183"/>
      <c r="C30" s="184"/>
      <c r="D30" s="184"/>
      <c r="E30" s="184"/>
      <c r="F30" s="184"/>
      <c r="G30" s="184"/>
    </row>
    <row r="31" spans="2:7" s="182" customFormat="1" ht="15.75">
      <c r="B31" s="183"/>
      <c r="C31" s="184"/>
      <c r="D31" s="184"/>
      <c r="E31" s="184"/>
      <c r="F31" s="184"/>
      <c r="G31" s="184"/>
    </row>
    <row r="32" spans="2:7" s="182" customFormat="1" ht="15.75">
      <c r="B32" s="183"/>
      <c r="C32" s="184"/>
      <c r="D32" s="184"/>
      <c r="E32" s="184"/>
      <c r="F32" s="184"/>
      <c r="G32" s="184"/>
    </row>
    <row r="33" spans="2:7" s="182" customFormat="1" ht="15.75">
      <c r="B33" s="183"/>
      <c r="C33" s="184"/>
      <c r="D33" s="184"/>
      <c r="E33" s="184"/>
      <c r="F33" s="184"/>
      <c r="G33" s="184"/>
    </row>
    <row r="34" spans="2:7" s="182" customFormat="1" ht="15.75">
      <c r="B34" s="183"/>
      <c r="C34" s="184"/>
      <c r="D34" s="184"/>
      <c r="E34" s="184"/>
      <c r="F34" s="184"/>
      <c r="G34" s="184"/>
    </row>
    <row r="35" spans="2:7" s="182" customFormat="1" ht="15.75">
      <c r="B35" s="183"/>
      <c r="C35" s="184"/>
      <c r="D35" s="184"/>
      <c r="E35" s="184"/>
      <c r="F35" s="184"/>
      <c r="G35" s="184"/>
    </row>
    <row r="36" spans="2:7" s="182" customFormat="1" ht="15.75">
      <c r="B36" s="183"/>
      <c r="C36" s="184"/>
      <c r="D36" s="184"/>
      <c r="E36" s="184"/>
      <c r="F36" s="184"/>
      <c r="G36" s="184"/>
    </row>
    <row r="37" spans="2:7" s="182" customFormat="1" ht="15.75">
      <c r="B37" s="183"/>
      <c r="C37" s="184"/>
      <c r="D37" s="184"/>
      <c r="E37" s="184"/>
      <c r="F37" s="184"/>
      <c r="G37" s="184"/>
    </row>
    <row r="38" s="182" customFormat="1" ht="15.75">
      <c r="B38" s="183"/>
    </row>
    <row r="39" spans="2:3" s="182" customFormat="1" ht="24" customHeight="1">
      <c r="B39" s="185" t="s">
        <v>18</v>
      </c>
      <c r="C39" s="186" t="str">
        <f>'[1]zakázka'!C2</f>
        <v>Základní škola El.Krásnohorské</v>
      </c>
    </row>
    <row r="40" spans="2:3" s="182" customFormat="1" ht="24" customHeight="1">
      <c r="B40" s="183"/>
      <c r="C40" s="186" t="str">
        <f>'[1]zakázka'!C3</f>
        <v>Oprava anglických dvorků</v>
      </c>
    </row>
    <row r="41" spans="2:3" s="182" customFormat="1" ht="24" customHeight="1">
      <c r="B41" s="185" t="s">
        <v>354</v>
      </c>
      <c r="C41" s="182" t="str">
        <f>'[1]zakázka'!C4</f>
        <v>-</v>
      </c>
    </row>
    <row r="42" spans="2:5" s="182" customFormat="1" ht="24" customHeight="1">
      <c r="B42" s="185" t="s">
        <v>355</v>
      </c>
      <c r="C42" s="187">
        <f>'[1]seznam příloh'!$D$15</f>
        <v>4</v>
      </c>
      <c r="D42" s="187" t="str">
        <f>'[1]seznam příloh'!$E$15</f>
        <v>Soupis prací</v>
      </c>
      <c r="E42" s="186"/>
    </row>
    <row r="43" spans="2:3" s="182" customFormat="1" ht="24" customHeight="1">
      <c r="B43" s="185" t="s">
        <v>356</v>
      </c>
      <c r="C43" s="182" t="str">
        <f>'[1]zakázka'!C5</f>
        <v>Dokumentace pro provedení stavby (DPS)</v>
      </c>
    </row>
    <row r="44" s="182" customFormat="1" ht="24" customHeight="1">
      <c r="B44" s="185"/>
    </row>
    <row r="45" spans="2:3" s="182" customFormat="1" ht="24" customHeight="1">
      <c r="B45" s="185" t="s">
        <v>29</v>
      </c>
      <c r="C45" s="188" t="str">
        <f>'[1]zakázka'!C6</f>
        <v>Statutární město Frýdek-Místek</v>
      </c>
    </row>
    <row r="46" s="182" customFormat="1" ht="24" customHeight="1">
      <c r="B46" s="185"/>
    </row>
    <row r="47" spans="2:3" s="182" customFormat="1" ht="24" customHeight="1">
      <c r="B47" s="185" t="s">
        <v>357</v>
      </c>
      <c r="C47" s="182" t="s">
        <v>358</v>
      </c>
    </row>
    <row r="48" spans="2:3" s="182" customFormat="1" ht="24" customHeight="1">
      <c r="B48" s="185" t="s">
        <v>359</v>
      </c>
      <c r="C48" s="188" t="str">
        <f>'[1]zakázka'!C1</f>
        <v>10/2017-01</v>
      </c>
    </row>
    <row r="49" spans="2:3" s="182" customFormat="1" ht="24" customHeight="1">
      <c r="B49" s="185" t="s">
        <v>25</v>
      </c>
      <c r="C49" s="189" t="str">
        <f>'[1]zakázka'!C8</f>
        <v>květen 2017</v>
      </c>
    </row>
  </sheetData>
  <hyperlinks>
    <hyperlink ref="G4" r:id="rId1" display="mailto:jorechtik@volny.cz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4"/>
  <sheetViews>
    <sheetView showGridLines="0" workbookViewId="0" topLeftCell="A1">
      <pane ySplit="1" topLeftCell="A2" activePane="bottomLeft" state="frozen"/>
      <selection pane="bottomLeft" activeCell="Z27" sqref="Z2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95" customHeight="1">
      <c r="C2" s="193" t="s">
        <v>7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R2" s="217" t="s">
        <v>8</v>
      </c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S2" s="19" t="s">
        <v>9</v>
      </c>
      <c r="BT2" s="19" t="s">
        <v>10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11</v>
      </c>
      <c r="BT3" s="19" t="s">
        <v>12</v>
      </c>
    </row>
    <row r="4" spans="2:71" ht="36.95" customHeight="1">
      <c r="B4" s="23"/>
      <c r="C4" s="195" t="s">
        <v>13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24"/>
      <c r="AS4" s="25" t="s">
        <v>14</v>
      </c>
      <c r="BS4" s="19" t="s">
        <v>15</v>
      </c>
    </row>
    <row r="5" spans="2:71" ht="14.45" customHeight="1">
      <c r="B5" s="23"/>
      <c r="C5" s="26"/>
      <c r="D5" s="27" t="s">
        <v>16</v>
      </c>
      <c r="E5" s="26"/>
      <c r="F5" s="26"/>
      <c r="G5" s="26"/>
      <c r="H5" s="26"/>
      <c r="I5" s="26"/>
      <c r="J5" s="26"/>
      <c r="K5" s="197" t="s">
        <v>17</v>
      </c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26"/>
      <c r="AQ5" s="24"/>
      <c r="BS5" s="19" t="s">
        <v>9</v>
      </c>
    </row>
    <row r="6" spans="2:71" ht="36.95" customHeight="1">
      <c r="B6" s="23"/>
      <c r="C6" s="26"/>
      <c r="D6" s="29" t="s">
        <v>18</v>
      </c>
      <c r="E6" s="26"/>
      <c r="F6" s="26"/>
      <c r="G6" s="26"/>
      <c r="H6" s="26"/>
      <c r="I6" s="26"/>
      <c r="J6" s="26"/>
      <c r="K6" s="199" t="s">
        <v>19</v>
      </c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26"/>
      <c r="AQ6" s="24"/>
      <c r="BS6" s="19" t="s">
        <v>20</v>
      </c>
    </row>
    <row r="7" spans="2:71" ht="14.45" customHeight="1">
      <c r="B7" s="23"/>
      <c r="C7" s="26"/>
      <c r="D7" s="30" t="s">
        <v>21</v>
      </c>
      <c r="E7" s="26"/>
      <c r="F7" s="26"/>
      <c r="G7" s="26"/>
      <c r="H7" s="26"/>
      <c r="I7" s="26"/>
      <c r="J7" s="26"/>
      <c r="K7" s="28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22</v>
      </c>
      <c r="AL7" s="26"/>
      <c r="AM7" s="26"/>
      <c r="AN7" s="28" t="s">
        <v>5</v>
      </c>
      <c r="AO7" s="26"/>
      <c r="AP7" s="26"/>
      <c r="AQ7" s="24"/>
      <c r="BS7" s="19" t="s">
        <v>11</v>
      </c>
    </row>
    <row r="8" spans="2:71" ht="14.45" customHeight="1">
      <c r="B8" s="23"/>
      <c r="C8" s="26"/>
      <c r="D8" s="30" t="s">
        <v>23</v>
      </c>
      <c r="E8" s="26"/>
      <c r="F8" s="26"/>
      <c r="G8" s="26"/>
      <c r="H8" s="26"/>
      <c r="I8" s="26"/>
      <c r="J8" s="26"/>
      <c r="K8" s="28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25</v>
      </c>
      <c r="AL8" s="26"/>
      <c r="AM8" s="26"/>
      <c r="AN8" s="28" t="s">
        <v>26</v>
      </c>
      <c r="AO8" s="26"/>
      <c r="AP8" s="26"/>
      <c r="AQ8" s="24"/>
      <c r="BS8" s="19" t="s">
        <v>27</v>
      </c>
    </row>
    <row r="9" spans="2:71" ht="14.45" customHeight="1">
      <c r="B9" s="2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4"/>
      <c r="BS9" s="19" t="s">
        <v>28</v>
      </c>
    </row>
    <row r="10" spans="2:71" ht="14.45" customHeight="1">
      <c r="B10" s="23"/>
      <c r="C10" s="26"/>
      <c r="D10" s="30" t="s">
        <v>29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30</v>
      </c>
      <c r="AL10" s="26"/>
      <c r="AM10" s="26"/>
      <c r="AN10" s="28" t="s">
        <v>31</v>
      </c>
      <c r="AO10" s="26"/>
      <c r="AP10" s="26"/>
      <c r="AQ10" s="24"/>
      <c r="BS10" s="19" t="s">
        <v>20</v>
      </c>
    </row>
    <row r="11" spans="2:71" ht="18.4" customHeight="1">
      <c r="B11" s="23"/>
      <c r="C11" s="26"/>
      <c r="D11" s="26"/>
      <c r="E11" s="28" t="s">
        <v>32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33</v>
      </c>
      <c r="AL11" s="26"/>
      <c r="AM11" s="26"/>
      <c r="AN11" s="28" t="s">
        <v>5</v>
      </c>
      <c r="AO11" s="26"/>
      <c r="AP11" s="26"/>
      <c r="AQ11" s="24"/>
      <c r="BS11" s="19" t="s">
        <v>20</v>
      </c>
    </row>
    <row r="12" spans="2:71" ht="6.95" customHeight="1">
      <c r="B12" s="23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4"/>
      <c r="BS12" s="19" t="s">
        <v>20</v>
      </c>
    </row>
    <row r="13" spans="2:71" ht="14.45" customHeight="1">
      <c r="B13" s="23"/>
      <c r="C13" s="26"/>
      <c r="D13" s="30" t="s">
        <v>34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30</v>
      </c>
      <c r="AL13" s="26"/>
      <c r="AM13" s="26"/>
      <c r="AN13" s="28" t="s">
        <v>5</v>
      </c>
      <c r="AO13" s="26"/>
      <c r="AP13" s="26"/>
      <c r="AQ13" s="24"/>
      <c r="BS13" s="19" t="s">
        <v>20</v>
      </c>
    </row>
    <row r="14" spans="2:71" ht="15">
      <c r="B14" s="23"/>
      <c r="C14" s="26"/>
      <c r="D14" s="26"/>
      <c r="E14" s="28" t="s">
        <v>35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30" t="s">
        <v>33</v>
      </c>
      <c r="AL14" s="26"/>
      <c r="AM14" s="26"/>
      <c r="AN14" s="28" t="s">
        <v>5</v>
      </c>
      <c r="AO14" s="26"/>
      <c r="AP14" s="26"/>
      <c r="AQ14" s="24"/>
      <c r="BS14" s="19" t="s">
        <v>20</v>
      </c>
    </row>
    <row r="15" spans="2:71" ht="6.95" customHeight="1">
      <c r="B15" s="2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4"/>
      <c r="BS15" s="19" t="s">
        <v>6</v>
      </c>
    </row>
    <row r="16" spans="2:71" ht="14.45" customHeight="1">
      <c r="B16" s="23"/>
      <c r="C16" s="26"/>
      <c r="D16" s="30" t="s">
        <v>36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30</v>
      </c>
      <c r="AL16" s="26"/>
      <c r="AM16" s="26"/>
      <c r="AN16" s="28" t="s">
        <v>37</v>
      </c>
      <c r="AO16" s="26"/>
      <c r="AP16" s="26"/>
      <c r="AQ16" s="24"/>
      <c r="BS16" s="19" t="s">
        <v>6</v>
      </c>
    </row>
    <row r="17" spans="2:71" ht="18.4" customHeight="1">
      <c r="B17" s="23"/>
      <c r="C17" s="26"/>
      <c r="D17" s="26"/>
      <c r="E17" s="28" t="s">
        <v>38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33</v>
      </c>
      <c r="AL17" s="26"/>
      <c r="AM17" s="26"/>
      <c r="AN17" s="28" t="s">
        <v>39</v>
      </c>
      <c r="AO17" s="26"/>
      <c r="AP17" s="26"/>
      <c r="AQ17" s="24"/>
      <c r="BS17" s="19" t="s">
        <v>40</v>
      </c>
    </row>
    <row r="18" spans="2:71" ht="6.95" customHeight="1">
      <c r="B18" s="23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4"/>
      <c r="BS18" s="19" t="s">
        <v>11</v>
      </c>
    </row>
    <row r="19" spans="2:71" ht="14.45" customHeight="1">
      <c r="B19" s="23"/>
      <c r="C19" s="26"/>
      <c r="D19" s="30" t="s">
        <v>41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30</v>
      </c>
      <c r="AL19" s="26"/>
      <c r="AM19" s="26"/>
      <c r="AN19" s="28" t="s">
        <v>5</v>
      </c>
      <c r="AO19" s="26"/>
      <c r="AP19" s="26"/>
      <c r="AQ19" s="24"/>
      <c r="BS19" s="19" t="s">
        <v>11</v>
      </c>
    </row>
    <row r="20" spans="2:43" ht="18.4" customHeight="1">
      <c r="B20" s="23"/>
      <c r="C20" s="26"/>
      <c r="D20" s="26"/>
      <c r="E20" s="28" t="s">
        <v>42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33</v>
      </c>
      <c r="AL20" s="26"/>
      <c r="AM20" s="26"/>
      <c r="AN20" s="28" t="s">
        <v>5</v>
      </c>
      <c r="AO20" s="26"/>
      <c r="AP20" s="26"/>
      <c r="AQ20" s="24"/>
    </row>
    <row r="21" spans="2:43" ht="6.95" customHeight="1">
      <c r="B21" s="2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4"/>
    </row>
    <row r="22" spans="2:43" ht="15">
      <c r="B22" s="23"/>
      <c r="C22" s="26"/>
      <c r="D22" s="30" t="s">
        <v>43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4"/>
    </row>
    <row r="23" spans="2:43" ht="22.5" customHeight="1">
      <c r="B23" s="23"/>
      <c r="C23" s="26"/>
      <c r="D23" s="26"/>
      <c r="E23" s="200" t="s">
        <v>5</v>
      </c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6"/>
      <c r="AP23" s="26"/>
      <c r="AQ23" s="24"/>
    </row>
    <row r="24" spans="2:43" ht="6.95" customHeight="1">
      <c r="B24" s="2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4"/>
    </row>
    <row r="25" spans="2:43" ht="6.95" customHeight="1">
      <c r="B25" s="23"/>
      <c r="C25" s="26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6"/>
      <c r="AQ25" s="24"/>
    </row>
    <row r="26" spans="2:43" ht="14.45" customHeight="1">
      <c r="B26" s="23"/>
      <c r="C26" s="26"/>
      <c r="D26" s="32" t="s">
        <v>44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25">
        <f>ROUND(AG87,0)</f>
        <v>0</v>
      </c>
      <c r="AL26" s="198"/>
      <c r="AM26" s="198"/>
      <c r="AN26" s="198"/>
      <c r="AO26" s="198"/>
      <c r="AP26" s="26"/>
      <c r="AQ26" s="24"/>
    </row>
    <row r="27" spans="2:43" ht="14.45" customHeight="1">
      <c r="B27" s="23"/>
      <c r="C27" s="26"/>
      <c r="D27" s="32" t="s">
        <v>45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25">
        <f>ROUND(AG91,0)</f>
        <v>0</v>
      </c>
      <c r="AL27" s="225"/>
      <c r="AM27" s="225"/>
      <c r="AN27" s="225"/>
      <c r="AO27" s="225"/>
      <c r="AP27" s="26"/>
      <c r="AQ27" s="24"/>
    </row>
    <row r="28" spans="2:43" s="1" customFormat="1" ht="6.9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2:43" s="1" customFormat="1" ht="25.9" customHeight="1">
      <c r="B29" s="33"/>
      <c r="C29" s="34"/>
      <c r="D29" s="36" t="s">
        <v>46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26">
        <f>ROUND(AK26+AK27,0)</f>
        <v>0</v>
      </c>
      <c r="AL29" s="227"/>
      <c r="AM29" s="227"/>
      <c r="AN29" s="227"/>
      <c r="AO29" s="227"/>
      <c r="AP29" s="34"/>
      <c r="AQ29" s="35"/>
    </row>
    <row r="30" spans="2:43" s="1" customFormat="1" ht="6.9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2:43" s="2" customFormat="1" ht="14.45" customHeight="1">
      <c r="B31" s="38"/>
      <c r="C31" s="39"/>
      <c r="D31" s="40" t="s">
        <v>47</v>
      </c>
      <c r="E31" s="39"/>
      <c r="F31" s="40" t="s">
        <v>48</v>
      </c>
      <c r="G31" s="39"/>
      <c r="H31" s="39"/>
      <c r="I31" s="39"/>
      <c r="J31" s="39"/>
      <c r="K31" s="39"/>
      <c r="L31" s="190">
        <v>0.21</v>
      </c>
      <c r="M31" s="191"/>
      <c r="N31" s="191"/>
      <c r="O31" s="191"/>
      <c r="P31" s="39"/>
      <c r="Q31" s="39"/>
      <c r="R31" s="39"/>
      <c r="S31" s="39"/>
      <c r="T31" s="42" t="s">
        <v>49</v>
      </c>
      <c r="U31" s="39"/>
      <c r="V31" s="39"/>
      <c r="W31" s="192">
        <f>ROUND(AZ87+SUM(CD92),0)</f>
        <v>0</v>
      </c>
      <c r="X31" s="191"/>
      <c r="Y31" s="191"/>
      <c r="Z31" s="191"/>
      <c r="AA31" s="191"/>
      <c r="AB31" s="191"/>
      <c r="AC31" s="191"/>
      <c r="AD31" s="191"/>
      <c r="AE31" s="191"/>
      <c r="AF31" s="39"/>
      <c r="AG31" s="39"/>
      <c r="AH31" s="39"/>
      <c r="AI31" s="39"/>
      <c r="AJ31" s="39"/>
      <c r="AK31" s="192">
        <f>ROUND(AV87+SUM(BY92),0)</f>
        <v>0</v>
      </c>
      <c r="AL31" s="191"/>
      <c r="AM31" s="191"/>
      <c r="AN31" s="191"/>
      <c r="AO31" s="191"/>
      <c r="AP31" s="39"/>
      <c r="AQ31" s="43"/>
    </row>
    <row r="32" spans="2:43" s="2" customFormat="1" ht="14.45" customHeight="1">
      <c r="B32" s="38"/>
      <c r="C32" s="39"/>
      <c r="D32" s="39"/>
      <c r="E32" s="39"/>
      <c r="F32" s="40" t="s">
        <v>50</v>
      </c>
      <c r="G32" s="39"/>
      <c r="H32" s="39"/>
      <c r="I32" s="39"/>
      <c r="J32" s="39"/>
      <c r="K32" s="39"/>
      <c r="L32" s="190">
        <v>0.15</v>
      </c>
      <c r="M32" s="191"/>
      <c r="N32" s="191"/>
      <c r="O32" s="191"/>
      <c r="P32" s="39"/>
      <c r="Q32" s="39"/>
      <c r="R32" s="39"/>
      <c r="S32" s="39"/>
      <c r="T32" s="42" t="s">
        <v>49</v>
      </c>
      <c r="U32" s="39"/>
      <c r="V32" s="39"/>
      <c r="W32" s="192">
        <f>ROUND(BA87+SUM(CE92),0)</f>
        <v>0</v>
      </c>
      <c r="X32" s="191"/>
      <c r="Y32" s="191"/>
      <c r="Z32" s="191"/>
      <c r="AA32" s="191"/>
      <c r="AB32" s="191"/>
      <c r="AC32" s="191"/>
      <c r="AD32" s="191"/>
      <c r="AE32" s="191"/>
      <c r="AF32" s="39"/>
      <c r="AG32" s="39"/>
      <c r="AH32" s="39"/>
      <c r="AI32" s="39"/>
      <c r="AJ32" s="39"/>
      <c r="AK32" s="192">
        <f>ROUND(AW87+SUM(BZ92),0)</f>
        <v>0</v>
      </c>
      <c r="AL32" s="191"/>
      <c r="AM32" s="191"/>
      <c r="AN32" s="191"/>
      <c r="AO32" s="191"/>
      <c r="AP32" s="39"/>
      <c r="AQ32" s="43"/>
    </row>
    <row r="33" spans="2:43" s="2" customFormat="1" ht="14.45" customHeight="1" hidden="1">
      <c r="B33" s="38"/>
      <c r="C33" s="39"/>
      <c r="D33" s="39"/>
      <c r="E33" s="39"/>
      <c r="F33" s="40" t="s">
        <v>51</v>
      </c>
      <c r="G33" s="39"/>
      <c r="H33" s="39"/>
      <c r="I33" s="39"/>
      <c r="J33" s="39"/>
      <c r="K33" s="39"/>
      <c r="L33" s="190">
        <v>0.21</v>
      </c>
      <c r="M33" s="191"/>
      <c r="N33" s="191"/>
      <c r="O33" s="191"/>
      <c r="P33" s="39"/>
      <c r="Q33" s="39"/>
      <c r="R33" s="39"/>
      <c r="S33" s="39"/>
      <c r="T33" s="42" t="s">
        <v>49</v>
      </c>
      <c r="U33" s="39"/>
      <c r="V33" s="39"/>
      <c r="W33" s="192">
        <f>ROUND(BB87+SUM(CF92),0)</f>
        <v>0</v>
      </c>
      <c r="X33" s="191"/>
      <c r="Y33" s="191"/>
      <c r="Z33" s="191"/>
      <c r="AA33" s="191"/>
      <c r="AB33" s="191"/>
      <c r="AC33" s="191"/>
      <c r="AD33" s="191"/>
      <c r="AE33" s="191"/>
      <c r="AF33" s="39"/>
      <c r="AG33" s="39"/>
      <c r="AH33" s="39"/>
      <c r="AI33" s="39"/>
      <c r="AJ33" s="39"/>
      <c r="AK33" s="192">
        <v>0</v>
      </c>
      <c r="AL33" s="191"/>
      <c r="AM33" s="191"/>
      <c r="AN33" s="191"/>
      <c r="AO33" s="191"/>
      <c r="AP33" s="39"/>
      <c r="AQ33" s="43"/>
    </row>
    <row r="34" spans="2:43" s="2" customFormat="1" ht="14.45" customHeight="1" hidden="1">
      <c r="B34" s="38"/>
      <c r="C34" s="39"/>
      <c r="D34" s="39"/>
      <c r="E34" s="39"/>
      <c r="F34" s="40" t="s">
        <v>52</v>
      </c>
      <c r="G34" s="39"/>
      <c r="H34" s="39"/>
      <c r="I34" s="39"/>
      <c r="J34" s="39"/>
      <c r="K34" s="39"/>
      <c r="L34" s="190">
        <v>0.15</v>
      </c>
      <c r="M34" s="191"/>
      <c r="N34" s="191"/>
      <c r="O34" s="191"/>
      <c r="P34" s="39"/>
      <c r="Q34" s="39"/>
      <c r="R34" s="39"/>
      <c r="S34" s="39"/>
      <c r="T34" s="42" t="s">
        <v>49</v>
      </c>
      <c r="U34" s="39"/>
      <c r="V34" s="39"/>
      <c r="W34" s="192">
        <f>ROUND(BC87+SUM(CG92),0)</f>
        <v>0</v>
      </c>
      <c r="X34" s="191"/>
      <c r="Y34" s="191"/>
      <c r="Z34" s="191"/>
      <c r="AA34" s="191"/>
      <c r="AB34" s="191"/>
      <c r="AC34" s="191"/>
      <c r="AD34" s="191"/>
      <c r="AE34" s="191"/>
      <c r="AF34" s="39"/>
      <c r="AG34" s="39"/>
      <c r="AH34" s="39"/>
      <c r="AI34" s="39"/>
      <c r="AJ34" s="39"/>
      <c r="AK34" s="192">
        <v>0</v>
      </c>
      <c r="AL34" s="191"/>
      <c r="AM34" s="191"/>
      <c r="AN34" s="191"/>
      <c r="AO34" s="191"/>
      <c r="AP34" s="39"/>
      <c r="AQ34" s="43"/>
    </row>
    <row r="35" spans="2:43" s="2" customFormat="1" ht="14.45" customHeight="1" hidden="1">
      <c r="B35" s="38"/>
      <c r="C35" s="39"/>
      <c r="D35" s="39"/>
      <c r="E35" s="39"/>
      <c r="F35" s="40" t="s">
        <v>53</v>
      </c>
      <c r="G35" s="39"/>
      <c r="H35" s="39"/>
      <c r="I35" s="39"/>
      <c r="J35" s="39"/>
      <c r="K35" s="39"/>
      <c r="L35" s="190">
        <v>0</v>
      </c>
      <c r="M35" s="191"/>
      <c r="N35" s="191"/>
      <c r="O35" s="191"/>
      <c r="P35" s="39"/>
      <c r="Q35" s="39"/>
      <c r="R35" s="39"/>
      <c r="S35" s="39"/>
      <c r="T35" s="42" t="s">
        <v>49</v>
      </c>
      <c r="U35" s="39"/>
      <c r="V35" s="39"/>
      <c r="W35" s="192">
        <f>ROUND(BD87+SUM(CH92),0)</f>
        <v>0</v>
      </c>
      <c r="X35" s="191"/>
      <c r="Y35" s="191"/>
      <c r="Z35" s="191"/>
      <c r="AA35" s="191"/>
      <c r="AB35" s="191"/>
      <c r="AC35" s="191"/>
      <c r="AD35" s="191"/>
      <c r="AE35" s="191"/>
      <c r="AF35" s="39"/>
      <c r="AG35" s="39"/>
      <c r="AH35" s="39"/>
      <c r="AI35" s="39"/>
      <c r="AJ35" s="39"/>
      <c r="AK35" s="192">
        <v>0</v>
      </c>
      <c r="AL35" s="191"/>
      <c r="AM35" s="191"/>
      <c r="AN35" s="191"/>
      <c r="AO35" s="191"/>
      <c r="AP35" s="39"/>
      <c r="AQ35" s="43"/>
    </row>
    <row r="36" spans="2:43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43" s="1" customFormat="1" ht="25.9" customHeight="1">
      <c r="B37" s="33"/>
      <c r="C37" s="44"/>
      <c r="D37" s="45" t="s">
        <v>54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55</v>
      </c>
      <c r="U37" s="46"/>
      <c r="V37" s="46"/>
      <c r="W37" s="46"/>
      <c r="X37" s="205" t="s">
        <v>56</v>
      </c>
      <c r="Y37" s="206"/>
      <c r="Z37" s="206"/>
      <c r="AA37" s="206"/>
      <c r="AB37" s="206"/>
      <c r="AC37" s="46"/>
      <c r="AD37" s="46"/>
      <c r="AE37" s="46"/>
      <c r="AF37" s="46"/>
      <c r="AG37" s="46"/>
      <c r="AH37" s="46"/>
      <c r="AI37" s="46"/>
      <c r="AJ37" s="46"/>
      <c r="AK37" s="207">
        <f>SUM(AK29:AK35)</f>
        <v>0</v>
      </c>
      <c r="AL37" s="206"/>
      <c r="AM37" s="206"/>
      <c r="AN37" s="206"/>
      <c r="AO37" s="208"/>
      <c r="AP37" s="44"/>
      <c r="AQ37" s="35"/>
    </row>
    <row r="38" spans="2:43" s="1" customFormat="1" ht="14.4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43" ht="13.5">
      <c r="B39" s="23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4"/>
    </row>
    <row r="40" spans="2:43" ht="13.5">
      <c r="B40" s="23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4"/>
    </row>
    <row r="41" spans="2:43" ht="13.5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4"/>
    </row>
    <row r="42" spans="2:43" ht="13.5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4"/>
    </row>
    <row r="43" spans="2:43" ht="13.5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4"/>
    </row>
    <row r="44" spans="2:43" ht="13.5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4"/>
    </row>
    <row r="45" spans="2:43" ht="13.5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4"/>
    </row>
    <row r="46" spans="2:43" ht="13.5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4"/>
    </row>
    <row r="47" spans="2:43" ht="13.5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4"/>
    </row>
    <row r="48" spans="2:43" ht="13.5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4"/>
    </row>
    <row r="49" spans="2:43" s="1" customFormat="1" ht="15">
      <c r="B49" s="33"/>
      <c r="C49" s="34"/>
      <c r="D49" s="48" t="s">
        <v>57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58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 ht="13.5">
      <c r="B50" s="23"/>
      <c r="C50" s="26"/>
      <c r="D50" s="51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2"/>
      <c r="AA50" s="26"/>
      <c r="AB50" s="26"/>
      <c r="AC50" s="51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2"/>
      <c r="AP50" s="26"/>
      <c r="AQ50" s="24"/>
    </row>
    <row r="51" spans="2:43" ht="13.5">
      <c r="B51" s="23"/>
      <c r="C51" s="26"/>
      <c r="D51" s="51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2"/>
      <c r="AA51" s="26"/>
      <c r="AB51" s="26"/>
      <c r="AC51" s="51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2"/>
      <c r="AP51" s="26"/>
      <c r="AQ51" s="24"/>
    </row>
    <row r="52" spans="2:43" ht="13.5">
      <c r="B52" s="23"/>
      <c r="C52" s="26"/>
      <c r="D52" s="51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2"/>
      <c r="AA52" s="26"/>
      <c r="AB52" s="26"/>
      <c r="AC52" s="51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2"/>
      <c r="AP52" s="26"/>
      <c r="AQ52" s="24"/>
    </row>
    <row r="53" spans="2:43" ht="13.5">
      <c r="B53" s="23"/>
      <c r="C53" s="26"/>
      <c r="D53" s="51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2"/>
      <c r="AA53" s="26"/>
      <c r="AB53" s="26"/>
      <c r="AC53" s="51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2"/>
      <c r="AP53" s="26"/>
      <c r="AQ53" s="24"/>
    </row>
    <row r="54" spans="2:43" ht="13.5">
      <c r="B54" s="23"/>
      <c r="C54" s="26"/>
      <c r="D54" s="51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2"/>
      <c r="AA54" s="26"/>
      <c r="AB54" s="26"/>
      <c r="AC54" s="51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2"/>
      <c r="AP54" s="26"/>
      <c r="AQ54" s="24"/>
    </row>
    <row r="55" spans="2:43" ht="13.5">
      <c r="B55" s="23"/>
      <c r="C55" s="26"/>
      <c r="D55" s="51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2"/>
      <c r="AA55" s="26"/>
      <c r="AB55" s="26"/>
      <c r="AC55" s="51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2"/>
      <c r="AP55" s="26"/>
      <c r="AQ55" s="24"/>
    </row>
    <row r="56" spans="2:43" ht="13.5">
      <c r="B56" s="23"/>
      <c r="C56" s="26"/>
      <c r="D56" s="51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2"/>
      <c r="AA56" s="26"/>
      <c r="AB56" s="26"/>
      <c r="AC56" s="51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2"/>
      <c r="AP56" s="26"/>
      <c r="AQ56" s="24"/>
    </row>
    <row r="57" spans="2:43" ht="13.5">
      <c r="B57" s="23"/>
      <c r="C57" s="26"/>
      <c r="D57" s="51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2"/>
      <c r="AA57" s="26"/>
      <c r="AB57" s="26"/>
      <c r="AC57" s="51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2"/>
      <c r="AP57" s="26"/>
      <c r="AQ57" s="24"/>
    </row>
    <row r="58" spans="2:43" s="1" customFormat="1" ht="15">
      <c r="B58" s="33"/>
      <c r="C58" s="34"/>
      <c r="D58" s="53" t="s">
        <v>59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60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59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60</v>
      </c>
      <c r="AN58" s="54"/>
      <c r="AO58" s="56"/>
      <c r="AP58" s="34"/>
      <c r="AQ58" s="35"/>
    </row>
    <row r="59" spans="2:43" ht="13.5">
      <c r="B59" s="23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4"/>
    </row>
    <row r="60" spans="2:43" s="1" customFormat="1" ht="15">
      <c r="B60" s="33"/>
      <c r="C60" s="34"/>
      <c r="D60" s="48" t="s">
        <v>61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62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 ht="13.5">
      <c r="B61" s="23"/>
      <c r="C61" s="26"/>
      <c r="D61" s="51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2"/>
      <c r="AA61" s="26"/>
      <c r="AB61" s="26"/>
      <c r="AC61" s="51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2"/>
      <c r="AP61" s="26"/>
      <c r="AQ61" s="24"/>
    </row>
    <row r="62" spans="2:43" ht="13.5">
      <c r="B62" s="23"/>
      <c r="C62" s="26"/>
      <c r="D62" s="51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2"/>
      <c r="AA62" s="26"/>
      <c r="AB62" s="26"/>
      <c r="AC62" s="51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2"/>
      <c r="AP62" s="26"/>
      <c r="AQ62" s="24"/>
    </row>
    <row r="63" spans="2:43" ht="13.5">
      <c r="B63" s="23"/>
      <c r="C63" s="26"/>
      <c r="D63" s="51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2"/>
      <c r="AA63" s="26"/>
      <c r="AB63" s="26"/>
      <c r="AC63" s="51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2"/>
      <c r="AP63" s="26"/>
      <c r="AQ63" s="24"/>
    </row>
    <row r="64" spans="2:43" ht="13.5">
      <c r="B64" s="23"/>
      <c r="C64" s="26"/>
      <c r="D64" s="51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2"/>
      <c r="AA64" s="26"/>
      <c r="AB64" s="26"/>
      <c r="AC64" s="51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2"/>
      <c r="AP64" s="26"/>
      <c r="AQ64" s="24"/>
    </row>
    <row r="65" spans="2:43" ht="13.5">
      <c r="B65" s="23"/>
      <c r="C65" s="26"/>
      <c r="D65" s="51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2"/>
      <c r="AA65" s="26"/>
      <c r="AB65" s="26"/>
      <c r="AC65" s="51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2"/>
      <c r="AP65" s="26"/>
      <c r="AQ65" s="24"/>
    </row>
    <row r="66" spans="2:43" ht="13.5">
      <c r="B66" s="23"/>
      <c r="C66" s="26"/>
      <c r="D66" s="51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2"/>
      <c r="AA66" s="26"/>
      <c r="AB66" s="26"/>
      <c r="AC66" s="51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2"/>
      <c r="AP66" s="26"/>
      <c r="AQ66" s="24"/>
    </row>
    <row r="67" spans="2:43" ht="13.5">
      <c r="B67" s="23"/>
      <c r="C67" s="26"/>
      <c r="D67" s="51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2"/>
      <c r="AA67" s="26"/>
      <c r="AB67" s="26"/>
      <c r="AC67" s="51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2"/>
      <c r="AP67" s="26"/>
      <c r="AQ67" s="24"/>
    </row>
    <row r="68" spans="2:43" ht="13.5">
      <c r="B68" s="23"/>
      <c r="C68" s="26"/>
      <c r="D68" s="51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2"/>
      <c r="AA68" s="26"/>
      <c r="AB68" s="26"/>
      <c r="AC68" s="51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2"/>
      <c r="AP68" s="26"/>
      <c r="AQ68" s="24"/>
    </row>
    <row r="69" spans="2:43" s="1" customFormat="1" ht="15">
      <c r="B69" s="33"/>
      <c r="C69" s="34"/>
      <c r="D69" s="53" t="s">
        <v>59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60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59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60</v>
      </c>
      <c r="AN69" s="54"/>
      <c r="AO69" s="56"/>
      <c r="AP69" s="34"/>
      <c r="AQ69" s="35"/>
    </row>
    <row r="70" spans="2:43" s="1" customFormat="1" ht="6.9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9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95" customHeight="1">
      <c r="B76" s="33"/>
      <c r="C76" s="195" t="s">
        <v>63</v>
      </c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35"/>
    </row>
    <row r="77" spans="2:43" s="3" customFormat="1" ht="14.45" customHeight="1">
      <c r="B77" s="63"/>
      <c r="C77" s="30" t="s">
        <v>16</v>
      </c>
      <c r="D77" s="64"/>
      <c r="E77" s="64"/>
      <c r="F77" s="64"/>
      <c r="G77" s="64"/>
      <c r="H77" s="64"/>
      <c r="I77" s="64"/>
      <c r="J77" s="64"/>
      <c r="K77" s="64"/>
      <c r="L77" s="64" t="str">
        <f>K5</f>
        <v>2017-10-01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95" customHeight="1">
      <c r="B78" s="66"/>
      <c r="C78" s="67" t="s">
        <v>18</v>
      </c>
      <c r="D78" s="68"/>
      <c r="E78" s="68"/>
      <c r="F78" s="68"/>
      <c r="G78" s="68"/>
      <c r="H78" s="68"/>
      <c r="I78" s="68"/>
      <c r="J78" s="68"/>
      <c r="K78" s="68"/>
      <c r="L78" s="209" t="str">
        <f>K6</f>
        <v>Základní škola El.Krásnohorské - Oprava anglických dvorků</v>
      </c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68"/>
      <c r="AQ78" s="69"/>
    </row>
    <row r="79" spans="2:43" s="1" customFormat="1" ht="6.9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 ht="15">
      <c r="B80" s="33"/>
      <c r="C80" s="30" t="s">
        <v>23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>ul. El.Krásnohorské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0" t="s">
        <v>25</v>
      </c>
      <c r="AJ80" s="34"/>
      <c r="AK80" s="34"/>
      <c r="AL80" s="34"/>
      <c r="AM80" s="71" t="str">
        <f>IF(AN8="","",AN8)</f>
        <v>30. 5. 2017</v>
      </c>
      <c r="AN80" s="34"/>
      <c r="AO80" s="34"/>
      <c r="AP80" s="34"/>
      <c r="AQ80" s="35"/>
    </row>
    <row r="81" spans="2:43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2:56" s="1" customFormat="1" ht="15">
      <c r="B82" s="33"/>
      <c r="C82" s="30" t="s">
        <v>29</v>
      </c>
      <c r="D82" s="34"/>
      <c r="E82" s="34"/>
      <c r="F82" s="34"/>
      <c r="G82" s="34"/>
      <c r="H82" s="34"/>
      <c r="I82" s="34"/>
      <c r="J82" s="34"/>
      <c r="K82" s="34"/>
      <c r="L82" s="64" t="str">
        <f>IF(E11="","",E11)</f>
        <v>Statutární město Frýdek-Místek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0" t="s">
        <v>36</v>
      </c>
      <c r="AJ82" s="34"/>
      <c r="AK82" s="34"/>
      <c r="AL82" s="34"/>
      <c r="AM82" s="211" t="str">
        <f>IF(E17="","",E17)</f>
        <v>Rechtik - PROJEKT</v>
      </c>
      <c r="AN82" s="211"/>
      <c r="AO82" s="211"/>
      <c r="AP82" s="211"/>
      <c r="AQ82" s="35"/>
      <c r="AS82" s="221" t="s">
        <v>64</v>
      </c>
      <c r="AT82" s="222"/>
      <c r="AU82" s="49"/>
      <c r="AV82" s="49"/>
      <c r="AW82" s="49"/>
      <c r="AX82" s="49"/>
      <c r="AY82" s="49"/>
      <c r="AZ82" s="49"/>
      <c r="BA82" s="49"/>
      <c r="BB82" s="49"/>
      <c r="BC82" s="49"/>
      <c r="BD82" s="50"/>
    </row>
    <row r="83" spans="2:56" s="1" customFormat="1" ht="15">
      <c r="B83" s="33"/>
      <c r="C83" s="30" t="s">
        <v>34</v>
      </c>
      <c r="D83" s="34"/>
      <c r="E83" s="34"/>
      <c r="F83" s="34"/>
      <c r="G83" s="34"/>
      <c r="H83" s="34"/>
      <c r="I83" s="34"/>
      <c r="J83" s="34"/>
      <c r="K83" s="34"/>
      <c r="L83" s="64" t="str">
        <f>IF(E14="","",E14)</f>
        <v xml:space="preserve"> </v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0" t="s">
        <v>41</v>
      </c>
      <c r="AJ83" s="34"/>
      <c r="AK83" s="34"/>
      <c r="AL83" s="34"/>
      <c r="AM83" s="211" t="str">
        <f>IF(E20="","",E20)</f>
        <v>Josef Rechtik</v>
      </c>
      <c r="AN83" s="211"/>
      <c r="AO83" s="211"/>
      <c r="AP83" s="211"/>
      <c r="AQ83" s="35"/>
      <c r="AS83" s="223"/>
      <c r="AT83" s="224"/>
      <c r="AU83" s="34"/>
      <c r="AV83" s="34"/>
      <c r="AW83" s="34"/>
      <c r="AX83" s="34"/>
      <c r="AY83" s="34"/>
      <c r="AZ83" s="34"/>
      <c r="BA83" s="34"/>
      <c r="BB83" s="34"/>
      <c r="BC83" s="34"/>
      <c r="BD83" s="72"/>
    </row>
    <row r="84" spans="2:56" s="1" customFormat="1" ht="10.9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223"/>
      <c r="AT84" s="224"/>
      <c r="AU84" s="34"/>
      <c r="AV84" s="34"/>
      <c r="AW84" s="34"/>
      <c r="AX84" s="34"/>
      <c r="AY84" s="34"/>
      <c r="AZ84" s="34"/>
      <c r="BA84" s="34"/>
      <c r="BB84" s="34"/>
      <c r="BC84" s="34"/>
      <c r="BD84" s="72"/>
    </row>
    <row r="85" spans="2:56" s="1" customFormat="1" ht="29.25" customHeight="1">
      <c r="B85" s="33"/>
      <c r="C85" s="201" t="s">
        <v>65</v>
      </c>
      <c r="D85" s="202"/>
      <c r="E85" s="202"/>
      <c r="F85" s="202"/>
      <c r="G85" s="202"/>
      <c r="H85" s="73"/>
      <c r="I85" s="203" t="s">
        <v>66</v>
      </c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3" t="s">
        <v>67</v>
      </c>
      <c r="AH85" s="202"/>
      <c r="AI85" s="202"/>
      <c r="AJ85" s="202"/>
      <c r="AK85" s="202"/>
      <c r="AL85" s="202"/>
      <c r="AM85" s="202"/>
      <c r="AN85" s="203" t="s">
        <v>68</v>
      </c>
      <c r="AO85" s="202"/>
      <c r="AP85" s="204"/>
      <c r="AQ85" s="35"/>
      <c r="AS85" s="74" t="s">
        <v>69</v>
      </c>
      <c r="AT85" s="75" t="s">
        <v>70</v>
      </c>
      <c r="AU85" s="75" t="s">
        <v>71</v>
      </c>
      <c r="AV85" s="75" t="s">
        <v>72</v>
      </c>
      <c r="AW85" s="75" t="s">
        <v>73</v>
      </c>
      <c r="AX85" s="75" t="s">
        <v>74</v>
      </c>
      <c r="AY85" s="75" t="s">
        <v>75</v>
      </c>
      <c r="AZ85" s="75" t="s">
        <v>76</v>
      </c>
      <c r="BA85" s="75" t="s">
        <v>77</v>
      </c>
      <c r="BB85" s="75" t="s">
        <v>78</v>
      </c>
      <c r="BC85" s="75" t="s">
        <v>79</v>
      </c>
      <c r="BD85" s="76" t="s">
        <v>80</v>
      </c>
    </row>
    <row r="86" spans="2:56" s="1" customFormat="1" ht="10.9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77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2:76" s="4" customFormat="1" ht="32.45" customHeight="1">
      <c r="B87" s="66"/>
      <c r="C87" s="78" t="s">
        <v>81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219">
        <f>ROUND(SUM(AG88:AG89),0)</f>
        <v>0</v>
      </c>
      <c r="AH87" s="219"/>
      <c r="AI87" s="219"/>
      <c r="AJ87" s="219"/>
      <c r="AK87" s="219"/>
      <c r="AL87" s="219"/>
      <c r="AM87" s="219"/>
      <c r="AN87" s="220">
        <f>SUM(AG87,AT87)</f>
        <v>0</v>
      </c>
      <c r="AO87" s="220"/>
      <c r="AP87" s="220"/>
      <c r="AQ87" s="69"/>
      <c r="AS87" s="80">
        <f>ROUND(SUM(AS88:AS89),0)</f>
        <v>0</v>
      </c>
      <c r="AT87" s="81">
        <f>ROUND(SUM(AV87:AW87),0)</f>
        <v>0</v>
      </c>
      <c r="AU87" s="82">
        <f>ROUND(SUM(AU88:AU89),5)</f>
        <v>161.64087</v>
      </c>
      <c r="AV87" s="81">
        <f>ROUND(AZ87*L31,0)</f>
        <v>0</v>
      </c>
      <c r="AW87" s="81">
        <f>ROUND(BA87*L32,0)</f>
        <v>0</v>
      </c>
      <c r="AX87" s="81">
        <f>ROUND(BB87*L31,0)</f>
        <v>0</v>
      </c>
      <c r="AY87" s="81">
        <f>ROUND(BC87*L32,0)</f>
        <v>0</v>
      </c>
      <c r="AZ87" s="81">
        <f>ROUND(SUM(AZ88:AZ89),0)</f>
        <v>0</v>
      </c>
      <c r="BA87" s="81">
        <f>ROUND(SUM(BA88:BA89),0)</f>
        <v>0</v>
      </c>
      <c r="BB87" s="81">
        <f>ROUND(SUM(BB88:BB89),0)</f>
        <v>0</v>
      </c>
      <c r="BC87" s="81">
        <f>ROUND(SUM(BC88:BC89),0)</f>
        <v>0</v>
      </c>
      <c r="BD87" s="83">
        <f>ROUND(SUM(BD88:BD89),0)</f>
        <v>0</v>
      </c>
      <c r="BS87" s="84" t="s">
        <v>82</v>
      </c>
      <c r="BT87" s="84" t="s">
        <v>83</v>
      </c>
      <c r="BV87" s="84" t="s">
        <v>84</v>
      </c>
      <c r="BW87" s="84" t="s">
        <v>85</v>
      </c>
      <c r="BX87" s="84" t="s">
        <v>86</v>
      </c>
    </row>
    <row r="88" spans="1:76" s="5" customFormat="1" ht="37.5" customHeight="1">
      <c r="A88" s="85" t="s">
        <v>87</v>
      </c>
      <c r="B88" s="86"/>
      <c r="C88" s="87"/>
      <c r="D88" s="215" t="s">
        <v>17</v>
      </c>
      <c r="E88" s="215"/>
      <c r="F88" s="215"/>
      <c r="G88" s="215"/>
      <c r="H88" s="215"/>
      <c r="I88" s="88"/>
      <c r="J88" s="216" t="s">
        <v>19</v>
      </c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3">
        <f>'2017-10-01 - Základní ško...'!M29</f>
        <v>0</v>
      </c>
      <c r="AH88" s="214"/>
      <c r="AI88" s="214"/>
      <c r="AJ88" s="214"/>
      <c r="AK88" s="214"/>
      <c r="AL88" s="214"/>
      <c r="AM88" s="214"/>
      <c r="AN88" s="213">
        <f>SUM(AG88,AT88)</f>
        <v>0</v>
      </c>
      <c r="AO88" s="214"/>
      <c r="AP88" s="214"/>
      <c r="AQ88" s="89"/>
      <c r="AS88" s="90">
        <f>'2017-10-01 - Základní ško...'!M27</f>
        <v>0</v>
      </c>
      <c r="AT88" s="91">
        <f>ROUND(SUM(AV88:AW88),0)</f>
        <v>0</v>
      </c>
      <c r="AU88" s="92">
        <f>'2017-10-01 - Základní ško...'!W120</f>
        <v>161.64087200000006</v>
      </c>
      <c r="AV88" s="91">
        <f>'2017-10-01 - Základní ško...'!M31</f>
        <v>0</v>
      </c>
      <c r="AW88" s="91">
        <f>'2017-10-01 - Základní ško...'!M32</f>
        <v>0</v>
      </c>
      <c r="AX88" s="91">
        <f>'2017-10-01 - Základní ško...'!M33</f>
        <v>0</v>
      </c>
      <c r="AY88" s="91">
        <f>'2017-10-01 - Základní ško...'!M34</f>
        <v>0</v>
      </c>
      <c r="AZ88" s="91">
        <f>'2017-10-01 - Základní ško...'!H31</f>
        <v>0</v>
      </c>
      <c r="BA88" s="91">
        <f>'2017-10-01 - Základní ško...'!H32</f>
        <v>0</v>
      </c>
      <c r="BB88" s="91">
        <f>'2017-10-01 - Základní ško...'!H33</f>
        <v>0</v>
      </c>
      <c r="BC88" s="91">
        <f>'2017-10-01 - Základní ško...'!H34</f>
        <v>0</v>
      </c>
      <c r="BD88" s="93">
        <f>'2017-10-01 - Základní ško...'!H35</f>
        <v>0</v>
      </c>
      <c r="BT88" s="94" t="s">
        <v>11</v>
      </c>
      <c r="BU88" s="94" t="s">
        <v>88</v>
      </c>
      <c r="BV88" s="94" t="s">
        <v>84</v>
      </c>
      <c r="BW88" s="94" t="s">
        <v>85</v>
      </c>
      <c r="BX88" s="94" t="s">
        <v>86</v>
      </c>
    </row>
    <row r="89" spans="1:76" s="5" customFormat="1" ht="22.5" customHeight="1">
      <c r="A89" s="85" t="s">
        <v>87</v>
      </c>
      <c r="B89" s="86"/>
      <c r="C89" s="87"/>
      <c r="D89" s="215" t="s">
        <v>89</v>
      </c>
      <c r="E89" s="215"/>
      <c r="F89" s="215"/>
      <c r="G89" s="215"/>
      <c r="H89" s="215"/>
      <c r="I89" s="88"/>
      <c r="J89" s="216" t="s">
        <v>90</v>
      </c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3">
        <f>'VRN - Vedlejší rozpočtové...'!M30</f>
        <v>0</v>
      </c>
      <c r="AH89" s="214"/>
      <c r="AI89" s="214"/>
      <c r="AJ89" s="214"/>
      <c r="AK89" s="214"/>
      <c r="AL89" s="214"/>
      <c r="AM89" s="214"/>
      <c r="AN89" s="213">
        <f>SUM(AG89,AT89)</f>
        <v>0</v>
      </c>
      <c r="AO89" s="214"/>
      <c r="AP89" s="214"/>
      <c r="AQ89" s="89"/>
      <c r="AS89" s="95">
        <f>'VRN - Vedlejší rozpočtové...'!M28</f>
        <v>0</v>
      </c>
      <c r="AT89" s="96">
        <f>ROUND(SUM(AV89:AW89),0)</f>
        <v>0</v>
      </c>
      <c r="AU89" s="97">
        <f>'VRN - Vedlejší rozpočtové...'!W114</f>
        <v>0</v>
      </c>
      <c r="AV89" s="96">
        <f>'VRN - Vedlejší rozpočtové...'!M32</f>
        <v>0</v>
      </c>
      <c r="AW89" s="96">
        <f>'VRN - Vedlejší rozpočtové...'!M33</f>
        <v>0</v>
      </c>
      <c r="AX89" s="96">
        <f>'VRN - Vedlejší rozpočtové...'!M34</f>
        <v>0</v>
      </c>
      <c r="AY89" s="96">
        <f>'VRN - Vedlejší rozpočtové...'!M35</f>
        <v>0</v>
      </c>
      <c r="AZ89" s="96">
        <f>'VRN - Vedlejší rozpočtové...'!H32</f>
        <v>0</v>
      </c>
      <c r="BA89" s="96">
        <f>'VRN - Vedlejší rozpočtové...'!H33</f>
        <v>0</v>
      </c>
      <c r="BB89" s="96">
        <f>'VRN - Vedlejší rozpočtové...'!H34</f>
        <v>0</v>
      </c>
      <c r="BC89" s="96">
        <f>'VRN - Vedlejší rozpočtové...'!H35</f>
        <v>0</v>
      </c>
      <c r="BD89" s="98">
        <f>'VRN - Vedlejší rozpočtové...'!H36</f>
        <v>0</v>
      </c>
      <c r="BT89" s="94" t="s">
        <v>11</v>
      </c>
      <c r="BV89" s="94" t="s">
        <v>84</v>
      </c>
      <c r="BW89" s="94" t="s">
        <v>91</v>
      </c>
      <c r="BX89" s="94" t="s">
        <v>85</v>
      </c>
    </row>
    <row r="90" spans="2:43" ht="13.5">
      <c r="B90" s="23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4"/>
    </row>
    <row r="91" spans="2:48" s="1" customFormat="1" ht="30" customHeight="1">
      <c r="B91" s="33"/>
      <c r="C91" s="78" t="s">
        <v>92</v>
      </c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220">
        <v>0</v>
      </c>
      <c r="AH91" s="220"/>
      <c r="AI91" s="220"/>
      <c r="AJ91" s="220"/>
      <c r="AK91" s="220"/>
      <c r="AL91" s="220"/>
      <c r="AM91" s="220"/>
      <c r="AN91" s="220">
        <v>0</v>
      </c>
      <c r="AO91" s="220"/>
      <c r="AP91" s="220"/>
      <c r="AQ91" s="35"/>
      <c r="AS91" s="74" t="s">
        <v>93</v>
      </c>
      <c r="AT91" s="75" t="s">
        <v>94</v>
      </c>
      <c r="AU91" s="75" t="s">
        <v>47</v>
      </c>
      <c r="AV91" s="76" t="s">
        <v>70</v>
      </c>
    </row>
    <row r="92" spans="2:48" s="1" customFormat="1" ht="10.9" customHeight="1"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5"/>
      <c r="AS92" s="99"/>
      <c r="AT92" s="54"/>
      <c r="AU92" s="54"/>
      <c r="AV92" s="56"/>
    </row>
    <row r="93" spans="2:43" s="1" customFormat="1" ht="30" customHeight="1">
      <c r="B93" s="33"/>
      <c r="C93" s="100" t="s">
        <v>95</v>
      </c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212">
        <f>ROUND(AG87+AG91,0)</f>
        <v>0</v>
      </c>
      <c r="AH93" s="212"/>
      <c r="AI93" s="212"/>
      <c r="AJ93" s="212"/>
      <c r="AK93" s="212"/>
      <c r="AL93" s="212"/>
      <c r="AM93" s="212"/>
      <c r="AN93" s="212">
        <f>AN87+AN91</f>
        <v>0</v>
      </c>
      <c r="AO93" s="212"/>
      <c r="AP93" s="212"/>
      <c r="AQ93" s="35"/>
    </row>
    <row r="94" spans="2:43" s="1" customFormat="1" ht="6.95" customHeight="1">
      <c r="B94" s="57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9"/>
    </row>
  </sheetData>
  <mergeCells count="49">
    <mergeCell ref="AR2:BE2"/>
    <mergeCell ref="AG87:AM87"/>
    <mergeCell ref="AN87:AP87"/>
    <mergeCell ref="AG91:AM91"/>
    <mergeCell ref="AN91:AP91"/>
    <mergeCell ref="AS82:AT84"/>
    <mergeCell ref="AM83:AP83"/>
    <mergeCell ref="AK26:AO26"/>
    <mergeCell ref="AK27:AO27"/>
    <mergeCell ref="AK29:AO29"/>
    <mergeCell ref="AG93:AM93"/>
    <mergeCell ref="AN93:AP93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2017-10-01 - Základní ško...'!C2" display="/"/>
    <hyperlink ref="A89" location="'VRN - Vedlejší rozpočtové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8"/>
  <sheetViews>
    <sheetView showGridLines="0" workbookViewId="0" topLeftCell="A1">
      <pane ySplit="1" topLeftCell="A121" activePane="bottomLeft" state="frozen"/>
      <selection pane="bottomLeft" activeCell="K177" sqref="K17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2"/>
      <c r="B1" s="13"/>
      <c r="C1" s="13"/>
      <c r="D1" s="14" t="s">
        <v>1</v>
      </c>
      <c r="E1" s="13"/>
      <c r="F1" s="15" t="s">
        <v>96</v>
      </c>
      <c r="G1" s="15"/>
      <c r="H1" s="255" t="s">
        <v>97</v>
      </c>
      <c r="I1" s="255"/>
      <c r="J1" s="255"/>
      <c r="K1" s="255"/>
      <c r="L1" s="15" t="s">
        <v>98</v>
      </c>
      <c r="M1" s="13"/>
      <c r="N1" s="13"/>
      <c r="O1" s="14" t="s">
        <v>99</v>
      </c>
      <c r="P1" s="13"/>
      <c r="Q1" s="13"/>
      <c r="R1" s="13"/>
      <c r="S1" s="15" t="s">
        <v>100</v>
      </c>
      <c r="T1" s="15"/>
      <c r="U1" s="102"/>
      <c r="V1" s="102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3" t="s">
        <v>7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S2" s="217" t="s">
        <v>8</v>
      </c>
      <c r="T2" s="218"/>
      <c r="U2" s="218"/>
      <c r="V2" s="218"/>
      <c r="W2" s="218"/>
      <c r="X2" s="218"/>
      <c r="Y2" s="218"/>
      <c r="Z2" s="218"/>
      <c r="AA2" s="218"/>
      <c r="AB2" s="218"/>
      <c r="AC2" s="218"/>
      <c r="AT2" s="19" t="s">
        <v>85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101</v>
      </c>
    </row>
    <row r="4" spans="2:46" ht="36.95" customHeight="1">
      <c r="B4" s="23"/>
      <c r="C4" s="195" t="s">
        <v>102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24"/>
      <c r="T4" s="25" t="s">
        <v>14</v>
      </c>
      <c r="AT4" s="19" t="s">
        <v>6</v>
      </c>
    </row>
    <row r="5" spans="2:18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s="1" customFormat="1" ht="32.85" customHeight="1">
      <c r="B6" s="33"/>
      <c r="C6" s="34"/>
      <c r="D6" s="29" t="s">
        <v>18</v>
      </c>
      <c r="E6" s="34"/>
      <c r="F6" s="199" t="s">
        <v>19</v>
      </c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34"/>
      <c r="R6" s="35"/>
    </row>
    <row r="7" spans="2:18" s="1" customFormat="1" ht="14.45" customHeight="1">
      <c r="B7" s="33"/>
      <c r="C7" s="34"/>
      <c r="D7" s="30" t="s">
        <v>21</v>
      </c>
      <c r="E7" s="34"/>
      <c r="F7" s="28" t="s">
        <v>5</v>
      </c>
      <c r="G7" s="34"/>
      <c r="H7" s="34"/>
      <c r="I7" s="34"/>
      <c r="J7" s="34"/>
      <c r="K7" s="34"/>
      <c r="L7" s="34"/>
      <c r="M7" s="30" t="s">
        <v>22</v>
      </c>
      <c r="N7" s="34"/>
      <c r="O7" s="28" t="s">
        <v>5</v>
      </c>
      <c r="P7" s="34"/>
      <c r="Q7" s="34"/>
      <c r="R7" s="35"/>
    </row>
    <row r="8" spans="2:18" s="1" customFormat="1" ht="14.45" customHeight="1">
      <c r="B8" s="33"/>
      <c r="C8" s="34"/>
      <c r="D8" s="30" t="s">
        <v>23</v>
      </c>
      <c r="E8" s="34"/>
      <c r="F8" s="28" t="s">
        <v>24</v>
      </c>
      <c r="G8" s="34"/>
      <c r="H8" s="34"/>
      <c r="I8" s="34"/>
      <c r="J8" s="34"/>
      <c r="K8" s="34"/>
      <c r="L8" s="34"/>
      <c r="M8" s="30" t="s">
        <v>25</v>
      </c>
      <c r="N8" s="34"/>
      <c r="O8" s="229" t="str">
        <f>'Rekapitulace stavby'!AN8</f>
        <v>30. 5. 2017</v>
      </c>
      <c r="P8" s="229"/>
      <c r="Q8" s="34"/>
      <c r="R8" s="35"/>
    </row>
    <row r="9" spans="2:18" s="1" customFormat="1" ht="10.9" customHeight="1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5"/>
    </row>
    <row r="10" spans="2:18" s="1" customFormat="1" ht="14.45" customHeight="1">
      <c r="B10" s="33"/>
      <c r="C10" s="34"/>
      <c r="D10" s="30" t="s">
        <v>29</v>
      </c>
      <c r="E10" s="34"/>
      <c r="F10" s="34"/>
      <c r="G10" s="34"/>
      <c r="H10" s="34"/>
      <c r="I10" s="34"/>
      <c r="J10" s="34"/>
      <c r="K10" s="34"/>
      <c r="L10" s="34"/>
      <c r="M10" s="30" t="s">
        <v>30</v>
      </c>
      <c r="N10" s="34"/>
      <c r="O10" s="197" t="s">
        <v>31</v>
      </c>
      <c r="P10" s="197"/>
      <c r="Q10" s="34"/>
      <c r="R10" s="35"/>
    </row>
    <row r="11" spans="2:18" s="1" customFormat="1" ht="18" customHeight="1">
      <c r="B11" s="33"/>
      <c r="C11" s="34"/>
      <c r="D11" s="34"/>
      <c r="E11" s="28" t="s">
        <v>32</v>
      </c>
      <c r="F11" s="34"/>
      <c r="G11" s="34"/>
      <c r="H11" s="34"/>
      <c r="I11" s="34"/>
      <c r="J11" s="34"/>
      <c r="K11" s="34"/>
      <c r="L11" s="34"/>
      <c r="M11" s="30" t="s">
        <v>33</v>
      </c>
      <c r="N11" s="34"/>
      <c r="O11" s="197" t="s">
        <v>5</v>
      </c>
      <c r="P11" s="197"/>
      <c r="Q11" s="34"/>
      <c r="R11" s="35"/>
    </row>
    <row r="12" spans="2:18" s="1" customFormat="1" ht="6.95" customHeight="1"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</row>
    <row r="13" spans="2:18" s="1" customFormat="1" ht="14.45" customHeight="1">
      <c r="B13" s="33"/>
      <c r="C13" s="34"/>
      <c r="D13" s="30" t="s">
        <v>34</v>
      </c>
      <c r="E13" s="34"/>
      <c r="F13" s="34"/>
      <c r="G13" s="34"/>
      <c r="H13" s="34"/>
      <c r="I13" s="34"/>
      <c r="J13" s="34"/>
      <c r="K13" s="34"/>
      <c r="L13" s="34"/>
      <c r="M13" s="30" t="s">
        <v>30</v>
      </c>
      <c r="N13" s="34"/>
      <c r="O13" s="197" t="str">
        <f>IF('Rekapitulace stavby'!AN13="","",'Rekapitulace stavby'!AN13)</f>
        <v/>
      </c>
      <c r="P13" s="197"/>
      <c r="Q13" s="34"/>
      <c r="R13" s="35"/>
    </row>
    <row r="14" spans="2:18" s="1" customFormat="1" ht="18" customHeight="1">
      <c r="B14" s="33"/>
      <c r="C14" s="34"/>
      <c r="D14" s="34"/>
      <c r="E14" s="28" t="str">
        <f>IF('Rekapitulace stavby'!E14="","",'Rekapitulace stavby'!E14)</f>
        <v xml:space="preserve"> </v>
      </c>
      <c r="F14" s="34"/>
      <c r="G14" s="34"/>
      <c r="H14" s="34"/>
      <c r="I14" s="34"/>
      <c r="J14" s="34"/>
      <c r="K14" s="34"/>
      <c r="L14" s="34"/>
      <c r="M14" s="30" t="s">
        <v>33</v>
      </c>
      <c r="N14" s="34"/>
      <c r="O14" s="197" t="str">
        <f>IF('Rekapitulace stavby'!AN14="","",'Rekapitulace stavby'!AN14)</f>
        <v/>
      </c>
      <c r="P14" s="197"/>
      <c r="Q14" s="34"/>
      <c r="R14" s="35"/>
    </row>
    <row r="15" spans="2:18" s="1" customFormat="1" ht="6.95" customHeight="1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5"/>
    </row>
    <row r="16" spans="2:18" s="1" customFormat="1" ht="14.45" customHeight="1">
      <c r="B16" s="33"/>
      <c r="C16" s="34"/>
      <c r="D16" s="30" t="s">
        <v>36</v>
      </c>
      <c r="E16" s="34"/>
      <c r="F16" s="34"/>
      <c r="G16" s="34"/>
      <c r="H16" s="34"/>
      <c r="I16" s="34"/>
      <c r="J16" s="34"/>
      <c r="K16" s="34"/>
      <c r="L16" s="34"/>
      <c r="M16" s="30" t="s">
        <v>30</v>
      </c>
      <c r="N16" s="34"/>
      <c r="O16" s="197" t="s">
        <v>37</v>
      </c>
      <c r="P16" s="197"/>
      <c r="Q16" s="34"/>
      <c r="R16" s="35"/>
    </row>
    <row r="17" spans="2:18" s="1" customFormat="1" ht="18" customHeight="1">
      <c r="B17" s="33"/>
      <c r="C17" s="34"/>
      <c r="D17" s="34"/>
      <c r="E17" s="28" t="s">
        <v>38</v>
      </c>
      <c r="F17" s="34"/>
      <c r="G17" s="34"/>
      <c r="H17" s="34"/>
      <c r="I17" s="34"/>
      <c r="J17" s="34"/>
      <c r="K17" s="34"/>
      <c r="L17" s="34"/>
      <c r="M17" s="30" t="s">
        <v>33</v>
      </c>
      <c r="N17" s="34"/>
      <c r="O17" s="197" t="s">
        <v>39</v>
      </c>
      <c r="P17" s="197"/>
      <c r="Q17" s="34"/>
      <c r="R17" s="35"/>
    </row>
    <row r="18" spans="2:18" s="1" customFormat="1" ht="6.95" customHeight="1"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</row>
    <row r="19" spans="2:18" s="1" customFormat="1" ht="14.45" customHeight="1">
      <c r="B19" s="33"/>
      <c r="C19" s="34"/>
      <c r="D19" s="30" t="s">
        <v>41</v>
      </c>
      <c r="E19" s="34"/>
      <c r="F19" s="34"/>
      <c r="G19" s="34"/>
      <c r="H19" s="34"/>
      <c r="I19" s="34"/>
      <c r="J19" s="34"/>
      <c r="K19" s="34"/>
      <c r="L19" s="34"/>
      <c r="M19" s="30" t="s">
        <v>30</v>
      </c>
      <c r="N19" s="34"/>
      <c r="O19" s="197" t="s">
        <v>5</v>
      </c>
      <c r="P19" s="197"/>
      <c r="Q19" s="34"/>
      <c r="R19" s="35"/>
    </row>
    <row r="20" spans="2:18" s="1" customFormat="1" ht="18" customHeight="1">
      <c r="B20" s="33"/>
      <c r="C20" s="34"/>
      <c r="D20" s="34"/>
      <c r="E20" s="28" t="s">
        <v>42</v>
      </c>
      <c r="F20" s="34"/>
      <c r="G20" s="34"/>
      <c r="H20" s="34"/>
      <c r="I20" s="34"/>
      <c r="J20" s="34"/>
      <c r="K20" s="34"/>
      <c r="L20" s="34"/>
      <c r="M20" s="30" t="s">
        <v>33</v>
      </c>
      <c r="N20" s="34"/>
      <c r="O20" s="197" t="s">
        <v>5</v>
      </c>
      <c r="P20" s="197"/>
      <c r="Q20" s="34"/>
      <c r="R20" s="35"/>
    </row>
    <row r="21" spans="2:18" s="1" customFormat="1" ht="6.95" customHeight="1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</row>
    <row r="22" spans="2:18" s="1" customFormat="1" ht="14.45" customHeight="1">
      <c r="B22" s="33"/>
      <c r="C22" s="34"/>
      <c r="D22" s="30" t="s">
        <v>43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22.5" customHeight="1">
      <c r="B23" s="33"/>
      <c r="C23" s="34"/>
      <c r="D23" s="34"/>
      <c r="E23" s="200" t="s">
        <v>5</v>
      </c>
      <c r="F23" s="200"/>
      <c r="G23" s="200"/>
      <c r="H23" s="200"/>
      <c r="I23" s="200"/>
      <c r="J23" s="200"/>
      <c r="K23" s="200"/>
      <c r="L23" s="200"/>
      <c r="M23" s="34"/>
      <c r="N23" s="34"/>
      <c r="O23" s="34"/>
      <c r="P23" s="34"/>
      <c r="Q23" s="34"/>
      <c r="R23" s="35"/>
    </row>
    <row r="24" spans="2:18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34"/>
      <c r="R25" s="35"/>
    </row>
    <row r="26" spans="2:18" s="1" customFormat="1" ht="14.45" customHeight="1">
      <c r="B26" s="33"/>
      <c r="C26" s="34"/>
      <c r="D26" s="103" t="s">
        <v>103</v>
      </c>
      <c r="E26" s="34"/>
      <c r="F26" s="34"/>
      <c r="G26" s="34"/>
      <c r="H26" s="34"/>
      <c r="I26" s="34"/>
      <c r="J26" s="34"/>
      <c r="K26" s="34"/>
      <c r="L26" s="34"/>
      <c r="M26" s="225">
        <f>N87</f>
        <v>0</v>
      </c>
      <c r="N26" s="225"/>
      <c r="O26" s="225"/>
      <c r="P26" s="225"/>
      <c r="Q26" s="34"/>
      <c r="R26" s="35"/>
    </row>
    <row r="27" spans="2:18" s="1" customFormat="1" ht="14.45" customHeight="1">
      <c r="B27" s="33"/>
      <c r="C27" s="34"/>
      <c r="D27" s="32" t="s">
        <v>104</v>
      </c>
      <c r="E27" s="34"/>
      <c r="F27" s="34"/>
      <c r="G27" s="34"/>
      <c r="H27" s="34"/>
      <c r="I27" s="34"/>
      <c r="J27" s="34"/>
      <c r="K27" s="34"/>
      <c r="L27" s="34"/>
      <c r="M27" s="225">
        <f>N102</f>
        <v>0</v>
      </c>
      <c r="N27" s="225"/>
      <c r="O27" s="225"/>
      <c r="P27" s="225"/>
      <c r="Q27" s="34"/>
      <c r="R27" s="35"/>
    </row>
    <row r="28" spans="2:18" s="1" customFormat="1" ht="6.9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5"/>
    </row>
    <row r="29" spans="2:18" s="1" customFormat="1" ht="25.35" customHeight="1">
      <c r="B29" s="33"/>
      <c r="C29" s="34"/>
      <c r="D29" s="104" t="s">
        <v>46</v>
      </c>
      <c r="E29" s="34"/>
      <c r="F29" s="34"/>
      <c r="G29" s="34"/>
      <c r="H29" s="34"/>
      <c r="I29" s="34"/>
      <c r="J29" s="34"/>
      <c r="K29" s="34"/>
      <c r="L29" s="34"/>
      <c r="M29" s="230">
        <f>ROUND(M26+M27,0)</f>
        <v>0</v>
      </c>
      <c r="N29" s="228"/>
      <c r="O29" s="228"/>
      <c r="P29" s="228"/>
      <c r="Q29" s="34"/>
      <c r="R29" s="35"/>
    </row>
    <row r="30" spans="2:18" s="1" customFormat="1" ht="6.95" customHeight="1">
      <c r="B30" s="33"/>
      <c r="C30" s="34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34"/>
      <c r="R30" s="35"/>
    </row>
    <row r="31" spans="2:18" s="1" customFormat="1" ht="14.45" customHeight="1">
      <c r="B31" s="33"/>
      <c r="C31" s="34"/>
      <c r="D31" s="40" t="s">
        <v>47</v>
      </c>
      <c r="E31" s="40" t="s">
        <v>48</v>
      </c>
      <c r="F31" s="41">
        <v>0.21</v>
      </c>
      <c r="G31" s="105" t="s">
        <v>49</v>
      </c>
      <c r="H31" s="231">
        <f>ROUND((SUM(BE102:BE103)+SUM(BE120:BE177)),0)</f>
        <v>0</v>
      </c>
      <c r="I31" s="228"/>
      <c r="J31" s="228"/>
      <c r="K31" s="34"/>
      <c r="L31" s="34"/>
      <c r="M31" s="231">
        <f>ROUND(ROUND((SUM(BE102:BE103)+SUM(BE120:BE177)),0)*F31,0)</f>
        <v>0</v>
      </c>
      <c r="N31" s="228"/>
      <c r="O31" s="228"/>
      <c r="P31" s="228"/>
      <c r="Q31" s="34"/>
      <c r="R31" s="35"/>
    </row>
    <row r="32" spans="2:18" s="1" customFormat="1" ht="14.45" customHeight="1">
      <c r="B32" s="33"/>
      <c r="C32" s="34"/>
      <c r="D32" s="34"/>
      <c r="E32" s="40" t="s">
        <v>50</v>
      </c>
      <c r="F32" s="41">
        <v>0.15</v>
      </c>
      <c r="G32" s="105" t="s">
        <v>49</v>
      </c>
      <c r="H32" s="231">
        <f>ROUND((SUM(BF102:BF103)+SUM(BF120:BF177)),0)</f>
        <v>0</v>
      </c>
      <c r="I32" s="228"/>
      <c r="J32" s="228"/>
      <c r="K32" s="34"/>
      <c r="L32" s="34"/>
      <c r="M32" s="231">
        <f>ROUND(ROUND((SUM(BF102:BF103)+SUM(BF120:BF177)),0)*F32,0)</f>
        <v>0</v>
      </c>
      <c r="N32" s="228"/>
      <c r="O32" s="228"/>
      <c r="P32" s="228"/>
      <c r="Q32" s="34"/>
      <c r="R32" s="35"/>
    </row>
    <row r="33" spans="2:18" s="1" customFormat="1" ht="14.45" customHeight="1" hidden="1">
      <c r="B33" s="33"/>
      <c r="C33" s="34"/>
      <c r="D33" s="34"/>
      <c r="E33" s="40" t="s">
        <v>51</v>
      </c>
      <c r="F33" s="41">
        <v>0.21</v>
      </c>
      <c r="G33" s="105" t="s">
        <v>49</v>
      </c>
      <c r="H33" s="231">
        <f>ROUND((SUM(BG102:BG103)+SUM(BG120:BG177)),0)</f>
        <v>0</v>
      </c>
      <c r="I33" s="228"/>
      <c r="J33" s="228"/>
      <c r="K33" s="34"/>
      <c r="L33" s="34"/>
      <c r="M33" s="231">
        <v>0</v>
      </c>
      <c r="N33" s="228"/>
      <c r="O33" s="228"/>
      <c r="P33" s="228"/>
      <c r="Q33" s="34"/>
      <c r="R33" s="35"/>
    </row>
    <row r="34" spans="2:18" s="1" customFormat="1" ht="14.45" customHeight="1" hidden="1">
      <c r="B34" s="33"/>
      <c r="C34" s="34"/>
      <c r="D34" s="34"/>
      <c r="E34" s="40" t="s">
        <v>52</v>
      </c>
      <c r="F34" s="41">
        <v>0.15</v>
      </c>
      <c r="G34" s="105" t="s">
        <v>49</v>
      </c>
      <c r="H34" s="231">
        <f>ROUND((SUM(BH102:BH103)+SUM(BH120:BH177)),0)</f>
        <v>0</v>
      </c>
      <c r="I34" s="228"/>
      <c r="J34" s="228"/>
      <c r="K34" s="34"/>
      <c r="L34" s="34"/>
      <c r="M34" s="231">
        <v>0</v>
      </c>
      <c r="N34" s="228"/>
      <c r="O34" s="228"/>
      <c r="P34" s="228"/>
      <c r="Q34" s="34"/>
      <c r="R34" s="35"/>
    </row>
    <row r="35" spans="2:18" s="1" customFormat="1" ht="14.45" customHeight="1" hidden="1">
      <c r="B35" s="33"/>
      <c r="C35" s="34"/>
      <c r="D35" s="34"/>
      <c r="E35" s="40" t="s">
        <v>53</v>
      </c>
      <c r="F35" s="41">
        <v>0</v>
      </c>
      <c r="G35" s="105" t="s">
        <v>49</v>
      </c>
      <c r="H35" s="231">
        <f>ROUND((SUM(BI102:BI103)+SUM(BI120:BI177)),0)</f>
        <v>0</v>
      </c>
      <c r="I35" s="228"/>
      <c r="J35" s="228"/>
      <c r="K35" s="34"/>
      <c r="L35" s="34"/>
      <c r="M35" s="231">
        <v>0</v>
      </c>
      <c r="N35" s="228"/>
      <c r="O35" s="228"/>
      <c r="P35" s="228"/>
      <c r="Q35" s="34"/>
      <c r="R35" s="35"/>
    </row>
    <row r="36" spans="2:18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5"/>
    </row>
    <row r="37" spans="2:18" s="1" customFormat="1" ht="25.35" customHeight="1">
      <c r="B37" s="33"/>
      <c r="C37" s="101"/>
      <c r="D37" s="106" t="s">
        <v>54</v>
      </c>
      <c r="E37" s="73"/>
      <c r="F37" s="73"/>
      <c r="G37" s="107" t="s">
        <v>55</v>
      </c>
      <c r="H37" s="108" t="s">
        <v>56</v>
      </c>
      <c r="I37" s="73"/>
      <c r="J37" s="73"/>
      <c r="K37" s="73"/>
      <c r="L37" s="232">
        <f>SUM(M29:M35)</f>
        <v>0</v>
      </c>
      <c r="M37" s="232"/>
      <c r="N37" s="232"/>
      <c r="O37" s="232"/>
      <c r="P37" s="233"/>
      <c r="Q37" s="101"/>
      <c r="R37" s="35"/>
    </row>
    <row r="38" spans="2:18" s="1" customFormat="1" ht="14.4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ht="13.5">
      <c r="B40" s="23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4"/>
    </row>
    <row r="41" spans="2:18" ht="13.5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4"/>
    </row>
    <row r="42" spans="2:18" ht="13.5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3.5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3.5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3.5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3.5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3.5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3.5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3.5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3"/>
      <c r="C50" s="34"/>
      <c r="D50" s="48" t="s">
        <v>57</v>
      </c>
      <c r="E50" s="49"/>
      <c r="F50" s="49"/>
      <c r="G50" s="49"/>
      <c r="H50" s="50"/>
      <c r="I50" s="34"/>
      <c r="J50" s="48" t="s">
        <v>58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3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4"/>
    </row>
    <row r="52" spans="2:18" ht="13.5">
      <c r="B52" s="23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4"/>
    </row>
    <row r="53" spans="2:18" ht="13.5">
      <c r="B53" s="23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4"/>
    </row>
    <row r="54" spans="2:18" ht="13.5">
      <c r="B54" s="23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4"/>
    </row>
    <row r="55" spans="2:18" ht="13.5">
      <c r="B55" s="23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4"/>
    </row>
    <row r="56" spans="2:18" ht="13.5">
      <c r="B56" s="23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4"/>
    </row>
    <row r="57" spans="2:18" ht="13.5">
      <c r="B57" s="23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4"/>
    </row>
    <row r="58" spans="2:18" ht="13.5">
      <c r="B58" s="23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4"/>
    </row>
    <row r="59" spans="2:18" s="1" customFormat="1" ht="15">
      <c r="B59" s="33"/>
      <c r="C59" s="34"/>
      <c r="D59" s="53" t="s">
        <v>59</v>
      </c>
      <c r="E59" s="54"/>
      <c r="F59" s="54"/>
      <c r="G59" s="55" t="s">
        <v>60</v>
      </c>
      <c r="H59" s="56"/>
      <c r="I59" s="34"/>
      <c r="J59" s="53" t="s">
        <v>59</v>
      </c>
      <c r="K59" s="54"/>
      <c r="L59" s="54"/>
      <c r="M59" s="54"/>
      <c r="N59" s="55" t="s">
        <v>60</v>
      </c>
      <c r="O59" s="54"/>
      <c r="P59" s="56"/>
      <c r="Q59" s="34"/>
      <c r="R59" s="35"/>
    </row>
    <row r="60" spans="2:18" ht="13.5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3"/>
      <c r="C61" s="34"/>
      <c r="D61" s="48" t="s">
        <v>61</v>
      </c>
      <c r="E61" s="49"/>
      <c r="F61" s="49"/>
      <c r="G61" s="49"/>
      <c r="H61" s="50"/>
      <c r="I61" s="34"/>
      <c r="J61" s="48" t="s">
        <v>62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3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4"/>
    </row>
    <row r="63" spans="2:18" ht="13.5">
      <c r="B63" s="23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4"/>
    </row>
    <row r="64" spans="2:18" ht="13.5">
      <c r="B64" s="23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4"/>
    </row>
    <row r="65" spans="2:18" ht="13.5">
      <c r="B65" s="23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4"/>
    </row>
    <row r="66" spans="2:18" ht="13.5">
      <c r="B66" s="23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4"/>
    </row>
    <row r="67" spans="2:18" ht="13.5">
      <c r="B67" s="23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4"/>
    </row>
    <row r="68" spans="2:18" ht="13.5">
      <c r="B68" s="23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4"/>
    </row>
    <row r="69" spans="2:18" ht="13.5">
      <c r="B69" s="23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4"/>
    </row>
    <row r="70" spans="2:18" s="1" customFormat="1" ht="15">
      <c r="B70" s="33"/>
      <c r="C70" s="34"/>
      <c r="D70" s="53" t="s">
        <v>59</v>
      </c>
      <c r="E70" s="54"/>
      <c r="F70" s="54"/>
      <c r="G70" s="55" t="s">
        <v>60</v>
      </c>
      <c r="H70" s="56"/>
      <c r="I70" s="34"/>
      <c r="J70" s="53" t="s">
        <v>59</v>
      </c>
      <c r="K70" s="54"/>
      <c r="L70" s="54"/>
      <c r="M70" s="54"/>
      <c r="N70" s="55" t="s">
        <v>60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5" customHeight="1">
      <c r="B76" s="33"/>
      <c r="C76" s="195" t="s">
        <v>105</v>
      </c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35"/>
    </row>
    <row r="77" spans="2:18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6.95" customHeight="1">
      <c r="B78" s="33"/>
      <c r="C78" s="67" t="s">
        <v>18</v>
      </c>
      <c r="D78" s="34"/>
      <c r="E78" s="34"/>
      <c r="F78" s="209" t="str">
        <f>F6</f>
        <v>Základní škola El.Krásnohorské - Oprava anglických dvorků</v>
      </c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34"/>
      <c r="R78" s="35"/>
    </row>
    <row r="79" spans="2:18" s="1" customFormat="1" ht="6.9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5"/>
    </row>
    <row r="80" spans="2:18" s="1" customFormat="1" ht="18" customHeight="1">
      <c r="B80" s="33"/>
      <c r="C80" s="30" t="s">
        <v>23</v>
      </c>
      <c r="D80" s="34"/>
      <c r="E80" s="34"/>
      <c r="F80" s="28" t="str">
        <f>F8</f>
        <v>ul. El.Krásnohorské</v>
      </c>
      <c r="G80" s="34"/>
      <c r="H80" s="34"/>
      <c r="I80" s="34"/>
      <c r="J80" s="34"/>
      <c r="K80" s="30" t="s">
        <v>25</v>
      </c>
      <c r="L80" s="34"/>
      <c r="M80" s="229" t="str">
        <f>IF(O8="","",O8)</f>
        <v>30. 5. 2017</v>
      </c>
      <c r="N80" s="229"/>
      <c r="O80" s="229"/>
      <c r="P80" s="229"/>
      <c r="Q80" s="34"/>
      <c r="R80" s="35"/>
    </row>
    <row r="81" spans="2:18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5"/>
    </row>
    <row r="82" spans="2:18" s="1" customFormat="1" ht="15">
      <c r="B82" s="33"/>
      <c r="C82" s="30" t="s">
        <v>29</v>
      </c>
      <c r="D82" s="34"/>
      <c r="E82" s="34"/>
      <c r="F82" s="28" t="str">
        <f>E11</f>
        <v>Statutární město Frýdek-Místek</v>
      </c>
      <c r="G82" s="34"/>
      <c r="H82" s="34"/>
      <c r="I82" s="34"/>
      <c r="J82" s="34"/>
      <c r="K82" s="30" t="s">
        <v>36</v>
      </c>
      <c r="L82" s="34"/>
      <c r="M82" s="197" t="str">
        <f>E17</f>
        <v>Rechtik - PROJEKT</v>
      </c>
      <c r="N82" s="197"/>
      <c r="O82" s="197"/>
      <c r="P82" s="197"/>
      <c r="Q82" s="197"/>
      <c r="R82" s="35"/>
    </row>
    <row r="83" spans="2:18" s="1" customFormat="1" ht="14.45" customHeight="1">
      <c r="B83" s="33"/>
      <c r="C83" s="30" t="s">
        <v>34</v>
      </c>
      <c r="D83" s="34"/>
      <c r="E83" s="34"/>
      <c r="F83" s="28" t="str">
        <f>IF(E14="","",E14)</f>
        <v xml:space="preserve"> </v>
      </c>
      <c r="G83" s="34"/>
      <c r="H83" s="34"/>
      <c r="I83" s="34"/>
      <c r="J83" s="34"/>
      <c r="K83" s="30" t="s">
        <v>41</v>
      </c>
      <c r="L83" s="34"/>
      <c r="M83" s="197" t="str">
        <f>E20</f>
        <v>Josef Rechtik</v>
      </c>
      <c r="N83" s="197"/>
      <c r="O83" s="197"/>
      <c r="P83" s="197"/>
      <c r="Q83" s="197"/>
      <c r="R83" s="35"/>
    </row>
    <row r="84" spans="2:18" s="1" customFormat="1" ht="10.35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5"/>
    </row>
    <row r="85" spans="2:18" s="1" customFormat="1" ht="29.25" customHeight="1">
      <c r="B85" s="33"/>
      <c r="C85" s="234" t="s">
        <v>106</v>
      </c>
      <c r="D85" s="235"/>
      <c r="E85" s="235"/>
      <c r="F85" s="235"/>
      <c r="G85" s="235"/>
      <c r="H85" s="101"/>
      <c r="I85" s="101"/>
      <c r="J85" s="101"/>
      <c r="K85" s="101"/>
      <c r="L85" s="101"/>
      <c r="M85" s="101"/>
      <c r="N85" s="234" t="s">
        <v>107</v>
      </c>
      <c r="O85" s="235"/>
      <c r="P85" s="235"/>
      <c r="Q85" s="235"/>
      <c r="R85" s="35"/>
    </row>
    <row r="86" spans="2:18" s="1" customFormat="1" ht="10.3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5"/>
    </row>
    <row r="87" spans="2:47" s="1" customFormat="1" ht="29.25" customHeight="1">
      <c r="B87" s="33"/>
      <c r="C87" s="109" t="s">
        <v>108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220">
        <f>N120</f>
        <v>0</v>
      </c>
      <c r="O87" s="236"/>
      <c r="P87" s="236"/>
      <c r="Q87" s="236"/>
      <c r="R87" s="35"/>
      <c r="AU87" s="19" t="s">
        <v>109</v>
      </c>
    </row>
    <row r="88" spans="2:18" s="6" customFormat="1" ht="24.95" customHeight="1">
      <c r="B88" s="110"/>
      <c r="C88" s="111"/>
      <c r="D88" s="112" t="s">
        <v>110</v>
      </c>
      <c r="E88" s="111"/>
      <c r="F88" s="111"/>
      <c r="G88" s="111"/>
      <c r="H88" s="111"/>
      <c r="I88" s="111"/>
      <c r="J88" s="111"/>
      <c r="K88" s="111"/>
      <c r="L88" s="111"/>
      <c r="M88" s="111"/>
      <c r="N88" s="237">
        <f>N121</f>
        <v>0</v>
      </c>
      <c r="O88" s="238"/>
      <c r="P88" s="238"/>
      <c r="Q88" s="238"/>
      <c r="R88" s="113"/>
    </row>
    <row r="89" spans="2:18" s="7" customFormat="1" ht="19.9" customHeight="1">
      <c r="B89" s="114"/>
      <c r="C89" s="115"/>
      <c r="D89" s="116" t="s">
        <v>111</v>
      </c>
      <c r="E89" s="115"/>
      <c r="F89" s="115"/>
      <c r="G89" s="115"/>
      <c r="H89" s="115"/>
      <c r="I89" s="115"/>
      <c r="J89" s="115"/>
      <c r="K89" s="115"/>
      <c r="L89" s="115"/>
      <c r="M89" s="115"/>
      <c r="N89" s="239">
        <f>N122</f>
        <v>0</v>
      </c>
      <c r="O89" s="240"/>
      <c r="P89" s="240"/>
      <c r="Q89" s="240"/>
      <c r="R89" s="117"/>
    </row>
    <row r="90" spans="2:18" s="7" customFormat="1" ht="19.9" customHeight="1">
      <c r="B90" s="114"/>
      <c r="C90" s="115"/>
      <c r="D90" s="116" t="s">
        <v>112</v>
      </c>
      <c r="E90" s="115"/>
      <c r="F90" s="115"/>
      <c r="G90" s="115"/>
      <c r="H90" s="115"/>
      <c r="I90" s="115"/>
      <c r="J90" s="115"/>
      <c r="K90" s="115"/>
      <c r="L90" s="115"/>
      <c r="M90" s="115"/>
      <c r="N90" s="239">
        <f>N130</f>
        <v>0</v>
      </c>
      <c r="O90" s="240"/>
      <c r="P90" s="240"/>
      <c r="Q90" s="240"/>
      <c r="R90" s="117"/>
    </row>
    <row r="91" spans="2:18" s="7" customFormat="1" ht="19.9" customHeight="1">
      <c r="B91" s="114"/>
      <c r="C91" s="115"/>
      <c r="D91" s="116" t="s">
        <v>113</v>
      </c>
      <c r="E91" s="115"/>
      <c r="F91" s="115"/>
      <c r="G91" s="115"/>
      <c r="H91" s="115"/>
      <c r="I91" s="115"/>
      <c r="J91" s="115"/>
      <c r="K91" s="115"/>
      <c r="L91" s="115"/>
      <c r="M91" s="115"/>
      <c r="N91" s="239">
        <f>N132</f>
        <v>0</v>
      </c>
      <c r="O91" s="240"/>
      <c r="P91" s="240"/>
      <c r="Q91" s="240"/>
      <c r="R91" s="117"/>
    </row>
    <row r="92" spans="2:18" s="7" customFormat="1" ht="19.9" customHeight="1">
      <c r="B92" s="114"/>
      <c r="C92" s="115"/>
      <c r="D92" s="116" t="s">
        <v>114</v>
      </c>
      <c r="E92" s="115"/>
      <c r="F92" s="115"/>
      <c r="G92" s="115"/>
      <c r="H92" s="115"/>
      <c r="I92" s="115"/>
      <c r="J92" s="115"/>
      <c r="K92" s="115"/>
      <c r="L92" s="115"/>
      <c r="M92" s="115"/>
      <c r="N92" s="239">
        <f>N136</f>
        <v>0</v>
      </c>
      <c r="O92" s="240"/>
      <c r="P92" s="240"/>
      <c r="Q92" s="240"/>
      <c r="R92" s="117"/>
    </row>
    <row r="93" spans="2:18" s="7" customFormat="1" ht="19.9" customHeight="1">
      <c r="B93" s="114"/>
      <c r="C93" s="115"/>
      <c r="D93" s="116" t="s">
        <v>115</v>
      </c>
      <c r="E93" s="115"/>
      <c r="F93" s="115"/>
      <c r="G93" s="115"/>
      <c r="H93" s="115"/>
      <c r="I93" s="115"/>
      <c r="J93" s="115"/>
      <c r="K93" s="115"/>
      <c r="L93" s="115"/>
      <c r="M93" s="115"/>
      <c r="N93" s="239">
        <f>N147</f>
        <v>0</v>
      </c>
      <c r="O93" s="240"/>
      <c r="P93" s="240"/>
      <c r="Q93" s="240"/>
      <c r="R93" s="117"/>
    </row>
    <row r="94" spans="2:18" s="7" customFormat="1" ht="19.9" customHeight="1">
      <c r="B94" s="114"/>
      <c r="C94" s="115"/>
      <c r="D94" s="116" t="s">
        <v>116</v>
      </c>
      <c r="E94" s="115"/>
      <c r="F94" s="115"/>
      <c r="G94" s="115"/>
      <c r="H94" s="115"/>
      <c r="I94" s="115"/>
      <c r="J94" s="115"/>
      <c r="K94" s="115"/>
      <c r="L94" s="115"/>
      <c r="M94" s="115"/>
      <c r="N94" s="239">
        <f>N160</f>
        <v>0</v>
      </c>
      <c r="O94" s="240"/>
      <c r="P94" s="240"/>
      <c r="Q94" s="240"/>
      <c r="R94" s="117"/>
    </row>
    <row r="95" spans="2:18" s="7" customFormat="1" ht="19.9" customHeight="1">
      <c r="B95" s="114"/>
      <c r="C95" s="115"/>
      <c r="D95" s="116" t="s">
        <v>117</v>
      </c>
      <c r="E95" s="115"/>
      <c r="F95" s="115"/>
      <c r="G95" s="115"/>
      <c r="H95" s="115"/>
      <c r="I95" s="115"/>
      <c r="J95" s="115"/>
      <c r="K95" s="115"/>
      <c r="L95" s="115"/>
      <c r="M95" s="115"/>
      <c r="N95" s="239">
        <f>N162</f>
        <v>0</v>
      </c>
      <c r="O95" s="240"/>
      <c r="P95" s="240"/>
      <c r="Q95" s="240"/>
      <c r="R95" s="117"/>
    </row>
    <row r="96" spans="2:18" s="6" customFormat="1" ht="24.95" customHeight="1">
      <c r="B96" s="110"/>
      <c r="C96" s="111"/>
      <c r="D96" s="112" t="s">
        <v>118</v>
      </c>
      <c r="E96" s="111"/>
      <c r="F96" s="111"/>
      <c r="G96" s="111"/>
      <c r="H96" s="111"/>
      <c r="I96" s="111"/>
      <c r="J96" s="111"/>
      <c r="K96" s="111"/>
      <c r="L96" s="111"/>
      <c r="M96" s="111"/>
      <c r="N96" s="237">
        <f>N164</f>
        <v>0</v>
      </c>
      <c r="O96" s="238"/>
      <c r="P96" s="238"/>
      <c r="Q96" s="238"/>
      <c r="R96" s="113"/>
    </row>
    <row r="97" spans="2:18" s="7" customFormat="1" ht="19.9" customHeight="1">
      <c r="B97" s="114"/>
      <c r="C97" s="115"/>
      <c r="D97" s="116" t="s">
        <v>119</v>
      </c>
      <c r="E97" s="115"/>
      <c r="F97" s="115"/>
      <c r="G97" s="115"/>
      <c r="H97" s="115"/>
      <c r="I97" s="115"/>
      <c r="J97" s="115"/>
      <c r="K97" s="115"/>
      <c r="L97" s="115"/>
      <c r="M97" s="115"/>
      <c r="N97" s="239">
        <f>N165</f>
        <v>0</v>
      </c>
      <c r="O97" s="240"/>
      <c r="P97" s="240"/>
      <c r="Q97" s="240"/>
      <c r="R97" s="117"/>
    </row>
    <row r="98" spans="2:18" s="7" customFormat="1" ht="19.9" customHeight="1">
      <c r="B98" s="114"/>
      <c r="C98" s="115"/>
      <c r="D98" s="116" t="s">
        <v>120</v>
      </c>
      <c r="E98" s="115"/>
      <c r="F98" s="115"/>
      <c r="G98" s="115"/>
      <c r="H98" s="115"/>
      <c r="I98" s="115"/>
      <c r="J98" s="115"/>
      <c r="K98" s="115"/>
      <c r="L98" s="115"/>
      <c r="M98" s="115"/>
      <c r="N98" s="239">
        <f>N169</f>
        <v>0</v>
      </c>
      <c r="O98" s="240"/>
      <c r="P98" s="240"/>
      <c r="Q98" s="240"/>
      <c r="R98" s="117"/>
    </row>
    <row r="99" spans="2:18" s="6" customFormat="1" ht="24.95" customHeight="1">
      <c r="B99" s="110"/>
      <c r="C99" s="111"/>
      <c r="D99" s="112" t="s">
        <v>121</v>
      </c>
      <c r="E99" s="111"/>
      <c r="F99" s="111"/>
      <c r="G99" s="111"/>
      <c r="H99" s="111"/>
      <c r="I99" s="111"/>
      <c r="J99" s="111"/>
      <c r="K99" s="111"/>
      <c r="L99" s="111"/>
      <c r="M99" s="111"/>
      <c r="N99" s="237">
        <f>N174</f>
        <v>0</v>
      </c>
      <c r="O99" s="238"/>
      <c r="P99" s="238"/>
      <c r="Q99" s="238"/>
      <c r="R99" s="113"/>
    </row>
    <row r="100" spans="2:18" s="7" customFormat="1" ht="19.9" customHeight="1">
      <c r="B100" s="114"/>
      <c r="C100" s="115"/>
      <c r="D100" s="116" t="s">
        <v>122</v>
      </c>
      <c r="E100" s="115"/>
      <c r="F100" s="115"/>
      <c r="G100" s="115"/>
      <c r="H100" s="115"/>
      <c r="I100" s="115"/>
      <c r="J100" s="115"/>
      <c r="K100" s="115"/>
      <c r="L100" s="115"/>
      <c r="M100" s="115"/>
      <c r="N100" s="239">
        <f>N175</f>
        <v>0</v>
      </c>
      <c r="O100" s="240"/>
      <c r="P100" s="240"/>
      <c r="Q100" s="240"/>
      <c r="R100" s="117"/>
    </row>
    <row r="101" spans="2:18" s="1" customFormat="1" ht="21.75" customHeight="1"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5"/>
    </row>
    <row r="102" spans="2:21" s="1" customFormat="1" ht="29.25" customHeight="1">
      <c r="B102" s="33"/>
      <c r="C102" s="109" t="s">
        <v>123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236">
        <v>0</v>
      </c>
      <c r="O102" s="241"/>
      <c r="P102" s="241"/>
      <c r="Q102" s="241"/>
      <c r="R102" s="35"/>
      <c r="T102" s="118"/>
      <c r="U102" s="119" t="s">
        <v>47</v>
      </c>
    </row>
    <row r="103" spans="2:18" s="1" customFormat="1" ht="18" customHeight="1"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5"/>
    </row>
    <row r="104" spans="2:18" s="1" customFormat="1" ht="29.25" customHeight="1">
      <c r="B104" s="33"/>
      <c r="C104" s="100" t="s">
        <v>95</v>
      </c>
      <c r="D104" s="101"/>
      <c r="E104" s="101"/>
      <c r="F104" s="101"/>
      <c r="G104" s="101"/>
      <c r="H104" s="101"/>
      <c r="I104" s="101"/>
      <c r="J104" s="101"/>
      <c r="K104" s="101"/>
      <c r="L104" s="212">
        <f>ROUND(SUM(N87+N102),0)</f>
        <v>0</v>
      </c>
      <c r="M104" s="212"/>
      <c r="N104" s="212"/>
      <c r="O104" s="212"/>
      <c r="P104" s="212"/>
      <c r="Q104" s="212"/>
      <c r="R104" s="35"/>
    </row>
    <row r="105" spans="2:18" s="1" customFormat="1" ht="6.95" customHeight="1"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9"/>
    </row>
    <row r="109" spans="2:18" s="1" customFormat="1" ht="6.95" customHeight="1"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spans="2:18" s="1" customFormat="1" ht="36.95" customHeight="1">
      <c r="B110" s="33"/>
      <c r="C110" s="195" t="s">
        <v>124</v>
      </c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35"/>
    </row>
    <row r="111" spans="2:18" s="1" customFormat="1" ht="6.95" customHeight="1"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5"/>
    </row>
    <row r="112" spans="2:18" s="1" customFormat="1" ht="36.95" customHeight="1">
      <c r="B112" s="33"/>
      <c r="C112" s="67" t="s">
        <v>18</v>
      </c>
      <c r="D112" s="34"/>
      <c r="E112" s="34"/>
      <c r="F112" s="209" t="str">
        <f>F6</f>
        <v>Základní škola El.Krásnohorské - Oprava anglických dvorků</v>
      </c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34"/>
      <c r="R112" s="35"/>
    </row>
    <row r="113" spans="2:18" s="1" customFormat="1" ht="6.95" customHeight="1"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</row>
    <row r="114" spans="2:18" s="1" customFormat="1" ht="18" customHeight="1">
      <c r="B114" s="33"/>
      <c r="C114" s="30" t="s">
        <v>23</v>
      </c>
      <c r="D114" s="34"/>
      <c r="E114" s="34"/>
      <c r="F114" s="28" t="str">
        <f>F8</f>
        <v>ul. El.Krásnohorské</v>
      </c>
      <c r="G114" s="34"/>
      <c r="H114" s="34"/>
      <c r="I114" s="34"/>
      <c r="J114" s="34"/>
      <c r="K114" s="30" t="s">
        <v>25</v>
      </c>
      <c r="L114" s="34"/>
      <c r="M114" s="229" t="str">
        <f>IF(O8="","",O8)</f>
        <v>30. 5. 2017</v>
      </c>
      <c r="N114" s="229"/>
      <c r="O114" s="229"/>
      <c r="P114" s="229"/>
      <c r="Q114" s="34"/>
      <c r="R114" s="35"/>
    </row>
    <row r="115" spans="2:18" s="1" customFormat="1" ht="6.95" customHeight="1"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5"/>
    </row>
    <row r="116" spans="2:18" s="1" customFormat="1" ht="15">
      <c r="B116" s="33"/>
      <c r="C116" s="30" t="s">
        <v>29</v>
      </c>
      <c r="D116" s="34"/>
      <c r="E116" s="34"/>
      <c r="F116" s="28" t="str">
        <f>E11</f>
        <v>Statutární město Frýdek-Místek</v>
      </c>
      <c r="G116" s="34"/>
      <c r="H116" s="34"/>
      <c r="I116" s="34"/>
      <c r="J116" s="34"/>
      <c r="K116" s="30" t="s">
        <v>36</v>
      </c>
      <c r="L116" s="34"/>
      <c r="M116" s="197" t="str">
        <f>E17</f>
        <v>Rechtik - PROJEKT</v>
      </c>
      <c r="N116" s="197"/>
      <c r="O116" s="197"/>
      <c r="P116" s="197"/>
      <c r="Q116" s="197"/>
      <c r="R116" s="35"/>
    </row>
    <row r="117" spans="2:18" s="1" customFormat="1" ht="14.45" customHeight="1">
      <c r="B117" s="33"/>
      <c r="C117" s="30" t="s">
        <v>34</v>
      </c>
      <c r="D117" s="34"/>
      <c r="E117" s="34"/>
      <c r="F117" s="28" t="str">
        <f>IF(E14="","",E14)</f>
        <v xml:space="preserve"> </v>
      </c>
      <c r="G117" s="34"/>
      <c r="H117" s="34"/>
      <c r="I117" s="34"/>
      <c r="J117" s="34"/>
      <c r="K117" s="30" t="s">
        <v>41</v>
      </c>
      <c r="L117" s="34"/>
      <c r="M117" s="197" t="str">
        <f>E20</f>
        <v>Josef Rechtik</v>
      </c>
      <c r="N117" s="197"/>
      <c r="O117" s="197"/>
      <c r="P117" s="197"/>
      <c r="Q117" s="197"/>
      <c r="R117" s="35"/>
    </row>
    <row r="118" spans="2:18" s="1" customFormat="1" ht="10.35" customHeight="1"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</row>
    <row r="119" spans="2:27" s="8" customFormat="1" ht="29.25" customHeight="1">
      <c r="B119" s="120"/>
      <c r="C119" s="121" t="s">
        <v>125</v>
      </c>
      <c r="D119" s="122" t="s">
        <v>126</v>
      </c>
      <c r="E119" s="122" t="s">
        <v>65</v>
      </c>
      <c r="F119" s="242" t="s">
        <v>127</v>
      </c>
      <c r="G119" s="242"/>
      <c r="H119" s="242"/>
      <c r="I119" s="242"/>
      <c r="J119" s="122" t="s">
        <v>128</v>
      </c>
      <c r="K119" s="122" t="s">
        <v>129</v>
      </c>
      <c r="L119" s="243" t="s">
        <v>130</v>
      </c>
      <c r="M119" s="243"/>
      <c r="N119" s="242" t="s">
        <v>107</v>
      </c>
      <c r="O119" s="242"/>
      <c r="P119" s="242"/>
      <c r="Q119" s="244"/>
      <c r="R119" s="123"/>
      <c r="T119" s="74" t="s">
        <v>131</v>
      </c>
      <c r="U119" s="75" t="s">
        <v>47</v>
      </c>
      <c r="V119" s="75" t="s">
        <v>132</v>
      </c>
      <c r="W119" s="75" t="s">
        <v>133</v>
      </c>
      <c r="X119" s="75" t="s">
        <v>134</v>
      </c>
      <c r="Y119" s="75" t="s">
        <v>135</v>
      </c>
      <c r="Z119" s="75" t="s">
        <v>136</v>
      </c>
      <c r="AA119" s="76" t="s">
        <v>137</v>
      </c>
    </row>
    <row r="120" spans="2:63" s="1" customFormat="1" ht="29.25" customHeight="1">
      <c r="B120" s="33"/>
      <c r="C120" s="78" t="s">
        <v>103</v>
      </c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258">
        <f>BK120</f>
        <v>0</v>
      </c>
      <c r="O120" s="259"/>
      <c r="P120" s="259"/>
      <c r="Q120" s="259"/>
      <c r="R120" s="35"/>
      <c r="T120" s="77"/>
      <c r="U120" s="49"/>
      <c r="V120" s="49"/>
      <c r="W120" s="124">
        <f>W121+W164+W174</f>
        <v>161.64087200000006</v>
      </c>
      <c r="X120" s="49"/>
      <c r="Y120" s="124">
        <f>Y121+Y164+Y174</f>
        <v>5.59655752</v>
      </c>
      <c r="Z120" s="49"/>
      <c r="AA120" s="125">
        <f>AA121+AA164+AA174</f>
        <v>8.57724</v>
      </c>
      <c r="AT120" s="19" t="s">
        <v>82</v>
      </c>
      <c r="AU120" s="19" t="s">
        <v>109</v>
      </c>
      <c r="BK120" s="126">
        <f>BK121+BK164+BK174</f>
        <v>0</v>
      </c>
    </row>
    <row r="121" spans="2:63" s="9" customFormat="1" ht="37.35" customHeight="1">
      <c r="B121" s="127"/>
      <c r="C121" s="128"/>
      <c r="D121" s="129" t="s">
        <v>110</v>
      </c>
      <c r="E121" s="129"/>
      <c r="F121" s="129"/>
      <c r="G121" s="129"/>
      <c r="H121" s="129"/>
      <c r="I121" s="129"/>
      <c r="J121" s="129"/>
      <c r="K121" s="129"/>
      <c r="L121" s="129"/>
      <c r="M121" s="129"/>
      <c r="N121" s="260">
        <f>BK121</f>
        <v>0</v>
      </c>
      <c r="O121" s="237"/>
      <c r="P121" s="237"/>
      <c r="Q121" s="237"/>
      <c r="R121" s="130"/>
      <c r="T121" s="131"/>
      <c r="U121" s="128"/>
      <c r="V121" s="128"/>
      <c r="W121" s="132">
        <f>W122+W130+W132+W136+W147+W160+W162</f>
        <v>150.17427200000003</v>
      </c>
      <c r="X121" s="128"/>
      <c r="Y121" s="132">
        <f>Y122+Y130+Y132+Y136+Y147+Y160+Y162</f>
        <v>5.55486752</v>
      </c>
      <c r="Z121" s="128"/>
      <c r="AA121" s="133">
        <f>AA122+AA130+AA132+AA136+AA147+AA160+AA162</f>
        <v>8.57724</v>
      </c>
      <c r="AR121" s="134" t="s">
        <v>11</v>
      </c>
      <c r="AT121" s="135" t="s">
        <v>82</v>
      </c>
      <c r="AU121" s="135" t="s">
        <v>83</v>
      </c>
      <c r="AY121" s="134" t="s">
        <v>138</v>
      </c>
      <c r="BK121" s="136">
        <f>BK122+BK130+BK132+BK136+BK147+BK160+BK162</f>
        <v>0</v>
      </c>
    </row>
    <row r="122" spans="2:63" s="9" customFormat="1" ht="19.9" customHeight="1">
      <c r="B122" s="127"/>
      <c r="C122" s="128"/>
      <c r="D122" s="137" t="s">
        <v>111</v>
      </c>
      <c r="E122" s="137"/>
      <c r="F122" s="137"/>
      <c r="G122" s="137"/>
      <c r="H122" s="137"/>
      <c r="I122" s="137"/>
      <c r="J122" s="137"/>
      <c r="K122" s="137"/>
      <c r="L122" s="137"/>
      <c r="M122" s="137"/>
      <c r="N122" s="261">
        <f>BK122</f>
        <v>0</v>
      </c>
      <c r="O122" s="262"/>
      <c r="P122" s="262"/>
      <c r="Q122" s="262"/>
      <c r="R122" s="130"/>
      <c r="T122" s="131"/>
      <c r="U122" s="128"/>
      <c r="V122" s="128"/>
      <c r="W122" s="132">
        <f>SUM(W123:W129)</f>
        <v>25.7572</v>
      </c>
      <c r="X122" s="128"/>
      <c r="Y122" s="132">
        <f>SUM(Y123:Y129)</f>
        <v>0.0026160000000000003</v>
      </c>
      <c r="Z122" s="128"/>
      <c r="AA122" s="133">
        <f>SUM(AA123:AA129)</f>
        <v>5.559</v>
      </c>
      <c r="AR122" s="134" t="s">
        <v>11</v>
      </c>
      <c r="AT122" s="135" t="s">
        <v>82</v>
      </c>
      <c r="AU122" s="135" t="s">
        <v>11</v>
      </c>
      <c r="AY122" s="134" t="s">
        <v>138</v>
      </c>
      <c r="BK122" s="136">
        <f>SUM(BK123:BK129)</f>
        <v>0</v>
      </c>
    </row>
    <row r="123" spans="2:65" s="1" customFormat="1" ht="31.5" customHeight="1">
      <c r="B123" s="138"/>
      <c r="C123" s="139" t="s">
        <v>11</v>
      </c>
      <c r="D123" s="139" t="s">
        <v>139</v>
      </c>
      <c r="E123" s="140" t="s">
        <v>140</v>
      </c>
      <c r="F123" s="245" t="s">
        <v>141</v>
      </c>
      <c r="G123" s="245"/>
      <c r="H123" s="245"/>
      <c r="I123" s="245"/>
      <c r="J123" s="141" t="s">
        <v>142</v>
      </c>
      <c r="K123" s="142">
        <v>21.8</v>
      </c>
      <c r="L123" s="246"/>
      <c r="M123" s="246"/>
      <c r="N123" s="246">
        <f>ROUND(L123*K123,0)</f>
        <v>0</v>
      </c>
      <c r="O123" s="246"/>
      <c r="P123" s="246"/>
      <c r="Q123" s="246"/>
      <c r="R123" s="143"/>
      <c r="T123" s="144" t="s">
        <v>5</v>
      </c>
      <c r="U123" s="42" t="s">
        <v>48</v>
      </c>
      <c r="V123" s="145">
        <v>0.266</v>
      </c>
      <c r="W123" s="145">
        <f>V123*K123</f>
        <v>5.798800000000001</v>
      </c>
      <c r="X123" s="145">
        <v>0</v>
      </c>
      <c r="Y123" s="145">
        <f>X123*K123</f>
        <v>0</v>
      </c>
      <c r="Z123" s="145">
        <v>0.255</v>
      </c>
      <c r="AA123" s="146">
        <f>Z123*K123</f>
        <v>5.559</v>
      </c>
      <c r="AR123" s="19" t="s">
        <v>143</v>
      </c>
      <c r="AT123" s="19" t="s">
        <v>139</v>
      </c>
      <c r="AU123" s="19" t="s">
        <v>101</v>
      </c>
      <c r="AY123" s="19" t="s">
        <v>138</v>
      </c>
      <c r="BE123" s="147">
        <f>IF(U123="základní",N123,0)</f>
        <v>0</v>
      </c>
      <c r="BF123" s="147">
        <f>IF(U123="snížená",N123,0)</f>
        <v>0</v>
      </c>
      <c r="BG123" s="147">
        <f>IF(U123="zákl. přenesená",N123,0)</f>
        <v>0</v>
      </c>
      <c r="BH123" s="147">
        <f>IF(U123="sníž. přenesená",N123,0)</f>
        <v>0</v>
      </c>
      <c r="BI123" s="147">
        <f>IF(U123="nulová",N123,0)</f>
        <v>0</v>
      </c>
      <c r="BJ123" s="19" t="s">
        <v>11</v>
      </c>
      <c r="BK123" s="147">
        <f>ROUND(L123*K123,0)</f>
        <v>0</v>
      </c>
      <c r="BL123" s="19" t="s">
        <v>143</v>
      </c>
      <c r="BM123" s="19" t="s">
        <v>144</v>
      </c>
    </row>
    <row r="124" spans="2:51" s="10" customFormat="1" ht="22.5" customHeight="1">
      <c r="B124" s="148"/>
      <c r="C124" s="149"/>
      <c r="D124" s="149"/>
      <c r="E124" s="150" t="s">
        <v>5</v>
      </c>
      <c r="F124" s="247" t="s">
        <v>145</v>
      </c>
      <c r="G124" s="248"/>
      <c r="H124" s="248"/>
      <c r="I124" s="248"/>
      <c r="J124" s="149"/>
      <c r="K124" s="151">
        <v>21.8</v>
      </c>
      <c r="L124" s="149"/>
      <c r="M124" s="149"/>
      <c r="N124" s="149"/>
      <c r="O124" s="149"/>
      <c r="P124" s="149"/>
      <c r="Q124" s="149"/>
      <c r="R124" s="152"/>
      <c r="T124" s="153"/>
      <c r="U124" s="149"/>
      <c r="V124" s="149"/>
      <c r="W124" s="149"/>
      <c r="X124" s="149"/>
      <c r="Y124" s="149"/>
      <c r="Z124" s="149"/>
      <c r="AA124" s="154"/>
      <c r="AT124" s="155" t="s">
        <v>146</v>
      </c>
      <c r="AU124" s="155" t="s">
        <v>101</v>
      </c>
      <c r="AV124" s="10" t="s">
        <v>101</v>
      </c>
      <c r="AW124" s="10" t="s">
        <v>40</v>
      </c>
      <c r="AX124" s="10" t="s">
        <v>83</v>
      </c>
      <c r="AY124" s="155" t="s">
        <v>138</v>
      </c>
    </row>
    <row r="125" spans="2:65" s="1" customFormat="1" ht="31.5" customHeight="1">
      <c r="B125" s="138"/>
      <c r="C125" s="139" t="s">
        <v>101</v>
      </c>
      <c r="D125" s="139" t="s">
        <v>139</v>
      </c>
      <c r="E125" s="140" t="s">
        <v>147</v>
      </c>
      <c r="F125" s="245" t="s">
        <v>148</v>
      </c>
      <c r="G125" s="245"/>
      <c r="H125" s="245"/>
      <c r="I125" s="245"/>
      <c r="J125" s="141" t="s">
        <v>142</v>
      </c>
      <c r="K125" s="142">
        <v>87.2</v>
      </c>
      <c r="L125" s="246"/>
      <c r="M125" s="246"/>
      <c r="N125" s="246">
        <f>ROUND(L125*K125,0)</f>
        <v>0</v>
      </c>
      <c r="O125" s="246"/>
      <c r="P125" s="246"/>
      <c r="Q125" s="246"/>
      <c r="R125" s="143"/>
      <c r="T125" s="144" t="s">
        <v>5</v>
      </c>
      <c r="U125" s="42" t="s">
        <v>48</v>
      </c>
      <c r="V125" s="145">
        <v>0.207</v>
      </c>
      <c r="W125" s="145">
        <f>V125*K125</f>
        <v>18.0504</v>
      </c>
      <c r="X125" s="145">
        <v>0</v>
      </c>
      <c r="Y125" s="145">
        <f>X125*K125</f>
        <v>0</v>
      </c>
      <c r="Z125" s="145">
        <v>0</v>
      </c>
      <c r="AA125" s="146">
        <f>Z125*K125</f>
        <v>0</v>
      </c>
      <c r="AR125" s="19" t="s">
        <v>143</v>
      </c>
      <c r="AT125" s="19" t="s">
        <v>139</v>
      </c>
      <c r="AU125" s="19" t="s">
        <v>101</v>
      </c>
      <c r="AY125" s="19" t="s">
        <v>138</v>
      </c>
      <c r="BE125" s="147">
        <f>IF(U125="základní",N125,0)</f>
        <v>0</v>
      </c>
      <c r="BF125" s="147">
        <f>IF(U125="snížená",N125,0)</f>
        <v>0</v>
      </c>
      <c r="BG125" s="147">
        <f>IF(U125="zákl. přenesená",N125,0)</f>
        <v>0</v>
      </c>
      <c r="BH125" s="147">
        <f>IF(U125="sníž. přenesená",N125,0)</f>
        <v>0</v>
      </c>
      <c r="BI125" s="147">
        <f>IF(U125="nulová",N125,0)</f>
        <v>0</v>
      </c>
      <c r="BJ125" s="19" t="s">
        <v>11</v>
      </c>
      <c r="BK125" s="147">
        <f>ROUND(L125*K125,0)</f>
        <v>0</v>
      </c>
      <c r="BL125" s="19" t="s">
        <v>143</v>
      </c>
      <c r="BM125" s="19" t="s">
        <v>149</v>
      </c>
    </row>
    <row r="126" spans="2:51" s="10" customFormat="1" ht="22.5" customHeight="1">
      <c r="B126" s="148"/>
      <c r="C126" s="149"/>
      <c r="D126" s="149"/>
      <c r="E126" s="150" t="s">
        <v>5</v>
      </c>
      <c r="F126" s="247" t="s">
        <v>150</v>
      </c>
      <c r="G126" s="248"/>
      <c r="H126" s="248"/>
      <c r="I126" s="248"/>
      <c r="J126" s="149"/>
      <c r="K126" s="151">
        <v>87.2</v>
      </c>
      <c r="L126" s="149"/>
      <c r="M126" s="149"/>
      <c r="N126" s="149"/>
      <c r="O126" s="149"/>
      <c r="P126" s="149"/>
      <c r="Q126" s="149"/>
      <c r="R126" s="152"/>
      <c r="T126" s="153"/>
      <c r="U126" s="149"/>
      <c r="V126" s="149"/>
      <c r="W126" s="149"/>
      <c r="X126" s="149"/>
      <c r="Y126" s="149"/>
      <c r="Z126" s="149"/>
      <c r="AA126" s="154"/>
      <c r="AT126" s="155" t="s">
        <v>146</v>
      </c>
      <c r="AU126" s="155" t="s">
        <v>101</v>
      </c>
      <c r="AV126" s="10" t="s">
        <v>101</v>
      </c>
      <c r="AW126" s="10" t="s">
        <v>40</v>
      </c>
      <c r="AX126" s="10" t="s">
        <v>83</v>
      </c>
      <c r="AY126" s="155" t="s">
        <v>138</v>
      </c>
    </row>
    <row r="127" spans="2:65" s="1" customFormat="1" ht="22.5" customHeight="1">
      <c r="B127" s="138"/>
      <c r="C127" s="156" t="s">
        <v>151</v>
      </c>
      <c r="D127" s="156" t="s">
        <v>152</v>
      </c>
      <c r="E127" s="157" t="s">
        <v>153</v>
      </c>
      <c r="F127" s="249" t="s">
        <v>154</v>
      </c>
      <c r="G127" s="249"/>
      <c r="H127" s="249"/>
      <c r="I127" s="249"/>
      <c r="J127" s="158" t="s">
        <v>155</v>
      </c>
      <c r="K127" s="159">
        <v>2.616</v>
      </c>
      <c r="L127" s="250"/>
      <c r="M127" s="250"/>
      <c r="N127" s="250">
        <f>ROUND(L127*K127,0)</f>
        <v>0</v>
      </c>
      <c r="O127" s="246"/>
      <c r="P127" s="246"/>
      <c r="Q127" s="246"/>
      <c r="R127" s="143"/>
      <c r="T127" s="144" t="s">
        <v>5</v>
      </c>
      <c r="U127" s="42" t="s">
        <v>48</v>
      </c>
      <c r="V127" s="145">
        <v>0</v>
      </c>
      <c r="W127" s="145">
        <f>V127*K127</f>
        <v>0</v>
      </c>
      <c r="X127" s="145">
        <v>0.001</v>
      </c>
      <c r="Y127" s="145">
        <f>X127*K127</f>
        <v>0.0026160000000000003</v>
      </c>
      <c r="Z127" s="145">
        <v>0</v>
      </c>
      <c r="AA127" s="146">
        <f>Z127*K127</f>
        <v>0</v>
      </c>
      <c r="AR127" s="19" t="s">
        <v>156</v>
      </c>
      <c r="AT127" s="19" t="s">
        <v>152</v>
      </c>
      <c r="AU127" s="19" t="s">
        <v>101</v>
      </c>
      <c r="AY127" s="19" t="s">
        <v>138</v>
      </c>
      <c r="BE127" s="147">
        <f>IF(U127="základní",N127,0)</f>
        <v>0</v>
      </c>
      <c r="BF127" s="147">
        <f>IF(U127="snížená",N127,0)</f>
        <v>0</v>
      </c>
      <c r="BG127" s="147">
        <f>IF(U127="zákl. přenesená",N127,0)</f>
        <v>0</v>
      </c>
      <c r="BH127" s="147">
        <f>IF(U127="sníž. přenesená",N127,0)</f>
        <v>0</v>
      </c>
      <c r="BI127" s="147">
        <f>IF(U127="nulová",N127,0)</f>
        <v>0</v>
      </c>
      <c r="BJ127" s="19" t="s">
        <v>11</v>
      </c>
      <c r="BK127" s="147">
        <f>ROUND(L127*K127,0)</f>
        <v>0</v>
      </c>
      <c r="BL127" s="19" t="s">
        <v>143</v>
      </c>
      <c r="BM127" s="19" t="s">
        <v>157</v>
      </c>
    </row>
    <row r="128" spans="2:65" s="1" customFormat="1" ht="22.5" customHeight="1">
      <c r="B128" s="138"/>
      <c r="C128" s="139" t="s">
        <v>143</v>
      </c>
      <c r="D128" s="139" t="s">
        <v>139</v>
      </c>
      <c r="E128" s="140" t="s">
        <v>158</v>
      </c>
      <c r="F128" s="245" t="s">
        <v>159</v>
      </c>
      <c r="G128" s="245"/>
      <c r="H128" s="245"/>
      <c r="I128" s="245"/>
      <c r="J128" s="141" t="s">
        <v>142</v>
      </c>
      <c r="K128" s="142">
        <v>87.2</v>
      </c>
      <c r="L128" s="246"/>
      <c r="M128" s="246"/>
      <c r="N128" s="246">
        <f>ROUND(L128*K128,0)</f>
        <v>0</v>
      </c>
      <c r="O128" s="246"/>
      <c r="P128" s="246"/>
      <c r="Q128" s="246"/>
      <c r="R128" s="143"/>
      <c r="T128" s="144" t="s">
        <v>5</v>
      </c>
      <c r="U128" s="42" t="s">
        <v>48</v>
      </c>
      <c r="V128" s="145">
        <v>0.015</v>
      </c>
      <c r="W128" s="145">
        <f>V128*K128</f>
        <v>1.308</v>
      </c>
      <c r="X128" s="145">
        <v>0</v>
      </c>
      <c r="Y128" s="145">
        <f>X128*K128</f>
        <v>0</v>
      </c>
      <c r="Z128" s="145">
        <v>0</v>
      </c>
      <c r="AA128" s="146">
        <f>Z128*K128</f>
        <v>0</v>
      </c>
      <c r="AR128" s="19" t="s">
        <v>143</v>
      </c>
      <c r="AT128" s="19" t="s">
        <v>139</v>
      </c>
      <c r="AU128" s="19" t="s">
        <v>101</v>
      </c>
      <c r="AY128" s="19" t="s">
        <v>138</v>
      </c>
      <c r="BE128" s="147">
        <f>IF(U128="základní",N128,0)</f>
        <v>0</v>
      </c>
      <c r="BF128" s="147">
        <f>IF(U128="snížená",N128,0)</f>
        <v>0</v>
      </c>
      <c r="BG128" s="147">
        <f>IF(U128="zákl. přenesená",N128,0)</f>
        <v>0</v>
      </c>
      <c r="BH128" s="147">
        <f>IF(U128="sníž. přenesená",N128,0)</f>
        <v>0</v>
      </c>
      <c r="BI128" s="147">
        <f>IF(U128="nulová",N128,0)</f>
        <v>0</v>
      </c>
      <c r="BJ128" s="19" t="s">
        <v>11</v>
      </c>
      <c r="BK128" s="147">
        <f>ROUND(L128*K128,0)</f>
        <v>0</v>
      </c>
      <c r="BL128" s="19" t="s">
        <v>143</v>
      </c>
      <c r="BM128" s="19" t="s">
        <v>160</v>
      </c>
    </row>
    <row r="129" spans="2:65" s="1" customFormat="1" ht="22.5" customHeight="1">
      <c r="B129" s="138"/>
      <c r="C129" s="139" t="s">
        <v>161</v>
      </c>
      <c r="D129" s="139" t="s">
        <v>139</v>
      </c>
      <c r="E129" s="140" t="s">
        <v>162</v>
      </c>
      <c r="F129" s="245" t="s">
        <v>163</v>
      </c>
      <c r="G129" s="245"/>
      <c r="H129" s="245"/>
      <c r="I129" s="245"/>
      <c r="J129" s="141" t="s">
        <v>164</v>
      </c>
      <c r="K129" s="142">
        <v>5</v>
      </c>
      <c r="L129" s="246"/>
      <c r="M129" s="246"/>
      <c r="N129" s="246">
        <f>ROUND(L129*K129,0)</f>
        <v>0</v>
      </c>
      <c r="O129" s="246"/>
      <c r="P129" s="246"/>
      <c r="Q129" s="246"/>
      <c r="R129" s="143"/>
      <c r="T129" s="144" t="s">
        <v>5</v>
      </c>
      <c r="U129" s="42" t="s">
        <v>48</v>
      </c>
      <c r="V129" s="145">
        <v>0.12</v>
      </c>
      <c r="W129" s="145">
        <f>V129*K129</f>
        <v>0.6</v>
      </c>
      <c r="X129" s="145">
        <v>0</v>
      </c>
      <c r="Y129" s="145">
        <f>X129*K129</f>
        <v>0</v>
      </c>
      <c r="Z129" s="145">
        <v>0</v>
      </c>
      <c r="AA129" s="146">
        <f>Z129*K129</f>
        <v>0</v>
      </c>
      <c r="AR129" s="19" t="s">
        <v>143</v>
      </c>
      <c r="AT129" s="19" t="s">
        <v>139</v>
      </c>
      <c r="AU129" s="19" t="s">
        <v>101</v>
      </c>
      <c r="AY129" s="19" t="s">
        <v>138</v>
      </c>
      <c r="BE129" s="147">
        <f>IF(U129="základní",N129,0)</f>
        <v>0</v>
      </c>
      <c r="BF129" s="147">
        <f>IF(U129="snížená",N129,0)</f>
        <v>0</v>
      </c>
      <c r="BG129" s="147">
        <f>IF(U129="zákl. přenesená",N129,0)</f>
        <v>0</v>
      </c>
      <c r="BH129" s="147">
        <f>IF(U129="sníž. přenesená",N129,0)</f>
        <v>0</v>
      </c>
      <c r="BI129" s="147">
        <f>IF(U129="nulová",N129,0)</f>
        <v>0</v>
      </c>
      <c r="BJ129" s="19" t="s">
        <v>11</v>
      </c>
      <c r="BK129" s="147">
        <f>ROUND(L129*K129,0)</f>
        <v>0</v>
      </c>
      <c r="BL129" s="19" t="s">
        <v>143</v>
      </c>
      <c r="BM129" s="19" t="s">
        <v>165</v>
      </c>
    </row>
    <row r="130" spans="2:63" s="9" customFormat="1" ht="29.85" customHeight="1">
      <c r="B130" s="127"/>
      <c r="C130" s="128"/>
      <c r="D130" s="137" t="s">
        <v>112</v>
      </c>
      <c r="E130" s="137"/>
      <c r="F130" s="137"/>
      <c r="G130" s="137"/>
      <c r="H130" s="137"/>
      <c r="I130" s="137"/>
      <c r="J130" s="137"/>
      <c r="K130" s="137"/>
      <c r="L130" s="137"/>
      <c r="M130" s="137"/>
      <c r="N130" s="263">
        <f>BK130</f>
        <v>0</v>
      </c>
      <c r="O130" s="264"/>
      <c r="P130" s="264"/>
      <c r="Q130" s="264"/>
      <c r="R130" s="130"/>
      <c r="T130" s="131"/>
      <c r="U130" s="128"/>
      <c r="V130" s="128"/>
      <c r="W130" s="132">
        <f>W131</f>
        <v>1.09</v>
      </c>
      <c r="X130" s="128"/>
      <c r="Y130" s="132">
        <f>Y131</f>
        <v>0</v>
      </c>
      <c r="Z130" s="128"/>
      <c r="AA130" s="133">
        <f>AA131</f>
        <v>0</v>
      </c>
      <c r="AR130" s="134" t="s">
        <v>11</v>
      </c>
      <c r="AT130" s="135" t="s">
        <v>82</v>
      </c>
      <c r="AU130" s="135" t="s">
        <v>11</v>
      </c>
      <c r="AY130" s="134" t="s">
        <v>138</v>
      </c>
      <c r="BK130" s="136">
        <f>BK131</f>
        <v>0</v>
      </c>
    </row>
    <row r="131" spans="2:65" s="1" customFormat="1" ht="31.5" customHeight="1">
      <c r="B131" s="138"/>
      <c r="C131" s="139" t="s">
        <v>166</v>
      </c>
      <c r="D131" s="139" t="s">
        <v>139</v>
      </c>
      <c r="E131" s="140" t="s">
        <v>167</v>
      </c>
      <c r="F131" s="245" t="s">
        <v>168</v>
      </c>
      <c r="G131" s="245"/>
      <c r="H131" s="245"/>
      <c r="I131" s="245"/>
      <c r="J131" s="141" t="s">
        <v>142</v>
      </c>
      <c r="K131" s="142">
        <v>21.8</v>
      </c>
      <c r="L131" s="246"/>
      <c r="M131" s="246"/>
      <c r="N131" s="246">
        <f>ROUND(L131*K131,0)</f>
        <v>0</v>
      </c>
      <c r="O131" s="246"/>
      <c r="P131" s="246"/>
      <c r="Q131" s="246"/>
      <c r="R131" s="143"/>
      <c r="T131" s="144" t="s">
        <v>5</v>
      </c>
      <c r="U131" s="42" t="s">
        <v>48</v>
      </c>
      <c r="V131" s="145">
        <v>0.05</v>
      </c>
      <c r="W131" s="145">
        <f>V131*K131</f>
        <v>1.09</v>
      </c>
      <c r="X131" s="145">
        <v>0</v>
      </c>
      <c r="Y131" s="145">
        <f>X131*K131</f>
        <v>0</v>
      </c>
      <c r="Z131" s="145">
        <v>0</v>
      </c>
      <c r="AA131" s="146">
        <f>Z131*K131</f>
        <v>0</v>
      </c>
      <c r="AR131" s="19" t="s">
        <v>143</v>
      </c>
      <c r="AT131" s="19" t="s">
        <v>139</v>
      </c>
      <c r="AU131" s="19" t="s">
        <v>101</v>
      </c>
      <c r="AY131" s="19" t="s">
        <v>138</v>
      </c>
      <c r="BE131" s="147">
        <f>IF(U131="základní",N131,0)</f>
        <v>0</v>
      </c>
      <c r="BF131" s="147">
        <f>IF(U131="snížená",N131,0)</f>
        <v>0</v>
      </c>
      <c r="BG131" s="147">
        <f>IF(U131="zákl. přenesená",N131,0)</f>
        <v>0</v>
      </c>
      <c r="BH131" s="147">
        <f>IF(U131="sníž. přenesená",N131,0)</f>
        <v>0</v>
      </c>
      <c r="BI131" s="147">
        <f>IF(U131="nulová",N131,0)</f>
        <v>0</v>
      </c>
      <c r="BJ131" s="19" t="s">
        <v>11</v>
      </c>
      <c r="BK131" s="147">
        <f>ROUND(L131*K131,0)</f>
        <v>0</v>
      </c>
      <c r="BL131" s="19" t="s">
        <v>143</v>
      </c>
      <c r="BM131" s="19" t="s">
        <v>169</v>
      </c>
    </row>
    <row r="132" spans="2:63" s="9" customFormat="1" ht="29.85" customHeight="1">
      <c r="B132" s="127"/>
      <c r="C132" s="128"/>
      <c r="D132" s="137" t="s">
        <v>113</v>
      </c>
      <c r="E132" s="137"/>
      <c r="F132" s="137"/>
      <c r="G132" s="137"/>
      <c r="H132" s="137"/>
      <c r="I132" s="137"/>
      <c r="J132" s="137"/>
      <c r="K132" s="137"/>
      <c r="L132" s="137"/>
      <c r="M132" s="137"/>
      <c r="N132" s="263">
        <f>BK132</f>
        <v>0</v>
      </c>
      <c r="O132" s="264"/>
      <c r="P132" s="264"/>
      <c r="Q132" s="264"/>
      <c r="R132" s="130"/>
      <c r="T132" s="131"/>
      <c r="U132" s="128"/>
      <c r="V132" s="128"/>
      <c r="W132" s="132">
        <f>SUM(W133:W135)</f>
        <v>17.6144</v>
      </c>
      <c r="X132" s="128"/>
      <c r="Y132" s="132">
        <f>SUM(Y133:Y135)</f>
        <v>2.4868000000000006</v>
      </c>
      <c r="Z132" s="128"/>
      <c r="AA132" s="133">
        <f>SUM(AA133:AA135)</f>
        <v>0</v>
      </c>
      <c r="AR132" s="134" t="s">
        <v>11</v>
      </c>
      <c r="AT132" s="135" t="s">
        <v>82</v>
      </c>
      <c r="AU132" s="135" t="s">
        <v>11</v>
      </c>
      <c r="AY132" s="134" t="s">
        <v>138</v>
      </c>
      <c r="BK132" s="136">
        <f>SUM(BK133:BK135)</f>
        <v>0</v>
      </c>
    </row>
    <row r="133" spans="2:65" s="1" customFormat="1" ht="22.5" customHeight="1">
      <c r="B133" s="138"/>
      <c r="C133" s="139" t="s">
        <v>170</v>
      </c>
      <c r="D133" s="139" t="s">
        <v>139</v>
      </c>
      <c r="E133" s="140" t="s">
        <v>171</v>
      </c>
      <c r="F133" s="245" t="s">
        <v>172</v>
      </c>
      <c r="G133" s="245"/>
      <c r="H133" s="245"/>
      <c r="I133" s="245"/>
      <c r="J133" s="141" t="s">
        <v>142</v>
      </c>
      <c r="K133" s="142">
        <v>21.8</v>
      </c>
      <c r="L133" s="246"/>
      <c r="M133" s="246"/>
      <c r="N133" s="246">
        <f>ROUND(L133*K133,0)</f>
        <v>0</v>
      </c>
      <c r="O133" s="246"/>
      <c r="P133" s="246"/>
      <c r="Q133" s="246"/>
      <c r="R133" s="143"/>
      <c r="T133" s="144" t="s">
        <v>5</v>
      </c>
      <c r="U133" s="42" t="s">
        <v>48</v>
      </c>
      <c r="V133" s="145">
        <v>0.031</v>
      </c>
      <c r="W133" s="145">
        <f>V133*K133</f>
        <v>0.6758000000000001</v>
      </c>
      <c r="X133" s="145">
        <v>0</v>
      </c>
      <c r="Y133" s="145">
        <f>X133*K133</f>
        <v>0</v>
      </c>
      <c r="Z133" s="145">
        <v>0</v>
      </c>
      <c r="AA133" s="146">
        <f>Z133*K133</f>
        <v>0</v>
      </c>
      <c r="AR133" s="19" t="s">
        <v>143</v>
      </c>
      <c r="AT133" s="19" t="s">
        <v>139</v>
      </c>
      <c r="AU133" s="19" t="s">
        <v>101</v>
      </c>
      <c r="AY133" s="19" t="s">
        <v>138</v>
      </c>
      <c r="BE133" s="147">
        <f>IF(U133="základní",N133,0)</f>
        <v>0</v>
      </c>
      <c r="BF133" s="147">
        <f>IF(U133="snížená",N133,0)</f>
        <v>0</v>
      </c>
      <c r="BG133" s="147">
        <f>IF(U133="zákl. přenesená",N133,0)</f>
        <v>0</v>
      </c>
      <c r="BH133" s="147">
        <f>IF(U133="sníž. přenesená",N133,0)</f>
        <v>0</v>
      </c>
      <c r="BI133" s="147">
        <f>IF(U133="nulová",N133,0)</f>
        <v>0</v>
      </c>
      <c r="BJ133" s="19" t="s">
        <v>11</v>
      </c>
      <c r="BK133" s="147">
        <f>ROUND(L133*K133,0)</f>
        <v>0</v>
      </c>
      <c r="BL133" s="19" t="s">
        <v>143</v>
      </c>
      <c r="BM133" s="19" t="s">
        <v>173</v>
      </c>
    </row>
    <row r="134" spans="2:65" s="1" customFormat="1" ht="31.5" customHeight="1">
      <c r="B134" s="138"/>
      <c r="C134" s="139" t="s">
        <v>156</v>
      </c>
      <c r="D134" s="139" t="s">
        <v>139</v>
      </c>
      <c r="E134" s="140" t="s">
        <v>174</v>
      </c>
      <c r="F134" s="245" t="s">
        <v>175</v>
      </c>
      <c r="G134" s="245"/>
      <c r="H134" s="245"/>
      <c r="I134" s="245"/>
      <c r="J134" s="141" t="s">
        <v>142</v>
      </c>
      <c r="K134" s="142">
        <v>21.8</v>
      </c>
      <c r="L134" s="246"/>
      <c r="M134" s="246"/>
      <c r="N134" s="246">
        <f>ROUND(L134*K134,0)</f>
        <v>0</v>
      </c>
      <c r="O134" s="246"/>
      <c r="P134" s="246"/>
      <c r="Q134" s="246"/>
      <c r="R134" s="143"/>
      <c r="T134" s="144" t="s">
        <v>5</v>
      </c>
      <c r="U134" s="42" t="s">
        <v>48</v>
      </c>
      <c r="V134" s="145">
        <v>0.777</v>
      </c>
      <c r="W134" s="145">
        <f>V134*K134</f>
        <v>16.9386</v>
      </c>
      <c r="X134" s="145">
        <v>0.101</v>
      </c>
      <c r="Y134" s="145">
        <f>X134*K134</f>
        <v>2.2018000000000004</v>
      </c>
      <c r="Z134" s="145">
        <v>0</v>
      </c>
      <c r="AA134" s="146">
        <f>Z134*K134</f>
        <v>0</v>
      </c>
      <c r="AR134" s="19" t="s">
        <v>143</v>
      </c>
      <c r="AT134" s="19" t="s">
        <v>139</v>
      </c>
      <c r="AU134" s="19" t="s">
        <v>101</v>
      </c>
      <c r="AY134" s="19" t="s">
        <v>138</v>
      </c>
      <c r="BE134" s="147">
        <f>IF(U134="základní",N134,0)</f>
        <v>0</v>
      </c>
      <c r="BF134" s="147">
        <f>IF(U134="snížená",N134,0)</f>
        <v>0</v>
      </c>
      <c r="BG134" s="147">
        <f>IF(U134="zákl. přenesená",N134,0)</f>
        <v>0</v>
      </c>
      <c r="BH134" s="147">
        <f>IF(U134="sníž. přenesená",N134,0)</f>
        <v>0</v>
      </c>
      <c r="BI134" s="147">
        <f>IF(U134="nulová",N134,0)</f>
        <v>0</v>
      </c>
      <c r="BJ134" s="19" t="s">
        <v>11</v>
      </c>
      <c r="BK134" s="147">
        <f>ROUND(L134*K134,0)</f>
        <v>0</v>
      </c>
      <c r="BL134" s="19" t="s">
        <v>143</v>
      </c>
      <c r="BM134" s="19" t="s">
        <v>176</v>
      </c>
    </row>
    <row r="135" spans="2:65" s="1" customFormat="1" ht="31.5" customHeight="1">
      <c r="B135" s="138"/>
      <c r="C135" s="156" t="s">
        <v>177</v>
      </c>
      <c r="D135" s="156" t="s">
        <v>152</v>
      </c>
      <c r="E135" s="157" t="s">
        <v>178</v>
      </c>
      <c r="F135" s="249" t="s">
        <v>179</v>
      </c>
      <c r="G135" s="249"/>
      <c r="H135" s="249"/>
      <c r="I135" s="249"/>
      <c r="J135" s="158" t="s">
        <v>142</v>
      </c>
      <c r="K135" s="159">
        <v>3</v>
      </c>
      <c r="L135" s="250"/>
      <c r="M135" s="250"/>
      <c r="N135" s="250">
        <f>ROUND(L135*K135,0)</f>
        <v>0</v>
      </c>
      <c r="O135" s="246"/>
      <c r="P135" s="246"/>
      <c r="Q135" s="246"/>
      <c r="R135" s="143"/>
      <c r="T135" s="144" t="s">
        <v>5</v>
      </c>
      <c r="U135" s="42" t="s">
        <v>48</v>
      </c>
      <c r="V135" s="145">
        <v>0</v>
      </c>
      <c r="W135" s="145">
        <f>V135*K135</f>
        <v>0</v>
      </c>
      <c r="X135" s="145">
        <v>0.095</v>
      </c>
      <c r="Y135" s="145">
        <f>X135*K135</f>
        <v>0.28500000000000003</v>
      </c>
      <c r="Z135" s="145">
        <v>0</v>
      </c>
      <c r="AA135" s="146">
        <f>Z135*K135</f>
        <v>0</v>
      </c>
      <c r="AR135" s="19" t="s">
        <v>156</v>
      </c>
      <c r="AT135" s="19" t="s">
        <v>152</v>
      </c>
      <c r="AU135" s="19" t="s">
        <v>101</v>
      </c>
      <c r="AY135" s="19" t="s">
        <v>138</v>
      </c>
      <c r="BE135" s="147">
        <f>IF(U135="základní",N135,0)</f>
        <v>0</v>
      </c>
      <c r="BF135" s="147">
        <f>IF(U135="snížená",N135,0)</f>
        <v>0</v>
      </c>
      <c r="BG135" s="147">
        <f>IF(U135="zákl. přenesená",N135,0)</f>
        <v>0</v>
      </c>
      <c r="BH135" s="147">
        <f>IF(U135="sníž. přenesená",N135,0)</f>
        <v>0</v>
      </c>
      <c r="BI135" s="147">
        <f>IF(U135="nulová",N135,0)</f>
        <v>0</v>
      </c>
      <c r="BJ135" s="19" t="s">
        <v>11</v>
      </c>
      <c r="BK135" s="147">
        <f>ROUND(L135*K135,0)</f>
        <v>0</v>
      </c>
      <c r="BL135" s="19" t="s">
        <v>143</v>
      </c>
      <c r="BM135" s="19" t="s">
        <v>180</v>
      </c>
    </row>
    <row r="136" spans="2:63" s="9" customFormat="1" ht="29.85" customHeight="1">
      <c r="B136" s="127"/>
      <c r="C136" s="128"/>
      <c r="D136" s="137" t="s">
        <v>114</v>
      </c>
      <c r="E136" s="137"/>
      <c r="F136" s="137"/>
      <c r="G136" s="137"/>
      <c r="H136" s="137"/>
      <c r="I136" s="137"/>
      <c r="J136" s="137"/>
      <c r="K136" s="137"/>
      <c r="L136" s="137"/>
      <c r="M136" s="137"/>
      <c r="N136" s="263">
        <f>BK136</f>
        <v>0</v>
      </c>
      <c r="O136" s="264"/>
      <c r="P136" s="264"/>
      <c r="Q136" s="264"/>
      <c r="R136" s="130"/>
      <c r="T136" s="131"/>
      <c r="U136" s="128"/>
      <c r="V136" s="128"/>
      <c r="W136" s="132">
        <f>SUM(W137:W146)</f>
        <v>28.664832</v>
      </c>
      <c r="X136" s="128"/>
      <c r="Y136" s="132">
        <f>SUM(Y137:Y146)</f>
        <v>3.00892672</v>
      </c>
      <c r="Z136" s="128"/>
      <c r="AA136" s="133">
        <f>SUM(AA137:AA146)</f>
        <v>0</v>
      </c>
      <c r="AR136" s="134" t="s">
        <v>11</v>
      </c>
      <c r="AT136" s="135" t="s">
        <v>82</v>
      </c>
      <c r="AU136" s="135" t="s">
        <v>11</v>
      </c>
      <c r="AY136" s="134" t="s">
        <v>138</v>
      </c>
      <c r="BK136" s="136">
        <f>SUM(BK137:BK146)</f>
        <v>0</v>
      </c>
    </row>
    <row r="137" spans="2:65" s="1" customFormat="1" ht="31.5" customHeight="1">
      <c r="B137" s="138"/>
      <c r="C137" s="139" t="s">
        <v>27</v>
      </c>
      <c r="D137" s="139" t="s">
        <v>139</v>
      </c>
      <c r="E137" s="140" t="s">
        <v>181</v>
      </c>
      <c r="F137" s="245" t="s">
        <v>182</v>
      </c>
      <c r="G137" s="245"/>
      <c r="H137" s="245"/>
      <c r="I137" s="245"/>
      <c r="J137" s="141" t="s">
        <v>142</v>
      </c>
      <c r="K137" s="142">
        <v>10.88</v>
      </c>
      <c r="L137" s="246"/>
      <c r="M137" s="246"/>
      <c r="N137" s="246">
        <f>ROUND(L137*K137,0)</f>
        <v>0</v>
      </c>
      <c r="O137" s="246"/>
      <c r="P137" s="246"/>
      <c r="Q137" s="246"/>
      <c r="R137" s="143"/>
      <c r="T137" s="144" t="s">
        <v>5</v>
      </c>
      <c r="U137" s="42" t="s">
        <v>48</v>
      </c>
      <c r="V137" s="145">
        <v>0.42</v>
      </c>
      <c r="W137" s="145">
        <f>V137*K137</f>
        <v>4.5696</v>
      </c>
      <c r="X137" s="145">
        <v>0.008</v>
      </c>
      <c r="Y137" s="145">
        <f>X137*K137</f>
        <v>0.08704</v>
      </c>
      <c r="Z137" s="145">
        <v>0</v>
      </c>
      <c r="AA137" s="146">
        <f>Z137*K137</f>
        <v>0</v>
      </c>
      <c r="AR137" s="19" t="s">
        <v>143</v>
      </c>
      <c r="AT137" s="19" t="s">
        <v>139</v>
      </c>
      <c r="AU137" s="19" t="s">
        <v>101</v>
      </c>
      <c r="AY137" s="19" t="s">
        <v>138</v>
      </c>
      <c r="BE137" s="147">
        <f>IF(U137="základní",N137,0)</f>
        <v>0</v>
      </c>
      <c r="BF137" s="147">
        <f>IF(U137="snížená",N137,0)</f>
        <v>0</v>
      </c>
      <c r="BG137" s="147">
        <f>IF(U137="zákl. přenesená",N137,0)</f>
        <v>0</v>
      </c>
      <c r="BH137" s="147">
        <f>IF(U137="sníž. přenesená",N137,0)</f>
        <v>0</v>
      </c>
      <c r="BI137" s="147">
        <f>IF(U137="nulová",N137,0)</f>
        <v>0</v>
      </c>
      <c r="BJ137" s="19" t="s">
        <v>11</v>
      </c>
      <c r="BK137" s="147">
        <f>ROUND(L137*K137,0)</f>
        <v>0</v>
      </c>
      <c r="BL137" s="19" t="s">
        <v>143</v>
      </c>
      <c r="BM137" s="19" t="s">
        <v>183</v>
      </c>
    </row>
    <row r="138" spans="2:51" s="11" customFormat="1" ht="22.5" customHeight="1">
      <c r="B138" s="160"/>
      <c r="C138" s="161"/>
      <c r="D138" s="161"/>
      <c r="E138" s="162" t="s">
        <v>5</v>
      </c>
      <c r="F138" s="251" t="s">
        <v>184</v>
      </c>
      <c r="G138" s="252"/>
      <c r="H138" s="252"/>
      <c r="I138" s="252"/>
      <c r="J138" s="161"/>
      <c r="K138" s="163" t="s">
        <v>5</v>
      </c>
      <c r="L138" s="161"/>
      <c r="M138" s="161"/>
      <c r="N138" s="161"/>
      <c r="O138" s="161"/>
      <c r="P138" s="161"/>
      <c r="Q138" s="161"/>
      <c r="R138" s="164"/>
      <c r="T138" s="165"/>
      <c r="U138" s="161"/>
      <c r="V138" s="161"/>
      <c r="W138" s="161"/>
      <c r="X138" s="161"/>
      <c r="Y138" s="161"/>
      <c r="Z138" s="161"/>
      <c r="AA138" s="166"/>
      <c r="AT138" s="167" t="s">
        <v>146</v>
      </c>
      <c r="AU138" s="167" t="s">
        <v>101</v>
      </c>
      <c r="AV138" s="11" t="s">
        <v>11</v>
      </c>
      <c r="AW138" s="11" t="s">
        <v>40</v>
      </c>
      <c r="AX138" s="11" t="s">
        <v>83</v>
      </c>
      <c r="AY138" s="167" t="s">
        <v>138</v>
      </c>
    </row>
    <row r="139" spans="2:51" s="10" customFormat="1" ht="22.5" customHeight="1">
      <c r="B139" s="148"/>
      <c r="C139" s="149"/>
      <c r="D139" s="149"/>
      <c r="E139" s="150" t="s">
        <v>5</v>
      </c>
      <c r="F139" s="253" t="s">
        <v>185</v>
      </c>
      <c r="G139" s="254"/>
      <c r="H139" s="254"/>
      <c r="I139" s="254"/>
      <c r="J139" s="149"/>
      <c r="K139" s="151">
        <v>10.88</v>
      </c>
      <c r="L139" s="149"/>
      <c r="M139" s="149"/>
      <c r="N139" s="149"/>
      <c r="O139" s="149"/>
      <c r="P139" s="149"/>
      <c r="Q139" s="149"/>
      <c r="R139" s="152"/>
      <c r="T139" s="153"/>
      <c r="U139" s="149"/>
      <c r="V139" s="149"/>
      <c r="W139" s="149"/>
      <c r="X139" s="149"/>
      <c r="Y139" s="149"/>
      <c r="Z139" s="149"/>
      <c r="AA139" s="154"/>
      <c r="AT139" s="155" t="s">
        <v>146</v>
      </c>
      <c r="AU139" s="155" t="s">
        <v>101</v>
      </c>
      <c r="AV139" s="10" t="s">
        <v>101</v>
      </c>
      <c r="AW139" s="10" t="s">
        <v>40</v>
      </c>
      <c r="AX139" s="10" t="s">
        <v>83</v>
      </c>
      <c r="AY139" s="155" t="s">
        <v>138</v>
      </c>
    </row>
    <row r="140" spans="2:65" s="1" customFormat="1" ht="31.5" customHeight="1">
      <c r="B140" s="138"/>
      <c r="C140" s="139" t="s">
        <v>186</v>
      </c>
      <c r="D140" s="139" t="s">
        <v>139</v>
      </c>
      <c r="E140" s="140" t="s">
        <v>187</v>
      </c>
      <c r="F140" s="245" t="s">
        <v>188</v>
      </c>
      <c r="G140" s="245"/>
      <c r="H140" s="245"/>
      <c r="I140" s="245"/>
      <c r="J140" s="141" t="s">
        <v>189</v>
      </c>
      <c r="K140" s="142">
        <v>0.768</v>
      </c>
      <c r="L140" s="246"/>
      <c r="M140" s="246"/>
      <c r="N140" s="246">
        <f>ROUND(L140*K140,0)</f>
        <v>0</v>
      </c>
      <c r="O140" s="246"/>
      <c r="P140" s="246"/>
      <c r="Q140" s="246"/>
      <c r="R140" s="143"/>
      <c r="T140" s="144" t="s">
        <v>5</v>
      </c>
      <c r="U140" s="42" t="s">
        <v>48</v>
      </c>
      <c r="V140" s="145">
        <v>3.213</v>
      </c>
      <c r="W140" s="145">
        <f>V140*K140</f>
        <v>2.467584</v>
      </c>
      <c r="X140" s="145">
        <v>2.45329</v>
      </c>
      <c r="Y140" s="145">
        <f>X140*K140</f>
        <v>1.88412672</v>
      </c>
      <c r="Z140" s="145">
        <v>0</v>
      </c>
      <c r="AA140" s="146">
        <f>Z140*K140</f>
        <v>0</v>
      </c>
      <c r="AR140" s="19" t="s">
        <v>143</v>
      </c>
      <c r="AT140" s="19" t="s">
        <v>139</v>
      </c>
      <c r="AU140" s="19" t="s">
        <v>101</v>
      </c>
      <c r="AY140" s="19" t="s">
        <v>138</v>
      </c>
      <c r="BE140" s="147">
        <f>IF(U140="základní",N140,0)</f>
        <v>0</v>
      </c>
      <c r="BF140" s="147">
        <f>IF(U140="snížená",N140,0)</f>
        <v>0</v>
      </c>
      <c r="BG140" s="147">
        <f>IF(U140="zákl. přenesená",N140,0)</f>
        <v>0</v>
      </c>
      <c r="BH140" s="147">
        <f>IF(U140="sníž. přenesená",N140,0)</f>
        <v>0</v>
      </c>
      <c r="BI140" s="147">
        <f>IF(U140="nulová",N140,0)</f>
        <v>0</v>
      </c>
      <c r="BJ140" s="19" t="s">
        <v>11</v>
      </c>
      <c r="BK140" s="147">
        <f>ROUND(L140*K140,0)</f>
        <v>0</v>
      </c>
      <c r="BL140" s="19" t="s">
        <v>143</v>
      </c>
      <c r="BM140" s="19" t="s">
        <v>190</v>
      </c>
    </row>
    <row r="141" spans="2:51" s="10" customFormat="1" ht="22.5" customHeight="1">
      <c r="B141" s="148"/>
      <c r="C141" s="149"/>
      <c r="D141" s="149"/>
      <c r="E141" s="150" t="s">
        <v>5</v>
      </c>
      <c r="F141" s="247" t="s">
        <v>191</v>
      </c>
      <c r="G141" s="248"/>
      <c r="H141" s="248"/>
      <c r="I141" s="248"/>
      <c r="J141" s="149"/>
      <c r="K141" s="151">
        <v>0.768</v>
      </c>
      <c r="L141" s="149"/>
      <c r="M141" s="149"/>
      <c r="N141" s="149"/>
      <c r="O141" s="149"/>
      <c r="P141" s="149"/>
      <c r="Q141" s="149"/>
      <c r="R141" s="152"/>
      <c r="T141" s="153"/>
      <c r="U141" s="149"/>
      <c r="V141" s="149"/>
      <c r="W141" s="149"/>
      <c r="X141" s="149"/>
      <c r="Y141" s="149"/>
      <c r="Z141" s="149"/>
      <c r="AA141" s="154"/>
      <c r="AT141" s="155" t="s">
        <v>146</v>
      </c>
      <c r="AU141" s="155" t="s">
        <v>101</v>
      </c>
      <c r="AV141" s="10" t="s">
        <v>101</v>
      </c>
      <c r="AW141" s="10" t="s">
        <v>40</v>
      </c>
      <c r="AX141" s="10" t="s">
        <v>83</v>
      </c>
      <c r="AY141" s="155" t="s">
        <v>138</v>
      </c>
    </row>
    <row r="142" spans="2:65" s="1" customFormat="1" ht="31.5" customHeight="1">
      <c r="B142" s="138"/>
      <c r="C142" s="139" t="s">
        <v>192</v>
      </c>
      <c r="D142" s="139" t="s">
        <v>139</v>
      </c>
      <c r="E142" s="140" t="s">
        <v>193</v>
      </c>
      <c r="F142" s="245" t="s">
        <v>194</v>
      </c>
      <c r="G142" s="245"/>
      <c r="H142" s="245"/>
      <c r="I142" s="245"/>
      <c r="J142" s="141" t="s">
        <v>189</v>
      </c>
      <c r="K142" s="142">
        <v>0.768</v>
      </c>
      <c r="L142" s="246"/>
      <c r="M142" s="246"/>
      <c r="N142" s="246">
        <f>ROUND(L142*K142,0)</f>
        <v>0</v>
      </c>
      <c r="O142" s="246"/>
      <c r="P142" s="246"/>
      <c r="Q142" s="246"/>
      <c r="R142" s="143"/>
      <c r="T142" s="144" t="s">
        <v>5</v>
      </c>
      <c r="U142" s="42" t="s">
        <v>48</v>
      </c>
      <c r="V142" s="145">
        <v>2.7</v>
      </c>
      <c r="W142" s="145">
        <f>V142*K142</f>
        <v>2.0736000000000003</v>
      </c>
      <c r="X142" s="145">
        <v>0</v>
      </c>
      <c r="Y142" s="145">
        <f>X142*K142</f>
        <v>0</v>
      </c>
      <c r="Z142" s="145">
        <v>0</v>
      </c>
      <c r="AA142" s="146">
        <f>Z142*K142</f>
        <v>0</v>
      </c>
      <c r="AR142" s="19" t="s">
        <v>143</v>
      </c>
      <c r="AT142" s="19" t="s">
        <v>139</v>
      </c>
      <c r="AU142" s="19" t="s">
        <v>101</v>
      </c>
      <c r="AY142" s="19" t="s">
        <v>138</v>
      </c>
      <c r="BE142" s="147">
        <f>IF(U142="základní",N142,0)</f>
        <v>0</v>
      </c>
      <c r="BF142" s="147">
        <f>IF(U142="snížená",N142,0)</f>
        <v>0</v>
      </c>
      <c r="BG142" s="147">
        <f>IF(U142="zákl. přenesená",N142,0)</f>
        <v>0</v>
      </c>
      <c r="BH142" s="147">
        <f>IF(U142="sníž. přenesená",N142,0)</f>
        <v>0</v>
      </c>
      <c r="BI142" s="147">
        <f>IF(U142="nulová",N142,0)</f>
        <v>0</v>
      </c>
      <c r="BJ142" s="19" t="s">
        <v>11</v>
      </c>
      <c r="BK142" s="147">
        <f>ROUND(L142*K142,0)</f>
        <v>0</v>
      </c>
      <c r="BL142" s="19" t="s">
        <v>143</v>
      </c>
      <c r="BM142" s="19" t="s">
        <v>195</v>
      </c>
    </row>
    <row r="143" spans="2:65" s="1" customFormat="1" ht="31.5" customHeight="1">
      <c r="B143" s="138"/>
      <c r="C143" s="139" t="s">
        <v>196</v>
      </c>
      <c r="D143" s="139" t="s">
        <v>139</v>
      </c>
      <c r="E143" s="140" t="s">
        <v>197</v>
      </c>
      <c r="F143" s="245" t="s">
        <v>198</v>
      </c>
      <c r="G143" s="245"/>
      <c r="H143" s="245"/>
      <c r="I143" s="245"/>
      <c r="J143" s="141" t="s">
        <v>189</v>
      </c>
      <c r="K143" s="142">
        <v>0.768</v>
      </c>
      <c r="L143" s="246"/>
      <c r="M143" s="246"/>
      <c r="N143" s="246">
        <f>ROUND(L143*K143,0)</f>
        <v>0</v>
      </c>
      <c r="O143" s="246"/>
      <c r="P143" s="246"/>
      <c r="Q143" s="246"/>
      <c r="R143" s="143"/>
      <c r="T143" s="144" t="s">
        <v>5</v>
      </c>
      <c r="U143" s="42" t="s">
        <v>48</v>
      </c>
      <c r="V143" s="145">
        <v>1.961</v>
      </c>
      <c r="W143" s="145">
        <f>V143*K143</f>
        <v>1.506048</v>
      </c>
      <c r="X143" s="145">
        <v>0</v>
      </c>
      <c r="Y143" s="145">
        <f>X143*K143</f>
        <v>0</v>
      </c>
      <c r="Z143" s="145">
        <v>0</v>
      </c>
      <c r="AA143" s="146">
        <f>Z143*K143</f>
        <v>0</v>
      </c>
      <c r="AR143" s="19" t="s">
        <v>143</v>
      </c>
      <c r="AT143" s="19" t="s">
        <v>139</v>
      </c>
      <c r="AU143" s="19" t="s">
        <v>101</v>
      </c>
      <c r="AY143" s="19" t="s">
        <v>138</v>
      </c>
      <c r="BE143" s="147">
        <f>IF(U143="základní",N143,0)</f>
        <v>0</v>
      </c>
      <c r="BF143" s="147">
        <f>IF(U143="snížená",N143,0)</f>
        <v>0</v>
      </c>
      <c r="BG143" s="147">
        <f>IF(U143="zákl. přenesená",N143,0)</f>
        <v>0</v>
      </c>
      <c r="BH143" s="147">
        <f>IF(U143="sníž. přenesená",N143,0)</f>
        <v>0</v>
      </c>
      <c r="BI143" s="147">
        <f>IF(U143="nulová",N143,0)</f>
        <v>0</v>
      </c>
      <c r="BJ143" s="19" t="s">
        <v>11</v>
      </c>
      <c r="BK143" s="147">
        <f>ROUND(L143*K143,0)</f>
        <v>0</v>
      </c>
      <c r="BL143" s="19" t="s">
        <v>143</v>
      </c>
      <c r="BM143" s="19" t="s">
        <v>199</v>
      </c>
    </row>
    <row r="144" spans="2:65" s="1" customFormat="1" ht="31.5" customHeight="1">
      <c r="B144" s="138"/>
      <c r="C144" s="139" t="s">
        <v>200</v>
      </c>
      <c r="D144" s="139" t="s">
        <v>139</v>
      </c>
      <c r="E144" s="140" t="s">
        <v>201</v>
      </c>
      <c r="F144" s="245" t="s">
        <v>202</v>
      </c>
      <c r="G144" s="245"/>
      <c r="H144" s="245"/>
      <c r="I144" s="245"/>
      <c r="J144" s="141" t="s">
        <v>189</v>
      </c>
      <c r="K144" s="142">
        <v>0.768</v>
      </c>
      <c r="L144" s="246"/>
      <c r="M144" s="246"/>
      <c r="N144" s="246">
        <f>ROUND(L144*K144,0)</f>
        <v>0</v>
      </c>
      <c r="O144" s="246"/>
      <c r="P144" s="246"/>
      <c r="Q144" s="246"/>
      <c r="R144" s="143"/>
      <c r="T144" s="144" t="s">
        <v>5</v>
      </c>
      <c r="U144" s="42" t="s">
        <v>48</v>
      </c>
      <c r="V144" s="145">
        <v>0.625</v>
      </c>
      <c r="W144" s="145">
        <f>V144*K144</f>
        <v>0.48</v>
      </c>
      <c r="X144" s="145">
        <v>0</v>
      </c>
      <c r="Y144" s="145">
        <f>X144*K144</f>
        <v>0</v>
      </c>
      <c r="Z144" s="145">
        <v>0</v>
      </c>
      <c r="AA144" s="146">
        <f>Z144*K144</f>
        <v>0</v>
      </c>
      <c r="AR144" s="19" t="s">
        <v>143</v>
      </c>
      <c r="AT144" s="19" t="s">
        <v>139</v>
      </c>
      <c r="AU144" s="19" t="s">
        <v>101</v>
      </c>
      <c r="AY144" s="19" t="s">
        <v>138</v>
      </c>
      <c r="BE144" s="147">
        <f>IF(U144="základní",N144,0)</f>
        <v>0</v>
      </c>
      <c r="BF144" s="147">
        <f>IF(U144="snížená",N144,0)</f>
        <v>0</v>
      </c>
      <c r="BG144" s="147">
        <f>IF(U144="zákl. přenesená",N144,0)</f>
        <v>0</v>
      </c>
      <c r="BH144" s="147">
        <f>IF(U144="sníž. přenesená",N144,0)</f>
        <v>0</v>
      </c>
      <c r="BI144" s="147">
        <f>IF(U144="nulová",N144,0)</f>
        <v>0</v>
      </c>
      <c r="BJ144" s="19" t="s">
        <v>11</v>
      </c>
      <c r="BK144" s="147">
        <f>ROUND(L144*K144,0)</f>
        <v>0</v>
      </c>
      <c r="BL144" s="19" t="s">
        <v>143</v>
      </c>
      <c r="BM144" s="19" t="s">
        <v>203</v>
      </c>
    </row>
    <row r="145" spans="2:65" s="1" customFormat="1" ht="22.5" customHeight="1">
      <c r="B145" s="138"/>
      <c r="C145" s="139" t="s">
        <v>12</v>
      </c>
      <c r="D145" s="139" t="s">
        <v>139</v>
      </c>
      <c r="E145" s="140" t="s">
        <v>204</v>
      </c>
      <c r="F145" s="245" t="s">
        <v>205</v>
      </c>
      <c r="G145" s="245"/>
      <c r="H145" s="245"/>
      <c r="I145" s="245"/>
      <c r="J145" s="141" t="s">
        <v>142</v>
      </c>
      <c r="K145" s="142">
        <v>9.6</v>
      </c>
      <c r="L145" s="246"/>
      <c r="M145" s="246"/>
      <c r="N145" s="246">
        <f>ROUND(L145*K145,0)</f>
        <v>0</v>
      </c>
      <c r="O145" s="246"/>
      <c r="P145" s="246"/>
      <c r="Q145" s="246"/>
      <c r="R145" s="143"/>
      <c r="T145" s="144" t="s">
        <v>5</v>
      </c>
      <c r="U145" s="42" t="s">
        <v>48</v>
      </c>
      <c r="V145" s="145">
        <v>0.109</v>
      </c>
      <c r="W145" s="145">
        <f>V145*K145</f>
        <v>1.0464</v>
      </c>
      <c r="X145" s="145">
        <v>0.001</v>
      </c>
      <c r="Y145" s="145">
        <f>X145*K145</f>
        <v>0.0096</v>
      </c>
      <c r="Z145" s="145">
        <v>0</v>
      </c>
      <c r="AA145" s="146">
        <f>Z145*K145</f>
        <v>0</v>
      </c>
      <c r="AR145" s="19" t="s">
        <v>143</v>
      </c>
      <c r="AT145" s="19" t="s">
        <v>139</v>
      </c>
      <c r="AU145" s="19" t="s">
        <v>101</v>
      </c>
      <c r="AY145" s="19" t="s">
        <v>138</v>
      </c>
      <c r="BE145" s="147">
        <f>IF(U145="základní",N145,0)</f>
        <v>0</v>
      </c>
      <c r="BF145" s="147">
        <f>IF(U145="snížená",N145,0)</f>
        <v>0</v>
      </c>
      <c r="BG145" s="147">
        <f>IF(U145="zákl. přenesená",N145,0)</f>
        <v>0</v>
      </c>
      <c r="BH145" s="147">
        <f>IF(U145="sníž. přenesená",N145,0)</f>
        <v>0</v>
      </c>
      <c r="BI145" s="147">
        <f>IF(U145="nulová",N145,0)</f>
        <v>0</v>
      </c>
      <c r="BJ145" s="19" t="s">
        <v>11</v>
      </c>
      <c r="BK145" s="147">
        <f>ROUND(L145*K145,0)</f>
        <v>0</v>
      </c>
      <c r="BL145" s="19" t="s">
        <v>143</v>
      </c>
      <c r="BM145" s="19" t="s">
        <v>206</v>
      </c>
    </row>
    <row r="146" spans="2:65" s="1" customFormat="1" ht="31.5" customHeight="1">
      <c r="B146" s="138"/>
      <c r="C146" s="139" t="s">
        <v>207</v>
      </c>
      <c r="D146" s="139" t="s">
        <v>139</v>
      </c>
      <c r="E146" s="140" t="s">
        <v>208</v>
      </c>
      <c r="F146" s="245" t="s">
        <v>209</v>
      </c>
      <c r="G146" s="245"/>
      <c r="H146" s="245"/>
      <c r="I146" s="245"/>
      <c r="J146" s="141" t="s">
        <v>142</v>
      </c>
      <c r="K146" s="142">
        <v>9.6</v>
      </c>
      <c r="L146" s="246"/>
      <c r="M146" s="246"/>
      <c r="N146" s="246">
        <f>ROUND(L146*K146,0)</f>
        <v>0</v>
      </c>
      <c r="O146" s="246"/>
      <c r="P146" s="246"/>
      <c r="Q146" s="246"/>
      <c r="R146" s="143"/>
      <c r="T146" s="144" t="s">
        <v>5</v>
      </c>
      <c r="U146" s="42" t="s">
        <v>48</v>
      </c>
      <c r="V146" s="145">
        <v>1.721</v>
      </c>
      <c r="W146" s="145">
        <f>V146*K146</f>
        <v>16.5216</v>
      </c>
      <c r="X146" s="145">
        <v>0.1071</v>
      </c>
      <c r="Y146" s="145">
        <f>X146*K146</f>
        <v>1.02816</v>
      </c>
      <c r="Z146" s="145">
        <v>0</v>
      </c>
      <c r="AA146" s="146">
        <f>Z146*K146</f>
        <v>0</v>
      </c>
      <c r="AR146" s="19" t="s">
        <v>143</v>
      </c>
      <c r="AT146" s="19" t="s">
        <v>139</v>
      </c>
      <c r="AU146" s="19" t="s">
        <v>101</v>
      </c>
      <c r="AY146" s="19" t="s">
        <v>138</v>
      </c>
      <c r="BE146" s="147">
        <f>IF(U146="základní",N146,0)</f>
        <v>0</v>
      </c>
      <c r="BF146" s="147">
        <f>IF(U146="snížená",N146,0)</f>
        <v>0</v>
      </c>
      <c r="BG146" s="147">
        <f>IF(U146="zákl. přenesená",N146,0)</f>
        <v>0</v>
      </c>
      <c r="BH146" s="147">
        <f>IF(U146="sníž. přenesená",N146,0)</f>
        <v>0</v>
      </c>
      <c r="BI146" s="147">
        <f>IF(U146="nulová",N146,0)</f>
        <v>0</v>
      </c>
      <c r="BJ146" s="19" t="s">
        <v>11</v>
      </c>
      <c r="BK146" s="147">
        <f>ROUND(L146*K146,0)</f>
        <v>0</v>
      </c>
      <c r="BL146" s="19" t="s">
        <v>143</v>
      </c>
      <c r="BM146" s="19" t="s">
        <v>210</v>
      </c>
    </row>
    <row r="147" spans="2:63" s="9" customFormat="1" ht="29.85" customHeight="1">
      <c r="B147" s="127"/>
      <c r="C147" s="128"/>
      <c r="D147" s="137" t="s">
        <v>115</v>
      </c>
      <c r="E147" s="137"/>
      <c r="F147" s="137"/>
      <c r="G147" s="137"/>
      <c r="H147" s="137"/>
      <c r="I147" s="137"/>
      <c r="J147" s="137"/>
      <c r="K147" s="137"/>
      <c r="L147" s="137"/>
      <c r="M147" s="137"/>
      <c r="N147" s="263">
        <f>BK147</f>
        <v>0</v>
      </c>
      <c r="O147" s="264"/>
      <c r="P147" s="264"/>
      <c r="Q147" s="264"/>
      <c r="R147" s="130"/>
      <c r="T147" s="131"/>
      <c r="U147" s="128"/>
      <c r="V147" s="128"/>
      <c r="W147" s="132">
        <f>SUM(W148:W159)</f>
        <v>40.70288</v>
      </c>
      <c r="X147" s="128"/>
      <c r="Y147" s="132">
        <f>SUM(Y148:Y159)</f>
        <v>0.0565248</v>
      </c>
      <c r="Z147" s="128"/>
      <c r="AA147" s="133">
        <f>SUM(AA148:AA159)</f>
        <v>3.01824</v>
      </c>
      <c r="AR147" s="134" t="s">
        <v>11</v>
      </c>
      <c r="AT147" s="135" t="s">
        <v>82</v>
      </c>
      <c r="AU147" s="135" t="s">
        <v>11</v>
      </c>
      <c r="AY147" s="134" t="s">
        <v>138</v>
      </c>
      <c r="BK147" s="136">
        <f>SUM(BK148:BK159)</f>
        <v>0</v>
      </c>
    </row>
    <row r="148" spans="2:65" s="1" customFormat="1" ht="44.25" customHeight="1">
      <c r="B148" s="138"/>
      <c r="C148" s="139" t="s">
        <v>211</v>
      </c>
      <c r="D148" s="139" t="s">
        <v>139</v>
      </c>
      <c r="E148" s="140" t="s">
        <v>212</v>
      </c>
      <c r="F148" s="245" t="s">
        <v>213</v>
      </c>
      <c r="G148" s="245"/>
      <c r="H148" s="245"/>
      <c r="I148" s="245"/>
      <c r="J148" s="141" t="s">
        <v>189</v>
      </c>
      <c r="K148" s="142">
        <v>0.96</v>
      </c>
      <c r="L148" s="246"/>
      <c r="M148" s="246"/>
      <c r="N148" s="246">
        <f>ROUND(L148*K148,0)</f>
        <v>0</v>
      </c>
      <c r="O148" s="246"/>
      <c r="P148" s="246"/>
      <c r="Q148" s="246"/>
      <c r="R148" s="143"/>
      <c r="T148" s="144" t="s">
        <v>5</v>
      </c>
      <c r="U148" s="42" t="s">
        <v>48</v>
      </c>
      <c r="V148" s="145">
        <v>12.56</v>
      </c>
      <c r="W148" s="145">
        <f>V148*K148</f>
        <v>12.0576</v>
      </c>
      <c r="X148" s="145">
        <v>0</v>
      </c>
      <c r="Y148" s="145">
        <f>X148*K148</f>
        <v>0</v>
      </c>
      <c r="Z148" s="145">
        <v>2.2</v>
      </c>
      <c r="AA148" s="146">
        <f>Z148*K148</f>
        <v>2.112</v>
      </c>
      <c r="AR148" s="19" t="s">
        <v>143</v>
      </c>
      <c r="AT148" s="19" t="s">
        <v>139</v>
      </c>
      <c r="AU148" s="19" t="s">
        <v>101</v>
      </c>
      <c r="AY148" s="19" t="s">
        <v>138</v>
      </c>
      <c r="BE148" s="147">
        <f>IF(U148="základní",N148,0)</f>
        <v>0</v>
      </c>
      <c r="BF148" s="147">
        <f>IF(U148="snížená",N148,0)</f>
        <v>0</v>
      </c>
      <c r="BG148" s="147">
        <f>IF(U148="zákl. přenesená",N148,0)</f>
        <v>0</v>
      </c>
      <c r="BH148" s="147">
        <f>IF(U148="sníž. přenesená",N148,0)</f>
        <v>0</v>
      </c>
      <c r="BI148" s="147">
        <f>IF(U148="nulová",N148,0)</f>
        <v>0</v>
      </c>
      <c r="BJ148" s="19" t="s">
        <v>11</v>
      </c>
      <c r="BK148" s="147">
        <f>ROUND(L148*K148,0)</f>
        <v>0</v>
      </c>
      <c r="BL148" s="19" t="s">
        <v>143</v>
      </c>
      <c r="BM148" s="19" t="s">
        <v>214</v>
      </c>
    </row>
    <row r="149" spans="2:51" s="10" customFormat="1" ht="22.5" customHeight="1">
      <c r="B149" s="148"/>
      <c r="C149" s="149"/>
      <c r="D149" s="149"/>
      <c r="E149" s="150" t="s">
        <v>5</v>
      </c>
      <c r="F149" s="247" t="s">
        <v>215</v>
      </c>
      <c r="G149" s="248"/>
      <c r="H149" s="248"/>
      <c r="I149" s="248"/>
      <c r="J149" s="149"/>
      <c r="K149" s="151">
        <v>0.96</v>
      </c>
      <c r="L149" s="149"/>
      <c r="M149" s="149"/>
      <c r="N149" s="149"/>
      <c r="O149" s="149"/>
      <c r="P149" s="149"/>
      <c r="Q149" s="149"/>
      <c r="R149" s="152"/>
      <c r="T149" s="153"/>
      <c r="U149" s="149"/>
      <c r="V149" s="149"/>
      <c r="W149" s="149"/>
      <c r="X149" s="149"/>
      <c r="Y149" s="149"/>
      <c r="Z149" s="149"/>
      <c r="AA149" s="154"/>
      <c r="AT149" s="155" t="s">
        <v>146</v>
      </c>
      <c r="AU149" s="155" t="s">
        <v>101</v>
      </c>
      <c r="AV149" s="10" t="s">
        <v>101</v>
      </c>
      <c r="AW149" s="10" t="s">
        <v>40</v>
      </c>
      <c r="AX149" s="10" t="s">
        <v>83</v>
      </c>
      <c r="AY149" s="155" t="s">
        <v>138</v>
      </c>
    </row>
    <row r="150" spans="2:65" s="1" customFormat="1" ht="31.5" customHeight="1">
      <c r="B150" s="138"/>
      <c r="C150" s="139" t="s">
        <v>216</v>
      </c>
      <c r="D150" s="139" t="s">
        <v>139</v>
      </c>
      <c r="E150" s="140" t="s">
        <v>217</v>
      </c>
      <c r="F150" s="245" t="s">
        <v>218</v>
      </c>
      <c r="G150" s="245"/>
      <c r="H150" s="245"/>
      <c r="I150" s="245"/>
      <c r="J150" s="141" t="s">
        <v>142</v>
      </c>
      <c r="K150" s="142">
        <v>9.6</v>
      </c>
      <c r="L150" s="246"/>
      <c r="M150" s="246"/>
      <c r="N150" s="246">
        <f>ROUND(L150*K150,0)</f>
        <v>0</v>
      </c>
      <c r="O150" s="246"/>
      <c r="P150" s="246"/>
      <c r="Q150" s="246"/>
      <c r="R150" s="143"/>
      <c r="T150" s="144" t="s">
        <v>5</v>
      </c>
      <c r="U150" s="42" t="s">
        <v>48</v>
      </c>
      <c r="V150" s="145">
        <v>0.5</v>
      </c>
      <c r="W150" s="145">
        <f>V150*K150</f>
        <v>4.8</v>
      </c>
      <c r="X150" s="145">
        <v>0</v>
      </c>
      <c r="Y150" s="145">
        <f>X150*K150</f>
        <v>0</v>
      </c>
      <c r="Z150" s="145">
        <v>0.09</v>
      </c>
      <c r="AA150" s="146">
        <f>Z150*K150</f>
        <v>0.864</v>
      </c>
      <c r="AR150" s="19" t="s">
        <v>143</v>
      </c>
      <c r="AT150" s="19" t="s">
        <v>139</v>
      </c>
      <c r="AU150" s="19" t="s">
        <v>101</v>
      </c>
      <c r="AY150" s="19" t="s">
        <v>138</v>
      </c>
      <c r="BE150" s="147">
        <f>IF(U150="základní",N150,0)</f>
        <v>0</v>
      </c>
      <c r="BF150" s="147">
        <f>IF(U150="snížená",N150,0)</f>
        <v>0</v>
      </c>
      <c r="BG150" s="147">
        <f>IF(U150="zákl. přenesená",N150,0)</f>
        <v>0</v>
      </c>
      <c r="BH150" s="147">
        <f>IF(U150="sníž. přenesená",N150,0)</f>
        <v>0</v>
      </c>
      <c r="BI150" s="147">
        <f>IF(U150="nulová",N150,0)</f>
        <v>0</v>
      </c>
      <c r="BJ150" s="19" t="s">
        <v>11</v>
      </c>
      <c r="BK150" s="147">
        <f>ROUND(L150*K150,0)</f>
        <v>0</v>
      </c>
      <c r="BL150" s="19" t="s">
        <v>143</v>
      </c>
      <c r="BM150" s="19" t="s">
        <v>219</v>
      </c>
    </row>
    <row r="151" spans="2:51" s="10" customFormat="1" ht="22.5" customHeight="1">
      <c r="B151" s="148"/>
      <c r="C151" s="149"/>
      <c r="D151" s="149"/>
      <c r="E151" s="150" t="s">
        <v>5</v>
      </c>
      <c r="F151" s="247" t="s">
        <v>220</v>
      </c>
      <c r="G151" s="248"/>
      <c r="H151" s="248"/>
      <c r="I151" s="248"/>
      <c r="J151" s="149"/>
      <c r="K151" s="151">
        <v>9.6</v>
      </c>
      <c r="L151" s="149"/>
      <c r="M151" s="149"/>
      <c r="N151" s="149"/>
      <c r="O151" s="149"/>
      <c r="P151" s="149"/>
      <c r="Q151" s="149"/>
      <c r="R151" s="152"/>
      <c r="T151" s="153"/>
      <c r="U151" s="149"/>
      <c r="V151" s="149"/>
      <c r="W151" s="149"/>
      <c r="X151" s="149"/>
      <c r="Y151" s="149"/>
      <c r="Z151" s="149"/>
      <c r="AA151" s="154"/>
      <c r="AT151" s="155" t="s">
        <v>146</v>
      </c>
      <c r="AU151" s="155" t="s">
        <v>101</v>
      </c>
      <c r="AV151" s="10" t="s">
        <v>101</v>
      </c>
      <c r="AW151" s="10" t="s">
        <v>40</v>
      </c>
      <c r="AX151" s="10" t="s">
        <v>83</v>
      </c>
      <c r="AY151" s="155" t="s">
        <v>138</v>
      </c>
    </row>
    <row r="152" spans="2:65" s="1" customFormat="1" ht="31.5" customHeight="1">
      <c r="B152" s="138"/>
      <c r="C152" s="139" t="s">
        <v>221</v>
      </c>
      <c r="D152" s="139" t="s">
        <v>139</v>
      </c>
      <c r="E152" s="140" t="s">
        <v>222</v>
      </c>
      <c r="F152" s="245" t="s">
        <v>223</v>
      </c>
      <c r="G152" s="245"/>
      <c r="H152" s="245"/>
      <c r="I152" s="245"/>
      <c r="J152" s="141" t="s">
        <v>189</v>
      </c>
      <c r="K152" s="142">
        <v>0.96</v>
      </c>
      <c r="L152" s="246"/>
      <c r="M152" s="246"/>
      <c r="N152" s="246">
        <f>ROUND(L152*K152,0)</f>
        <v>0</v>
      </c>
      <c r="O152" s="246"/>
      <c r="P152" s="246"/>
      <c r="Q152" s="246"/>
      <c r="R152" s="143"/>
      <c r="T152" s="144" t="s">
        <v>5</v>
      </c>
      <c r="U152" s="42" t="s">
        <v>48</v>
      </c>
      <c r="V152" s="145">
        <v>4.828</v>
      </c>
      <c r="W152" s="145">
        <f>V152*K152</f>
        <v>4.63488</v>
      </c>
      <c r="X152" s="145">
        <v>0</v>
      </c>
      <c r="Y152" s="145">
        <f>X152*K152</f>
        <v>0</v>
      </c>
      <c r="Z152" s="145">
        <v>0.044</v>
      </c>
      <c r="AA152" s="146">
        <f>Z152*K152</f>
        <v>0.04223999999999999</v>
      </c>
      <c r="AR152" s="19" t="s">
        <v>143</v>
      </c>
      <c r="AT152" s="19" t="s">
        <v>139</v>
      </c>
      <c r="AU152" s="19" t="s">
        <v>101</v>
      </c>
      <c r="AY152" s="19" t="s">
        <v>138</v>
      </c>
      <c r="BE152" s="147">
        <f>IF(U152="základní",N152,0)</f>
        <v>0</v>
      </c>
      <c r="BF152" s="147">
        <f>IF(U152="snížená",N152,0)</f>
        <v>0</v>
      </c>
      <c r="BG152" s="147">
        <f>IF(U152="zákl. přenesená",N152,0)</f>
        <v>0</v>
      </c>
      <c r="BH152" s="147">
        <f>IF(U152="sníž. přenesená",N152,0)</f>
        <v>0</v>
      </c>
      <c r="BI152" s="147">
        <f>IF(U152="nulová",N152,0)</f>
        <v>0</v>
      </c>
      <c r="BJ152" s="19" t="s">
        <v>11</v>
      </c>
      <c r="BK152" s="147">
        <f>ROUND(L152*K152,0)</f>
        <v>0</v>
      </c>
      <c r="BL152" s="19" t="s">
        <v>143</v>
      </c>
      <c r="BM152" s="19" t="s">
        <v>224</v>
      </c>
    </row>
    <row r="153" spans="2:65" s="1" customFormat="1" ht="22.5" customHeight="1">
      <c r="B153" s="138"/>
      <c r="C153" s="139" t="s">
        <v>225</v>
      </c>
      <c r="D153" s="139" t="s">
        <v>139</v>
      </c>
      <c r="E153" s="140" t="s">
        <v>226</v>
      </c>
      <c r="F153" s="245" t="s">
        <v>227</v>
      </c>
      <c r="G153" s="245"/>
      <c r="H153" s="245"/>
      <c r="I153" s="245"/>
      <c r="J153" s="141" t="s">
        <v>228</v>
      </c>
      <c r="K153" s="142">
        <v>8.577</v>
      </c>
      <c r="L153" s="246"/>
      <c r="M153" s="246"/>
      <c r="N153" s="246">
        <f>ROUND(L153*K153,0)</f>
        <v>0</v>
      </c>
      <c r="O153" s="246"/>
      <c r="P153" s="246"/>
      <c r="Q153" s="246"/>
      <c r="R153" s="143"/>
      <c r="T153" s="144" t="s">
        <v>5</v>
      </c>
      <c r="U153" s="42" t="s">
        <v>48</v>
      </c>
      <c r="V153" s="145">
        <v>0.01</v>
      </c>
      <c r="W153" s="145">
        <f>V153*K153</f>
        <v>0.08577</v>
      </c>
      <c r="X153" s="145">
        <v>0</v>
      </c>
      <c r="Y153" s="145">
        <f>X153*K153</f>
        <v>0</v>
      </c>
      <c r="Z153" s="145">
        <v>0</v>
      </c>
      <c r="AA153" s="146">
        <f>Z153*K153</f>
        <v>0</v>
      </c>
      <c r="AR153" s="19" t="s">
        <v>143</v>
      </c>
      <c r="AT153" s="19" t="s">
        <v>139</v>
      </c>
      <c r="AU153" s="19" t="s">
        <v>101</v>
      </c>
      <c r="AY153" s="19" t="s">
        <v>138</v>
      </c>
      <c r="BE153" s="147">
        <f>IF(U153="základní",N153,0)</f>
        <v>0</v>
      </c>
      <c r="BF153" s="147">
        <f>IF(U153="snížená",N153,0)</f>
        <v>0</v>
      </c>
      <c r="BG153" s="147">
        <f>IF(U153="zákl. přenesená",N153,0)</f>
        <v>0</v>
      </c>
      <c r="BH153" s="147">
        <f>IF(U153="sníž. přenesená",N153,0)</f>
        <v>0</v>
      </c>
      <c r="BI153" s="147">
        <f>IF(U153="nulová",N153,0)</f>
        <v>0</v>
      </c>
      <c r="BJ153" s="19" t="s">
        <v>11</v>
      </c>
      <c r="BK153" s="147">
        <f>ROUND(L153*K153,0)</f>
        <v>0</v>
      </c>
      <c r="BL153" s="19" t="s">
        <v>143</v>
      </c>
      <c r="BM153" s="19" t="s">
        <v>229</v>
      </c>
    </row>
    <row r="154" spans="2:65" s="1" customFormat="1" ht="31.5" customHeight="1">
      <c r="B154" s="138"/>
      <c r="C154" s="139" t="s">
        <v>10</v>
      </c>
      <c r="D154" s="139" t="s">
        <v>139</v>
      </c>
      <c r="E154" s="140" t="s">
        <v>230</v>
      </c>
      <c r="F154" s="245" t="s">
        <v>231</v>
      </c>
      <c r="G154" s="245"/>
      <c r="H154" s="245"/>
      <c r="I154" s="245"/>
      <c r="J154" s="141" t="s">
        <v>228</v>
      </c>
      <c r="K154" s="142">
        <v>77.193</v>
      </c>
      <c r="L154" s="246"/>
      <c r="M154" s="246"/>
      <c r="N154" s="246">
        <f>ROUND(L154*K154,0)</f>
        <v>0</v>
      </c>
      <c r="O154" s="246"/>
      <c r="P154" s="246"/>
      <c r="Q154" s="246"/>
      <c r="R154" s="143"/>
      <c r="T154" s="144" t="s">
        <v>5</v>
      </c>
      <c r="U154" s="42" t="s">
        <v>48</v>
      </c>
      <c r="V154" s="145">
        <v>0</v>
      </c>
      <c r="W154" s="145">
        <f>V154*K154</f>
        <v>0</v>
      </c>
      <c r="X154" s="145">
        <v>0</v>
      </c>
      <c r="Y154" s="145">
        <f>X154*K154</f>
        <v>0</v>
      </c>
      <c r="Z154" s="145">
        <v>0</v>
      </c>
      <c r="AA154" s="146">
        <f>Z154*K154</f>
        <v>0</v>
      </c>
      <c r="AR154" s="19" t="s">
        <v>143</v>
      </c>
      <c r="AT154" s="19" t="s">
        <v>139</v>
      </c>
      <c r="AU154" s="19" t="s">
        <v>101</v>
      </c>
      <c r="AY154" s="19" t="s">
        <v>138</v>
      </c>
      <c r="BE154" s="147">
        <f>IF(U154="základní",N154,0)</f>
        <v>0</v>
      </c>
      <c r="BF154" s="147">
        <f>IF(U154="snížená",N154,0)</f>
        <v>0</v>
      </c>
      <c r="BG154" s="147">
        <f>IF(U154="zákl. přenesená",N154,0)</f>
        <v>0</v>
      </c>
      <c r="BH154" s="147">
        <f>IF(U154="sníž. přenesená",N154,0)</f>
        <v>0</v>
      </c>
      <c r="BI154" s="147">
        <f>IF(U154="nulová",N154,0)</f>
        <v>0</v>
      </c>
      <c r="BJ154" s="19" t="s">
        <v>11</v>
      </c>
      <c r="BK154" s="147">
        <f>ROUND(L154*K154,0)</f>
        <v>0</v>
      </c>
      <c r="BL154" s="19" t="s">
        <v>143</v>
      </c>
      <c r="BM154" s="19" t="s">
        <v>232</v>
      </c>
    </row>
    <row r="155" spans="2:65" s="1" customFormat="1" ht="31.5" customHeight="1">
      <c r="B155" s="138"/>
      <c r="C155" s="139" t="s">
        <v>233</v>
      </c>
      <c r="D155" s="139" t="s">
        <v>139</v>
      </c>
      <c r="E155" s="140" t="s">
        <v>234</v>
      </c>
      <c r="F155" s="245" t="s">
        <v>235</v>
      </c>
      <c r="G155" s="245"/>
      <c r="H155" s="245"/>
      <c r="I155" s="245"/>
      <c r="J155" s="141" t="s">
        <v>228</v>
      </c>
      <c r="K155" s="142">
        <v>8.577</v>
      </c>
      <c r="L155" s="246"/>
      <c r="M155" s="246"/>
      <c r="N155" s="246">
        <f>ROUND(L155*K155,0)</f>
        <v>0</v>
      </c>
      <c r="O155" s="246"/>
      <c r="P155" s="246"/>
      <c r="Q155" s="246"/>
      <c r="R155" s="143"/>
      <c r="T155" s="144" t="s">
        <v>5</v>
      </c>
      <c r="U155" s="42" t="s">
        <v>48</v>
      </c>
      <c r="V155" s="145">
        <v>0.15</v>
      </c>
      <c r="W155" s="145">
        <f>V155*K155</f>
        <v>1.2865499999999999</v>
      </c>
      <c r="X155" s="145">
        <v>0</v>
      </c>
      <c r="Y155" s="145">
        <f>X155*K155</f>
        <v>0</v>
      </c>
      <c r="Z155" s="145">
        <v>0</v>
      </c>
      <c r="AA155" s="146">
        <f>Z155*K155</f>
        <v>0</v>
      </c>
      <c r="AR155" s="19" t="s">
        <v>143</v>
      </c>
      <c r="AT155" s="19" t="s">
        <v>139</v>
      </c>
      <c r="AU155" s="19" t="s">
        <v>101</v>
      </c>
      <c r="AY155" s="19" t="s">
        <v>138</v>
      </c>
      <c r="BE155" s="147">
        <f>IF(U155="základní",N155,0)</f>
        <v>0</v>
      </c>
      <c r="BF155" s="147">
        <f>IF(U155="snížená",N155,0)</f>
        <v>0</v>
      </c>
      <c r="BG155" s="147">
        <f>IF(U155="zákl. přenesená",N155,0)</f>
        <v>0</v>
      </c>
      <c r="BH155" s="147">
        <f>IF(U155="sníž. přenesená",N155,0)</f>
        <v>0</v>
      </c>
      <c r="BI155" s="147">
        <f>IF(U155="nulová",N155,0)</f>
        <v>0</v>
      </c>
      <c r="BJ155" s="19" t="s">
        <v>11</v>
      </c>
      <c r="BK155" s="147">
        <f>ROUND(L155*K155,0)</f>
        <v>0</v>
      </c>
      <c r="BL155" s="19" t="s">
        <v>143</v>
      </c>
      <c r="BM155" s="19" t="s">
        <v>236</v>
      </c>
    </row>
    <row r="156" spans="2:65" s="1" customFormat="1" ht="31.5" customHeight="1">
      <c r="B156" s="138"/>
      <c r="C156" s="139" t="s">
        <v>237</v>
      </c>
      <c r="D156" s="139" t="s">
        <v>139</v>
      </c>
      <c r="E156" s="140" t="s">
        <v>238</v>
      </c>
      <c r="F156" s="245" t="s">
        <v>239</v>
      </c>
      <c r="G156" s="245"/>
      <c r="H156" s="245"/>
      <c r="I156" s="245"/>
      <c r="J156" s="141" t="s">
        <v>142</v>
      </c>
      <c r="K156" s="142">
        <v>20.48</v>
      </c>
      <c r="L156" s="246"/>
      <c r="M156" s="246"/>
      <c r="N156" s="246">
        <f>ROUND(L156*K156,0)</f>
        <v>0</v>
      </c>
      <c r="O156" s="246"/>
      <c r="P156" s="246"/>
      <c r="Q156" s="246"/>
      <c r="R156" s="143"/>
      <c r="T156" s="144" t="s">
        <v>5</v>
      </c>
      <c r="U156" s="42" t="s">
        <v>48</v>
      </c>
      <c r="V156" s="145">
        <v>0.58</v>
      </c>
      <c r="W156" s="145">
        <f>V156*K156</f>
        <v>11.8784</v>
      </c>
      <c r="X156" s="145">
        <v>0.00276</v>
      </c>
      <c r="Y156" s="145">
        <f>X156*K156</f>
        <v>0.0565248</v>
      </c>
      <c r="Z156" s="145">
        <v>0</v>
      </c>
      <c r="AA156" s="146">
        <f>Z156*K156</f>
        <v>0</v>
      </c>
      <c r="AR156" s="19" t="s">
        <v>143</v>
      </c>
      <c r="AT156" s="19" t="s">
        <v>139</v>
      </c>
      <c r="AU156" s="19" t="s">
        <v>101</v>
      </c>
      <c r="AY156" s="19" t="s">
        <v>138</v>
      </c>
      <c r="BE156" s="147">
        <f>IF(U156="základní",N156,0)</f>
        <v>0</v>
      </c>
      <c r="BF156" s="147">
        <f>IF(U156="snížená",N156,0)</f>
        <v>0</v>
      </c>
      <c r="BG156" s="147">
        <f>IF(U156="zákl. přenesená",N156,0)</f>
        <v>0</v>
      </c>
      <c r="BH156" s="147">
        <f>IF(U156="sníž. přenesená",N156,0)</f>
        <v>0</v>
      </c>
      <c r="BI156" s="147">
        <f>IF(U156="nulová",N156,0)</f>
        <v>0</v>
      </c>
      <c r="BJ156" s="19" t="s">
        <v>11</v>
      </c>
      <c r="BK156" s="147">
        <f>ROUND(L156*K156,0)</f>
        <v>0</v>
      </c>
      <c r="BL156" s="19" t="s">
        <v>143</v>
      </c>
      <c r="BM156" s="19" t="s">
        <v>240</v>
      </c>
    </row>
    <row r="157" spans="2:51" s="10" customFormat="1" ht="22.5" customHeight="1">
      <c r="B157" s="148"/>
      <c r="C157" s="149"/>
      <c r="D157" s="149"/>
      <c r="E157" s="150" t="s">
        <v>5</v>
      </c>
      <c r="F157" s="247" t="s">
        <v>241</v>
      </c>
      <c r="G157" s="248"/>
      <c r="H157" s="248"/>
      <c r="I157" s="248"/>
      <c r="J157" s="149"/>
      <c r="K157" s="151">
        <v>20.48</v>
      </c>
      <c r="L157" s="149"/>
      <c r="M157" s="149"/>
      <c r="N157" s="149"/>
      <c r="O157" s="149"/>
      <c r="P157" s="149"/>
      <c r="Q157" s="149"/>
      <c r="R157" s="152"/>
      <c r="T157" s="153"/>
      <c r="U157" s="149"/>
      <c r="V157" s="149"/>
      <c r="W157" s="149"/>
      <c r="X157" s="149"/>
      <c r="Y157" s="149"/>
      <c r="Z157" s="149"/>
      <c r="AA157" s="154"/>
      <c r="AT157" s="155" t="s">
        <v>146</v>
      </c>
      <c r="AU157" s="155" t="s">
        <v>101</v>
      </c>
      <c r="AV157" s="10" t="s">
        <v>101</v>
      </c>
      <c r="AW157" s="10" t="s">
        <v>40</v>
      </c>
      <c r="AX157" s="10" t="s">
        <v>83</v>
      </c>
      <c r="AY157" s="155" t="s">
        <v>138</v>
      </c>
    </row>
    <row r="158" spans="2:65" s="1" customFormat="1" ht="31.5" customHeight="1">
      <c r="B158" s="138"/>
      <c r="C158" s="139" t="s">
        <v>242</v>
      </c>
      <c r="D158" s="139" t="s">
        <v>139</v>
      </c>
      <c r="E158" s="140" t="s">
        <v>243</v>
      </c>
      <c r="F158" s="245" t="s">
        <v>244</v>
      </c>
      <c r="G158" s="245"/>
      <c r="H158" s="245"/>
      <c r="I158" s="245"/>
      <c r="J158" s="141" t="s">
        <v>142</v>
      </c>
      <c r="K158" s="142">
        <v>20.48</v>
      </c>
      <c r="L158" s="246"/>
      <c r="M158" s="246"/>
      <c r="N158" s="246">
        <f>ROUND(L158*K158,0)</f>
        <v>0</v>
      </c>
      <c r="O158" s="246"/>
      <c r="P158" s="246"/>
      <c r="Q158" s="246"/>
      <c r="R158" s="143"/>
      <c r="T158" s="144" t="s">
        <v>5</v>
      </c>
      <c r="U158" s="42" t="s">
        <v>48</v>
      </c>
      <c r="V158" s="145">
        <v>0.291</v>
      </c>
      <c r="W158" s="145">
        <f>V158*K158</f>
        <v>5.95968</v>
      </c>
      <c r="X158" s="145">
        <v>0</v>
      </c>
      <c r="Y158" s="145">
        <f>X158*K158</f>
        <v>0</v>
      </c>
      <c r="Z158" s="145">
        <v>0</v>
      </c>
      <c r="AA158" s="146">
        <f>Z158*K158</f>
        <v>0</v>
      </c>
      <c r="AR158" s="19" t="s">
        <v>143</v>
      </c>
      <c r="AT158" s="19" t="s">
        <v>139</v>
      </c>
      <c r="AU158" s="19" t="s">
        <v>101</v>
      </c>
      <c r="AY158" s="19" t="s">
        <v>138</v>
      </c>
      <c r="BE158" s="147">
        <f>IF(U158="základní",N158,0)</f>
        <v>0</v>
      </c>
      <c r="BF158" s="147">
        <f>IF(U158="snížená",N158,0)</f>
        <v>0</v>
      </c>
      <c r="BG158" s="147">
        <f>IF(U158="zákl. přenesená",N158,0)</f>
        <v>0</v>
      </c>
      <c r="BH158" s="147">
        <f>IF(U158="sníž. přenesená",N158,0)</f>
        <v>0</v>
      </c>
      <c r="BI158" s="147">
        <f>IF(U158="nulová",N158,0)</f>
        <v>0</v>
      </c>
      <c r="BJ158" s="19" t="s">
        <v>11</v>
      </c>
      <c r="BK158" s="147">
        <f>ROUND(L158*K158,0)</f>
        <v>0</v>
      </c>
      <c r="BL158" s="19" t="s">
        <v>143</v>
      </c>
      <c r="BM158" s="19" t="s">
        <v>245</v>
      </c>
    </row>
    <row r="159" spans="2:65" s="1" customFormat="1" ht="44.25" customHeight="1">
      <c r="B159" s="138"/>
      <c r="C159" s="139" t="s">
        <v>246</v>
      </c>
      <c r="D159" s="139" t="s">
        <v>139</v>
      </c>
      <c r="E159" s="140" t="s">
        <v>247</v>
      </c>
      <c r="F159" s="245" t="s">
        <v>248</v>
      </c>
      <c r="G159" s="245"/>
      <c r="H159" s="245"/>
      <c r="I159" s="245"/>
      <c r="J159" s="141" t="s">
        <v>228</v>
      </c>
      <c r="K159" s="142">
        <v>8.577</v>
      </c>
      <c r="L159" s="246"/>
      <c r="M159" s="246"/>
      <c r="N159" s="246">
        <f>ROUND(L159*K159,0)</f>
        <v>0</v>
      </c>
      <c r="O159" s="246"/>
      <c r="P159" s="246"/>
      <c r="Q159" s="246"/>
      <c r="R159" s="143"/>
      <c r="T159" s="144" t="s">
        <v>5</v>
      </c>
      <c r="U159" s="42" t="s">
        <v>48</v>
      </c>
      <c r="V159" s="145">
        <v>0</v>
      </c>
      <c r="W159" s="145">
        <f>V159*K159</f>
        <v>0</v>
      </c>
      <c r="X159" s="145">
        <v>0</v>
      </c>
      <c r="Y159" s="145">
        <f>X159*K159</f>
        <v>0</v>
      </c>
      <c r="Z159" s="145">
        <v>0</v>
      </c>
      <c r="AA159" s="146">
        <f>Z159*K159</f>
        <v>0</v>
      </c>
      <c r="AR159" s="19" t="s">
        <v>143</v>
      </c>
      <c r="AT159" s="19" t="s">
        <v>139</v>
      </c>
      <c r="AU159" s="19" t="s">
        <v>101</v>
      </c>
      <c r="AY159" s="19" t="s">
        <v>138</v>
      </c>
      <c r="BE159" s="147">
        <f>IF(U159="základní",N159,0)</f>
        <v>0</v>
      </c>
      <c r="BF159" s="147">
        <f>IF(U159="snížená",N159,0)</f>
        <v>0</v>
      </c>
      <c r="BG159" s="147">
        <f>IF(U159="zákl. přenesená",N159,0)</f>
        <v>0</v>
      </c>
      <c r="BH159" s="147">
        <f>IF(U159="sníž. přenesená",N159,0)</f>
        <v>0</v>
      </c>
      <c r="BI159" s="147">
        <f>IF(U159="nulová",N159,0)</f>
        <v>0</v>
      </c>
      <c r="BJ159" s="19" t="s">
        <v>11</v>
      </c>
      <c r="BK159" s="147">
        <f>ROUND(L159*K159,0)</f>
        <v>0</v>
      </c>
      <c r="BL159" s="19" t="s">
        <v>143</v>
      </c>
      <c r="BM159" s="19" t="s">
        <v>249</v>
      </c>
    </row>
    <row r="160" spans="2:63" s="9" customFormat="1" ht="29.85" customHeight="1">
      <c r="B160" s="127"/>
      <c r="C160" s="128"/>
      <c r="D160" s="137" t="s">
        <v>116</v>
      </c>
      <c r="E160" s="137"/>
      <c r="F160" s="137"/>
      <c r="G160" s="137"/>
      <c r="H160" s="137"/>
      <c r="I160" s="137"/>
      <c r="J160" s="137"/>
      <c r="K160" s="137"/>
      <c r="L160" s="137"/>
      <c r="M160" s="137"/>
      <c r="N160" s="263">
        <f>BK160</f>
        <v>0</v>
      </c>
      <c r="O160" s="264"/>
      <c r="P160" s="264"/>
      <c r="Q160" s="264"/>
      <c r="R160" s="130"/>
      <c r="T160" s="131"/>
      <c r="U160" s="128"/>
      <c r="V160" s="128"/>
      <c r="W160" s="132">
        <f>W161</f>
        <v>16.12476</v>
      </c>
      <c r="X160" s="128"/>
      <c r="Y160" s="132">
        <f>Y161</f>
        <v>0</v>
      </c>
      <c r="Z160" s="128"/>
      <c r="AA160" s="133">
        <f>AA161</f>
        <v>0</v>
      </c>
      <c r="AR160" s="134" t="s">
        <v>11</v>
      </c>
      <c r="AT160" s="135" t="s">
        <v>82</v>
      </c>
      <c r="AU160" s="135" t="s">
        <v>11</v>
      </c>
      <c r="AY160" s="134" t="s">
        <v>138</v>
      </c>
      <c r="BK160" s="136">
        <f>BK161</f>
        <v>0</v>
      </c>
    </row>
    <row r="161" spans="2:65" s="1" customFormat="1" ht="44.25" customHeight="1">
      <c r="B161" s="138"/>
      <c r="C161" s="139" t="s">
        <v>250</v>
      </c>
      <c r="D161" s="139" t="s">
        <v>139</v>
      </c>
      <c r="E161" s="140" t="s">
        <v>251</v>
      </c>
      <c r="F161" s="245" t="s">
        <v>252</v>
      </c>
      <c r="G161" s="245"/>
      <c r="H161" s="245"/>
      <c r="I161" s="245"/>
      <c r="J161" s="141" t="s">
        <v>228</v>
      </c>
      <c r="K161" s="142">
        <v>8.577</v>
      </c>
      <c r="L161" s="246"/>
      <c r="M161" s="246"/>
      <c r="N161" s="246">
        <f>ROUND(L161*K161,0)</f>
        <v>0</v>
      </c>
      <c r="O161" s="246"/>
      <c r="P161" s="246"/>
      <c r="Q161" s="246"/>
      <c r="R161" s="143"/>
      <c r="T161" s="144" t="s">
        <v>5</v>
      </c>
      <c r="U161" s="42" t="s">
        <v>48</v>
      </c>
      <c r="V161" s="145">
        <v>1.88</v>
      </c>
      <c r="W161" s="145">
        <f>V161*K161</f>
        <v>16.12476</v>
      </c>
      <c r="X161" s="145">
        <v>0</v>
      </c>
      <c r="Y161" s="145">
        <f>X161*K161</f>
        <v>0</v>
      </c>
      <c r="Z161" s="145">
        <v>0</v>
      </c>
      <c r="AA161" s="146">
        <f>Z161*K161</f>
        <v>0</v>
      </c>
      <c r="AR161" s="19" t="s">
        <v>143</v>
      </c>
      <c r="AT161" s="19" t="s">
        <v>139</v>
      </c>
      <c r="AU161" s="19" t="s">
        <v>101</v>
      </c>
      <c r="AY161" s="19" t="s">
        <v>138</v>
      </c>
      <c r="BE161" s="147">
        <f>IF(U161="základní",N161,0)</f>
        <v>0</v>
      </c>
      <c r="BF161" s="147">
        <f>IF(U161="snížená",N161,0)</f>
        <v>0</v>
      </c>
      <c r="BG161" s="147">
        <f>IF(U161="zákl. přenesená",N161,0)</f>
        <v>0</v>
      </c>
      <c r="BH161" s="147">
        <f>IF(U161="sníž. přenesená",N161,0)</f>
        <v>0</v>
      </c>
      <c r="BI161" s="147">
        <f>IF(U161="nulová",N161,0)</f>
        <v>0</v>
      </c>
      <c r="BJ161" s="19" t="s">
        <v>11</v>
      </c>
      <c r="BK161" s="147">
        <f>ROUND(L161*K161,0)</f>
        <v>0</v>
      </c>
      <c r="BL161" s="19" t="s">
        <v>143</v>
      </c>
      <c r="BM161" s="19" t="s">
        <v>253</v>
      </c>
    </row>
    <row r="162" spans="2:63" s="9" customFormat="1" ht="29.85" customHeight="1">
      <c r="B162" s="127"/>
      <c r="C162" s="128"/>
      <c r="D162" s="137" t="s">
        <v>117</v>
      </c>
      <c r="E162" s="137"/>
      <c r="F162" s="137"/>
      <c r="G162" s="137"/>
      <c r="H162" s="137"/>
      <c r="I162" s="137"/>
      <c r="J162" s="137"/>
      <c r="K162" s="137"/>
      <c r="L162" s="137"/>
      <c r="M162" s="137"/>
      <c r="N162" s="263">
        <f>BK162</f>
        <v>0</v>
      </c>
      <c r="O162" s="264"/>
      <c r="P162" s="264"/>
      <c r="Q162" s="264"/>
      <c r="R162" s="130"/>
      <c r="T162" s="131"/>
      <c r="U162" s="128"/>
      <c r="V162" s="128"/>
      <c r="W162" s="132">
        <f>W163</f>
        <v>20.2202</v>
      </c>
      <c r="X162" s="128"/>
      <c r="Y162" s="132">
        <f>Y163</f>
        <v>0</v>
      </c>
      <c r="Z162" s="128"/>
      <c r="AA162" s="133">
        <f>AA163</f>
        <v>0</v>
      </c>
      <c r="AR162" s="134" t="s">
        <v>11</v>
      </c>
      <c r="AT162" s="135" t="s">
        <v>82</v>
      </c>
      <c r="AU162" s="135" t="s">
        <v>11</v>
      </c>
      <c r="AY162" s="134" t="s">
        <v>138</v>
      </c>
      <c r="BK162" s="136">
        <f>BK163</f>
        <v>0</v>
      </c>
    </row>
    <row r="163" spans="2:65" s="1" customFormat="1" ht="22.5" customHeight="1">
      <c r="B163" s="138"/>
      <c r="C163" s="139" t="s">
        <v>254</v>
      </c>
      <c r="D163" s="139" t="s">
        <v>139</v>
      </c>
      <c r="E163" s="140" t="s">
        <v>255</v>
      </c>
      <c r="F163" s="245" t="s">
        <v>256</v>
      </c>
      <c r="G163" s="245"/>
      <c r="H163" s="245"/>
      <c r="I163" s="245"/>
      <c r="J163" s="141" t="s">
        <v>228</v>
      </c>
      <c r="K163" s="142">
        <v>5.555</v>
      </c>
      <c r="L163" s="246"/>
      <c r="M163" s="246"/>
      <c r="N163" s="246">
        <f>ROUND(L163*K163,0)</f>
        <v>0</v>
      </c>
      <c r="O163" s="246"/>
      <c r="P163" s="246"/>
      <c r="Q163" s="246"/>
      <c r="R163" s="143"/>
      <c r="T163" s="144" t="s">
        <v>5</v>
      </c>
      <c r="U163" s="42" t="s">
        <v>48</v>
      </c>
      <c r="V163" s="145">
        <v>3.64</v>
      </c>
      <c r="W163" s="145">
        <f>V163*K163</f>
        <v>20.2202</v>
      </c>
      <c r="X163" s="145">
        <v>0</v>
      </c>
      <c r="Y163" s="145">
        <f>X163*K163</f>
        <v>0</v>
      </c>
      <c r="Z163" s="145">
        <v>0</v>
      </c>
      <c r="AA163" s="146">
        <f>Z163*K163</f>
        <v>0</v>
      </c>
      <c r="AR163" s="19" t="s">
        <v>143</v>
      </c>
      <c r="AT163" s="19" t="s">
        <v>139</v>
      </c>
      <c r="AU163" s="19" t="s">
        <v>101</v>
      </c>
      <c r="AY163" s="19" t="s">
        <v>138</v>
      </c>
      <c r="BE163" s="147">
        <f>IF(U163="základní",N163,0)</f>
        <v>0</v>
      </c>
      <c r="BF163" s="147">
        <f>IF(U163="snížená",N163,0)</f>
        <v>0</v>
      </c>
      <c r="BG163" s="147">
        <f>IF(U163="zákl. přenesená",N163,0)</f>
        <v>0</v>
      </c>
      <c r="BH163" s="147">
        <f>IF(U163="sníž. přenesená",N163,0)</f>
        <v>0</v>
      </c>
      <c r="BI163" s="147">
        <f>IF(U163="nulová",N163,0)</f>
        <v>0</v>
      </c>
      <c r="BJ163" s="19" t="s">
        <v>11</v>
      </c>
      <c r="BK163" s="147">
        <f>ROUND(L163*K163,0)</f>
        <v>0</v>
      </c>
      <c r="BL163" s="19" t="s">
        <v>143</v>
      </c>
      <c r="BM163" s="19" t="s">
        <v>257</v>
      </c>
    </row>
    <row r="164" spans="2:63" s="9" customFormat="1" ht="37.35" customHeight="1">
      <c r="B164" s="127"/>
      <c r="C164" s="128"/>
      <c r="D164" s="129" t="s">
        <v>118</v>
      </c>
      <c r="E164" s="129"/>
      <c r="F164" s="129"/>
      <c r="G164" s="129"/>
      <c r="H164" s="129"/>
      <c r="I164" s="129"/>
      <c r="J164" s="129"/>
      <c r="K164" s="129"/>
      <c r="L164" s="129"/>
      <c r="M164" s="129"/>
      <c r="N164" s="265">
        <f>BK164</f>
        <v>0</v>
      </c>
      <c r="O164" s="266"/>
      <c r="P164" s="266"/>
      <c r="Q164" s="266"/>
      <c r="R164" s="130"/>
      <c r="T164" s="131"/>
      <c r="U164" s="128"/>
      <c r="V164" s="128"/>
      <c r="W164" s="132">
        <f>W165+W169</f>
        <v>10.997</v>
      </c>
      <c r="X164" s="128"/>
      <c r="Y164" s="132">
        <f>Y165+Y169</f>
        <v>0.0407</v>
      </c>
      <c r="Z164" s="128"/>
      <c r="AA164" s="133">
        <f>AA165+AA169</f>
        <v>0</v>
      </c>
      <c r="AR164" s="134" t="s">
        <v>101</v>
      </c>
      <c r="AT164" s="135" t="s">
        <v>82</v>
      </c>
      <c r="AU164" s="135" t="s">
        <v>83</v>
      </c>
      <c r="AY164" s="134" t="s">
        <v>138</v>
      </c>
      <c r="BK164" s="136">
        <f>BK165+BK169</f>
        <v>0</v>
      </c>
    </row>
    <row r="165" spans="2:63" s="9" customFormat="1" ht="19.9" customHeight="1">
      <c r="B165" s="127"/>
      <c r="C165" s="128"/>
      <c r="D165" s="137" t="s">
        <v>119</v>
      </c>
      <c r="E165" s="137"/>
      <c r="F165" s="137"/>
      <c r="G165" s="137"/>
      <c r="H165" s="137"/>
      <c r="I165" s="137"/>
      <c r="J165" s="137"/>
      <c r="K165" s="137"/>
      <c r="L165" s="137"/>
      <c r="M165" s="137"/>
      <c r="N165" s="261">
        <f>BK165</f>
        <v>0</v>
      </c>
      <c r="O165" s="262"/>
      <c r="P165" s="262"/>
      <c r="Q165" s="262"/>
      <c r="R165" s="130"/>
      <c r="T165" s="131"/>
      <c r="U165" s="128"/>
      <c r="V165" s="128"/>
      <c r="W165" s="132">
        <f>SUM(W166:W168)</f>
        <v>2.496</v>
      </c>
      <c r="X165" s="128"/>
      <c r="Y165" s="132">
        <f>SUM(Y166:Y168)</f>
        <v>0.0384</v>
      </c>
      <c r="Z165" s="128"/>
      <c r="AA165" s="133">
        <f>SUM(AA166:AA168)</f>
        <v>0</v>
      </c>
      <c r="AR165" s="134" t="s">
        <v>101</v>
      </c>
      <c r="AT165" s="135" t="s">
        <v>82</v>
      </c>
      <c r="AU165" s="135" t="s">
        <v>11</v>
      </c>
      <c r="AY165" s="134" t="s">
        <v>138</v>
      </c>
      <c r="BK165" s="136">
        <f>SUM(BK166:BK168)</f>
        <v>0</v>
      </c>
    </row>
    <row r="166" spans="2:65" s="1" customFormat="1" ht="31.5" customHeight="1">
      <c r="B166" s="138"/>
      <c r="C166" s="139" t="s">
        <v>258</v>
      </c>
      <c r="D166" s="139" t="s">
        <v>139</v>
      </c>
      <c r="E166" s="140" t="s">
        <v>259</v>
      </c>
      <c r="F166" s="245" t="s">
        <v>260</v>
      </c>
      <c r="G166" s="245"/>
      <c r="H166" s="245"/>
      <c r="I166" s="245"/>
      <c r="J166" s="141" t="s">
        <v>142</v>
      </c>
      <c r="K166" s="142">
        <v>9.6</v>
      </c>
      <c r="L166" s="246"/>
      <c r="M166" s="246"/>
      <c r="N166" s="246">
        <f>ROUND(L166*K166,0)</f>
        <v>0</v>
      </c>
      <c r="O166" s="246"/>
      <c r="P166" s="246"/>
      <c r="Q166" s="246"/>
      <c r="R166" s="143"/>
      <c r="T166" s="144" t="s">
        <v>5</v>
      </c>
      <c r="U166" s="42" t="s">
        <v>48</v>
      </c>
      <c r="V166" s="145">
        <v>0.26</v>
      </c>
      <c r="W166" s="145">
        <f>V166*K166</f>
        <v>2.496</v>
      </c>
      <c r="X166" s="145">
        <v>0</v>
      </c>
      <c r="Y166" s="145">
        <f>X166*K166</f>
        <v>0</v>
      </c>
      <c r="Z166" s="145">
        <v>0</v>
      </c>
      <c r="AA166" s="146">
        <f>Z166*K166</f>
        <v>0</v>
      </c>
      <c r="AR166" s="19" t="s">
        <v>207</v>
      </c>
      <c r="AT166" s="19" t="s">
        <v>139</v>
      </c>
      <c r="AU166" s="19" t="s">
        <v>101</v>
      </c>
      <c r="AY166" s="19" t="s">
        <v>138</v>
      </c>
      <c r="BE166" s="147">
        <f>IF(U166="základní",N166,0)</f>
        <v>0</v>
      </c>
      <c r="BF166" s="147">
        <f>IF(U166="snížená",N166,0)</f>
        <v>0</v>
      </c>
      <c r="BG166" s="147">
        <f>IF(U166="zákl. přenesená",N166,0)</f>
        <v>0</v>
      </c>
      <c r="BH166" s="147">
        <f>IF(U166="sníž. přenesená",N166,0)</f>
        <v>0</v>
      </c>
      <c r="BI166" s="147">
        <f>IF(U166="nulová",N166,0)</f>
        <v>0</v>
      </c>
      <c r="BJ166" s="19" t="s">
        <v>11</v>
      </c>
      <c r="BK166" s="147">
        <f>ROUND(L166*K166,0)</f>
        <v>0</v>
      </c>
      <c r="BL166" s="19" t="s">
        <v>207</v>
      </c>
      <c r="BM166" s="19" t="s">
        <v>261</v>
      </c>
    </row>
    <row r="167" spans="2:65" s="1" customFormat="1" ht="22.5" customHeight="1">
      <c r="B167" s="138"/>
      <c r="C167" s="156" t="s">
        <v>262</v>
      </c>
      <c r="D167" s="156" t="s">
        <v>152</v>
      </c>
      <c r="E167" s="157" t="s">
        <v>263</v>
      </c>
      <c r="F167" s="249" t="s">
        <v>264</v>
      </c>
      <c r="G167" s="249"/>
      <c r="H167" s="249"/>
      <c r="I167" s="249"/>
      <c r="J167" s="158" t="s">
        <v>155</v>
      </c>
      <c r="K167" s="159">
        <v>38.4</v>
      </c>
      <c r="L167" s="250"/>
      <c r="M167" s="250"/>
      <c r="N167" s="250">
        <f>ROUND(L167*K167,0)</f>
        <v>0</v>
      </c>
      <c r="O167" s="246"/>
      <c r="P167" s="246"/>
      <c r="Q167" s="246"/>
      <c r="R167" s="143"/>
      <c r="T167" s="144" t="s">
        <v>5</v>
      </c>
      <c r="U167" s="42" t="s">
        <v>48</v>
      </c>
      <c r="V167" s="145">
        <v>0</v>
      </c>
      <c r="W167" s="145">
        <f>V167*K167</f>
        <v>0</v>
      </c>
      <c r="X167" s="145">
        <v>0.001</v>
      </c>
      <c r="Y167" s="145">
        <f>X167*K167</f>
        <v>0.0384</v>
      </c>
      <c r="Z167" s="145">
        <v>0</v>
      </c>
      <c r="AA167" s="146">
        <f>Z167*K167</f>
        <v>0</v>
      </c>
      <c r="AR167" s="19" t="s">
        <v>265</v>
      </c>
      <c r="AT167" s="19" t="s">
        <v>152</v>
      </c>
      <c r="AU167" s="19" t="s">
        <v>101</v>
      </c>
      <c r="AY167" s="19" t="s">
        <v>138</v>
      </c>
      <c r="BE167" s="147">
        <f>IF(U167="základní",N167,0)</f>
        <v>0</v>
      </c>
      <c r="BF167" s="147">
        <f>IF(U167="snížená",N167,0)</f>
        <v>0</v>
      </c>
      <c r="BG167" s="147">
        <f>IF(U167="zákl. přenesená",N167,0)</f>
        <v>0</v>
      </c>
      <c r="BH167" s="147">
        <f>IF(U167="sníž. přenesená",N167,0)</f>
        <v>0</v>
      </c>
      <c r="BI167" s="147">
        <f>IF(U167="nulová",N167,0)</f>
        <v>0</v>
      </c>
      <c r="BJ167" s="19" t="s">
        <v>11</v>
      </c>
      <c r="BK167" s="147">
        <f>ROUND(L167*K167,0)</f>
        <v>0</v>
      </c>
      <c r="BL167" s="19" t="s">
        <v>207</v>
      </c>
      <c r="BM167" s="19" t="s">
        <v>266</v>
      </c>
    </row>
    <row r="168" spans="2:47" s="1" customFormat="1" ht="22.5" customHeight="1">
      <c r="B168" s="33"/>
      <c r="C168" s="34"/>
      <c r="D168" s="34"/>
      <c r="E168" s="34"/>
      <c r="F168" s="256" t="s">
        <v>267</v>
      </c>
      <c r="G168" s="257"/>
      <c r="H168" s="257"/>
      <c r="I168" s="257"/>
      <c r="J168" s="34"/>
      <c r="K168" s="34"/>
      <c r="L168" s="34"/>
      <c r="M168" s="34"/>
      <c r="N168" s="34"/>
      <c r="O168" s="34"/>
      <c r="P168" s="34"/>
      <c r="Q168" s="34"/>
      <c r="R168" s="35"/>
      <c r="T168" s="168"/>
      <c r="U168" s="34"/>
      <c r="V168" s="34"/>
      <c r="W168" s="34"/>
      <c r="X168" s="34"/>
      <c r="Y168" s="34"/>
      <c r="Z168" s="34"/>
      <c r="AA168" s="72"/>
      <c r="AT168" s="19" t="s">
        <v>268</v>
      </c>
      <c r="AU168" s="19" t="s">
        <v>101</v>
      </c>
    </row>
    <row r="169" spans="2:63" s="9" customFormat="1" ht="29.85" customHeight="1">
      <c r="B169" s="127"/>
      <c r="C169" s="128"/>
      <c r="D169" s="137" t="s">
        <v>120</v>
      </c>
      <c r="E169" s="137"/>
      <c r="F169" s="137"/>
      <c r="G169" s="137"/>
      <c r="H169" s="137"/>
      <c r="I169" s="137"/>
      <c r="J169" s="137"/>
      <c r="K169" s="137"/>
      <c r="L169" s="137"/>
      <c r="M169" s="137"/>
      <c r="N169" s="261">
        <f>BK169</f>
        <v>0</v>
      </c>
      <c r="O169" s="262"/>
      <c r="P169" s="262"/>
      <c r="Q169" s="262"/>
      <c r="R169" s="130"/>
      <c r="T169" s="131"/>
      <c r="U169" s="128"/>
      <c r="V169" s="128"/>
      <c r="W169" s="132">
        <f>SUM(W170:W173)</f>
        <v>8.501</v>
      </c>
      <c r="X169" s="128"/>
      <c r="Y169" s="132">
        <f>SUM(Y170:Y173)</f>
        <v>0.0023</v>
      </c>
      <c r="Z169" s="128"/>
      <c r="AA169" s="133">
        <f>SUM(AA170:AA173)</f>
        <v>0</v>
      </c>
      <c r="AR169" s="134" t="s">
        <v>101</v>
      </c>
      <c r="AT169" s="135" t="s">
        <v>82</v>
      </c>
      <c r="AU169" s="135" t="s">
        <v>11</v>
      </c>
      <c r="AY169" s="134" t="s">
        <v>138</v>
      </c>
      <c r="BK169" s="136">
        <f>SUM(BK170:BK173)</f>
        <v>0</v>
      </c>
    </row>
    <row r="170" spans="2:65" s="1" customFormat="1" ht="31.5" customHeight="1">
      <c r="B170" s="138"/>
      <c r="C170" s="139" t="s">
        <v>269</v>
      </c>
      <c r="D170" s="139" t="s">
        <v>139</v>
      </c>
      <c r="E170" s="140" t="s">
        <v>270</v>
      </c>
      <c r="F170" s="245" t="s">
        <v>271</v>
      </c>
      <c r="G170" s="245"/>
      <c r="H170" s="245"/>
      <c r="I170" s="245"/>
      <c r="J170" s="141" t="s">
        <v>164</v>
      </c>
      <c r="K170" s="142">
        <v>7</v>
      </c>
      <c r="L170" s="246"/>
      <c r="M170" s="246"/>
      <c r="N170" s="246">
        <f>ROUND(L170*K170,0)</f>
        <v>0</v>
      </c>
      <c r="O170" s="246"/>
      <c r="P170" s="246"/>
      <c r="Q170" s="246"/>
      <c r="R170" s="143"/>
      <c r="T170" s="144" t="s">
        <v>5</v>
      </c>
      <c r="U170" s="42" t="s">
        <v>48</v>
      </c>
      <c r="V170" s="145">
        <v>0.129</v>
      </c>
      <c r="W170" s="145">
        <f>V170*K170</f>
        <v>0.903</v>
      </c>
      <c r="X170" s="145">
        <v>0</v>
      </c>
      <c r="Y170" s="145">
        <f>X170*K170</f>
        <v>0</v>
      </c>
      <c r="Z170" s="145">
        <v>0</v>
      </c>
      <c r="AA170" s="146">
        <f>Z170*K170</f>
        <v>0</v>
      </c>
      <c r="AR170" s="19" t="s">
        <v>207</v>
      </c>
      <c r="AT170" s="19" t="s">
        <v>139</v>
      </c>
      <c r="AU170" s="19" t="s">
        <v>101</v>
      </c>
      <c r="AY170" s="19" t="s">
        <v>138</v>
      </c>
      <c r="BE170" s="147">
        <f>IF(U170="základní",N170,0)</f>
        <v>0</v>
      </c>
      <c r="BF170" s="147">
        <f>IF(U170="snížená",N170,0)</f>
        <v>0</v>
      </c>
      <c r="BG170" s="147">
        <f>IF(U170="zákl. přenesená",N170,0)</f>
        <v>0</v>
      </c>
      <c r="BH170" s="147">
        <f>IF(U170="sníž. přenesená",N170,0)</f>
        <v>0</v>
      </c>
      <c r="BI170" s="147">
        <f>IF(U170="nulová",N170,0)</f>
        <v>0</v>
      </c>
      <c r="BJ170" s="19" t="s">
        <v>11</v>
      </c>
      <c r="BK170" s="147">
        <f>ROUND(L170*K170,0)</f>
        <v>0</v>
      </c>
      <c r="BL170" s="19" t="s">
        <v>207</v>
      </c>
      <c r="BM170" s="19" t="s">
        <v>272</v>
      </c>
    </row>
    <row r="171" spans="2:65" s="1" customFormat="1" ht="31.5" customHeight="1">
      <c r="B171" s="138"/>
      <c r="C171" s="139" t="s">
        <v>273</v>
      </c>
      <c r="D171" s="139" t="s">
        <v>139</v>
      </c>
      <c r="E171" s="140" t="s">
        <v>274</v>
      </c>
      <c r="F171" s="245" t="s">
        <v>275</v>
      </c>
      <c r="G171" s="245"/>
      <c r="H171" s="245"/>
      <c r="I171" s="245"/>
      <c r="J171" s="141" t="s">
        <v>164</v>
      </c>
      <c r="K171" s="142">
        <v>9</v>
      </c>
      <c r="L171" s="246"/>
      <c r="M171" s="246"/>
      <c r="N171" s="246">
        <f>ROUND(L171*K171,0)</f>
        <v>0</v>
      </c>
      <c r="O171" s="246"/>
      <c r="P171" s="246"/>
      <c r="Q171" s="246"/>
      <c r="R171" s="143"/>
      <c r="T171" s="144" t="s">
        <v>5</v>
      </c>
      <c r="U171" s="42" t="s">
        <v>48</v>
      </c>
      <c r="V171" s="145">
        <v>0.152</v>
      </c>
      <c r="W171" s="145">
        <f>V171*K171</f>
        <v>1.3679999999999999</v>
      </c>
      <c r="X171" s="145">
        <v>0</v>
      </c>
      <c r="Y171" s="145">
        <f>X171*K171</f>
        <v>0</v>
      </c>
      <c r="Z171" s="145">
        <v>0</v>
      </c>
      <c r="AA171" s="146">
        <f>Z171*K171</f>
        <v>0</v>
      </c>
      <c r="AR171" s="19" t="s">
        <v>207</v>
      </c>
      <c r="AT171" s="19" t="s">
        <v>139</v>
      </c>
      <c r="AU171" s="19" t="s">
        <v>101</v>
      </c>
      <c r="AY171" s="19" t="s">
        <v>138</v>
      </c>
      <c r="BE171" s="147">
        <f>IF(U171="základní",N171,0)</f>
        <v>0</v>
      </c>
      <c r="BF171" s="147">
        <f>IF(U171="snížená",N171,0)</f>
        <v>0</v>
      </c>
      <c r="BG171" s="147">
        <f>IF(U171="zákl. přenesená",N171,0)</f>
        <v>0</v>
      </c>
      <c r="BH171" s="147">
        <f>IF(U171="sníž. přenesená",N171,0)</f>
        <v>0</v>
      </c>
      <c r="BI171" s="147">
        <f>IF(U171="nulová",N171,0)</f>
        <v>0</v>
      </c>
      <c r="BJ171" s="19" t="s">
        <v>11</v>
      </c>
      <c r="BK171" s="147">
        <f>ROUND(L171*K171,0)</f>
        <v>0</v>
      </c>
      <c r="BL171" s="19" t="s">
        <v>207</v>
      </c>
      <c r="BM171" s="19" t="s">
        <v>276</v>
      </c>
    </row>
    <row r="172" spans="2:65" s="1" customFormat="1" ht="31.5" customHeight="1">
      <c r="B172" s="138"/>
      <c r="C172" s="139" t="s">
        <v>265</v>
      </c>
      <c r="D172" s="139" t="s">
        <v>139</v>
      </c>
      <c r="E172" s="140" t="s">
        <v>277</v>
      </c>
      <c r="F172" s="245" t="s">
        <v>278</v>
      </c>
      <c r="G172" s="245"/>
      <c r="H172" s="245"/>
      <c r="I172" s="245"/>
      <c r="J172" s="141" t="s">
        <v>164</v>
      </c>
      <c r="K172" s="142">
        <v>7</v>
      </c>
      <c r="L172" s="246"/>
      <c r="M172" s="246"/>
      <c r="N172" s="246">
        <f>ROUND(L172*K172,0)</f>
        <v>0</v>
      </c>
      <c r="O172" s="246"/>
      <c r="P172" s="246"/>
      <c r="Q172" s="246"/>
      <c r="R172" s="143"/>
      <c r="T172" s="144" t="s">
        <v>5</v>
      </c>
      <c r="U172" s="42" t="s">
        <v>48</v>
      </c>
      <c r="V172" s="145">
        <v>0.314</v>
      </c>
      <c r="W172" s="145">
        <f>V172*K172</f>
        <v>2.198</v>
      </c>
      <c r="X172" s="145">
        <v>0.00011</v>
      </c>
      <c r="Y172" s="145">
        <f>X172*K172</f>
        <v>0.0007700000000000001</v>
      </c>
      <c r="Z172" s="145">
        <v>0</v>
      </c>
      <c r="AA172" s="146">
        <f>Z172*K172</f>
        <v>0</v>
      </c>
      <c r="AR172" s="19" t="s">
        <v>207</v>
      </c>
      <c r="AT172" s="19" t="s">
        <v>139</v>
      </c>
      <c r="AU172" s="19" t="s">
        <v>101</v>
      </c>
      <c r="AY172" s="19" t="s">
        <v>138</v>
      </c>
      <c r="BE172" s="147">
        <f>IF(U172="základní",N172,0)</f>
        <v>0</v>
      </c>
      <c r="BF172" s="147">
        <f>IF(U172="snížená",N172,0)</f>
        <v>0</v>
      </c>
      <c r="BG172" s="147">
        <f>IF(U172="zákl. přenesená",N172,0)</f>
        <v>0</v>
      </c>
      <c r="BH172" s="147">
        <f>IF(U172="sníž. přenesená",N172,0)</f>
        <v>0</v>
      </c>
      <c r="BI172" s="147">
        <f>IF(U172="nulová",N172,0)</f>
        <v>0</v>
      </c>
      <c r="BJ172" s="19" t="s">
        <v>11</v>
      </c>
      <c r="BK172" s="147">
        <f>ROUND(L172*K172,0)</f>
        <v>0</v>
      </c>
      <c r="BL172" s="19" t="s">
        <v>207</v>
      </c>
      <c r="BM172" s="19" t="s">
        <v>279</v>
      </c>
    </row>
    <row r="173" spans="2:65" s="1" customFormat="1" ht="31.5" customHeight="1">
      <c r="B173" s="138"/>
      <c r="C173" s="139" t="s">
        <v>280</v>
      </c>
      <c r="D173" s="139" t="s">
        <v>139</v>
      </c>
      <c r="E173" s="140" t="s">
        <v>281</v>
      </c>
      <c r="F173" s="245" t="s">
        <v>282</v>
      </c>
      <c r="G173" s="245"/>
      <c r="H173" s="245"/>
      <c r="I173" s="245"/>
      <c r="J173" s="141" t="s">
        <v>164</v>
      </c>
      <c r="K173" s="142">
        <v>9</v>
      </c>
      <c r="L173" s="246"/>
      <c r="M173" s="246"/>
      <c r="N173" s="246">
        <f>ROUND(L173*K173,0)</f>
        <v>0</v>
      </c>
      <c r="O173" s="246"/>
      <c r="P173" s="246"/>
      <c r="Q173" s="246"/>
      <c r="R173" s="143"/>
      <c r="T173" s="144" t="s">
        <v>5</v>
      </c>
      <c r="U173" s="42" t="s">
        <v>48</v>
      </c>
      <c r="V173" s="145">
        <v>0.448</v>
      </c>
      <c r="W173" s="145">
        <f>V173*K173</f>
        <v>4.032</v>
      </c>
      <c r="X173" s="145">
        <v>0.00017</v>
      </c>
      <c r="Y173" s="145">
        <f>X173*K173</f>
        <v>0.0015300000000000001</v>
      </c>
      <c r="Z173" s="145">
        <v>0</v>
      </c>
      <c r="AA173" s="146">
        <f>Z173*K173</f>
        <v>0</v>
      </c>
      <c r="AR173" s="19" t="s">
        <v>207</v>
      </c>
      <c r="AT173" s="19" t="s">
        <v>139</v>
      </c>
      <c r="AU173" s="19" t="s">
        <v>101</v>
      </c>
      <c r="AY173" s="19" t="s">
        <v>138</v>
      </c>
      <c r="BE173" s="147">
        <f>IF(U173="základní",N173,0)</f>
        <v>0</v>
      </c>
      <c r="BF173" s="147">
        <f>IF(U173="snížená",N173,0)</f>
        <v>0</v>
      </c>
      <c r="BG173" s="147">
        <f>IF(U173="zákl. přenesená",N173,0)</f>
        <v>0</v>
      </c>
      <c r="BH173" s="147">
        <f>IF(U173="sníž. přenesená",N173,0)</f>
        <v>0</v>
      </c>
      <c r="BI173" s="147">
        <f>IF(U173="nulová",N173,0)</f>
        <v>0</v>
      </c>
      <c r="BJ173" s="19" t="s">
        <v>11</v>
      </c>
      <c r="BK173" s="147">
        <f>ROUND(L173*K173,0)</f>
        <v>0</v>
      </c>
      <c r="BL173" s="19" t="s">
        <v>207</v>
      </c>
      <c r="BM173" s="19" t="s">
        <v>283</v>
      </c>
    </row>
    <row r="174" spans="2:63" s="9" customFormat="1" ht="37.35" customHeight="1">
      <c r="B174" s="127"/>
      <c r="C174" s="128"/>
      <c r="D174" s="129" t="s">
        <v>121</v>
      </c>
      <c r="E174" s="129"/>
      <c r="F174" s="129"/>
      <c r="G174" s="129"/>
      <c r="H174" s="129"/>
      <c r="I174" s="129"/>
      <c r="J174" s="129"/>
      <c r="K174" s="129"/>
      <c r="L174" s="129"/>
      <c r="M174" s="129"/>
      <c r="N174" s="265">
        <f>BK174</f>
        <v>0</v>
      </c>
      <c r="O174" s="266"/>
      <c r="P174" s="266"/>
      <c r="Q174" s="266"/>
      <c r="R174" s="130"/>
      <c r="T174" s="131"/>
      <c r="U174" s="128"/>
      <c r="V174" s="128"/>
      <c r="W174" s="132">
        <f>W175</f>
        <v>0.4696</v>
      </c>
      <c r="X174" s="128"/>
      <c r="Y174" s="132">
        <f>Y175</f>
        <v>0.0009900000000000002</v>
      </c>
      <c r="Z174" s="128"/>
      <c r="AA174" s="133">
        <f>AA175</f>
        <v>0</v>
      </c>
      <c r="AR174" s="134" t="s">
        <v>151</v>
      </c>
      <c r="AT174" s="135" t="s">
        <v>82</v>
      </c>
      <c r="AU174" s="135" t="s">
        <v>83</v>
      </c>
      <c r="AY174" s="134" t="s">
        <v>138</v>
      </c>
      <c r="BK174" s="136">
        <f>BK175</f>
        <v>0</v>
      </c>
    </row>
    <row r="175" spans="2:63" s="9" customFormat="1" ht="19.9" customHeight="1">
      <c r="B175" s="127"/>
      <c r="C175" s="128"/>
      <c r="D175" s="137" t="s">
        <v>122</v>
      </c>
      <c r="E175" s="137"/>
      <c r="F175" s="137"/>
      <c r="G175" s="137"/>
      <c r="H175" s="137"/>
      <c r="I175" s="137"/>
      <c r="J175" s="137"/>
      <c r="K175" s="137"/>
      <c r="L175" s="137"/>
      <c r="M175" s="137"/>
      <c r="N175" s="261">
        <f>BK175</f>
        <v>0</v>
      </c>
      <c r="O175" s="262"/>
      <c r="P175" s="262"/>
      <c r="Q175" s="262"/>
      <c r="R175" s="130"/>
      <c r="T175" s="131"/>
      <c r="U175" s="128"/>
      <c r="V175" s="128"/>
      <c r="W175" s="132">
        <f>SUM(W176:W177)</f>
        <v>0.4696</v>
      </c>
      <c r="X175" s="128"/>
      <c r="Y175" s="132">
        <f>SUM(Y176:Y177)</f>
        <v>0.0009900000000000002</v>
      </c>
      <c r="Z175" s="128"/>
      <c r="AA175" s="133">
        <f>SUM(AA176:AA177)</f>
        <v>0</v>
      </c>
      <c r="AR175" s="134" t="s">
        <v>151</v>
      </c>
      <c r="AT175" s="135" t="s">
        <v>82</v>
      </c>
      <c r="AU175" s="135" t="s">
        <v>11</v>
      </c>
      <c r="AY175" s="134" t="s">
        <v>138</v>
      </c>
      <c r="BK175" s="136">
        <f>SUM(BK176:BK177)</f>
        <v>0</v>
      </c>
    </row>
    <row r="176" spans="2:65" s="1" customFormat="1" ht="31.5" customHeight="1">
      <c r="B176" s="138"/>
      <c r="C176" s="139" t="s">
        <v>284</v>
      </c>
      <c r="D176" s="139" t="s">
        <v>139</v>
      </c>
      <c r="E176" s="140" t="s">
        <v>285</v>
      </c>
      <c r="F176" s="245" t="s">
        <v>286</v>
      </c>
      <c r="G176" s="245"/>
      <c r="H176" s="245"/>
      <c r="I176" s="245"/>
      <c r="J176" s="141" t="s">
        <v>287</v>
      </c>
      <c r="K176" s="142">
        <v>0.1</v>
      </c>
      <c r="L176" s="246"/>
      <c r="M176" s="246"/>
      <c r="N176" s="246">
        <f>ROUND(L176*K176,0)</f>
        <v>0</v>
      </c>
      <c r="O176" s="246"/>
      <c r="P176" s="246"/>
      <c r="Q176" s="246"/>
      <c r="R176" s="143"/>
      <c r="T176" s="144" t="s">
        <v>5</v>
      </c>
      <c r="U176" s="42" t="s">
        <v>48</v>
      </c>
      <c r="V176" s="145">
        <v>4.696</v>
      </c>
      <c r="W176" s="145">
        <f>V176*K176</f>
        <v>0.4696</v>
      </c>
      <c r="X176" s="145">
        <v>0.0099</v>
      </c>
      <c r="Y176" s="145">
        <f>X176*K176</f>
        <v>0.0009900000000000002</v>
      </c>
      <c r="Z176" s="145">
        <v>0</v>
      </c>
      <c r="AA176" s="146">
        <f>Z176*K176</f>
        <v>0</v>
      </c>
      <c r="AR176" s="19" t="s">
        <v>288</v>
      </c>
      <c r="AT176" s="19" t="s">
        <v>139</v>
      </c>
      <c r="AU176" s="19" t="s">
        <v>101</v>
      </c>
      <c r="AY176" s="19" t="s">
        <v>138</v>
      </c>
      <c r="BE176" s="147">
        <f>IF(U176="základní",N176,0)</f>
        <v>0</v>
      </c>
      <c r="BF176" s="147">
        <f>IF(U176="snížená",N176,0)</f>
        <v>0</v>
      </c>
      <c r="BG176" s="147">
        <f>IF(U176="zákl. přenesená",N176,0)</f>
        <v>0</v>
      </c>
      <c r="BH176" s="147">
        <f>IF(U176="sníž. přenesená",N176,0)</f>
        <v>0</v>
      </c>
      <c r="BI176" s="147">
        <f>IF(U176="nulová",N176,0)</f>
        <v>0</v>
      </c>
      <c r="BJ176" s="19" t="s">
        <v>11</v>
      </c>
      <c r="BK176" s="147">
        <f>ROUND(L176*K176,0)</f>
        <v>0</v>
      </c>
      <c r="BL176" s="19" t="s">
        <v>288</v>
      </c>
      <c r="BM176" s="19" t="s">
        <v>289</v>
      </c>
    </row>
    <row r="177" spans="2:47" s="1" customFormat="1" ht="138" customHeight="1">
      <c r="B177" s="33"/>
      <c r="C177" s="34"/>
      <c r="D177" s="34"/>
      <c r="E177" s="34"/>
      <c r="F177" s="256" t="s">
        <v>290</v>
      </c>
      <c r="G177" s="257"/>
      <c r="H177" s="257"/>
      <c r="I177" s="257"/>
      <c r="J177" s="34"/>
      <c r="K177" s="34"/>
      <c r="L177" s="34"/>
      <c r="M177" s="34"/>
      <c r="N177" s="34"/>
      <c r="O177" s="34"/>
      <c r="P177" s="34"/>
      <c r="Q177" s="34"/>
      <c r="R177" s="35"/>
      <c r="T177" s="99"/>
      <c r="U177" s="54"/>
      <c r="V177" s="54"/>
      <c r="W177" s="54"/>
      <c r="X177" s="54"/>
      <c r="Y177" s="54"/>
      <c r="Z177" s="54"/>
      <c r="AA177" s="56"/>
      <c r="AT177" s="19" t="s">
        <v>268</v>
      </c>
      <c r="AU177" s="19" t="s">
        <v>101</v>
      </c>
    </row>
    <row r="178" spans="2:18" s="1" customFormat="1" ht="6.95" customHeight="1">
      <c r="B178" s="57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9"/>
    </row>
  </sheetData>
  <mergeCells count="186">
    <mergeCell ref="H1:K1"/>
    <mergeCell ref="S2:AC2"/>
    <mergeCell ref="F173:I173"/>
    <mergeCell ref="L173:M173"/>
    <mergeCell ref="N173:Q173"/>
    <mergeCell ref="F176:I176"/>
    <mergeCell ref="L176:M176"/>
    <mergeCell ref="N176:Q176"/>
    <mergeCell ref="F177:I177"/>
    <mergeCell ref="N120:Q120"/>
    <mergeCell ref="N121:Q121"/>
    <mergeCell ref="N122:Q122"/>
    <mergeCell ref="N130:Q130"/>
    <mergeCell ref="N132:Q132"/>
    <mergeCell ref="N136:Q136"/>
    <mergeCell ref="N147:Q147"/>
    <mergeCell ref="N160:Q160"/>
    <mergeCell ref="N162:Q162"/>
    <mergeCell ref="N164:Q164"/>
    <mergeCell ref="N165:Q165"/>
    <mergeCell ref="N169:Q169"/>
    <mergeCell ref="N174:Q174"/>
    <mergeCell ref="N175:Q175"/>
    <mergeCell ref="F168:I168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3:I163"/>
    <mergeCell ref="L163:M163"/>
    <mergeCell ref="N163:Q163"/>
    <mergeCell ref="F166:I166"/>
    <mergeCell ref="L166:M166"/>
    <mergeCell ref="N166:Q166"/>
    <mergeCell ref="F167:I167"/>
    <mergeCell ref="L167:M167"/>
    <mergeCell ref="N167:Q167"/>
    <mergeCell ref="F157:I157"/>
    <mergeCell ref="F158:I158"/>
    <mergeCell ref="L158:M158"/>
    <mergeCell ref="N158:Q158"/>
    <mergeCell ref="F159:I159"/>
    <mergeCell ref="L159:M159"/>
    <mergeCell ref="N159:Q159"/>
    <mergeCell ref="F161:I161"/>
    <mergeCell ref="L161:M161"/>
    <mergeCell ref="N161:Q161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49:I149"/>
    <mergeCell ref="F150:I150"/>
    <mergeCell ref="L150:M150"/>
    <mergeCell ref="N150:Q150"/>
    <mergeCell ref="F151:I151"/>
    <mergeCell ref="F152:I152"/>
    <mergeCell ref="L152:M152"/>
    <mergeCell ref="N152:Q152"/>
    <mergeCell ref="F153:I153"/>
    <mergeCell ref="L153:M153"/>
    <mergeCell ref="N153:Q153"/>
    <mergeCell ref="F145:I145"/>
    <mergeCell ref="L145:M145"/>
    <mergeCell ref="N145:Q145"/>
    <mergeCell ref="F146:I146"/>
    <mergeCell ref="L146:M146"/>
    <mergeCell ref="N146:Q146"/>
    <mergeCell ref="F148:I148"/>
    <mergeCell ref="L148:M148"/>
    <mergeCell ref="N148:Q148"/>
    <mergeCell ref="F141:I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5:I135"/>
    <mergeCell ref="L135:M135"/>
    <mergeCell ref="N135:Q135"/>
    <mergeCell ref="F137:I137"/>
    <mergeCell ref="L137:M137"/>
    <mergeCell ref="N137:Q137"/>
    <mergeCell ref="F138:I138"/>
    <mergeCell ref="F139:I139"/>
    <mergeCell ref="F140:I140"/>
    <mergeCell ref="L140:M140"/>
    <mergeCell ref="N140:Q140"/>
    <mergeCell ref="F131:I131"/>
    <mergeCell ref="L131:M131"/>
    <mergeCell ref="N131:Q131"/>
    <mergeCell ref="F133:I133"/>
    <mergeCell ref="L133:M133"/>
    <mergeCell ref="N133:Q133"/>
    <mergeCell ref="F134:I134"/>
    <mergeCell ref="L134:M134"/>
    <mergeCell ref="N134:Q134"/>
    <mergeCell ref="F126:I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M117:Q117"/>
    <mergeCell ref="F119:I119"/>
    <mergeCell ref="L119:M119"/>
    <mergeCell ref="N119:Q119"/>
    <mergeCell ref="F123:I123"/>
    <mergeCell ref="L123:M123"/>
    <mergeCell ref="N123:Q123"/>
    <mergeCell ref="F124:I124"/>
    <mergeCell ref="F125:I125"/>
    <mergeCell ref="L125:M125"/>
    <mergeCell ref="N125:Q125"/>
    <mergeCell ref="N98:Q98"/>
    <mergeCell ref="N99:Q99"/>
    <mergeCell ref="N100:Q100"/>
    <mergeCell ref="N102:Q102"/>
    <mergeCell ref="L104:Q104"/>
    <mergeCell ref="C110:Q110"/>
    <mergeCell ref="F112:P112"/>
    <mergeCell ref="M114:P114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O14:P14"/>
    <mergeCell ref="O16:P16"/>
  </mergeCells>
  <hyperlinks>
    <hyperlink ref="F1:G1" location="C2" display="1) Krycí list rozpočtu"/>
    <hyperlink ref="H1:K1" location="C85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2"/>
  <sheetViews>
    <sheetView showGridLines="0" workbookViewId="0" topLeftCell="A1">
      <pane ySplit="1" topLeftCell="A105" activePane="bottomLeft" state="frozen"/>
      <selection pane="bottomLeft" activeCell="L117" sqref="L117:M11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2"/>
      <c r="B1" s="13"/>
      <c r="C1" s="13"/>
      <c r="D1" s="14" t="s">
        <v>1</v>
      </c>
      <c r="E1" s="13"/>
      <c r="F1" s="15" t="s">
        <v>96</v>
      </c>
      <c r="G1" s="15"/>
      <c r="H1" s="255" t="s">
        <v>97</v>
      </c>
      <c r="I1" s="255"/>
      <c r="J1" s="255"/>
      <c r="K1" s="255"/>
      <c r="L1" s="15" t="s">
        <v>98</v>
      </c>
      <c r="M1" s="13"/>
      <c r="N1" s="13"/>
      <c r="O1" s="14" t="s">
        <v>99</v>
      </c>
      <c r="P1" s="13"/>
      <c r="Q1" s="13"/>
      <c r="R1" s="13"/>
      <c r="S1" s="15" t="s">
        <v>100</v>
      </c>
      <c r="T1" s="15"/>
      <c r="U1" s="102"/>
      <c r="V1" s="102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3" t="s">
        <v>7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S2" s="217" t="s">
        <v>8</v>
      </c>
      <c r="T2" s="218"/>
      <c r="U2" s="218"/>
      <c r="V2" s="218"/>
      <c r="W2" s="218"/>
      <c r="X2" s="218"/>
      <c r="Y2" s="218"/>
      <c r="Z2" s="218"/>
      <c r="AA2" s="218"/>
      <c r="AB2" s="218"/>
      <c r="AC2" s="218"/>
      <c r="AT2" s="19" t="s">
        <v>91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101</v>
      </c>
    </row>
    <row r="4" spans="2:46" ht="36.95" customHeight="1">
      <c r="B4" s="23"/>
      <c r="C4" s="195" t="s">
        <v>102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24"/>
      <c r="T4" s="25" t="s">
        <v>14</v>
      </c>
      <c r="AT4" s="19" t="s">
        <v>6</v>
      </c>
    </row>
    <row r="5" spans="2:18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18</v>
      </c>
      <c r="E6" s="26"/>
      <c r="F6" s="267" t="str">
        <f>'Rekapitulace stavby'!K6</f>
        <v>Základní škola El.Krásnohorské - Oprava anglických dvorků</v>
      </c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"/>
      <c r="R6" s="24"/>
    </row>
    <row r="7" spans="2:18" s="1" customFormat="1" ht="32.85" customHeight="1">
      <c r="B7" s="33"/>
      <c r="C7" s="34"/>
      <c r="D7" s="29" t="s">
        <v>291</v>
      </c>
      <c r="E7" s="34"/>
      <c r="F7" s="199" t="s">
        <v>292</v>
      </c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34"/>
      <c r="R7" s="35"/>
    </row>
    <row r="8" spans="2:18" s="1" customFormat="1" ht="14.45" customHeight="1">
      <c r="B8" s="33"/>
      <c r="C8" s="34"/>
      <c r="D8" s="30" t="s">
        <v>21</v>
      </c>
      <c r="E8" s="34"/>
      <c r="F8" s="28" t="s">
        <v>5</v>
      </c>
      <c r="G8" s="34"/>
      <c r="H8" s="34"/>
      <c r="I8" s="34"/>
      <c r="J8" s="34"/>
      <c r="K8" s="34"/>
      <c r="L8" s="34"/>
      <c r="M8" s="30" t="s">
        <v>22</v>
      </c>
      <c r="N8" s="34"/>
      <c r="O8" s="28" t="s">
        <v>5</v>
      </c>
      <c r="P8" s="34"/>
      <c r="Q8" s="34"/>
      <c r="R8" s="35"/>
    </row>
    <row r="9" spans="2:18" s="1" customFormat="1" ht="14.45" customHeight="1">
      <c r="B9" s="33"/>
      <c r="C9" s="34"/>
      <c r="D9" s="30" t="s">
        <v>23</v>
      </c>
      <c r="E9" s="34"/>
      <c r="F9" s="28" t="s">
        <v>24</v>
      </c>
      <c r="G9" s="34"/>
      <c r="H9" s="34"/>
      <c r="I9" s="34"/>
      <c r="J9" s="34"/>
      <c r="K9" s="34"/>
      <c r="L9" s="34"/>
      <c r="M9" s="30" t="s">
        <v>25</v>
      </c>
      <c r="N9" s="34"/>
      <c r="O9" s="229" t="str">
        <f>'Rekapitulace stavby'!AN8</f>
        <v>30. 5. 2017</v>
      </c>
      <c r="P9" s="229"/>
      <c r="Q9" s="34"/>
      <c r="R9" s="35"/>
    </row>
    <row r="10" spans="2:18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45" customHeight="1">
      <c r="B11" s="33"/>
      <c r="C11" s="34"/>
      <c r="D11" s="30" t="s">
        <v>29</v>
      </c>
      <c r="E11" s="34"/>
      <c r="F11" s="34"/>
      <c r="G11" s="34"/>
      <c r="H11" s="34"/>
      <c r="I11" s="34"/>
      <c r="J11" s="34"/>
      <c r="K11" s="34"/>
      <c r="L11" s="34"/>
      <c r="M11" s="30" t="s">
        <v>30</v>
      </c>
      <c r="N11" s="34"/>
      <c r="O11" s="197" t="s">
        <v>31</v>
      </c>
      <c r="P11" s="197"/>
      <c r="Q11" s="34"/>
      <c r="R11" s="35"/>
    </row>
    <row r="12" spans="2:18" s="1" customFormat="1" ht="18" customHeight="1">
      <c r="B12" s="33"/>
      <c r="C12" s="34"/>
      <c r="D12" s="34"/>
      <c r="E12" s="28" t="s">
        <v>32</v>
      </c>
      <c r="F12" s="34"/>
      <c r="G12" s="34"/>
      <c r="H12" s="34"/>
      <c r="I12" s="34"/>
      <c r="J12" s="34"/>
      <c r="K12" s="34"/>
      <c r="L12" s="34"/>
      <c r="M12" s="30" t="s">
        <v>33</v>
      </c>
      <c r="N12" s="34"/>
      <c r="O12" s="197" t="s">
        <v>5</v>
      </c>
      <c r="P12" s="197"/>
      <c r="Q12" s="34"/>
      <c r="R12" s="35"/>
    </row>
    <row r="13" spans="2:18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45" customHeight="1">
      <c r="B14" s="33"/>
      <c r="C14" s="34"/>
      <c r="D14" s="30" t="s">
        <v>34</v>
      </c>
      <c r="E14" s="34"/>
      <c r="F14" s="34"/>
      <c r="G14" s="34"/>
      <c r="H14" s="34"/>
      <c r="I14" s="34"/>
      <c r="J14" s="34"/>
      <c r="K14" s="34"/>
      <c r="L14" s="34"/>
      <c r="M14" s="30" t="s">
        <v>30</v>
      </c>
      <c r="N14" s="34"/>
      <c r="O14" s="197" t="str">
        <f>IF('Rekapitulace stavby'!AN13="","",'Rekapitulace stavby'!AN13)</f>
        <v/>
      </c>
      <c r="P14" s="197"/>
      <c r="Q14" s="34"/>
      <c r="R14" s="35"/>
    </row>
    <row r="15" spans="2:18" s="1" customFormat="1" ht="18" customHeight="1">
      <c r="B15" s="33"/>
      <c r="C15" s="34"/>
      <c r="D15" s="34"/>
      <c r="E15" s="28" t="str">
        <f>IF('Rekapitulace stavby'!E14="","",'Rekapitulace stavby'!E14)</f>
        <v xml:space="preserve"> </v>
      </c>
      <c r="F15" s="34"/>
      <c r="G15" s="34"/>
      <c r="H15" s="34"/>
      <c r="I15" s="34"/>
      <c r="J15" s="34"/>
      <c r="K15" s="34"/>
      <c r="L15" s="34"/>
      <c r="M15" s="30" t="s">
        <v>33</v>
      </c>
      <c r="N15" s="34"/>
      <c r="O15" s="197" t="str">
        <f>IF('Rekapitulace stavby'!AN14="","",'Rekapitulace stavby'!AN14)</f>
        <v/>
      </c>
      <c r="P15" s="197"/>
      <c r="Q15" s="34"/>
      <c r="R15" s="35"/>
    </row>
    <row r="16" spans="2:18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30" t="s">
        <v>36</v>
      </c>
      <c r="E17" s="34"/>
      <c r="F17" s="34"/>
      <c r="G17" s="34"/>
      <c r="H17" s="34"/>
      <c r="I17" s="34"/>
      <c r="J17" s="34"/>
      <c r="K17" s="34"/>
      <c r="L17" s="34"/>
      <c r="M17" s="30" t="s">
        <v>30</v>
      </c>
      <c r="N17" s="34"/>
      <c r="O17" s="197" t="s">
        <v>37</v>
      </c>
      <c r="P17" s="197"/>
      <c r="Q17" s="34"/>
      <c r="R17" s="35"/>
    </row>
    <row r="18" spans="2:18" s="1" customFormat="1" ht="18" customHeight="1">
      <c r="B18" s="33"/>
      <c r="C18" s="34"/>
      <c r="D18" s="34"/>
      <c r="E18" s="28" t="s">
        <v>38</v>
      </c>
      <c r="F18" s="34"/>
      <c r="G18" s="34"/>
      <c r="H18" s="34"/>
      <c r="I18" s="34"/>
      <c r="J18" s="34"/>
      <c r="K18" s="34"/>
      <c r="L18" s="34"/>
      <c r="M18" s="30" t="s">
        <v>33</v>
      </c>
      <c r="N18" s="34"/>
      <c r="O18" s="197" t="s">
        <v>39</v>
      </c>
      <c r="P18" s="197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30" t="s">
        <v>41</v>
      </c>
      <c r="E20" s="34"/>
      <c r="F20" s="34"/>
      <c r="G20" s="34"/>
      <c r="H20" s="34"/>
      <c r="I20" s="34"/>
      <c r="J20" s="34"/>
      <c r="K20" s="34"/>
      <c r="L20" s="34"/>
      <c r="M20" s="30" t="s">
        <v>30</v>
      </c>
      <c r="N20" s="34"/>
      <c r="O20" s="197" t="s">
        <v>5</v>
      </c>
      <c r="P20" s="197"/>
      <c r="Q20" s="34"/>
      <c r="R20" s="35"/>
    </row>
    <row r="21" spans="2:18" s="1" customFormat="1" ht="18" customHeight="1">
      <c r="B21" s="33"/>
      <c r="C21" s="34"/>
      <c r="D21" s="34"/>
      <c r="E21" s="28" t="s">
        <v>42</v>
      </c>
      <c r="F21" s="34"/>
      <c r="G21" s="34"/>
      <c r="H21" s="34"/>
      <c r="I21" s="34"/>
      <c r="J21" s="34"/>
      <c r="K21" s="34"/>
      <c r="L21" s="34"/>
      <c r="M21" s="30" t="s">
        <v>33</v>
      </c>
      <c r="N21" s="34"/>
      <c r="O21" s="197" t="s">
        <v>5</v>
      </c>
      <c r="P21" s="197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30" t="s">
        <v>43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00" t="s">
        <v>5</v>
      </c>
      <c r="F24" s="200"/>
      <c r="G24" s="200"/>
      <c r="H24" s="200"/>
      <c r="I24" s="200"/>
      <c r="J24" s="200"/>
      <c r="K24" s="200"/>
      <c r="L24" s="200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03" t="s">
        <v>103</v>
      </c>
      <c r="E27" s="34"/>
      <c r="F27" s="34"/>
      <c r="G27" s="34"/>
      <c r="H27" s="34"/>
      <c r="I27" s="34"/>
      <c r="J27" s="34"/>
      <c r="K27" s="34"/>
      <c r="L27" s="34"/>
      <c r="M27" s="225">
        <f>N88</f>
        <v>0</v>
      </c>
      <c r="N27" s="225"/>
      <c r="O27" s="225"/>
      <c r="P27" s="225"/>
      <c r="Q27" s="34"/>
      <c r="R27" s="35"/>
    </row>
    <row r="28" spans="2:18" s="1" customFormat="1" ht="14.45" customHeight="1">
      <c r="B28" s="33"/>
      <c r="C28" s="34"/>
      <c r="D28" s="32" t="s">
        <v>104</v>
      </c>
      <c r="E28" s="34"/>
      <c r="F28" s="34"/>
      <c r="G28" s="34"/>
      <c r="H28" s="34"/>
      <c r="I28" s="34"/>
      <c r="J28" s="34"/>
      <c r="K28" s="34"/>
      <c r="L28" s="34"/>
      <c r="M28" s="225">
        <f>N95</f>
        <v>0</v>
      </c>
      <c r="N28" s="225"/>
      <c r="O28" s="225"/>
      <c r="P28" s="225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04" t="s">
        <v>46</v>
      </c>
      <c r="E30" s="34"/>
      <c r="F30" s="34"/>
      <c r="G30" s="34"/>
      <c r="H30" s="34"/>
      <c r="I30" s="34"/>
      <c r="J30" s="34"/>
      <c r="K30" s="34"/>
      <c r="L30" s="34"/>
      <c r="M30" s="230">
        <f>ROUND(M27+M28,0)</f>
        <v>0</v>
      </c>
      <c r="N30" s="228"/>
      <c r="O30" s="228"/>
      <c r="P30" s="228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47</v>
      </c>
      <c r="E32" s="40" t="s">
        <v>48</v>
      </c>
      <c r="F32" s="41">
        <v>0.21</v>
      </c>
      <c r="G32" s="105" t="s">
        <v>49</v>
      </c>
      <c r="H32" s="231">
        <f>ROUND((SUM(BE95:BE96)+SUM(BE114:BE141)),0)</f>
        <v>0</v>
      </c>
      <c r="I32" s="228"/>
      <c r="J32" s="228"/>
      <c r="K32" s="34"/>
      <c r="L32" s="34"/>
      <c r="M32" s="231">
        <f>ROUND(ROUND((SUM(BE95:BE96)+SUM(BE114:BE141)),0)*F32,0)</f>
        <v>0</v>
      </c>
      <c r="N32" s="228"/>
      <c r="O32" s="228"/>
      <c r="P32" s="228"/>
      <c r="Q32" s="34"/>
      <c r="R32" s="35"/>
    </row>
    <row r="33" spans="2:18" s="1" customFormat="1" ht="14.45" customHeight="1">
      <c r="B33" s="33"/>
      <c r="C33" s="34"/>
      <c r="D33" s="34"/>
      <c r="E33" s="40" t="s">
        <v>50</v>
      </c>
      <c r="F33" s="41">
        <v>0.15</v>
      </c>
      <c r="G33" s="105" t="s">
        <v>49</v>
      </c>
      <c r="H33" s="231">
        <f>ROUND((SUM(BF95:BF96)+SUM(BF114:BF141)),0)</f>
        <v>0</v>
      </c>
      <c r="I33" s="228"/>
      <c r="J33" s="228"/>
      <c r="K33" s="34"/>
      <c r="L33" s="34"/>
      <c r="M33" s="231">
        <f>ROUND(ROUND((SUM(BF95:BF96)+SUM(BF114:BF141)),0)*F33,0)</f>
        <v>0</v>
      </c>
      <c r="N33" s="228"/>
      <c r="O33" s="228"/>
      <c r="P33" s="228"/>
      <c r="Q33" s="34"/>
      <c r="R33" s="35"/>
    </row>
    <row r="34" spans="2:18" s="1" customFormat="1" ht="14.45" customHeight="1" hidden="1">
      <c r="B34" s="33"/>
      <c r="C34" s="34"/>
      <c r="D34" s="34"/>
      <c r="E34" s="40" t="s">
        <v>51</v>
      </c>
      <c r="F34" s="41">
        <v>0.21</v>
      </c>
      <c r="G34" s="105" t="s">
        <v>49</v>
      </c>
      <c r="H34" s="231">
        <f>ROUND((SUM(BG95:BG96)+SUM(BG114:BG141)),0)</f>
        <v>0</v>
      </c>
      <c r="I34" s="228"/>
      <c r="J34" s="228"/>
      <c r="K34" s="34"/>
      <c r="L34" s="34"/>
      <c r="M34" s="231">
        <v>0</v>
      </c>
      <c r="N34" s="228"/>
      <c r="O34" s="228"/>
      <c r="P34" s="228"/>
      <c r="Q34" s="34"/>
      <c r="R34" s="35"/>
    </row>
    <row r="35" spans="2:18" s="1" customFormat="1" ht="14.45" customHeight="1" hidden="1">
      <c r="B35" s="33"/>
      <c r="C35" s="34"/>
      <c r="D35" s="34"/>
      <c r="E35" s="40" t="s">
        <v>52</v>
      </c>
      <c r="F35" s="41">
        <v>0.15</v>
      </c>
      <c r="G35" s="105" t="s">
        <v>49</v>
      </c>
      <c r="H35" s="231">
        <f>ROUND((SUM(BH95:BH96)+SUM(BH114:BH141)),0)</f>
        <v>0</v>
      </c>
      <c r="I35" s="228"/>
      <c r="J35" s="228"/>
      <c r="K35" s="34"/>
      <c r="L35" s="34"/>
      <c r="M35" s="231">
        <v>0</v>
      </c>
      <c r="N35" s="228"/>
      <c r="O35" s="228"/>
      <c r="P35" s="228"/>
      <c r="Q35" s="34"/>
      <c r="R35" s="35"/>
    </row>
    <row r="36" spans="2:18" s="1" customFormat="1" ht="14.45" customHeight="1" hidden="1">
      <c r="B36" s="33"/>
      <c r="C36" s="34"/>
      <c r="D36" s="34"/>
      <c r="E36" s="40" t="s">
        <v>53</v>
      </c>
      <c r="F36" s="41">
        <v>0</v>
      </c>
      <c r="G36" s="105" t="s">
        <v>49</v>
      </c>
      <c r="H36" s="231">
        <f>ROUND((SUM(BI95:BI96)+SUM(BI114:BI141)),0)</f>
        <v>0</v>
      </c>
      <c r="I36" s="228"/>
      <c r="J36" s="228"/>
      <c r="K36" s="34"/>
      <c r="L36" s="34"/>
      <c r="M36" s="231">
        <v>0</v>
      </c>
      <c r="N36" s="228"/>
      <c r="O36" s="228"/>
      <c r="P36" s="228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01"/>
      <c r="D38" s="106" t="s">
        <v>54</v>
      </c>
      <c r="E38" s="73"/>
      <c r="F38" s="73"/>
      <c r="G38" s="107" t="s">
        <v>55</v>
      </c>
      <c r="H38" s="108" t="s">
        <v>56</v>
      </c>
      <c r="I38" s="73"/>
      <c r="J38" s="73"/>
      <c r="K38" s="73"/>
      <c r="L38" s="232">
        <f>SUM(M30:M36)</f>
        <v>0</v>
      </c>
      <c r="M38" s="232"/>
      <c r="N38" s="232"/>
      <c r="O38" s="232"/>
      <c r="P38" s="233"/>
      <c r="Q38" s="101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4"/>
    </row>
    <row r="42" spans="2:18" ht="13.5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3.5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3.5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3.5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3.5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3.5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3.5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3.5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3"/>
      <c r="C50" s="34"/>
      <c r="D50" s="48" t="s">
        <v>57</v>
      </c>
      <c r="E50" s="49"/>
      <c r="F50" s="49"/>
      <c r="G50" s="49"/>
      <c r="H50" s="50"/>
      <c r="I50" s="34"/>
      <c r="J50" s="48" t="s">
        <v>58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3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4"/>
    </row>
    <row r="52" spans="2:18" ht="13.5">
      <c r="B52" s="23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4"/>
    </row>
    <row r="53" spans="2:18" ht="13.5">
      <c r="B53" s="23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4"/>
    </row>
    <row r="54" spans="2:18" ht="13.5">
      <c r="B54" s="23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4"/>
    </row>
    <row r="55" spans="2:18" ht="13.5">
      <c r="B55" s="23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4"/>
    </row>
    <row r="56" spans="2:18" ht="13.5">
      <c r="B56" s="23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4"/>
    </row>
    <row r="57" spans="2:18" ht="13.5">
      <c r="B57" s="23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4"/>
    </row>
    <row r="58" spans="2:18" ht="13.5">
      <c r="B58" s="23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4"/>
    </row>
    <row r="59" spans="2:18" s="1" customFormat="1" ht="15">
      <c r="B59" s="33"/>
      <c r="C59" s="34"/>
      <c r="D59" s="53" t="s">
        <v>59</v>
      </c>
      <c r="E59" s="54"/>
      <c r="F59" s="54"/>
      <c r="G59" s="55" t="s">
        <v>60</v>
      </c>
      <c r="H59" s="56"/>
      <c r="I59" s="34"/>
      <c r="J59" s="53" t="s">
        <v>59</v>
      </c>
      <c r="K59" s="54"/>
      <c r="L59" s="54"/>
      <c r="M59" s="54"/>
      <c r="N59" s="55" t="s">
        <v>60</v>
      </c>
      <c r="O59" s="54"/>
      <c r="P59" s="56"/>
      <c r="Q59" s="34"/>
      <c r="R59" s="35"/>
    </row>
    <row r="60" spans="2:18" ht="13.5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3"/>
      <c r="C61" s="34"/>
      <c r="D61" s="48" t="s">
        <v>61</v>
      </c>
      <c r="E61" s="49"/>
      <c r="F61" s="49"/>
      <c r="G61" s="49"/>
      <c r="H61" s="50"/>
      <c r="I61" s="34"/>
      <c r="J61" s="48" t="s">
        <v>62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3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4"/>
    </row>
    <row r="63" spans="2:18" ht="13.5">
      <c r="B63" s="23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4"/>
    </row>
    <row r="64" spans="2:18" ht="13.5">
      <c r="B64" s="23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4"/>
    </row>
    <row r="65" spans="2:18" ht="13.5">
      <c r="B65" s="23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4"/>
    </row>
    <row r="66" spans="2:18" ht="13.5">
      <c r="B66" s="23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4"/>
    </row>
    <row r="67" spans="2:18" ht="13.5">
      <c r="B67" s="23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4"/>
    </row>
    <row r="68" spans="2:18" ht="13.5">
      <c r="B68" s="23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4"/>
    </row>
    <row r="69" spans="2:18" ht="13.5">
      <c r="B69" s="23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4"/>
    </row>
    <row r="70" spans="2:18" s="1" customFormat="1" ht="15">
      <c r="B70" s="33"/>
      <c r="C70" s="34"/>
      <c r="D70" s="53" t="s">
        <v>59</v>
      </c>
      <c r="E70" s="54"/>
      <c r="F70" s="54"/>
      <c r="G70" s="55" t="s">
        <v>60</v>
      </c>
      <c r="H70" s="56"/>
      <c r="I70" s="34"/>
      <c r="J70" s="53" t="s">
        <v>59</v>
      </c>
      <c r="K70" s="54"/>
      <c r="L70" s="54"/>
      <c r="M70" s="54"/>
      <c r="N70" s="55" t="s">
        <v>60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5" customHeight="1">
      <c r="B76" s="33"/>
      <c r="C76" s="195" t="s">
        <v>105</v>
      </c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35"/>
    </row>
    <row r="77" spans="2:18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30" t="s">
        <v>18</v>
      </c>
      <c r="D78" s="34"/>
      <c r="E78" s="34"/>
      <c r="F78" s="267" t="str">
        <f>F6</f>
        <v>Základní škola El.Krásnohorské - Oprava anglických dvorků</v>
      </c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34"/>
      <c r="R78" s="35"/>
    </row>
    <row r="79" spans="2:18" s="1" customFormat="1" ht="36.95" customHeight="1">
      <c r="B79" s="33"/>
      <c r="C79" s="67" t="s">
        <v>291</v>
      </c>
      <c r="D79" s="34"/>
      <c r="E79" s="34"/>
      <c r="F79" s="209" t="str">
        <f>F7</f>
        <v>VRN - Vedlejší rozpočtové náklady</v>
      </c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34"/>
      <c r="R79" s="35"/>
    </row>
    <row r="80" spans="2:18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30" t="s">
        <v>23</v>
      </c>
      <c r="D81" s="34"/>
      <c r="E81" s="34"/>
      <c r="F81" s="28" t="str">
        <f>F9</f>
        <v>ul. El.Krásnohorské</v>
      </c>
      <c r="G81" s="34"/>
      <c r="H81" s="34"/>
      <c r="I81" s="34"/>
      <c r="J81" s="34"/>
      <c r="K81" s="30" t="s">
        <v>25</v>
      </c>
      <c r="L81" s="34"/>
      <c r="M81" s="229" t="str">
        <f>IF(O9="","",O9)</f>
        <v>30. 5. 2017</v>
      </c>
      <c r="N81" s="229"/>
      <c r="O81" s="229"/>
      <c r="P81" s="229"/>
      <c r="Q81" s="34"/>
      <c r="R81" s="35"/>
    </row>
    <row r="82" spans="2:18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30" t="s">
        <v>29</v>
      </c>
      <c r="D83" s="34"/>
      <c r="E83" s="34"/>
      <c r="F83" s="28" t="str">
        <f>E12</f>
        <v>Statutární město Frýdek-Místek</v>
      </c>
      <c r="G83" s="34"/>
      <c r="H83" s="34"/>
      <c r="I83" s="34"/>
      <c r="J83" s="34"/>
      <c r="K83" s="30" t="s">
        <v>36</v>
      </c>
      <c r="L83" s="34"/>
      <c r="M83" s="197" t="str">
        <f>E18</f>
        <v>Rechtik - PROJEKT</v>
      </c>
      <c r="N83" s="197"/>
      <c r="O83" s="197"/>
      <c r="P83" s="197"/>
      <c r="Q83" s="197"/>
      <c r="R83" s="35"/>
    </row>
    <row r="84" spans="2:18" s="1" customFormat="1" ht="14.45" customHeight="1">
      <c r="B84" s="33"/>
      <c r="C84" s="30" t="s">
        <v>34</v>
      </c>
      <c r="D84" s="34"/>
      <c r="E84" s="34"/>
      <c r="F84" s="28" t="str">
        <f>IF(E15="","",E15)</f>
        <v xml:space="preserve"> </v>
      </c>
      <c r="G84" s="34"/>
      <c r="H84" s="34"/>
      <c r="I84" s="34"/>
      <c r="J84" s="34"/>
      <c r="K84" s="30" t="s">
        <v>41</v>
      </c>
      <c r="L84" s="34"/>
      <c r="M84" s="197" t="str">
        <f>E21</f>
        <v>Josef Rechtik</v>
      </c>
      <c r="N84" s="197"/>
      <c r="O84" s="197"/>
      <c r="P84" s="197"/>
      <c r="Q84" s="197"/>
      <c r="R84" s="35"/>
    </row>
    <row r="85" spans="2:18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34" t="s">
        <v>106</v>
      </c>
      <c r="D86" s="235"/>
      <c r="E86" s="235"/>
      <c r="F86" s="235"/>
      <c r="G86" s="235"/>
      <c r="H86" s="101"/>
      <c r="I86" s="101"/>
      <c r="J86" s="101"/>
      <c r="K86" s="101"/>
      <c r="L86" s="101"/>
      <c r="M86" s="101"/>
      <c r="N86" s="234" t="s">
        <v>107</v>
      </c>
      <c r="O86" s="235"/>
      <c r="P86" s="235"/>
      <c r="Q86" s="235"/>
      <c r="R86" s="35"/>
    </row>
    <row r="87" spans="2:18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09" t="s">
        <v>108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20">
        <f>N114</f>
        <v>0</v>
      </c>
      <c r="O88" s="236"/>
      <c r="P88" s="236"/>
      <c r="Q88" s="236"/>
      <c r="R88" s="35"/>
      <c r="AU88" s="19" t="s">
        <v>109</v>
      </c>
    </row>
    <row r="89" spans="2:18" s="6" customFormat="1" ht="24.95" customHeight="1">
      <c r="B89" s="110"/>
      <c r="C89" s="111"/>
      <c r="D89" s="112" t="s">
        <v>292</v>
      </c>
      <c r="E89" s="111"/>
      <c r="F89" s="111"/>
      <c r="G89" s="111"/>
      <c r="H89" s="111"/>
      <c r="I89" s="111"/>
      <c r="J89" s="111"/>
      <c r="K89" s="111"/>
      <c r="L89" s="111"/>
      <c r="M89" s="111"/>
      <c r="N89" s="237">
        <f>N115</f>
        <v>0</v>
      </c>
      <c r="O89" s="238"/>
      <c r="P89" s="238"/>
      <c r="Q89" s="238"/>
      <c r="R89" s="113"/>
    </row>
    <row r="90" spans="2:18" s="7" customFormat="1" ht="19.9" customHeight="1">
      <c r="B90" s="114"/>
      <c r="C90" s="115"/>
      <c r="D90" s="116" t="s">
        <v>293</v>
      </c>
      <c r="E90" s="115"/>
      <c r="F90" s="115"/>
      <c r="G90" s="115"/>
      <c r="H90" s="115"/>
      <c r="I90" s="115"/>
      <c r="J90" s="115"/>
      <c r="K90" s="115"/>
      <c r="L90" s="115"/>
      <c r="M90" s="115"/>
      <c r="N90" s="239">
        <f>N116</f>
        <v>0</v>
      </c>
      <c r="O90" s="240"/>
      <c r="P90" s="240"/>
      <c r="Q90" s="240"/>
      <c r="R90" s="117"/>
    </row>
    <row r="91" spans="2:18" s="7" customFormat="1" ht="19.9" customHeight="1">
      <c r="B91" s="114"/>
      <c r="C91" s="115"/>
      <c r="D91" s="116" t="s">
        <v>294</v>
      </c>
      <c r="E91" s="115"/>
      <c r="F91" s="115"/>
      <c r="G91" s="115"/>
      <c r="H91" s="115"/>
      <c r="I91" s="115"/>
      <c r="J91" s="115"/>
      <c r="K91" s="115"/>
      <c r="L91" s="115"/>
      <c r="M91" s="115"/>
      <c r="N91" s="239">
        <f>N121</f>
        <v>0</v>
      </c>
      <c r="O91" s="240"/>
      <c r="P91" s="240"/>
      <c r="Q91" s="240"/>
      <c r="R91" s="117"/>
    </row>
    <row r="92" spans="2:18" s="7" customFormat="1" ht="19.9" customHeight="1">
      <c r="B92" s="114"/>
      <c r="C92" s="115"/>
      <c r="D92" s="116" t="s">
        <v>295</v>
      </c>
      <c r="E92" s="115"/>
      <c r="F92" s="115"/>
      <c r="G92" s="115"/>
      <c r="H92" s="115"/>
      <c r="I92" s="115"/>
      <c r="J92" s="115"/>
      <c r="K92" s="115"/>
      <c r="L92" s="115"/>
      <c r="M92" s="115"/>
      <c r="N92" s="239">
        <f>N138</f>
        <v>0</v>
      </c>
      <c r="O92" s="240"/>
      <c r="P92" s="240"/>
      <c r="Q92" s="240"/>
      <c r="R92" s="117"/>
    </row>
    <row r="93" spans="2:18" s="7" customFormat="1" ht="19.9" customHeight="1">
      <c r="B93" s="114"/>
      <c r="C93" s="115"/>
      <c r="D93" s="116" t="s">
        <v>296</v>
      </c>
      <c r="E93" s="115"/>
      <c r="F93" s="115"/>
      <c r="G93" s="115"/>
      <c r="H93" s="115"/>
      <c r="I93" s="115"/>
      <c r="J93" s="115"/>
      <c r="K93" s="115"/>
      <c r="L93" s="115"/>
      <c r="M93" s="115"/>
      <c r="N93" s="239">
        <f>N140</f>
        <v>0</v>
      </c>
      <c r="O93" s="240"/>
      <c r="P93" s="240"/>
      <c r="Q93" s="240"/>
      <c r="R93" s="117"/>
    </row>
    <row r="94" spans="2:18" s="1" customFormat="1" ht="21.75" customHeight="1">
      <c r="B94" s="33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5"/>
    </row>
    <row r="95" spans="2:21" s="1" customFormat="1" ht="29.25" customHeight="1">
      <c r="B95" s="33"/>
      <c r="C95" s="109" t="s">
        <v>123</v>
      </c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236">
        <v>0</v>
      </c>
      <c r="O95" s="241"/>
      <c r="P95" s="241"/>
      <c r="Q95" s="241"/>
      <c r="R95" s="35"/>
      <c r="T95" s="118"/>
      <c r="U95" s="119" t="s">
        <v>47</v>
      </c>
    </row>
    <row r="96" spans="2:18" s="1" customFormat="1" ht="18" customHeight="1"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5"/>
    </row>
    <row r="97" spans="2:18" s="1" customFormat="1" ht="29.25" customHeight="1">
      <c r="B97" s="33"/>
      <c r="C97" s="100" t="s">
        <v>95</v>
      </c>
      <c r="D97" s="101"/>
      <c r="E97" s="101"/>
      <c r="F97" s="101"/>
      <c r="G97" s="101"/>
      <c r="H97" s="101"/>
      <c r="I97" s="101"/>
      <c r="J97" s="101"/>
      <c r="K97" s="101"/>
      <c r="L97" s="212">
        <f>ROUND(SUM(N88+N95),0)</f>
        <v>0</v>
      </c>
      <c r="M97" s="212"/>
      <c r="N97" s="212"/>
      <c r="O97" s="212"/>
      <c r="P97" s="212"/>
      <c r="Q97" s="212"/>
      <c r="R97" s="35"/>
    </row>
    <row r="98" spans="2:18" s="1" customFormat="1" ht="6.95" customHeight="1">
      <c r="B98" s="57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9"/>
    </row>
    <row r="102" spans="2:18" s="1" customFormat="1" ht="6.95" customHeight="1"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2"/>
    </row>
    <row r="103" spans="2:18" s="1" customFormat="1" ht="36.95" customHeight="1">
      <c r="B103" s="33"/>
      <c r="C103" s="195" t="s">
        <v>124</v>
      </c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35"/>
    </row>
    <row r="104" spans="2:18" s="1" customFormat="1" ht="6.95" customHeight="1"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5"/>
    </row>
    <row r="105" spans="2:18" s="1" customFormat="1" ht="30" customHeight="1">
      <c r="B105" s="33"/>
      <c r="C105" s="30" t="s">
        <v>18</v>
      </c>
      <c r="D105" s="34"/>
      <c r="E105" s="34"/>
      <c r="F105" s="267" t="str">
        <f>F6</f>
        <v>Základní škola El.Krásnohorské - Oprava anglických dvorků</v>
      </c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34"/>
      <c r="R105" s="35"/>
    </row>
    <row r="106" spans="2:18" s="1" customFormat="1" ht="36.95" customHeight="1">
      <c r="B106" s="33"/>
      <c r="C106" s="67" t="s">
        <v>291</v>
      </c>
      <c r="D106" s="34"/>
      <c r="E106" s="34"/>
      <c r="F106" s="209" t="str">
        <f>F7</f>
        <v>VRN - Vedlejší rozpočtové náklady</v>
      </c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34"/>
      <c r="R106" s="35"/>
    </row>
    <row r="107" spans="2:18" s="1" customFormat="1" ht="6.95" customHeight="1"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5"/>
    </row>
    <row r="108" spans="2:18" s="1" customFormat="1" ht="18" customHeight="1">
      <c r="B108" s="33"/>
      <c r="C108" s="30" t="s">
        <v>23</v>
      </c>
      <c r="D108" s="34"/>
      <c r="E108" s="34"/>
      <c r="F108" s="28" t="str">
        <f>F9</f>
        <v>ul. El.Krásnohorské</v>
      </c>
      <c r="G108" s="34"/>
      <c r="H108" s="34"/>
      <c r="I108" s="34"/>
      <c r="J108" s="34"/>
      <c r="K108" s="30" t="s">
        <v>25</v>
      </c>
      <c r="L108" s="34"/>
      <c r="M108" s="229" t="str">
        <f>IF(O9="","",O9)</f>
        <v>30. 5. 2017</v>
      </c>
      <c r="N108" s="229"/>
      <c r="O108" s="229"/>
      <c r="P108" s="229"/>
      <c r="Q108" s="34"/>
      <c r="R108" s="35"/>
    </row>
    <row r="109" spans="2:18" s="1" customFormat="1" ht="6.95" customHeight="1"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0" spans="2:18" s="1" customFormat="1" ht="15">
      <c r="B110" s="33"/>
      <c r="C110" s="30" t="s">
        <v>29</v>
      </c>
      <c r="D110" s="34"/>
      <c r="E110" s="34"/>
      <c r="F110" s="28" t="str">
        <f>E12</f>
        <v>Statutární město Frýdek-Místek</v>
      </c>
      <c r="G110" s="34"/>
      <c r="H110" s="34"/>
      <c r="I110" s="34"/>
      <c r="J110" s="34"/>
      <c r="K110" s="30" t="s">
        <v>36</v>
      </c>
      <c r="L110" s="34"/>
      <c r="M110" s="197" t="str">
        <f>E18</f>
        <v>Rechtik - PROJEKT</v>
      </c>
      <c r="N110" s="197"/>
      <c r="O110" s="197"/>
      <c r="P110" s="197"/>
      <c r="Q110" s="197"/>
      <c r="R110" s="35"/>
    </row>
    <row r="111" spans="2:18" s="1" customFormat="1" ht="14.45" customHeight="1">
      <c r="B111" s="33"/>
      <c r="C111" s="30" t="s">
        <v>34</v>
      </c>
      <c r="D111" s="34"/>
      <c r="E111" s="34"/>
      <c r="F111" s="28" t="str">
        <f>IF(E15="","",E15)</f>
        <v xml:space="preserve"> </v>
      </c>
      <c r="G111" s="34"/>
      <c r="H111" s="34"/>
      <c r="I111" s="34"/>
      <c r="J111" s="34"/>
      <c r="K111" s="30" t="s">
        <v>41</v>
      </c>
      <c r="L111" s="34"/>
      <c r="M111" s="197" t="str">
        <f>E21</f>
        <v>Josef Rechtik</v>
      </c>
      <c r="N111" s="197"/>
      <c r="O111" s="197"/>
      <c r="P111" s="197"/>
      <c r="Q111" s="197"/>
      <c r="R111" s="35"/>
    </row>
    <row r="112" spans="2:18" s="1" customFormat="1" ht="10.35" customHeight="1"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5"/>
    </row>
    <row r="113" spans="2:27" s="8" customFormat="1" ht="29.25" customHeight="1">
      <c r="B113" s="120"/>
      <c r="C113" s="121" t="s">
        <v>125</v>
      </c>
      <c r="D113" s="122" t="s">
        <v>126</v>
      </c>
      <c r="E113" s="122" t="s">
        <v>65</v>
      </c>
      <c r="F113" s="242" t="s">
        <v>127</v>
      </c>
      <c r="G113" s="242"/>
      <c r="H113" s="242"/>
      <c r="I113" s="242"/>
      <c r="J113" s="122" t="s">
        <v>128</v>
      </c>
      <c r="K113" s="122" t="s">
        <v>129</v>
      </c>
      <c r="L113" s="243" t="s">
        <v>130</v>
      </c>
      <c r="M113" s="243"/>
      <c r="N113" s="242" t="s">
        <v>107</v>
      </c>
      <c r="O113" s="242"/>
      <c r="P113" s="242"/>
      <c r="Q113" s="244"/>
      <c r="R113" s="123"/>
      <c r="T113" s="74" t="s">
        <v>131</v>
      </c>
      <c r="U113" s="75" t="s">
        <v>47</v>
      </c>
      <c r="V113" s="75" t="s">
        <v>132</v>
      </c>
      <c r="W113" s="75" t="s">
        <v>133</v>
      </c>
      <c r="X113" s="75" t="s">
        <v>134</v>
      </c>
      <c r="Y113" s="75" t="s">
        <v>135</v>
      </c>
      <c r="Z113" s="75" t="s">
        <v>136</v>
      </c>
      <c r="AA113" s="76" t="s">
        <v>137</v>
      </c>
    </row>
    <row r="114" spans="2:63" s="1" customFormat="1" ht="29.25" customHeight="1">
      <c r="B114" s="33"/>
      <c r="C114" s="78" t="s">
        <v>103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258">
        <f>BK114</f>
        <v>0</v>
      </c>
      <c r="O114" s="259"/>
      <c r="P114" s="259"/>
      <c r="Q114" s="259"/>
      <c r="R114" s="35"/>
      <c r="T114" s="77"/>
      <c r="U114" s="49"/>
      <c r="V114" s="49"/>
      <c r="W114" s="124">
        <f>W115</f>
        <v>0</v>
      </c>
      <c r="X114" s="49"/>
      <c r="Y114" s="124">
        <f>Y115</f>
        <v>0</v>
      </c>
      <c r="Z114" s="49"/>
      <c r="AA114" s="125">
        <f>AA115</f>
        <v>0</v>
      </c>
      <c r="AT114" s="19" t="s">
        <v>82</v>
      </c>
      <c r="AU114" s="19" t="s">
        <v>109</v>
      </c>
      <c r="BK114" s="126">
        <f>BK115</f>
        <v>0</v>
      </c>
    </row>
    <row r="115" spans="2:63" s="9" customFormat="1" ht="37.35" customHeight="1">
      <c r="B115" s="127"/>
      <c r="C115" s="128"/>
      <c r="D115" s="129" t="s">
        <v>292</v>
      </c>
      <c r="E115" s="129"/>
      <c r="F115" s="129"/>
      <c r="G115" s="129"/>
      <c r="H115" s="129"/>
      <c r="I115" s="129"/>
      <c r="J115" s="129"/>
      <c r="K115" s="129"/>
      <c r="L115" s="129"/>
      <c r="M115" s="129"/>
      <c r="N115" s="260">
        <f>BK115</f>
        <v>0</v>
      </c>
      <c r="O115" s="237"/>
      <c r="P115" s="237"/>
      <c r="Q115" s="237"/>
      <c r="R115" s="130"/>
      <c r="T115" s="131"/>
      <c r="U115" s="128"/>
      <c r="V115" s="128"/>
      <c r="W115" s="132">
        <f>W116+W121+W138+W140</f>
        <v>0</v>
      </c>
      <c r="X115" s="128"/>
      <c r="Y115" s="132">
        <f>Y116+Y121+Y138+Y140</f>
        <v>0</v>
      </c>
      <c r="Z115" s="128"/>
      <c r="AA115" s="133">
        <f>AA116+AA121+AA138+AA140</f>
        <v>0</v>
      </c>
      <c r="AR115" s="134" t="s">
        <v>161</v>
      </c>
      <c r="AT115" s="135" t="s">
        <v>82</v>
      </c>
      <c r="AU115" s="135" t="s">
        <v>83</v>
      </c>
      <c r="AY115" s="134" t="s">
        <v>138</v>
      </c>
      <c r="BK115" s="136">
        <f>BK116+BK121+BK138+BK140</f>
        <v>0</v>
      </c>
    </row>
    <row r="116" spans="2:63" s="9" customFormat="1" ht="19.9" customHeight="1">
      <c r="B116" s="127"/>
      <c r="C116" s="128"/>
      <c r="D116" s="137" t="s">
        <v>293</v>
      </c>
      <c r="E116" s="137"/>
      <c r="F116" s="137"/>
      <c r="G116" s="137"/>
      <c r="H116" s="137"/>
      <c r="I116" s="137"/>
      <c r="J116" s="137"/>
      <c r="K116" s="137"/>
      <c r="L116" s="137"/>
      <c r="M116" s="137"/>
      <c r="N116" s="261">
        <f>BK116</f>
        <v>0</v>
      </c>
      <c r="O116" s="262"/>
      <c r="P116" s="262"/>
      <c r="Q116" s="262"/>
      <c r="R116" s="130"/>
      <c r="T116" s="131"/>
      <c r="U116" s="128"/>
      <c r="V116" s="128"/>
      <c r="W116" s="132">
        <f>SUM(W117:W120)</f>
        <v>0</v>
      </c>
      <c r="X116" s="128"/>
      <c r="Y116" s="132">
        <f>SUM(Y117:Y120)</f>
        <v>0</v>
      </c>
      <c r="Z116" s="128"/>
      <c r="AA116" s="133">
        <f>SUM(AA117:AA120)</f>
        <v>0</v>
      </c>
      <c r="AR116" s="134" t="s">
        <v>161</v>
      </c>
      <c r="AT116" s="135" t="s">
        <v>82</v>
      </c>
      <c r="AU116" s="135" t="s">
        <v>11</v>
      </c>
      <c r="AY116" s="134" t="s">
        <v>138</v>
      </c>
      <c r="BK116" s="136">
        <f>SUM(BK117:BK120)</f>
        <v>0</v>
      </c>
    </row>
    <row r="117" spans="2:65" s="1" customFormat="1" ht="22.5" customHeight="1">
      <c r="B117" s="138"/>
      <c r="C117" s="139" t="s">
        <v>11</v>
      </c>
      <c r="D117" s="139" t="s">
        <v>139</v>
      </c>
      <c r="E117" s="140" t="s">
        <v>297</v>
      </c>
      <c r="F117" s="245" t="s">
        <v>298</v>
      </c>
      <c r="G117" s="245"/>
      <c r="H117" s="245"/>
      <c r="I117" s="245"/>
      <c r="J117" s="141" t="s">
        <v>299</v>
      </c>
      <c r="K117" s="142">
        <v>1</v>
      </c>
      <c r="L117" s="246"/>
      <c r="M117" s="246"/>
      <c r="N117" s="246">
        <f>ROUND(L117*K117,0)</f>
        <v>0</v>
      </c>
      <c r="O117" s="246"/>
      <c r="P117" s="246"/>
      <c r="Q117" s="246"/>
      <c r="R117" s="143"/>
      <c r="T117" s="144" t="s">
        <v>5</v>
      </c>
      <c r="U117" s="42" t="s">
        <v>48</v>
      </c>
      <c r="V117" s="145">
        <v>0</v>
      </c>
      <c r="W117" s="145">
        <f>V117*K117</f>
        <v>0</v>
      </c>
      <c r="X117" s="145">
        <v>0</v>
      </c>
      <c r="Y117" s="145">
        <f>X117*K117</f>
        <v>0</v>
      </c>
      <c r="Z117" s="145">
        <v>0</v>
      </c>
      <c r="AA117" s="146">
        <f>Z117*K117</f>
        <v>0</v>
      </c>
      <c r="AR117" s="19" t="s">
        <v>300</v>
      </c>
      <c r="AT117" s="19" t="s">
        <v>139</v>
      </c>
      <c r="AU117" s="19" t="s">
        <v>101</v>
      </c>
      <c r="AY117" s="19" t="s">
        <v>138</v>
      </c>
      <c r="BE117" s="147">
        <f>IF(U117="základní",N117,0)</f>
        <v>0</v>
      </c>
      <c r="BF117" s="147">
        <f>IF(U117="snížená",N117,0)</f>
        <v>0</v>
      </c>
      <c r="BG117" s="147">
        <f>IF(U117="zákl. přenesená",N117,0)</f>
        <v>0</v>
      </c>
      <c r="BH117" s="147">
        <f>IF(U117="sníž. přenesená",N117,0)</f>
        <v>0</v>
      </c>
      <c r="BI117" s="147">
        <f>IF(U117="nulová",N117,0)</f>
        <v>0</v>
      </c>
      <c r="BJ117" s="19" t="s">
        <v>11</v>
      </c>
      <c r="BK117" s="147">
        <f>ROUND(L117*K117,0)</f>
        <v>0</v>
      </c>
      <c r="BL117" s="19" t="s">
        <v>300</v>
      </c>
      <c r="BM117" s="19" t="s">
        <v>301</v>
      </c>
    </row>
    <row r="118" spans="2:47" s="1" customFormat="1" ht="54" customHeight="1">
      <c r="B118" s="33"/>
      <c r="C118" s="34"/>
      <c r="D118" s="34"/>
      <c r="E118" s="34"/>
      <c r="F118" s="256" t="s">
        <v>302</v>
      </c>
      <c r="G118" s="257"/>
      <c r="H118" s="257"/>
      <c r="I118" s="257"/>
      <c r="J118" s="34"/>
      <c r="K118" s="34"/>
      <c r="L118" s="34"/>
      <c r="M118" s="34"/>
      <c r="N118" s="34"/>
      <c r="O118" s="34"/>
      <c r="P118" s="34"/>
      <c r="Q118" s="34"/>
      <c r="R118" s="35"/>
      <c r="T118" s="168"/>
      <c r="U118" s="34"/>
      <c r="V118" s="34"/>
      <c r="W118" s="34"/>
      <c r="X118" s="34"/>
      <c r="Y118" s="34"/>
      <c r="Z118" s="34"/>
      <c r="AA118" s="72"/>
      <c r="AT118" s="19" t="s">
        <v>268</v>
      </c>
      <c r="AU118" s="19" t="s">
        <v>101</v>
      </c>
    </row>
    <row r="119" spans="2:65" s="1" customFormat="1" ht="22.5" customHeight="1">
      <c r="B119" s="138"/>
      <c r="C119" s="139" t="s">
        <v>101</v>
      </c>
      <c r="D119" s="139" t="s">
        <v>139</v>
      </c>
      <c r="E119" s="140" t="s">
        <v>303</v>
      </c>
      <c r="F119" s="245" t="s">
        <v>304</v>
      </c>
      <c r="G119" s="245"/>
      <c r="H119" s="245"/>
      <c r="I119" s="245"/>
      <c r="J119" s="141" t="s">
        <v>299</v>
      </c>
      <c r="K119" s="142">
        <v>1</v>
      </c>
      <c r="L119" s="246"/>
      <c r="M119" s="246"/>
      <c r="N119" s="246">
        <f>ROUND(L119*K119,0)</f>
        <v>0</v>
      </c>
      <c r="O119" s="246"/>
      <c r="P119" s="246"/>
      <c r="Q119" s="246"/>
      <c r="R119" s="143"/>
      <c r="T119" s="144" t="s">
        <v>5</v>
      </c>
      <c r="U119" s="42" t="s">
        <v>48</v>
      </c>
      <c r="V119" s="145">
        <v>0</v>
      </c>
      <c r="W119" s="145">
        <f>V119*K119</f>
        <v>0</v>
      </c>
      <c r="X119" s="145">
        <v>0</v>
      </c>
      <c r="Y119" s="145">
        <f>X119*K119</f>
        <v>0</v>
      </c>
      <c r="Z119" s="145">
        <v>0</v>
      </c>
      <c r="AA119" s="146">
        <f>Z119*K119</f>
        <v>0</v>
      </c>
      <c r="AR119" s="19" t="s">
        <v>300</v>
      </c>
      <c r="AT119" s="19" t="s">
        <v>139</v>
      </c>
      <c r="AU119" s="19" t="s">
        <v>101</v>
      </c>
      <c r="AY119" s="19" t="s">
        <v>138</v>
      </c>
      <c r="BE119" s="147">
        <f>IF(U119="základní",N119,0)</f>
        <v>0</v>
      </c>
      <c r="BF119" s="147">
        <f>IF(U119="snížená",N119,0)</f>
        <v>0</v>
      </c>
      <c r="BG119" s="147">
        <f>IF(U119="zákl. přenesená",N119,0)</f>
        <v>0</v>
      </c>
      <c r="BH119" s="147">
        <f>IF(U119="sníž. přenesená",N119,0)</f>
        <v>0</v>
      </c>
      <c r="BI119" s="147">
        <f>IF(U119="nulová",N119,0)</f>
        <v>0</v>
      </c>
      <c r="BJ119" s="19" t="s">
        <v>11</v>
      </c>
      <c r="BK119" s="147">
        <f>ROUND(L119*K119,0)</f>
        <v>0</v>
      </c>
      <c r="BL119" s="19" t="s">
        <v>300</v>
      </c>
      <c r="BM119" s="19" t="s">
        <v>305</v>
      </c>
    </row>
    <row r="120" spans="2:47" s="1" customFormat="1" ht="42" customHeight="1">
      <c r="B120" s="33"/>
      <c r="C120" s="34"/>
      <c r="D120" s="34"/>
      <c r="E120" s="34"/>
      <c r="F120" s="256" t="s">
        <v>306</v>
      </c>
      <c r="G120" s="257"/>
      <c r="H120" s="257"/>
      <c r="I120" s="257"/>
      <c r="J120" s="34"/>
      <c r="K120" s="34"/>
      <c r="L120" s="34"/>
      <c r="M120" s="34"/>
      <c r="N120" s="34"/>
      <c r="O120" s="34"/>
      <c r="P120" s="34"/>
      <c r="Q120" s="34"/>
      <c r="R120" s="35"/>
      <c r="T120" s="168"/>
      <c r="U120" s="34"/>
      <c r="V120" s="34"/>
      <c r="W120" s="34"/>
      <c r="X120" s="34"/>
      <c r="Y120" s="34"/>
      <c r="Z120" s="34"/>
      <c r="AA120" s="72"/>
      <c r="AT120" s="19" t="s">
        <v>268</v>
      </c>
      <c r="AU120" s="19" t="s">
        <v>101</v>
      </c>
    </row>
    <row r="121" spans="2:63" s="9" customFormat="1" ht="29.85" customHeight="1">
      <c r="B121" s="127"/>
      <c r="C121" s="128"/>
      <c r="D121" s="137" t="s">
        <v>294</v>
      </c>
      <c r="E121" s="137"/>
      <c r="F121" s="137"/>
      <c r="G121" s="137"/>
      <c r="H121" s="137"/>
      <c r="I121" s="137"/>
      <c r="J121" s="137"/>
      <c r="K121" s="137"/>
      <c r="L121" s="137"/>
      <c r="M121" s="137"/>
      <c r="N121" s="261">
        <f>BK121</f>
        <v>0</v>
      </c>
      <c r="O121" s="262"/>
      <c r="P121" s="262"/>
      <c r="Q121" s="262"/>
      <c r="R121" s="130"/>
      <c r="T121" s="131"/>
      <c r="U121" s="128"/>
      <c r="V121" s="128"/>
      <c r="W121" s="132">
        <f>SUM(W122:W137)</f>
        <v>0</v>
      </c>
      <c r="X121" s="128"/>
      <c r="Y121" s="132">
        <f>SUM(Y122:Y137)</f>
        <v>0</v>
      </c>
      <c r="Z121" s="128"/>
      <c r="AA121" s="133">
        <f>SUM(AA122:AA137)</f>
        <v>0</v>
      </c>
      <c r="AR121" s="134" t="s">
        <v>161</v>
      </c>
      <c r="AT121" s="135" t="s">
        <v>82</v>
      </c>
      <c r="AU121" s="135" t="s">
        <v>11</v>
      </c>
      <c r="AY121" s="134" t="s">
        <v>138</v>
      </c>
      <c r="BK121" s="136">
        <f>SUM(BK122:BK137)</f>
        <v>0</v>
      </c>
    </row>
    <row r="122" spans="2:65" s="1" customFormat="1" ht="31.5" customHeight="1">
      <c r="B122" s="138"/>
      <c r="C122" s="139" t="s">
        <v>151</v>
      </c>
      <c r="D122" s="139" t="s">
        <v>139</v>
      </c>
      <c r="E122" s="140" t="s">
        <v>307</v>
      </c>
      <c r="F122" s="245" t="s">
        <v>308</v>
      </c>
      <c r="G122" s="245"/>
      <c r="H122" s="245"/>
      <c r="I122" s="245"/>
      <c r="J122" s="141" t="s">
        <v>164</v>
      </c>
      <c r="K122" s="142">
        <v>1</v>
      </c>
      <c r="L122" s="246"/>
      <c r="M122" s="246"/>
      <c r="N122" s="246">
        <f>ROUND(L122*K122,0)</f>
        <v>0</v>
      </c>
      <c r="O122" s="246"/>
      <c r="P122" s="246"/>
      <c r="Q122" s="246"/>
      <c r="R122" s="143"/>
      <c r="T122" s="144" t="s">
        <v>5</v>
      </c>
      <c r="U122" s="42" t="s">
        <v>48</v>
      </c>
      <c r="V122" s="145">
        <v>0</v>
      </c>
      <c r="W122" s="145">
        <f>V122*K122</f>
        <v>0</v>
      </c>
      <c r="X122" s="145">
        <v>0</v>
      </c>
      <c r="Y122" s="145">
        <f>X122*K122</f>
        <v>0</v>
      </c>
      <c r="Z122" s="145">
        <v>0</v>
      </c>
      <c r="AA122" s="146">
        <f>Z122*K122</f>
        <v>0</v>
      </c>
      <c r="AR122" s="19" t="s">
        <v>300</v>
      </c>
      <c r="AT122" s="19" t="s">
        <v>139</v>
      </c>
      <c r="AU122" s="19" t="s">
        <v>101</v>
      </c>
      <c r="AY122" s="19" t="s">
        <v>138</v>
      </c>
      <c r="BE122" s="147">
        <f>IF(U122="základní",N122,0)</f>
        <v>0</v>
      </c>
      <c r="BF122" s="147">
        <f>IF(U122="snížená",N122,0)</f>
        <v>0</v>
      </c>
      <c r="BG122" s="147">
        <f>IF(U122="zákl. přenesená",N122,0)</f>
        <v>0</v>
      </c>
      <c r="BH122" s="147">
        <f>IF(U122="sníž. přenesená",N122,0)</f>
        <v>0</v>
      </c>
      <c r="BI122" s="147">
        <f>IF(U122="nulová",N122,0)</f>
        <v>0</v>
      </c>
      <c r="BJ122" s="19" t="s">
        <v>11</v>
      </c>
      <c r="BK122" s="147">
        <f>ROUND(L122*K122,0)</f>
        <v>0</v>
      </c>
      <c r="BL122" s="19" t="s">
        <v>300</v>
      </c>
      <c r="BM122" s="19" t="s">
        <v>309</v>
      </c>
    </row>
    <row r="123" spans="2:65" s="1" customFormat="1" ht="31.5" customHeight="1">
      <c r="B123" s="138"/>
      <c r="C123" s="139" t="s">
        <v>143</v>
      </c>
      <c r="D123" s="139" t="s">
        <v>139</v>
      </c>
      <c r="E123" s="140" t="s">
        <v>310</v>
      </c>
      <c r="F123" s="245" t="s">
        <v>311</v>
      </c>
      <c r="G123" s="245"/>
      <c r="H123" s="245"/>
      <c r="I123" s="245"/>
      <c r="J123" s="141" t="s">
        <v>312</v>
      </c>
      <c r="K123" s="142">
        <v>0.5</v>
      </c>
      <c r="L123" s="246"/>
      <c r="M123" s="246"/>
      <c r="N123" s="246">
        <f>ROUND(L123*K123,0)</f>
        <v>0</v>
      </c>
      <c r="O123" s="246"/>
      <c r="P123" s="246"/>
      <c r="Q123" s="246"/>
      <c r="R123" s="143"/>
      <c r="T123" s="144" t="s">
        <v>5</v>
      </c>
      <c r="U123" s="42" t="s">
        <v>48</v>
      </c>
      <c r="V123" s="145">
        <v>0</v>
      </c>
      <c r="W123" s="145">
        <f>V123*K123</f>
        <v>0</v>
      </c>
      <c r="X123" s="145">
        <v>0</v>
      </c>
      <c r="Y123" s="145">
        <f>X123*K123</f>
        <v>0</v>
      </c>
      <c r="Z123" s="145">
        <v>0</v>
      </c>
      <c r="AA123" s="146">
        <f>Z123*K123</f>
        <v>0</v>
      </c>
      <c r="AR123" s="19" t="s">
        <v>300</v>
      </c>
      <c r="AT123" s="19" t="s">
        <v>139</v>
      </c>
      <c r="AU123" s="19" t="s">
        <v>101</v>
      </c>
      <c r="AY123" s="19" t="s">
        <v>138</v>
      </c>
      <c r="BE123" s="147">
        <f>IF(U123="základní",N123,0)</f>
        <v>0</v>
      </c>
      <c r="BF123" s="147">
        <f>IF(U123="snížená",N123,0)</f>
        <v>0</v>
      </c>
      <c r="BG123" s="147">
        <f>IF(U123="zákl. přenesená",N123,0)</f>
        <v>0</v>
      </c>
      <c r="BH123" s="147">
        <f>IF(U123="sníž. přenesená",N123,0)</f>
        <v>0</v>
      </c>
      <c r="BI123" s="147">
        <f>IF(U123="nulová",N123,0)</f>
        <v>0</v>
      </c>
      <c r="BJ123" s="19" t="s">
        <v>11</v>
      </c>
      <c r="BK123" s="147">
        <f>ROUND(L123*K123,0)</f>
        <v>0</v>
      </c>
      <c r="BL123" s="19" t="s">
        <v>300</v>
      </c>
      <c r="BM123" s="19" t="s">
        <v>313</v>
      </c>
    </row>
    <row r="124" spans="2:47" s="1" customFormat="1" ht="30" customHeight="1">
      <c r="B124" s="33"/>
      <c r="C124" s="34"/>
      <c r="D124" s="34"/>
      <c r="E124" s="34"/>
      <c r="F124" s="256" t="s">
        <v>314</v>
      </c>
      <c r="G124" s="257"/>
      <c r="H124" s="257"/>
      <c r="I124" s="257"/>
      <c r="J124" s="34"/>
      <c r="K124" s="34"/>
      <c r="L124" s="34"/>
      <c r="M124" s="34"/>
      <c r="N124" s="34"/>
      <c r="O124" s="34"/>
      <c r="P124" s="34"/>
      <c r="Q124" s="34"/>
      <c r="R124" s="35"/>
      <c r="T124" s="168"/>
      <c r="U124" s="34"/>
      <c r="V124" s="34"/>
      <c r="W124" s="34"/>
      <c r="X124" s="34"/>
      <c r="Y124" s="34"/>
      <c r="Z124" s="34"/>
      <c r="AA124" s="72"/>
      <c r="AT124" s="19" t="s">
        <v>268</v>
      </c>
      <c r="AU124" s="19" t="s">
        <v>101</v>
      </c>
    </row>
    <row r="125" spans="2:65" s="1" customFormat="1" ht="22.5" customHeight="1">
      <c r="B125" s="138"/>
      <c r="C125" s="139" t="s">
        <v>161</v>
      </c>
      <c r="D125" s="139" t="s">
        <v>139</v>
      </c>
      <c r="E125" s="140" t="s">
        <v>315</v>
      </c>
      <c r="F125" s="245" t="s">
        <v>316</v>
      </c>
      <c r="G125" s="245"/>
      <c r="H125" s="245"/>
      <c r="I125" s="245"/>
      <c r="J125" s="141" t="s">
        <v>164</v>
      </c>
      <c r="K125" s="142">
        <v>1</v>
      </c>
      <c r="L125" s="246"/>
      <c r="M125" s="246"/>
      <c r="N125" s="246">
        <f>ROUND(L125*K125,0)</f>
        <v>0</v>
      </c>
      <c r="O125" s="246"/>
      <c r="P125" s="246"/>
      <c r="Q125" s="246"/>
      <c r="R125" s="143"/>
      <c r="T125" s="144" t="s">
        <v>5</v>
      </c>
      <c r="U125" s="42" t="s">
        <v>48</v>
      </c>
      <c r="V125" s="145">
        <v>0</v>
      </c>
      <c r="W125" s="145">
        <f>V125*K125</f>
        <v>0</v>
      </c>
      <c r="X125" s="145">
        <v>0</v>
      </c>
      <c r="Y125" s="145">
        <f>X125*K125</f>
        <v>0</v>
      </c>
      <c r="Z125" s="145">
        <v>0</v>
      </c>
      <c r="AA125" s="146">
        <f>Z125*K125</f>
        <v>0</v>
      </c>
      <c r="AR125" s="19" t="s">
        <v>300</v>
      </c>
      <c r="AT125" s="19" t="s">
        <v>139</v>
      </c>
      <c r="AU125" s="19" t="s">
        <v>101</v>
      </c>
      <c r="AY125" s="19" t="s">
        <v>138</v>
      </c>
      <c r="BE125" s="147">
        <f>IF(U125="základní",N125,0)</f>
        <v>0</v>
      </c>
      <c r="BF125" s="147">
        <f>IF(U125="snížená",N125,0)</f>
        <v>0</v>
      </c>
      <c r="BG125" s="147">
        <f>IF(U125="zákl. přenesená",N125,0)</f>
        <v>0</v>
      </c>
      <c r="BH125" s="147">
        <f>IF(U125="sníž. přenesená",N125,0)</f>
        <v>0</v>
      </c>
      <c r="BI125" s="147">
        <f>IF(U125="nulová",N125,0)</f>
        <v>0</v>
      </c>
      <c r="BJ125" s="19" t="s">
        <v>11</v>
      </c>
      <c r="BK125" s="147">
        <f>ROUND(L125*K125,0)</f>
        <v>0</v>
      </c>
      <c r="BL125" s="19" t="s">
        <v>300</v>
      </c>
      <c r="BM125" s="19" t="s">
        <v>317</v>
      </c>
    </row>
    <row r="126" spans="2:65" s="1" customFormat="1" ht="22.5" customHeight="1">
      <c r="B126" s="138"/>
      <c r="C126" s="139" t="s">
        <v>166</v>
      </c>
      <c r="D126" s="139" t="s">
        <v>139</v>
      </c>
      <c r="E126" s="140" t="s">
        <v>318</v>
      </c>
      <c r="F126" s="245" t="s">
        <v>319</v>
      </c>
      <c r="G126" s="245"/>
      <c r="H126" s="245"/>
      <c r="I126" s="245"/>
      <c r="J126" s="141" t="s">
        <v>164</v>
      </c>
      <c r="K126" s="142">
        <v>0.5</v>
      </c>
      <c r="L126" s="246"/>
      <c r="M126" s="246"/>
      <c r="N126" s="246">
        <f>ROUND(L126*K126,0)</f>
        <v>0</v>
      </c>
      <c r="O126" s="246"/>
      <c r="P126" s="246"/>
      <c r="Q126" s="246"/>
      <c r="R126" s="143"/>
      <c r="T126" s="144" t="s">
        <v>5</v>
      </c>
      <c r="U126" s="42" t="s">
        <v>48</v>
      </c>
      <c r="V126" s="145">
        <v>0</v>
      </c>
      <c r="W126" s="145">
        <f>V126*K126</f>
        <v>0</v>
      </c>
      <c r="X126" s="145">
        <v>0</v>
      </c>
      <c r="Y126" s="145">
        <f>X126*K126</f>
        <v>0</v>
      </c>
      <c r="Z126" s="145">
        <v>0</v>
      </c>
      <c r="AA126" s="146">
        <f>Z126*K126</f>
        <v>0</v>
      </c>
      <c r="AR126" s="19" t="s">
        <v>300</v>
      </c>
      <c r="AT126" s="19" t="s">
        <v>139</v>
      </c>
      <c r="AU126" s="19" t="s">
        <v>101</v>
      </c>
      <c r="AY126" s="19" t="s">
        <v>138</v>
      </c>
      <c r="BE126" s="147">
        <f>IF(U126="základní",N126,0)</f>
        <v>0</v>
      </c>
      <c r="BF126" s="147">
        <f>IF(U126="snížená",N126,0)</f>
        <v>0</v>
      </c>
      <c r="BG126" s="147">
        <f>IF(U126="zákl. přenesená",N126,0)</f>
        <v>0</v>
      </c>
      <c r="BH126" s="147">
        <f>IF(U126="sníž. přenesená",N126,0)</f>
        <v>0</v>
      </c>
      <c r="BI126" s="147">
        <f>IF(U126="nulová",N126,0)</f>
        <v>0</v>
      </c>
      <c r="BJ126" s="19" t="s">
        <v>11</v>
      </c>
      <c r="BK126" s="147">
        <f>ROUND(L126*K126,0)</f>
        <v>0</v>
      </c>
      <c r="BL126" s="19" t="s">
        <v>300</v>
      </c>
      <c r="BM126" s="19" t="s">
        <v>320</v>
      </c>
    </row>
    <row r="127" spans="2:47" s="1" customFormat="1" ht="30" customHeight="1">
      <c r="B127" s="33"/>
      <c r="C127" s="34"/>
      <c r="D127" s="34"/>
      <c r="E127" s="34"/>
      <c r="F127" s="256" t="s">
        <v>314</v>
      </c>
      <c r="G127" s="257"/>
      <c r="H127" s="257"/>
      <c r="I127" s="257"/>
      <c r="J127" s="34"/>
      <c r="K127" s="34"/>
      <c r="L127" s="34"/>
      <c r="M127" s="34"/>
      <c r="N127" s="34"/>
      <c r="O127" s="34"/>
      <c r="P127" s="34"/>
      <c r="Q127" s="34"/>
      <c r="R127" s="35"/>
      <c r="T127" s="168"/>
      <c r="U127" s="34"/>
      <c r="V127" s="34"/>
      <c r="W127" s="34"/>
      <c r="X127" s="34"/>
      <c r="Y127" s="34"/>
      <c r="Z127" s="34"/>
      <c r="AA127" s="72"/>
      <c r="AT127" s="19" t="s">
        <v>268</v>
      </c>
      <c r="AU127" s="19" t="s">
        <v>101</v>
      </c>
    </row>
    <row r="128" spans="2:65" s="1" customFormat="1" ht="22.5" customHeight="1">
      <c r="B128" s="138"/>
      <c r="C128" s="139" t="s">
        <v>170</v>
      </c>
      <c r="D128" s="139" t="s">
        <v>139</v>
      </c>
      <c r="E128" s="140" t="s">
        <v>321</v>
      </c>
      <c r="F128" s="245" t="s">
        <v>322</v>
      </c>
      <c r="G128" s="245"/>
      <c r="H128" s="245"/>
      <c r="I128" s="245"/>
      <c r="J128" s="141" t="s">
        <v>299</v>
      </c>
      <c r="K128" s="142">
        <v>1</v>
      </c>
      <c r="L128" s="246"/>
      <c r="M128" s="246"/>
      <c r="N128" s="246">
        <f>ROUND(L128*K128,0)</f>
        <v>0</v>
      </c>
      <c r="O128" s="246"/>
      <c r="P128" s="246"/>
      <c r="Q128" s="246"/>
      <c r="R128" s="143"/>
      <c r="T128" s="144" t="s">
        <v>5</v>
      </c>
      <c r="U128" s="42" t="s">
        <v>48</v>
      </c>
      <c r="V128" s="145">
        <v>0</v>
      </c>
      <c r="W128" s="145">
        <f>V128*K128</f>
        <v>0</v>
      </c>
      <c r="X128" s="145">
        <v>0</v>
      </c>
      <c r="Y128" s="145">
        <f>X128*K128</f>
        <v>0</v>
      </c>
      <c r="Z128" s="145">
        <v>0</v>
      </c>
      <c r="AA128" s="146">
        <f>Z128*K128</f>
        <v>0</v>
      </c>
      <c r="AR128" s="19" t="s">
        <v>300</v>
      </c>
      <c r="AT128" s="19" t="s">
        <v>139</v>
      </c>
      <c r="AU128" s="19" t="s">
        <v>101</v>
      </c>
      <c r="AY128" s="19" t="s">
        <v>138</v>
      </c>
      <c r="BE128" s="147">
        <f>IF(U128="základní",N128,0)</f>
        <v>0</v>
      </c>
      <c r="BF128" s="147">
        <f>IF(U128="snížená",N128,0)</f>
        <v>0</v>
      </c>
      <c r="BG128" s="147">
        <f>IF(U128="zákl. přenesená",N128,0)</f>
        <v>0</v>
      </c>
      <c r="BH128" s="147">
        <f>IF(U128="sníž. přenesená",N128,0)</f>
        <v>0</v>
      </c>
      <c r="BI128" s="147">
        <f>IF(U128="nulová",N128,0)</f>
        <v>0</v>
      </c>
      <c r="BJ128" s="19" t="s">
        <v>11</v>
      </c>
      <c r="BK128" s="147">
        <f>ROUND(L128*K128,0)</f>
        <v>0</v>
      </c>
      <c r="BL128" s="19" t="s">
        <v>300</v>
      </c>
      <c r="BM128" s="19" t="s">
        <v>323</v>
      </c>
    </row>
    <row r="129" spans="2:65" s="1" customFormat="1" ht="22.5" customHeight="1">
      <c r="B129" s="138"/>
      <c r="C129" s="139">
        <v>8</v>
      </c>
      <c r="D129" s="139" t="s">
        <v>139</v>
      </c>
      <c r="E129" s="140" t="s">
        <v>324</v>
      </c>
      <c r="F129" s="245" t="s">
        <v>325</v>
      </c>
      <c r="G129" s="245"/>
      <c r="H129" s="245"/>
      <c r="I129" s="245"/>
      <c r="J129" s="141" t="s">
        <v>164</v>
      </c>
      <c r="K129" s="142">
        <v>8</v>
      </c>
      <c r="L129" s="246"/>
      <c r="M129" s="246"/>
      <c r="N129" s="246">
        <f>ROUND(L129*K129,0)</f>
        <v>0</v>
      </c>
      <c r="O129" s="246"/>
      <c r="P129" s="246"/>
      <c r="Q129" s="246"/>
      <c r="R129" s="143"/>
      <c r="T129" s="144" t="s">
        <v>5</v>
      </c>
      <c r="U129" s="42" t="s">
        <v>48</v>
      </c>
      <c r="V129" s="145">
        <v>0</v>
      </c>
      <c r="W129" s="145">
        <f>V129*K129</f>
        <v>0</v>
      </c>
      <c r="X129" s="145">
        <v>0</v>
      </c>
      <c r="Y129" s="145">
        <f>X129*K129</f>
        <v>0</v>
      </c>
      <c r="Z129" s="145">
        <v>0</v>
      </c>
      <c r="AA129" s="146">
        <f>Z129*K129</f>
        <v>0</v>
      </c>
      <c r="AR129" s="19" t="s">
        <v>300</v>
      </c>
      <c r="AT129" s="19" t="s">
        <v>139</v>
      </c>
      <c r="AU129" s="19" t="s">
        <v>101</v>
      </c>
      <c r="AY129" s="19" t="s">
        <v>138</v>
      </c>
      <c r="BE129" s="147">
        <f>IF(U129="základní",N129,0)</f>
        <v>0</v>
      </c>
      <c r="BF129" s="147">
        <f>IF(U129="snížená",N129,0)</f>
        <v>0</v>
      </c>
      <c r="BG129" s="147">
        <f>IF(U129="zákl. přenesená",N129,0)</f>
        <v>0</v>
      </c>
      <c r="BH129" s="147">
        <f>IF(U129="sníž. přenesená",N129,0)</f>
        <v>0</v>
      </c>
      <c r="BI129" s="147">
        <f>IF(U129="nulová",N129,0)</f>
        <v>0</v>
      </c>
      <c r="BJ129" s="19" t="s">
        <v>11</v>
      </c>
      <c r="BK129" s="147">
        <f>ROUND(L129*K129,0)</f>
        <v>0</v>
      </c>
      <c r="BL129" s="19" t="s">
        <v>300</v>
      </c>
      <c r="BM129" s="19" t="s">
        <v>326</v>
      </c>
    </row>
    <row r="130" spans="2:47" s="1" customFormat="1" ht="30" customHeight="1">
      <c r="B130" s="33"/>
      <c r="C130" s="34"/>
      <c r="D130" s="34"/>
      <c r="E130" s="34"/>
      <c r="F130" s="256" t="s">
        <v>327</v>
      </c>
      <c r="G130" s="257"/>
      <c r="H130" s="257"/>
      <c r="I130" s="257"/>
      <c r="J130" s="34"/>
      <c r="K130" s="34"/>
      <c r="L130" s="34"/>
      <c r="M130" s="34"/>
      <c r="N130" s="34"/>
      <c r="O130" s="34"/>
      <c r="P130" s="34"/>
      <c r="Q130" s="34"/>
      <c r="R130" s="35"/>
      <c r="T130" s="168"/>
      <c r="U130" s="34"/>
      <c r="V130" s="34"/>
      <c r="W130" s="34"/>
      <c r="X130" s="34"/>
      <c r="Y130" s="34"/>
      <c r="Z130" s="34"/>
      <c r="AA130" s="72"/>
      <c r="AT130" s="19" t="s">
        <v>268</v>
      </c>
      <c r="AU130" s="19" t="s">
        <v>101</v>
      </c>
    </row>
    <row r="131" spans="2:51" s="11" customFormat="1" ht="22.5" customHeight="1">
      <c r="B131" s="160"/>
      <c r="C131" s="161"/>
      <c r="D131" s="161"/>
      <c r="E131" s="162" t="s">
        <v>5</v>
      </c>
      <c r="F131" s="269" t="s">
        <v>328</v>
      </c>
      <c r="G131" s="270"/>
      <c r="H131" s="270"/>
      <c r="I131" s="270"/>
      <c r="J131" s="161"/>
      <c r="K131" s="163" t="s">
        <v>5</v>
      </c>
      <c r="L131" s="161"/>
      <c r="M131" s="161"/>
      <c r="N131" s="161"/>
      <c r="O131" s="161"/>
      <c r="P131" s="161"/>
      <c r="Q131" s="161"/>
      <c r="R131" s="164"/>
      <c r="T131" s="165"/>
      <c r="U131" s="161"/>
      <c r="V131" s="161"/>
      <c r="W131" s="161"/>
      <c r="X131" s="161"/>
      <c r="Y131" s="161"/>
      <c r="Z131" s="161"/>
      <c r="AA131" s="166"/>
      <c r="AT131" s="167" t="s">
        <v>146</v>
      </c>
      <c r="AU131" s="167" t="s">
        <v>101</v>
      </c>
      <c r="AV131" s="11" t="s">
        <v>11</v>
      </c>
      <c r="AW131" s="11" t="s">
        <v>40</v>
      </c>
      <c r="AX131" s="11" t="s">
        <v>83</v>
      </c>
      <c r="AY131" s="167" t="s">
        <v>138</v>
      </c>
    </row>
    <row r="132" spans="2:51" s="10" customFormat="1" ht="22.5" customHeight="1">
      <c r="B132" s="148"/>
      <c r="C132" s="149"/>
      <c r="D132" s="149"/>
      <c r="E132" s="150" t="s">
        <v>5</v>
      </c>
      <c r="F132" s="253" t="s">
        <v>329</v>
      </c>
      <c r="G132" s="254"/>
      <c r="H132" s="254"/>
      <c r="I132" s="254"/>
      <c r="J132" s="149"/>
      <c r="K132" s="151">
        <v>8</v>
      </c>
      <c r="L132" s="149"/>
      <c r="M132" s="149"/>
      <c r="N132" s="149"/>
      <c r="O132" s="149"/>
      <c r="P132" s="149"/>
      <c r="Q132" s="149"/>
      <c r="R132" s="152"/>
      <c r="T132" s="153"/>
      <c r="U132" s="149"/>
      <c r="V132" s="149"/>
      <c r="W132" s="149"/>
      <c r="X132" s="149"/>
      <c r="Y132" s="149"/>
      <c r="Z132" s="149"/>
      <c r="AA132" s="154"/>
      <c r="AT132" s="155" t="s">
        <v>146</v>
      </c>
      <c r="AU132" s="155" t="s">
        <v>101</v>
      </c>
      <c r="AV132" s="10" t="s">
        <v>101</v>
      </c>
      <c r="AW132" s="10" t="s">
        <v>40</v>
      </c>
      <c r="AX132" s="10" t="s">
        <v>83</v>
      </c>
      <c r="AY132" s="155" t="s">
        <v>138</v>
      </c>
    </row>
    <row r="133" spans="2:65" s="1" customFormat="1" ht="22.5" customHeight="1">
      <c r="B133" s="138"/>
      <c r="C133" s="139">
        <v>9</v>
      </c>
      <c r="D133" s="139" t="s">
        <v>139</v>
      </c>
      <c r="E133" s="140" t="s">
        <v>330</v>
      </c>
      <c r="F133" s="245" t="s">
        <v>331</v>
      </c>
      <c r="G133" s="245"/>
      <c r="H133" s="245"/>
      <c r="I133" s="245"/>
      <c r="J133" s="141" t="s">
        <v>164</v>
      </c>
      <c r="K133" s="142">
        <v>1</v>
      </c>
      <c r="L133" s="246"/>
      <c r="M133" s="246"/>
      <c r="N133" s="246">
        <f>ROUND(L133*K133,0)</f>
        <v>0</v>
      </c>
      <c r="O133" s="246"/>
      <c r="P133" s="246"/>
      <c r="Q133" s="246"/>
      <c r="R133" s="143"/>
      <c r="T133" s="144" t="s">
        <v>5</v>
      </c>
      <c r="U133" s="42" t="s">
        <v>48</v>
      </c>
      <c r="V133" s="145">
        <v>0</v>
      </c>
      <c r="W133" s="145">
        <f>V133*K133</f>
        <v>0</v>
      </c>
      <c r="X133" s="145">
        <v>0</v>
      </c>
      <c r="Y133" s="145">
        <f>X133*K133</f>
        <v>0</v>
      </c>
      <c r="Z133" s="145">
        <v>0</v>
      </c>
      <c r="AA133" s="146">
        <f>Z133*K133</f>
        <v>0</v>
      </c>
      <c r="AR133" s="19" t="s">
        <v>300</v>
      </c>
      <c r="AT133" s="19" t="s">
        <v>139</v>
      </c>
      <c r="AU133" s="19" t="s">
        <v>101</v>
      </c>
      <c r="AY133" s="19" t="s">
        <v>138</v>
      </c>
      <c r="BE133" s="147">
        <f>IF(U133="základní",N133,0)</f>
        <v>0</v>
      </c>
      <c r="BF133" s="147">
        <f>IF(U133="snížená",N133,0)</f>
        <v>0</v>
      </c>
      <c r="BG133" s="147">
        <f>IF(U133="zákl. přenesená",N133,0)</f>
        <v>0</v>
      </c>
      <c r="BH133" s="147">
        <f>IF(U133="sníž. přenesená",N133,0)</f>
        <v>0</v>
      </c>
      <c r="BI133" s="147">
        <f>IF(U133="nulová",N133,0)</f>
        <v>0</v>
      </c>
      <c r="BJ133" s="19" t="s">
        <v>11</v>
      </c>
      <c r="BK133" s="147">
        <f>ROUND(L133*K133,0)</f>
        <v>0</v>
      </c>
      <c r="BL133" s="19" t="s">
        <v>300</v>
      </c>
      <c r="BM133" s="19" t="s">
        <v>332</v>
      </c>
    </row>
    <row r="134" spans="2:47" s="1" customFormat="1" ht="30" customHeight="1">
      <c r="B134" s="33"/>
      <c r="C134" s="34"/>
      <c r="D134" s="34"/>
      <c r="E134" s="34"/>
      <c r="F134" s="256" t="s">
        <v>333</v>
      </c>
      <c r="G134" s="257"/>
      <c r="H134" s="257"/>
      <c r="I134" s="257"/>
      <c r="J134" s="34"/>
      <c r="K134" s="34"/>
      <c r="L134" s="34"/>
      <c r="M134" s="34"/>
      <c r="N134" s="34"/>
      <c r="O134" s="34"/>
      <c r="P134" s="34"/>
      <c r="Q134" s="34"/>
      <c r="R134" s="35"/>
      <c r="T134" s="168"/>
      <c r="U134" s="34"/>
      <c r="V134" s="34"/>
      <c r="W134" s="34"/>
      <c r="X134" s="34"/>
      <c r="Y134" s="34"/>
      <c r="Z134" s="34"/>
      <c r="AA134" s="72"/>
      <c r="AT134" s="19" t="s">
        <v>268</v>
      </c>
      <c r="AU134" s="19" t="s">
        <v>101</v>
      </c>
    </row>
    <row r="135" spans="2:65" s="1" customFormat="1" ht="31.5" customHeight="1">
      <c r="B135" s="138"/>
      <c r="C135" s="139">
        <v>10</v>
      </c>
      <c r="D135" s="139" t="s">
        <v>139</v>
      </c>
      <c r="E135" s="140" t="s">
        <v>334</v>
      </c>
      <c r="F135" s="245" t="s">
        <v>335</v>
      </c>
      <c r="G135" s="245"/>
      <c r="H135" s="245"/>
      <c r="I135" s="245"/>
      <c r="J135" s="141" t="s">
        <v>164</v>
      </c>
      <c r="K135" s="142">
        <v>1</v>
      </c>
      <c r="L135" s="246"/>
      <c r="M135" s="246"/>
      <c r="N135" s="246">
        <f>ROUND(L135*K135,0)</f>
        <v>0</v>
      </c>
      <c r="O135" s="246"/>
      <c r="P135" s="246"/>
      <c r="Q135" s="246"/>
      <c r="R135" s="143"/>
      <c r="T135" s="144" t="s">
        <v>5</v>
      </c>
      <c r="U135" s="42" t="s">
        <v>48</v>
      </c>
      <c r="V135" s="145">
        <v>0</v>
      </c>
      <c r="W135" s="145">
        <f>V135*K135</f>
        <v>0</v>
      </c>
      <c r="X135" s="145">
        <v>0</v>
      </c>
      <c r="Y135" s="145">
        <f>X135*K135</f>
        <v>0</v>
      </c>
      <c r="Z135" s="145">
        <v>0</v>
      </c>
      <c r="AA135" s="146">
        <f>Z135*K135</f>
        <v>0</v>
      </c>
      <c r="AR135" s="19" t="s">
        <v>300</v>
      </c>
      <c r="AT135" s="19" t="s">
        <v>139</v>
      </c>
      <c r="AU135" s="19" t="s">
        <v>101</v>
      </c>
      <c r="AY135" s="19" t="s">
        <v>138</v>
      </c>
      <c r="BE135" s="147">
        <f>IF(U135="základní",N135,0)</f>
        <v>0</v>
      </c>
      <c r="BF135" s="147">
        <f>IF(U135="snížená",N135,0)</f>
        <v>0</v>
      </c>
      <c r="BG135" s="147">
        <f>IF(U135="zákl. přenesená",N135,0)</f>
        <v>0</v>
      </c>
      <c r="BH135" s="147">
        <f>IF(U135="sníž. přenesená",N135,0)</f>
        <v>0</v>
      </c>
      <c r="BI135" s="147">
        <f>IF(U135="nulová",N135,0)</f>
        <v>0</v>
      </c>
      <c r="BJ135" s="19" t="s">
        <v>11</v>
      </c>
      <c r="BK135" s="147">
        <f>ROUND(L135*K135,0)</f>
        <v>0</v>
      </c>
      <c r="BL135" s="19" t="s">
        <v>300</v>
      </c>
      <c r="BM135" s="19" t="s">
        <v>336</v>
      </c>
    </row>
    <row r="136" spans="2:65" s="1" customFormat="1" ht="22.5" customHeight="1">
      <c r="B136" s="138"/>
      <c r="C136" s="139">
        <v>11</v>
      </c>
      <c r="D136" s="139" t="s">
        <v>139</v>
      </c>
      <c r="E136" s="140" t="s">
        <v>337</v>
      </c>
      <c r="F136" s="245" t="s">
        <v>338</v>
      </c>
      <c r="G136" s="245"/>
      <c r="H136" s="245"/>
      <c r="I136" s="245"/>
      <c r="J136" s="141" t="s">
        <v>164</v>
      </c>
      <c r="K136" s="142">
        <v>1</v>
      </c>
      <c r="L136" s="246"/>
      <c r="M136" s="246"/>
      <c r="N136" s="246">
        <f>ROUND(L136*K136,0)</f>
        <v>0</v>
      </c>
      <c r="O136" s="246"/>
      <c r="P136" s="246"/>
      <c r="Q136" s="246"/>
      <c r="R136" s="143"/>
      <c r="T136" s="144" t="s">
        <v>5</v>
      </c>
      <c r="U136" s="42" t="s">
        <v>48</v>
      </c>
      <c r="V136" s="145">
        <v>0</v>
      </c>
      <c r="W136" s="145">
        <f>V136*K136</f>
        <v>0</v>
      </c>
      <c r="X136" s="145">
        <v>0</v>
      </c>
      <c r="Y136" s="145">
        <f>X136*K136</f>
        <v>0</v>
      </c>
      <c r="Z136" s="145">
        <v>0</v>
      </c>
      <c r="AA136" s="146">
        <f>Z136*K136</f>
        <v>0</v>
      </c>
      <c r="AR136" s="19" t="s">
        <v>300</v>
      </c>
      <c r="AT136" s="19" t="s">
        <v>139</v>
      </c>
      <c r="AU136" s="19" t="s">
        <v>101</v>
      </c>
      <c r="AY136" s="19" t="s">
        <v>138</v>
      </c>
      <c r="BE136" s="147">
        <f>IF(U136="základní",N136,0)</f>
        <v>0</v>
      </c>
      <c r="BF136" s="147">
        <f>IF(U136="snížená",N136,0)</f>
        <v>0</v>
      </c>
      <c r="BG136" s="147">
        <f>IF(U136="zákl. přenesená",N136,0)</f>
        <v>0</v>
      </c>
      <c r="BH136" s="147">
        <f>IF(U136="sníž. přenesená",N136,0)</f>
        <v>0</v>
      </c>
      <c r="BI136" s="147">
        <f>IF(U136="nulová",N136,0)</f>
        <v>0</v>
      </c>
      <c r="BJ136" s="19" t="s">
        <v>11</v>
      </c>
      <c r="BK136" s="147">
        <f>ROUND(L136*K136,0)</f>
        <v>0</v>
      </c>
      <c r="BL136" s="19" t="s">
        <v>300</v>
      </c>
      <c r="BM136" s="19" t="s">
        <v>339</v>
      </c>
    </row>
    <row r="137" spans="2:65" s="1" customFormat="1" ht="31.5" customHeight="1">
      <c r="B137" s="138"/>
      <c r="C137" s="139">
        <v>12</v>
      </c>
      <c r="D137" s="139" t="s">
        <v>139</v>
      </c>
      <c r="E137" s="140" t="s">
        <v>340</v>
      </c>
      <c r="F137" s="245" t="s">
        <v>341</v>
      </c>
      <c r="G137" s="245"/>
      <c r="H137" s="245"/>
      <c r="I137" s="245"/>
      <c r="J137" s="141" t="s">
        <v>164</v>
      </c>
      <c r="K137" s="142">
        <v>1</v>
      </c>
      <c r="L137" s="246"/>
      <c r="M137" s="246"/>
      <c r="N137" s="246">
        <f>ROUND(L137*K137,0)</f>
        <v>0</v>
      </c>
      <c r="O137" s="246"/>
      <c r="P137" s="246"/>
      <c r="Q137" s="246"/>
      <c r="R137" s="143"/>
      <c r="T137" s="144" t="s">
        <v>5</v>
      </c>
      <c r="U137" s="42" t="s">
        <v>48</v>
      </c>
      <c r="V137" s="145">
        <v>0</v>
      </c>
      <c r="W137" s="145">
        <f>V137*K137</f>
        <v>0</v>
      </c>
      <c r="X137" s="145">
        <v>0</v>
      </c>
      <c r="Y137" s="145">
        <f>X137*K137</f>
        <v>0</v>
      </c>
      <c r="Z137" s="145">
        <v>0</v>
      </c>
      <c r="AA137" s="146">
        <f>Z137*K137</f>
        <v>0</v>
      </c>
      <c r="AR137" s="19" t="s">
        <v>300</v>
      </c>
      <c r="AT137" s="19" t="s">
        <v>139</v>
      </c>
      <c r="AU137" s="19" t="s">
        <v>101</v>
      </c>
      <c r="AY137" s="19" t="s">
        <v>138</v>
      </c>
      <c r="BE137" s="147">
        <f>IF(U137="základní",N137,0)</f>
        <v>0</v>
      </c>
      <c r="BF137" s="147">
        <f>IF(U137="snížená",N137,0)</f>
        <v>0</v>
      </c>
      <c r="BG137" s="147">
        <f>IF(U137="zákl. přenesená",N137,0)</f>
        <v>0</v>
      </c>
      <c r="BH137" s="147">
        <f>IF(U137="sníž. přenesená",N137,0)</f>
        <v>0</v>
      </c>
      <c r="BI137" s="147">
        <f>IF(U137="nulová",N137,0)</f>
        <v>0</v>
      </c>
      <c r="BJ137" s="19" t="s">
        <v>11</v>
      </c>
      <c r="BK137" s="147">
        <f>ROUND(L137*K137,0)</f>
        <v>0</v>
      </c>
      <c r="BL137" s="19" t="s">
        <v>300</v>
      </c>
      <c r="BM137" s="19" t="s">
        <v>342</v>
      </c>
    </row>
    <row r="138" spans="2:63" s="9" customFormat="1" ht="29.85" customHeight="1">
      <c r="B138" s="127"/>
      <c r="C138" s="128"/>
      <c r="D138" s="137" t="s">
        <v>295</v>
      </c>
      <c r="E138" s="137"/>
      <c r="F138" s="137"/>
      <c r="G138" s="137"/>
      <c r="H138" s="137"/>
      <c r="I138" s="137"/>
      <c r="J138" s="137"/>
      <c r="K138" s="137"/>
      <c r="L138" s="137"/>
      <c r="M138" s="137"/>
      <c r="N138" s="263">
        <f>BK138</f>
        <v>0</v>
      </c>
      <c r="O138" s="264"/>
      <c r="P138" s="264"/>
      <c r="Q138" s="264"/>
      <c r="R138" s="130"/>
      <c r="T138" s="131"/>
      <c r="U138" s="128"/>
      <c r="V138" s="128"/>
      <c r="W138" s="132">
        <f>W139</f>
        <v>0</v>
      </c>
      <c r="X138" s="128"/>
      <c r="Y138" s="132">
        <f>Y139</f>
        <v>0</v>
      </c>
      <c r="Z138" s="128"/>
      <c r="AA138" s="133">
        <f>AA139</f>
        <v>0</v>
      </c>
      <c r="AR138" s="134" t="s">
        <v>161</v>
      </c>
      <c r="AT138" s="135" t="s">
        <v>82</v>
      </c>
      <c r="AU138" s="135" t="s">
        <v>11</v>
      </c>
      <c r="AY138" s="134" t="s">
        <v>138</v>
      </c>
      <c r="BK138" s="136">
        <f>BK139</f>
        <v>0</v>
      </c>
    </row>
    <row r="139" spans="2:65" s="1" customFormat="1" ht="22.5" customHeight="1">
      <c r="B139" s="138"/>
      <c r="C139" s="139">
        <v>13</v>
      </c>
      <c r="D139" s="139" t="s">
        <v>139</v>
      </c>
      <c r="E139" s="140" t="s">
        <v>343</v>
      </c>
      <c r="F139" s="245" t="s">
        <v>344</v>
      </c>
      <c r="G139" s="245"/>
      <c r="H139" s="245"/>
      <c r="I139" s="245"/>
      <c r="J139" s="141" t="s">
        <v>228</v>
      </c>
      <c r="K139" s="142">
        <v>5.555</v>
      </c>
      <c r="L139" s="246"/>
      <c r="M139" s="246"/>
      <c r="N139" s="246">
        <f>ROUND(L139*K139,0)</f>
        <v>0</v>
      </c>
      <c r="O139" s="246"/>
      <c r="P139" s="246"/>
      <c r="Q139" s="246"/>
      <c r="R139" s="143"/>
      <c r="T139" s="144" t="s">
        <v>5</v>
      </c>
      <c r="U139" s="42" t="s">
        <v>48</v>
      </c>
      <c r="V139" s="145">
        <v>0</v>
      </c>
      <c r="W139" s="145">
        <f>V139*K139</f>
        <v>0</v>
      </c>
      <c r="X139" s="145">
        <v>0</v>
      </c>
      <c r="Y139" s="145">
        <f>X139*K139</f>
        <v>0</v>
      </c>
      <c r="Z139" s="145">
        <v>0</v>
      </c>
      <c r="AA139" s="146">
        <f>Z139*K139</f>
        <v>0</v>
      </c>
      <c r="AR139" s="19" t="s">
        <v>300</v>
      </c>
      <c r="AT139" s="19" t="s">
        <v>139</v>
      </c>
      <c r="AU139" s="19" t="s">
        <v>101</v>
      </c>
      <c r="AY139" s="19" t="s">
        <v>138</v>
      </c>
      <c r="BE139" s="147">
        <f>IF(U139="základní",N139,0)</f>
        <v>0</v>
      </c>
      <c r="BF139" s="147">
        <f>IF(U139="snížená",N139,0)</f>
        <v>0</v>
      </c>
      <c r="BG139" s="147">
        <f>IF(U139="zákl. přenesená",N139,0)</f>
        <v>0</v>
      </c>
      <c r="BH139" s="147">
        <f>IF(U139="sníž. přenesená",N139,0)</f>
        <v>0</v>
      </c>
      <c r="BI139" s="147">
        <f>IF(U139="nulová",N139,0)</f>
        <v>0</v>
      </c>
      <c r="BJ139" s="19" t="s">
        <v>11</v>
      </c>
      <c r="BK139" s="147">
        <f>ROUND(L139*K139,0)</f>
        <v>0</v>
      </c>
      <c r="BL139" s="19" t="s">
        <v>300</v>
      </c>
      <c r="BM139" s="19" t="s">
        <v>345</v>
      </c>
    </row>
    <row r="140" spans="2:63" s="9" customFormat="1" ht="29.85" customHeight="1">
      <c r="B140" s="127"/>
      <c r="C140" s="128"/>
      <c r="D140" s="137" t="s">
        <v>296</v>
      </c>
      <c r="E140" s="137"/>
      <c r="F140" s="137"/>
      <c r="G140" s="137"/>
      <c r="H140" s="137"/>
      <c r="I140" s="137"/>
      <c r="J140" s="137"/>
      <c r="K140" s="137"/>
      <c r="L140" s="137"/>
      <c r="M140" s="137"/>
      <c r="N140" s="263">
        <f>BK140</f>
        <v>0</v>
      </c>
      <c r="O140" s="264"/>
      <c r="P140" s="264"/>
      <c r="Q140" s="264"/>
      <c r="R140" s="130"/>
      <c r="T140" s="131"/>
      <c r="U140" s="128"/>
      <c r="V140" s="128"/>
      <c r="W140" s="132">
        <f>W141</f>
        <v>0</v>
      </c>
      <c r="X140" s="128"/>
      <c r="Y140" s="132">
        <f>Y141</f>
        <v>0</v>
      </c>
      <c r="Z140" s="128"/>
      <c r="AA140" s="133">
        <f>AA141</f>
        <v>0</v>
      </c>
      <c r="AR140" s="134" t="s">
        <v>161</v>
      </c>
      <c r="AT140" s="135" t="s">
        <v>82</v>
      </c>
      <c r="AU140" s="135" t="s">
        <v>11</v>
      </c>
      <c r="AY140" s="134" t="s">
        <v>138</v>
      </c>
      <c r="BK140" s="136">
        <f>BK141</f>
        <v>0</v>
      </c>
    </row>
    <row r="141" spans="2:65" s="1" customFormat="1" ht="31.5" customHeight="1">
      <c r="B141" s="138"/>
      <c r="C141" s="139">
        <v>14</v>
      </c>
      <c r="D141" s="139" t="s">
        <v>139</v>
      </c>
      <c r="E141" s="140" t="s">
        <v>346</v>
      </c>
      <c r="F141" s="245" t="s">
        <v>347</v>
      </c>
      <c r="G141" s="245"/>
      <c r="H141" s="245"/>
      <c r="I141" s="245"/>
      <c r="J141" s="141" t="s">
        <v>348</v>
      </c>
      <c r="K141" s="142">
        <v>10</v>
      </c>
      <c r="L141" s="246"/>
      <c r="M141" s="246"/>
      <c r="N141" s="246">
        <f>ROUND(L141*K141,0)</f>
        <v>0</v>
      </c>
      <c r="O141" s="246"/>
      <c r="P141" s="246"/>
      <c r="Q141" s="246"/>
      <c r="R141" s="143"/>
      <c r="T141" s="144" t="s">
        <v>5</v>
      </c>
      <c r="U141" s="169" t="s">
        <v>48</v>
      </c>
      <c r="V141" s="170">
        <v>0</v>
      </c>
      <c r="W141" s="170">
        <f>V141*K141</f>
        <v>0</v>
      </c>
      <c r="X141" s="170">
        <v>0</v>
      </c>
      <c r="Y141" s="170">
        <f>X141*K141</f>
        <v>0</v>
      </c>
      <c r="Z141" s="170">
        <v>0</v>
      </c>
      <c r="AA141" s="171">
        <f>Z141*K141</f>
        <v>0</v>
      </c>
      <c r="AR141" s="19" t="s">
        <v>300</v>
      </c>
      <c r="AT141" s="19" t="s">
        <v>139</v>
      </c>
      <c r="AU141" s="19" t="s">
        <v>101</v>
      </c>
      <c r="AY141" s="19" t="s">
        <v>138</v>
      </c>
      <c r="BE141" s="147">
        <f>IF(U141="základní",N141,0)</f>
        <v>0</v>
      </c>
      <c r="BF141" s="147">
        <f>IF(U141="snížená",N141,0)</f>
        <v>0</v>
      </c>
      <c r="BG141" s="147">
        <f>IF(U141="zákl. přenesená",N141,0)</f>
        <v>0</v>
      </c>
      <c r="BH141" s="147">
        <f>IF(U141="sníž. přenesená",N141,0)</f>
        <v>0</v>
      </c>
      <c r="BI141" s="147">
        <f>IF(U141="nulová",N141,0)</f>
        <v>0</v>
      </c>
      <c r="BJ141" s="19" t="s">
        <v>11</v>
      </c>
      <c r="BK141" s="147">
        <f>ROUND(L141*K141,0)</f>
        <v>0</v>
      </c>
      <c r="BL141" s="19" t="s">
        <v>300</v>
      </c>
      <c r="BM141" s="19" t="s">
        <v>349</v>
      </c>
    </row>
    <row r="142" spans="2:18" s="1" customFormat="1" ht="6.95" customHeight="1">
      <c r="B142" s="57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9"/>
    </row>
  </sheetData>
  <mergeCells count="111">
    <mergeCell ref="H1:K1"/>
    <mergeCell ref="S2:AC2"/>
    <mergeCell ref="F141:I141"/>
    <mergeCell ref="L141:M141"/>
    <mergeCell ref="N141:Q141"/>
    <mergeCell ref="N114:Q114"/>
    <mergeCell ref="N115:Q115"/>
    <mergeCell ref="N116:Q116"/>
    <mergeCell ref="N121:Q121"/>
    <mergeCell ref="N138:Q138"/>
    <mergeCell ref="N140:Q140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30:I130"/>
    <mergeCell ref="F131:I131"/>
    <mergeCell ref="F132:I132"/>
    <mergeCell ref="F133:I133"/>
    <mergeCell ref="L133:M133"/>
    <mergeCell ref="N133:Q133"/>
    <mergeCell ref="F134:I134"/>
    <mergeCell ref="F135:I135"/>
    <mergeCell ref="L135:M135"/>
    <mergeCell ref="N135:Q135"/>
    <mergeCell ref="F129:I129"/>
    <mergeCell ref="L129:M129"/>
    <mergeCell ref="N129:Q129"/>
    <mergeCell ref="F124:I124"/>
    <mergeCell ref="F125:I125"/>
    <mergeCell ref="L125:M125"/>
    <mergeCell ref="N125:Q125"/>
    <mergeCell ref="F126:I126"/>
    <mergeCell ref="L126:M126"/>
    <mergeCell ref="N126:Q126"/>
    <mergeCell ref="F127:I127"/>
    <mergeCell ref="F128:I128"/>
    <mergeCell ref="L128:M128"/>
    <mergeCell ref="N128:Q128"/>
    <mergeCell ref="F118:I118"/>
    <mergeCell ref="F119:I119"/>
    <mergeCell ref="L119:M119"/>
    <mergeCell ref="N119:Q119"/>
    <mergeCell ref="F120:I120"/>
    <mergeCell ref="F122:I122"/>
    <mergeCell ref="L122:M122"/>
    <mergeCell ref="N122:Q122"/>
    <mergeCell ref="F123:I123"/>
    <mergeCell ref="L123:M123"/>
    <mergeCell ref="N123:Q123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Rechtik</dc:creator>
  <cp:keywords/>
  <dc:description/>
  <cp:lastModifiedBy>Pepa-PC</cp:lastModifiedBy>
  <cp:lastPrinted>2017-06-05T14:41:36Z</cp:lastPrinted>
  <dcterms:created xsi:type="dcterms:W3CDTF">2017-06-05T14:13:53Z</dcterms:created>
  <dcterms:modified xsi:type="dcterms:W3CDTF">2017-06-06T09:50:26Z</dcterms:modified>
  <cp:category/>
  <cp:version/>
  <cp:contentType/>
  <cp:contentStatus/>
</cp:coreProperties>
</file>