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K:\EBC\_Ostrava - Zaměstnanci\Hampel Ondřej\Frýdek-Místek - 2. ZŠ Jana Čapka - Tělocvična\VZT\Texty\"/>
    </mc:Choice>
  </mc:AlternateContent>
  <xr:revisionPtr revIDLastSave="0" documentId="13_ncr:1_{544CF161-505D-4AE6-9ED7-07CFE58C1A25}" xr6:coauthVersionLast="47" xr6:coauthVersionMax="47" xr10:uidLastSave="{00000000-0000-0000-0000-000000000000}"/>
  <bookViews>
    <workbookView xWindow="28680" yWindow="-120" windowWidth="29040" windowHeight="17640" activeTab="15" xr2:uid="{EE1F1FA2-0855-4536-B33F-7B7C3F29652F}"/>
  </bookViews>
  <sheets>
    <sheet name="Titulní" sheetId="58" r:id="rId1"/>
    <sheet name="VZT-1" sheetId="39" r:id="rId2"/>
    <sheet name="VZT-2" sheetId="76" r:id="rId3"/>
    <sheet name="VZT-3" sheetId="75" r:id="rId4"/>
    <sheet name="V-01" sheetId="60" r:id="rId5"/>
    <sheet name="V-02" sheetId="61" r:id="rId6"/>
    <sheet name="V-03" sheetId="62" r:id="rId7"/>
    <sheet name="V-04" sheetId="63" r:id="rId8"/>
    <sheet name="V-05" sheetId="64" r:id="rId9"/>
    <sheet name="V-06.1" sheetId="65" r:id="rId10"/>
    <sheet name="V-06.2" sheetId="77" r:id="rId11"/>
    <sheet name="V-07" sheetId="46" r:id="rId12"/>
    <sheet name="V-08" sheetId="66" r:id="rId13"/>
    <sheet name="V-09" sheetId="78" r:id="rId14"/>
    <sheet name="CHL" sheetId="80" r:id="rId15"/>
    <sheet name="Společné" sheetId="59" r:id="rId16"/>
  </sheets>
  <definedNames>
    <definedName name="_xlnm.Print_Area" localSheetId="14">CHL!$A$1:$L$30</definedName>
    <definedName name="_xlnm.Print_Area" localSheetId="15">Společné!$A$1:$G$22</definedName>
    <definedName name="_xlnm.Print_Area" localSheetId="0">Titulní!$A$1:$H$47</definedName>
    <definedName name="_xlnm.Print_Area" localSheetId="4">'V-01'!$A$1:$L$29</definedName>
    <definedName name="_xlnm.Print_Area" localSheetId="5">'V-02'!$A$1:$L$29</definedName>
    <definedName name="_xlnm.Print_Area" localSheetId="6">'V-03'!$A$1:$L$31</definedName>
    <definedName name="_xlnm.Print_Area" localSheetId="7">'V-04'!$A$1:$L$28</definedName>
    <definedName name="_xlnm.Print_Area" localSheetId="8">'V-05'!$A$1:$L$28</definedName>
    <definedName name="_xlnm.Print_Area" localSheetId="9">'V-06.1'!$A$1:$L$31</definedName>
    <definedName name="_xlnm.Print_Area" localSheetId="10">'V-06.2'!$A$1:$L$30</definedName>
    <definedName name="_xlnm.Print_Area" localSheetId="11">'V-07'!$A$1:$L$31</definedName>
    <definedName name="_xlnm.Print_Area" localSheetId="12">'V-08'!$A$1:$L$32</definedName>
    <definedName name="_xlnm.Print_Area" localSheetId="13">'V-09'!$A$1:$L$28</definedName>
    <definedName name="_xlnm.Print_Area" localSheetId="1">'VZT-1'!$A$1:$L$39</definedName>
    <definedName name="_xlnm.Print_Area" localSheetId="2">'VZT-2'!$A$1:$L$57</definedName>
    <definedName name="_xlnm.Print_Area" localSheetId="3">'VZT-3'!$A$1:$L$39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80" l="1"/>
  <c r="J15" i="80"/>
  <c r="K15" i="80"/>
  <c r="I14" i="64"/>
  <c r="K14" i="64" s="1"/>
  <c r="J14" i="64"/>
  <c r="K15" i="60"/>
  <c r="J15" i="60"/>
  <c r="K18" i="66"/>
  <c r="J18" i="66"/>
  <c r="K17" i="46"/>
  <c r="J17" i="46"/>
  <c r="J14" i="39" l="1"/>
  <c r="I14" i="39"/>
  <c r="K14" i="39" s="1"/>
  <c r="J14" i="76"/>
  <c r="I14" i="76"/>
  <c r="K14" i="76" s="1"/>
  <c r="I14" i="75"/>
  <c r="K14" i="75" s="1"/>
  <c r="J14" i="75"/>
  <c r="I30" i="76"/>
  <c r="K30" i="76" s="1"/>
  <c r="J30" i="76"/>
  <c r="I31" i="76"/>
  <c r="K31" i="76" s="1"/>
  <c r="J31" i="76"/>
  <c r="I32" i="76"/>
  <c r="K32" i="76" s="1"/>
  <c r="J32" i="76"/>
  <c r="I33" i="76"/>
  <c r="K33" i="76" s="1"/>
  <c r="J33" i="76"/>
  <c r="I34" i="76"/>
  <c r="K34" i="76" s="1"/>
  <c r="J34" i="76"/>
  <c r="I35" i="76"/>
  <c r="K35" i="76" s="1"/>
  <c r="J35" i="76"/>
  <c r="I36" i="76"/>
  <c r="K36" i="76" s="1"/>
  <c r="J36" i="76"/>
  <c r="I37" i="76"/>
  <c r="K37" i="76" s="1"/>
  <c r="J37" i="76"/>
  <c r="I38" i="76"/>
  <c r="K38" i="76" s="1"/>
  <c r="J38" i="76"/>
  <c r="J15" i="65"/>
  <c r="K15" i="65"/>
  <c r="K16" i="66"/>
  <c r="J16" i="66"/>
  <c r="K15" i="46"/>
  <c r="J15" i="46"/>
  <c r="C23" i="58"/>
  <c r="J20" i="75" l="1"/>
  <c r="K20" i="75"/>
  <c r="I29" i="76"/>
  <c r="K29" i="76" s="1"/>
  <c r="J28" i="75"/>
  <c r="J14" i="80"/>
  <c r="J16" i="80"/>
  <c r="I14" i="80"/>
  <c r="K14" i="80" s="1"/>
  <c r="I16" i="80"/>
  <c r="K16" i="80" s="1"/>
  <c r="J13" i="80"/>
  <c r="I13" i="80"/>
  <c r="K13" i="80" s="1"/>
  <c r="J20" i="80"/>
  <c r="J19" i="80"/>
  <c r="C9" i="80"/>
  <c r="I16" i="39"/>
  <c r="K16" i="39" s="1"/>
  <c r="J16" i="39"/>
  <c r="I20" i="76"/>
  <c r="K20" i="76" s="1"/>
  <c r="J20" i="76"/>
  <c r="F17" i="66"/>
  <c r="F16" i="46"/>
  <c r="I13" i="46"/>
  <c r="I13" i="77"/>
  <c r="I13" i="65"/>
  <c r="I13" i="64"/>
  <c r="I14" i="63"/>
  <c r="I13" i="63"/>
  <c r="I15" i="62"/>
  <c r="I14" i="62"/>
  <c r="I14" i="61"/>
  <c r="I13" i="61"/>
  <c r="I13" i="60"/>
  <c r="F15" i="77"/>
  <c r="F16" i="65"/>
  <c r="F15" i="64"/>
  <c r="F15" i="63"/>
  <c r="F16" i="62"/>
  <c r="F15" i="61"/>
  <c r="F14" i="60"/>
  <c r="I21" i="75"/>
  <c r="F24" i="75"/>
  <c r="F25" i="75"/>
  <c r="I22" i="75"/>
  <c r="F22" i="75"/>
  <c r="F21" i="75"/>
  <c r="F43" i="76"/>
  <c r="F42" i="76"/>
  <c r="I41" i="76"/>
  <c r="F41" i="76"/>
  <c r="I40" i="76"/>
  <c r="F40" i="76"/>
  <c r="F39" i="76"/>
  <c r="F27" i="39"/>
  <c r="F26" i="39"/>
  <c r="I23" i="39"/>
  <c r="F23" i="39"/>
  <c r="F24" i="39"/>
  <c r="F22" i="39"/>
  <c r="I26" i="39"/>
  <c r="F25" i="39"/>
  <c r="I22" i="39"/>
  <c r="F21" i="39"/>
  <c r="J29" i="76" l="1"/>
  <c r="K24" i="80"/>
  <c r="J24" i="80"/>
  <c r="F23" i="58" s="1"/>
  <c r="G23" i="58" s="1"/>
  <c r="J24" i="39"/>
  <c r="I24" i="39"/>
  <c r="K24" i="39" s="1"/>
  <c r="K22" i="39"/>
  <c r="C24" i="58"/>
  <c r="C22" i="58"/>
  <c r="C21" i="58"/>
  <c r="C20" i="58"/>
  <c r="C19" i="58"/>
  <c r="C18" i="58"/>
  <c r="C17" i="58"/>
  <c r="C16" i="58"/>
  <c r="C15" i="58"/>
  <c r="C14" i="58"/>
  <c r="C13" i="58"/>
  <c r="C12" i="58"/>
  <c r="C11" i="58"/>
  <c r="C9" i="78"/>
  <c r="C9" i="66"/>
  <c r="C9" i="46"/>
  <c r="C9" i="77"/>
  <c r="C9" i="65"/>
  <c r="C9" i="64"/>
  <c r="C9" i="63"/>
  <c r="C9" i="62"/>
  <c r="C9" i="61"/>
  <c r="C9" i="60"/>
  <c r="C9" i="75"/>
  <c r="C9" i="76"/>
  <c r="C9" i="39"/>
  <c r="J14" i="66"/>
  <c r="I14" i="66"/>
  <c r="K14" i="66" s="1"/>
  <c r="J15" i="66"/>
  <c r="J14" i="46"/>
  <c r="J14" i="77"/>
  <c r="J14" i="65"/>
  <c r="J14" i="78"/>
  <c r="J18" i="78"/>
  <c r="J17" i="78"/>
  <c r="J13" i="78"/>
  <c r="I13" i="78"/>
  <c r="K13" i="78" s="1"/>
  <c r="K16" i="77"/>
  <c r="I13" i="66"/>
  <c r="J17" i="65"/>
  <c r="J17" i="62"/>
  <c r="I25" i="39"/>
  <c r="I43" i="76"/>
  <c r="I28" i="76"/>
  <c r="I27" i="76"/>
  <c r="I26" i="76"/>
  <c r="I25" i="76"/>
  <c r="I24" i="76"/>
  <c r="I23" i="76"/>
  <c r="I21" i="76"/>
  <c r="I19" i="76"/>
  <c r="I15" i="76"/>
  <c r="I16" i="76"/>
  <c r="I17" i="76"/>
  <c r="I18" i="76"/>
  <c r="I22" i="76"/>
  <c r="I13" i="76"/>
  <c r="J20" i="39"/>
  <c r="J26" i="80" l="1"/>
  <c r="J21" i="78"/>
  <c r="K17" i="65"/>
  <c r="K17" i="62"/>
  <c r="K15" i="66"/>
  <c r="K14" i="46"/>
  <c r="K14" i="77"/>
  <c r="K14" i="65"/>
  <c r="K14" i="78"/>
  <c r="K21" i="78" s="1"/>
  <c r="J23" i="78" s="1"/>
  <c r="F22" i="58" s="1"/>
  <c r="J16" i="77"/>
  <c r="I15" i="39"/>
  <c r="I17" i="39"/>
  <c r="I18" i="39"/>
  <c r="I19" i="39"/>
  <c r="I20" i="39"/>
  <c r="K20" i="39" s="1"/>
  <c r="I13" i="39"/>
  <c r="K16" i="62" l="1"/>
  <c r="J39" i="76"/>
  <c r="K24" i="75"/>
  <c r="J22" i="39"/>
  <c r="I21" i="39"/>
  <c r="K15" i="39"/>
  <c r="J20" i="77"/>
  <c r="J19" i="77"/>
  <c r="J15" i="77"/>
  <c r="K13" i="77"/>
  <c r="J13" i="77"/>
  <c r="J47" i="76"/>
  <c r="J46" i="76"/>
  <c r="K42" i="76"/>
  <c r="J42" i="76"/>
  <c r="I39" i="76"/>
  <c r="J28" i="76"/>
  <c r="K27" i="76"/>
  <c r="J27" i="76"/>
  <c r="K26" i="76"/>
  <c r="J26" i="76"/>
  <c r="K25" i="76"/>
  <c r="J25" i="76"/>
  <c r="K24" i="76"/>
  <c r="J24" i="76"/>
  <c r="K23" i="76"/>
  <c r="J23" i="76"/>
  <c r="K22" i="76"/>
  <c r="J22" i="76"/>
  <c r="K21" i="76"/>
  <c r="J21" i="76"/>
  <c r="K19" i="76"/>
  <c r="J19" i="76"/>
  <c r="K18" i="76"/>
  <c r="J18" i="76"/>
  <c r="K17" i="76"/>
  <c r="J17" i="76"/>
  <c r="K16" i="76"/>
  <c r="J16" i="76"/>
  <c r="K15" i="76"/>
  <c r="J15" i="76"/>
  <c r="K13" i="76"/>
  <c r="J29" i="75"/>
  <c r="I25" i="75"/>
  <c r="K23" i="75"/>
  <c r="J23" i="75"/>
  <c r="J21" i="75"/>
  <c r="K19" i="75"/>
  <c r="J19" i="75"/>
  <c r="K18" i="75"/>
  <c r="J18" i="75"/>
  <c r="K17" i="75"/>
  <c r="J17" i="75"/>
  <c r="K16" i="75"/>
  <c r="J16" i="75"/>
  <c r="K15" i="75"/>
  <c r="J15" i="75"/>
  <c r="J13" i="75"/>
  <c r="J16" i="62" l="1"/>
  <c r="M23" i="62" s="1"/>
  <c r="J40" i="76"/>
  <c r="K40" i="76"/>
  <c r="J24" i="75"/>
  <c r="K25" i="75"/>
  <c r="K43" i="76"/>
  <c r="K39" i="76"/>
  <c r="J41" i="76"/>
  <c r="K15" i="77"/>
  <c r="K24" i="77" s="1"/>
  <c r="K22" i="75"/>
  <c r="K21" i="75"/>
  <c r="J43" i="76"/>
  <c r="K41" i="76"/>
  <c r="J13" i="76"/>
  <c r="K28" i="76"/>
  <c r="I13" i="75"/>
  <c r="K13" i="75" s="1"/>
  <c r="J25" i="75"/>
  <c r="J22" i="75"/>
  <c r="M31" i="75" s="1"/>
  <c r="M49" i="76" l="1"/>
  <c r="J51" i="76"/>
  <c r="J24" i="77"/>
  <c r="J26" i="77" s="1"/>
  <c r="F19" i="58" s="1"/>
  <c r="J33" i="75"/>
  <c r="K51" i="76"/>
  <c r="K33" i="75"/>
  <c r="J53" i="76" l="1"/>
  <c r="F11" i="58" s="1"/>
  <c r="G11" i="58" s="1"/>
  <c r="J35" i="75"/>
  <c r="F12" i="58" s="1"/>
  <c r="B11" i="59"/>
  <c r="B12" i="59"/>
  <c r="B13" i="59"/>
  <c r="B14" i="59"/>
  <c r="B15" i="59"/>
  <c r="B16" i="59"/>
  <c r="B17" i="59"/>
  <c r="B18" i="59"/>
  <c r="B19" i="59"/>
  <c r="B20" i="59"/>
  <c r="B21" i="59"/>
  <c r="G17" i="59"/>
  <c r="G16" i="59"/>
  <c r="G15" i="59"/>
  <c r="G13" i="59"/>
  <c r="G12" i="59"/>
  <c r="G11" i="59"/>
  <c r="G21" i="59" l="1"/>
  <c r="D5" i="59" l="1"/>
  <c r="F24" i="58"/>
  <c r="C10" i="58"/>
  <c r="K17" i="66"/>
  <c r="J13" i="66"/>
  <c r="J22" i="66"/>
  <c r="J21" i="66"/>
  <c r="J17" i="66"/>
  <c r="K13" i="66"/>
  <c r="K13" i="46"/>
  <c r="J13" i="46"/>
  <c r="J21" i="46"/>
  <c r="J20" i="46"/>
  <c r="K16" i="46"/>
  <c r="J16" i="46"/>
  <c r="J21" i="65"/>
  <c r="J20" i="65"/>
  <c r="K13" i="65"/>
  <c r="J13" i="65"/>
  <c r="J18" i="64"/>
  <c r="K15" i="64"/>
  <c r="J15" i="64"/>
  <c r="K13" i="64"/>
  <c r="J13" i="64"/>
  <c r="J18" i="63"/>
  <c r="K15" i="63"/>
  <c r="J15" i="63"/>
  <c r="J14" i="63"/>
  <c r="K14" i="63"/>
  <c r="J13" i="63"/>
  <c r="K13" i="63"/>
  <c r="J21" i="62"/>
  <c r="J20" i="62"/>
  <c r="K15" i="62"/>
  <c r="J15" i="62"/>
  <c r="J14" i="62"/>
  <c r="K14" i="62"/>
  <c r="J13" i="62"/>
  <c r="I13" i="62"/>
  <c r="K13" i="62" s="1"/>
  <c r="J18" i="61"/>
  <c r="J19" i="61"/>
  <c r="K15" i="61"/>
  <c r="J14" i="61"/>
  <c r="K14" i="61"/>
  <c r="J13" i="61"/>
  <c r="J19" i="60"/>
  <c r="J18" i="60"/>
  <c r="J14" i="60"/>
  <c r="M21" i="60" s="1"/>
  <c r="K13" i="60"/>
  <c r="K21" i="63" l="1"/>
  <c r="J26" i="66"/>
  <c r="J13" i="60"/>
  <c r="K14" i="60"/>
  <c r="J24" i="62"/>
  <c r="K24" i="62"/>
  <c r="K26" i="66"/>
  <c r="K24" i="46"/>
  <c r="J25" i="46"/>
  <c r="K23" i="60"/>
  <c r="J15" i="61"/>
  <c r="J22" i="61" s="1"/>
  <c r="J21" i="63"/>
  <c r="K21" i="64"/>
  <c r="J21" i="64"/>
  <c r="K13" i="61"/>
  <c r="K22" i="61" s="1"/>
  <c r="J23" i="60"/>
  <c r="J30" i="39"/>
  <c r="J31" i="39"/>
  <c r="I27" i="39"/>
  <c r="K25" i="39"/>
  <c r="J25" i="39"/>
  <c r="K19" i="39"/>
  <c r="J18" i="39"/>
  <c r="K18" i="39"/>
  <c r="J19" i="39"/>
  <c r="J26" i="39"/>
  <c r="K26" i="39"/>
  <c r="J17" i="39"/>
  <c r="K17" i="39"/>
  <c r="J13" i="39"/>
  <c r="M20" i="61" l="1"/>
  <c r="J23" i="63"/>
  <c r="F16" i="58" s="1"/>
  <c r="J27" i="39"/>
  <c r="J23" i="39"/>
  <c r="K23" i="39"/>
  <c r="J23" i="64"/>
  <c r="F17" i="58" s="1"/>
  <c r="J26" i="62"/>
  <c r="F15" i="58" s="1"/>
  <c r="J25" i="60"/>
  <c r="F13" i="58" s="1"/>
  <c r="K13" i="39"/>
  <c r="J28" i="66"/>
  <c r="F21" i="58" s="1"/>
  <c r="J27" i="46"/>
  <c r="F20" i="58" s="1"/>
  <c r="K16" i="65"/>
  <c r="K25" i="65" s="1"/>
  <c r="J16" i="65"/>
  <c r="J24" i="61"/>
  <c r="F14" i="58" s="1"/>
  <c r="K27" i="39"/>
  <c r="J15" i="39"/>
  <c r="J25" i="65" l="1"/>
  <c r="J27" i="65" s="1"/>
  <c r="F18" i="58" s="1"/>
  <c r="M22" i="65"/>
  <c r="J21" i="39" l="1"/>
  <c r="K21" i="39"/>
  <c r="J35" i="39" l="1"/>
  <c r="K35" i="39"/>
  <c r="J37" i="39" l="1"/>
  <c r="F10" i="58" s="1"/>
  <c r="B10" i="59"/>
  <c r="G20" i="58" l="1"/>
  <c r="G22" i="58" l="1"/>
  <c r="G21" i="58"/>
  <c r="D6" i="59"/>
  <c r="D7" i="59" s="1"/>
  <c r="G19" i="58" l="1"/>
  <c r="G18" i="58"/>
  <c r="G17" i="58"/>
  <c r="G16" i="58"/>
  <c r="G24" i="58"/>
  <c r="G15" i="58" l="1"/>
  <c r="G14" i="58" l="1"/>
  <c r="G13" i="58" l="1"/>
  <c r="G12" i="58"/>
  <c r="G10" i="58" l="1"/>
  <c r="D5" i="58" l="1"/>
  <c r="D6" i="58" s="1"/>
  <c r="D7" i="5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8E5E74FD-888A-4BB8-B651-605122EFD6BA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39F56ED6-83AC-4C5A-9A10-5C87D6BC37DE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6BEC7739-CCAE-46F6-B04E-B6B27ABB8ED4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73682DA4-A101-4125-B723-48182E4AD370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6AC364FC-52A5-46B6-8C0B-2979FD924820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3BEB9F9A-F2B9-4F71-B685-91C853F4DA6F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  <author>Karas Richard - Energy Benefit Centre a.s.</author>
  </authors>
  <commentList>
    <comment ref="A1" authorId="0" shapeId="0" xr:uid="{3C2C0765-BCE8-4EE8-BBF3-712B676FCB02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16" authorId="1" shapeId="0" xr:uid="{C0996466-109D-4C16-8663-C67408620DA9}">
      <text>
        <r>
          <rPr>
            <b/>
            <sz val="9"/>
            <color indexed="81"/>
            <rFont val="Tahoma"/>
            <charset val="1"/>
          </rPr>
          <t>Karas Richard - Energy Benefit Centre a.s.:</t>
        </r>
        <r>
          <rPr>
            <sz val="9"/>
            <color indexed="81"/>
            <rFont val="Tahoma"/>
            <charset val="1"/>
          </rPr>
          <t xml:space="preserve">
fds-3g-ks sevo belimo + ins. Kit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51463E2E-8E09-44ED-810C-EDF8C0239DDC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D28CE188-6027-42DF-857A-8BCE59407C5B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7ED36F87-0ACD-4F87-8EDF-5CEB28219CDE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0B26A5FC-8E1D-46E9-B83C-6591AE341021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209CB1F9-55A2-48D0-B215-1A989B6260AF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7C8626FA-A71D-4BF5-A4F5-085FCD97743C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A1" authorId="0" shapeId="0" xr:uid="{97586594-CB5E-4E44-9AA9-AC4FCF40C52E}">
      <text>
        <r>
          <rPr>
            <b/>
            <sz val="8"/>
            <color indexed="81"/>
            <rFont val="Tahoma"/>
            <family val="2"/>
            <charset val="238"/>
          </rPr>
          <t>-: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<sst xmlns="http://schemas.openxmlformats.org/spreadsheetml/2006/main" count="1109" uniqueCount="301">
  <si>
    <t>ks</t>
  </si>
  <si>
    <t>Název</t>
  </si>
  <si>
    <t>1</t>
  </si>
  <si>
    <t>Pol.č</t>
  </si>
  <si>
    <t>Parametry</t>
  </si>
  <si>
    <t>Jednotka</t>
  </si>
  <si>
    <t>Množství dle       Quantity to</t>
  </si>
  <si>
    <t>Jednotková cena      Unit price</t>
  </si>
  <si>
    <t>Cena                      Price</t>
  </si>
  <si>
    <t>Poznámky</t>
  </si>
  <si>
    <t>Item no.</t>
  </si>
  <si>
    <t>Title</t>
  </si>
  <si>
    <t>Parameters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</si>
  <si>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</si>
  <si>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</si>
  <si>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</si>
  <si>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</si>
  <si>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</si>
  <si>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</si>
  <si>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VZDUCHOTECHNIKA</t>
  </si>
  <si>
    <t>Rozpočet není zpracován v žadné cenové soustavě</t>
  </si>
  <si>
    <t>V rozpočtu jsou použity R položky</t>
  </si>
  <si>
    <t>U jednotlivých položek jsou částky za dodávku a zvlášť za montáž</t>
  </si>
  <si>
    <t>2</t>
  </si>
  <si>
    <t>m</t>
  </si>
  <si>
    <t>4</t>
  </si>
  <si>
    <r>
      <t>m</t>
    </r>
    <r>
      <rPr>
        <vertAlign val="superscript"/>
        <sz val="11"/>
        <rFont val="Arial CE"/>
        <charset val="238"/>
      </rPr>
      <t>2</t>
    </r>
  </si>
  <si>
    <t>Montážní materiál</t>
  </si>
  <si>
    <t>Spojovací a těsnící materiál</t>
  </si>
  <si>
    <t>kg</t>
  </si>
  <si>
    <t>Materiál na závěsy</t>
  </si>
  <si>
    <t>SOUČET</t>
  </si>
  <si>
    <t>VZT CELKEM - DODÁVKA + MONTÁŽ</t>
  </si>
  <si>
    <t>Požární klapka do čtyřhranného potrubí, včetně termoelektrického spouštěcího čidla a servopohonu ovládaného na 230 V</t>
  </si>
  <si>
    <t>3.1</t>
  </si>
  <si>
    <t>3.2</t>
  </si>
  <si>
    <t>3.3</t>
  </si>
  <si>
    <t>2.1</t>
  </si>
  <si>
    <t>2.2</t>
  </si>
  <si>
    <t>3</t>
  </si>
  <si>
    <r>
      <t xml:space="preserve">Zpracovatel: </t>
    </r>
    <r>
      <rPr>
        <sz val="10"/>
        <rFont val="Calibri"/>
        <family val="2"/>
        <charset val="238"/>
      </rPr>
      <t>Energy Benefit Centre, Křenova 438/3, 162 00 Praha 6</t>
    </r>
  </si>
  <si>
    <t>Cena celkem bez DPH:</t>
  </si>
  <si>
    <t>DPH 21 %:</t>
  </si>
  <si>
    <t>Cena celkem s DPH:</t>
  </si>
  <si>
    <t>P.Č.</t>
  </si>
  <si>
    <t>Zn.</t>
  </si>
  <si>
    <t>MJ</t>
  </si>
  <si>
    <t>Množ.</t>
  </si>
  <si>
    <t>Cena/MJ</t>
  </si>
  <si>
    <t xml:space="preserve">Celkem </t>
  </si>
  <si>
    <t>SPOLEČNÉ</t>
  </si>
  <si>
    <t>Přesuny hmot</t>
  </si>
  <si>
    <t xml:space="preserve">Přesun hmot do 3 tun </t>
  </si>
  <si>
    <t>kpl</t>
  </si>
  <si>
    <t>Lešení do výšky 8 m</t>
  </si>
  <si>
    <t>Zkoušky</t>
  </si>
  <si>
    <t>Zkoušky zařízení, zaregulování potrubního rozvodu VZT</t>
  </si>
  <si>
    <t>Autorizované měření hluku od VZT zařízení ve vnitřních a vnějších chráněných prostorách staveb dle požadavku hygieny</t>
  </si>
  <si>
    <t>Měření množstí vzduchu včetně vyhotovení protokolu</t>
  </si>
  <si>
    <t>Poznámka:</t>
  </si>
  <si>
    <t>Veškeré položky ve výkazu jsou uvedeny včetně montážních prací a ostatních výkonů spojených s instalací systému</t>
  </si>
  <si>
    <t>CELKEM</t>
  </si>
  <si>
    <t>3.4</t>
  </si>
  <si>
    <t>3.6</t>
  </si>
  <si>
    <t>Kruhové potrubí SPIRO z pozinkovaného plechu 40% tvarovek</t>
  </si>
  <si>
    <r>
      <t xml:space="preserve"> </t>
    </r>
    <r>
      <rPr>
        <sz val="11"/>
        <rFont val="Arial"/>
        <family val="2"/>
        <charset val="238"/>
      </rPr>
      <t>Ø100</t>
    </r>
    <r>
      <rPr>
        <sz val="11"/>
        <rFont val="Arial CE"/>
        <charset val="238"/>
      </rPr>
      <t xml:space="preserve"> mm</t>
    </r>
  </si>
  <si>
    <t>tl. 20 mm</t>
  </si>
  <si>
    <t>tl. 100 mm</t>
  </si>
  <si>
    <t>Přímý chladič do čtyřhranného potrubí</t>
  </si>
  <si>
    <t>Tepelná izolace tl. 100 mm, s oplechováním</t>
  </si>
  <si>
    <r>
      <t xml:space="preserve">do </t>
    </r>
    <r>
      <rPr>
        <sz val="11"/>
        <rFont val="Arial"/>
        <family val="2"/>
        <charset val="238"/>
      </rPr>
      <t>Ø</t>
    </r>
    <r>
      <rPr>
        <sz val="11"/>
        <rFont val="Arial CE"/>
        <charset val="238"/>
      </rPr>
      <t>250 mm</t>
    </r>
  </si>
  <si>
    <t>do obvodu 3200 mm</t>
  </si>
  <si>
    <r>
      <rPr>
        <sz val="11"/>
        <rFont val="Arial"/>
        <family val="2"/>
        <charset val="238"/>
      </rPr>
      <t>Ø125</t>
    </r>
    <r>
      <rPr>
        <sz val="11"/>
        <rFont val="Arial CE"/>
        <charset val="238"/>
      </rPr>
      <t xml:space="preserve"> mm</t>
    </r>
  </si>
  <si>
    <t>Výřivý anemostat v provedení s vertikálním napojením na kruhové potrubí, včetně čelní desky, plenum boxu a regulační klapky</t>
  </si>
  <si>
    <t>Materiály a zpracování budou v souladu s požadavky a v rámci příslušných zákonů a norem EU.</t>
  </si>
  <si>
    <t>Jestliže neexistuje žádná takováto norma, materiály a zpracování budou splňovat požadavky</t>
  </si>
  <si>
    <t xml:space="preserve">uznávané národní normy, které jsou uvedeny v technické specifikaci. Veškeré použité materiály </t>
  </si>
  <si>
    <t>musí být použity nové a musí mít 1. jakostní třídu, pokud není v projektu požadováno jinak.</t>
  </si>
  <si>
    <t>Pokud projekt obsahuje požadavky nebo odkazy na jednotlivá obchodní jména nebo označení</t>
  </si>
  <si>
    <t>výrobků, výkonů nebo obchodních materiálů, které platí pro určitého podnikatele za příznačné,</t>
  </si>
  <si>
    <t>slouží tyto pro specifikaci jejich funkčních a estetických vlastností. Tyto výrobky a materiály lze</t>
  </si>
  <si>
    <t>nahradit technicky a kvalitativně obdobnými řešeními, avšak s minimálně stejnými technickými</t>
  </si>
  <si>
    <t>parametry, výkony a kvalitou.</t>
  </si>
  <si>
    <t>Standard stavby a použitých materiálů může být stanoven v této projektové dokumentaci</t>
  </si>
  <si>
    <t>formou uvedení názvu výrobku (či výrobce), který příslušný standard reprezentuje. Označení</t>
  </si>
  <si>
    <t>materiálů (je-li uvedeno) tak slouží pouze k určení nejnižších standardů kvality  díla. Uchazeč</t>
  </si>
  <si>
    <t>může navrhnout ekvivalentní dodávky a materiály, avšak s minimálně stejnými technickými</t>
  </si>
  <si>
    <t>V-01</t>
  </si>
  <si>
    <t>V-02</t>
  </si>
  <si>
    <t>V-03</t>
  </si>
  <si>
    <t>V-04</t>
  </si>
  <si>
    <t>V-05</t>
  </si>
  <si>
    <t>V-07</t>
  </si>
  <si>
    <t>Talířový ventil pro odvod vzduchu</t>
  </si>
  <si>
    <t>V-08</t>
  </si>
  <si>
    <t>Kordinace se stavbou  transportu VZT do strojovny objektu a na střechu</t>
  </si>
  <si>
    <t>VZT-01</t>
  </si>
  <si>
    <t>VZT-02</t>
  </si>
  <si>
    <t>1600×700 mm</t>
  </si>
  <si>
    <t>Qv= +9000/ -9000 m3/h, dp=250 Pa, 
Pel = 6,5 kW/400 V</t>
  </si>
  <si>
    <t>rozměry: 600x600×250 mm, průměr napojení  potrubí 250 mm, čelní deska 600×600 mm, 24 lamel</t>
  </si>
  <si>
    <t>rozměry: 600x600×250 mm, průměr napojení  potrubí 250 mm, čelní deska 600×600 mm, 48 lamel</t>
  </si>
  <si>
    <t>Uzavírací klapka do čtyřhranného potrubí</t>
  </si>
  <si>
    <t>800x400x140 mm</t>
  </si>
  <si>
    <t>Univerzální větrací jednotka s rekuperací tepla pomocí deskového rekuperátoru, vodním dohřevem a přímým chlazením vzduchu, min. účinnost rekuperace  80 %, třída filtrace  ePM1 60 %(F7) na přívodu a ePM10 60 % (M5) na odvodu vzduchu, vč. klapek a pružných manžet</t>
  </si>
  <si>
    <t>400x100 mm</t>
  </si>
  <si>
    <t>2.3</t>
  </si>
  <si>
    <t>400x125 mm</t>
  </si>
  <si>
    <t>400x180 mm</t>
  </si>
  <si>
    <t>800x400x2000 mm</t>
  </si>
  <si>
    <t>2.4</t>
  </si>
  <si>
    <t>2.6</t>
  </si>
  <si>
    <t>2.7</t>
  </si>
  <si>
    <t>Univerzální větrací jednotka s rekuperací tepla pomocí deskového rekuperátoru, vodním dohřevem vzduchu, min. účinnost rekuperace  84%, třída filtrace  ePM1 60%(F7) na přívodu a ePM10 60 %(M5) na odvodu vzduchu</t>
  </si>
  <si>
    <t>3.5</t>
  </si>
  <si>
    <t>Geniox 16</t>
  </si>
  <si>
    <t>BDLD-1600-700-150-150-3017</t>
  </si>
  <si>
    <t>VÍŘIVÝ ANEMOSTAT VD_Odvodní.CC: VÍŘIVÝ ANEMOSTAT VD_Odvodní.CC 600x24/250</t>
  </si>
  <si>
    <t>VÍŘIVÝ ANEMOSTAT VD_Odvodní.CC: VÍŘIVÝ ANEMOSTAT VD_Odvodní.CC 600x48/250</t>
  </si>
  <si>
    <t>VÍŘIVÝ ANEMOSTAT VD_Přívodní.CC: VÍŘIVÝ ANEMOSTAT VD_Přívodní.CC 500x24</t>
  </si>
  <si>
    <t>PRAV dělič, tlumič hluku</t>
  </si>
  <si>
    <t>DXRE 80-40-3-2,5_838x438x395_0</t>
  </si>
  <si>
    <t>HELLA: HELLA-1-1500-B-R-0-AN+PB-HELLA-1-1500-I1-J</t>
  </si>
  <si>
    <t>Lineární štěrbinová výustka s nastavitelnými lamelami, včetně posuvné regulační klapky a plenum boxu</t>
  </si>
  <si>
    <r>
      <rPr>
        <sz val="11"/>
        <rFont val="Arial"/>
        <family val="2"/>
        <charset val="238"/>
      </rPr>
      <t>Ø80</t>
    </r>
    <r>
      <rPr>
        <sz val="11"/>
        <rFont val="Arial CE"/>
        <charset val="238"/>
      </rPr>
      <t xml:space="preserve"> mm</t>
    </r>
  </si>
  <si>
    <t>TVOM: TVOM 80</t>
  </si>
  <si>
    <r>
      <rPr>
        <sz val="11"/>
        <rFont val="Arial"/>
        <family val="2"/>
        <charset val="238"/>
      </rPr>
      <t>Ø100</t>
    </r>
    <r>
      <rPr>
        <sz val="11"/>
        <rFont val="Arial CE"/>
        <charset val="238"/>
      </rPr>
      <t xml:space="preserve"> mm</t>
    </r>
  </si>
  <si>
    <t>Protidešťová žaluzie do čtyřhranného potrubí se sítem proti hrubým nečistotám a ptactvu</t>
  </si>
  <si>
    <t>Qv= +3260/ -3260 m3/h, dp=250 Pa, 
Pel = 2,31 kW/400 V</t>
  </si>
  <si>
    <t>VZT-03</t>
  </si>
  <si>
    <r>
      <rPr>
        <sz val="11"/>
        <rFont val="Aptos Narrow"/>
        <family val="2"/>
      </rPr>
      <t>Ø</t>
    </r>
    <r>
      <rPr>
        <sz val="11"/>
        <rFont val="Arial CE"/>
        <charset val="238"/>
      </rPr>
      <t>315</t>
    </r>
  </si>
  <si>
    <t>Topvex SR20-R ODK</t>
  </si>
  <si>
    <t>Topvex SC70-R-HWH-B</t>
  </si>
  <si>
    <t>TUNE-R-315-3-LF24_315x315x300_3</t>
  </si>
  <si>
    <t>400x200x1000 mm</t>
  </si>
  <si>
    <t>Qch=3,4 kW
538x288x395 mm</t>
  </si>
  <si>
    <t>Qch=17,57 kW
838x438x395 mm</t>
  </si>
  <si>
    <t>Hranaté_Vyústka hranatá_Odvodní.CC: 400x150</t>
  </si>
  <si>
    <t>Výustka hranatá</t>
  </si>
  <si>
    <t>rozměry: 400x150 mm</t>
  </si>
  <si>
    <t>Qv= 100 m3/h, dp= 50 Pa, Pel = 0,025 kW 230V, hm.: 1 kg</t>
  </si>
  <si>
    <t>Ventilátor 03 (V-03)- Větrání hygienických zařízení 1.NP, m.č.: 1.15 a 1.16</t>
  </si>
  <si>
    <t>K 160 M sileo 50 hz</t>
  </si>
  <si>
    <r>
      <t xml:space="preserve">Radiální ventilátor do potrubí </t>
    </r>
    <r>
      <rPr>
        <sz val="11"/>
        <rFont val="Arial"/>
        <family val="2"/>
        <charset val="238"/>
      </rPr>
      <t>Ø</t>
    </r>
    <r>
      <rPr>
        <sz val="11"/>
        <rFont val="Arial CE"/>
        <charset val="238"/>
      </rPr>
      <t>160 mm</t>
    </r>
  </si>
  <si>
    <t>Qv= 335 m3/h, dp= 90 Pa, Pel = 0,053 kW 230V, hm.: 4 kg</t>
  </si>
  <si>
    <t>Qv= 235 m3/h, dp= 70 Pa, Pel = 0,053 kW 230V, hm.: 4 kg</t>
  </si>
  <si>
    <t>Ventilátor 06 (V-06.1)- Větráné sociálních zařízení ve 2.NP</t>
  </si>
  <si>
    <t>Ventilátor 06 (V-06.2)- Větráné sociálních zařízení ve 2.NP</t>
  </si>
  <si>
    <t>Qv= 160 m3/h, dp= 70 Pa, Pel = 0,052 kW 230V, hm.: 4 kg</t>
  </si>
  <si>
    <t>Qv= 210 m3/h, dp= 70 Pa, Pel = 0,052 kW 230 V, hm.: 4 kg</t>
  </si>
  <si>
    <r>
      <t xml:space="preserve">Radiální ventilátor do potrubí </t>
    </r>
    <r>
      <rPr>
        <sz val="11"/>
        <rFont val="Arial"/>
        <family val="2"/>
        <charset val="238"/>
      </rPr>
      <t>Ø</t>
    </r>
    <r>
      <rPr>
        <sz val="11"/>
        <rFont val="Arial CE"/>
        <charset val="238"/>
      </rPr>
      <t>150 mm</t>
    </r>
  </si>
  <si>
    <t>K 150 M sileo 50 hz</t>
  </si>
  <si>
    <r>
      <t xml:space="preserve">Radiální ventilátor do potrubí </t>
    </r>
    <r>
      <rPr>
        <sz val="11"/>
        <rFont val="Arial"/>
        <family val="2"/>
        <charset val="238"/>
      </rPr>
      <t>Ø</t>
    </r>
    <r>
      <rPr>
        <sz val="11"/>
        <rFont val="Arial CE"/>
        <charset val="238"/>
      </rPr>
      <t>100 mm</t>
    </r>
  </si>
  <si>
    <t>K 100 M sileo 50 hz</t>
  </si>
  <si>
    <r>
      <t xml:space="preserve">Radiální ventilátor do potrubí </t>
    </r>
    <r>
      <rPr>
        <sz val="11"/>
        <rFont val="Arial"/>
        <family val="2"/>
        <charset val="238"/>
      </rPr>
      <t>Ø</t>
    </r>
    <r>
      <rPr>
        <sz val="11"/>
        <rFont val="Arial CE"/>
        <charset val="238"/>
      </rPr>
      <t>125 mm</t>
    </r>
  </si>
  <si>
    <t>K 125 M sileo 50 hz</t>
  </si>
  <si>
    <t>Požární klapka do hranatého potrubí, včetně termoelektrického spouštěcího čidla a servopohonu ovládaného na 230 V</t>
  </si>
  <si>
    <t>150x250 mm</t>
  </si>
  <si>
    <t>F-B90-150x250-00-B230T</t>
  </si>
  <si>
    <t>K 125 XL sileo 50Hz</t>
  </si>
  <si>
    <t>CB 100 Plus T: CB 100 Plus T</t>
  </si>
  <si>
    <t>VÝFUKOVÁ HLAVICE VH.CC: VÝFUKOVÁ HLAVICE VH.160</t>
  </si>
  <si>
    <r>
      <t xml:space="preserve"> </t>
    </r>
    <r>
      <rPr>
        <sz val="11"/>
        <rFont val="Arial"/>
        <family val="2"/>
        <charset val="238"/>
      </rPr>
      <t>Ø160</t>
    </r>
    <r>
      <rPr>
        <sz val="11"/>
        <rFont val="Arial CE"/>
        <charset val="238"/>
      </rPr>
      <t xml:space="preserve"> mm</t>
    </r>
  </si>
  <si>
    <t>V-06.2</t>
  </si>
  <si>
    <t>V-06.1</t>
  </si>
  <si>
    <t>TUNE-AHU-SE009-800x400-LF24_800x400x140_2</t>
  </si>
  <si>
    <t>PRAV požární klapka</t>
  </si>
  <si>
    <t>HELLA-odvod: HELLA-2-900-B-R-0-AN+PB-HELLA-2-900-I1-J</t>
  </si>
  <si>
    <t>HELLA: HELLA-1-900-B-R-0-AN+PB-HELLA-1-900-I1-J</t>
  </si>
  <si>
    <t>TVOM: TVOM 100</t>
  </si>
  <si>
    <t>TVOM: TVOM 150</t>
  </si>
  <si>
    <t>PROTIDEŠŤOVÁ ŽALUZIE_KOMFORTNÍ_S.CC: PROTIDEŠŤOVÁ ŽALUZIE_KOMFORTNÍ_.CC 1600x700</t>
  </si>
  <si>
    <r>
      <t xml:space="preserve">Radiální ventilátor, vestavný, montáž na zeď nebo do stropu, napojení </t>
    </r>
    <r>
      <rPr>
        <sz val="11"/>
        <rFont val="Arial"/>
        <family val="2"/>
        <charset val="238"/>
      </rPr>
      <t>Ø1</t>
    </r>
    <r>
      <rPr>
        <sz val="11"/>
        <rFont val="Arial CE"/>
        <charset val="238"/>
      </rPr>
      <t>00 mm</t>
    </r>
  </si>
  <si>
    <r>
      <rPr>
        <sz val="11"/>
        <rFont val="Arial"/>
        <family val="2"/>
        <charset val="238"/>
      </rPr>
      <t>Ø315</t>
    </r>
    <r>
      <rPr>
        <sz val="11"/>
        <rFont val="Arial CE"/>
        <charset val="238"/>
      </rPr>
      <t xml:space="preserve"> mm</t>
    </r>
  </si>
  <si>
    <t xml:space="preserve">Tepelná a hluková izolace </t>
  </si>
  <si>
    <t>Výfuková hlavice</t>
  </si>
  <si>
    <t>Kruhové potrubí SPIRO z pozinkovaného plechu</t>
  </si>
  <si>
    <t>https://www.ventilatory.net/vvkr-a-s-600-24-b-sw.html?___SID=S</t>
  </si>
  <si>
    <t>https://www.ventilatory.net/box-b-600.html?___SID=S</t>
  </si>
  <si>
    <t>https://www.ventilatory.net/vvkr-a-s-600-48-b-sw.html</t>
  </si>
  <si>
    <t>rozměry: 500x500×250 mm, průměr napojení  potrubí 250 mm, čelní deska 500×500 mm, 24 lamel</t>
  </si>
  <si>
    <t>https://www.ventilatory.net/box-b-500.html?___SID=S</t>
  </si>
  <si>
    <t>https://www.ventilatory.net/vvkr-a-s-500-24-b-sw.html?___SID=S</t>
  </si>
  <si>
    <t>https://www.ventilatory.net/pdzm-1600-710-620.html</t>
  </si>
  <si>
    <t>https://shop.systemair.com/upload/assets/A-FDS-3G-KS_OTHER_CES_CZE_CERTIFIKT_FDS_3G_1396_CPR_0163_EN.PDF?f139f91c</t>
  </si>
  <si>
    <t>https://www.czvzduchotechnika.cz/mandik-rdm-800x400--46/?gad_source=1&amp;gclid=Cj0KCQjw-uK0BhC0ARIsANQtgGNE66LHKk5Y9bNYk7MAHsk5z1mDg27bCS_6YcRrLzm0TE8oE-qt38saAkOwEALw_wcB</t>
  </si>
  <si>
    <t>1000x400x2000 mm</t>
  </si>
  <si>
    <t>https://eshop.ventilatoryzlin.cz/kategorie/komponenty-vzt-rozvodu/tlumice-hluku/tlumice-hluku-ctyrhranne?attributes=</t>
  </si>
  <si>
    <t>https://www.systemair.com/cs-cz/vyrobky/ventilatory/prislusenstvi/mechanicke-prislusenstvi/ohrivace-chladice/potrubni-chladice/dxre?sku=235130</t>
  </si>
  <si>
    <t>https://shop.systemair.com/upload/assets/A-HELLA_OTHER2_CES_CZE_PROHLEN_O_SHOD_DISTRIBUN_ELEMENTY_07_2020.PDF?a64d47f2</t>
  </si>
  <si>
    <t>https://www.ventilatory.net/tvom-80.html</t>
  </si>
  <si>
    <t>https://www.ventilatory.net/tvom-100.html</t>
  </si>
  <si>
    <t>https://www.ventilatory.net/tvom-125.html</t>
  </si>
  <si>
    <t>Flexibilní potrubí z lehkého laminátu, mikrobiálně ošetřené</t>
  </si>
  <si>
    <t>https://www.czvzduchotechnika.cz/aluflex-hygienic-254/</t>
  </si>
  <si>
    <t>https://www.czvzduchotechnika.cz/aluflex-hygienic-160/</t>
  </si>
  <si>
    <t>https://www.czvzduchotechnika.cz/aluflex-hygienic-127/</t>
  </si>
  <si>
    <t>https://www.czvzduchotechnika.cz/aluflex-hygienic-082/</t>
  </si>
  <si>
    <t>Uzavírací klapka do kruhového potrubí</t>
  </si>
  <si>
    <t>https://shop.systemair.com/upload/assets/A-TUNE-R_OTHER_CES_CZE_CENK_TUNE_R_2022_01.PDF?869c9cb5</t>
  </si>
  <si>
    <t>https://www.vzduchotechnika1.cz/spiro-potrubi/100</t>
  </si>
  <si>
    <t>https://www.ventilatory-shop.cz/produkt/ventilator-cata-cb-100-plus-t</t>
  </si>
  <si>
    <t>https://shop.systemair.com/upload/assets/A-F-B90_OTHER_CES_CZE_CENK_F_B90_2022_01.PDF?56e7b199</t>
  </si>
  <si>
    <t>https://www.systemair.com/cs-cz/vyrobky/ventilatory/potrubni-ventilatory/ventilatory-do-kruhoveho-potrubi/k?sku=25364</t>
  </si>
  <si>
    <t>https://www.lindab.cz/globalassets/media/cz/dokumenty-vzt/ceniky/cenik-lindab-2024-05-01.pdf</t>
  </si>
  <si>
    <t>https://www.systemair.com/cs-cz/vyrobky/ventilatory/potrubni-ventilatory/ventilatory-do-kruhoveho-potrubi/k?sku=25362</t>
  </si>
  <si>
    <t>https://www.systemair.com/cs-cz/vyrobky/ventilatory/potrubni-ventilatory/ventilatory-do-kruhoveho-potrubi/k?sku=1001</t>
  </si>
  <si>
    <t>https://www.systemair.com/cs-cz/vyrobky/ventilatory/potrubni-ventilatory/ventilatory-do-kruhoveho-potrubi/k?sku=1002</t>
  </si>
  <si>
    <t>https://www.systemair.com/cs-cz/vyrobky/ventilatory/potrubni-ventilatory/ventilatory-do-kruhoveho-potrubi/k?sku=25361</t>
  </si>
  <si>
    <r>
      <t xml:space="preserve">Investiční akce: </t>
    </r>
    <r>
      <rPr>
        <sz val="10"/>
        <rFont val="Calibri"/>
        <family val="2"/>
        <charset val="238"/>
        <scheme val="minor"/>
      </rPr>
      <t>Frýdek-Místek - 2. ZŠ Jana Čapka - Tělocvična</t>
    </r>
  </si>
  <si>
    <t>Frýdek-Místek - 2. ZŠ Jana Čapka - Tělocvična</t>
  </si>
  <si>
    <r>
      <t xml:space="preserve">Investor: </t>
    </r>
    <r>
      <rPr>
        <sz val="10"/>
        <rFont val="Calibri"/>
        <family val="2"/>
        <charset val="238"/>
        <scheme val="minor"/>
      </rPr>
      <t>Statutární město Frýdek-Místek, Radniční 1148. 738 01 Frýdek-Místek</t>
    </r>
  </si>
  <si>
    <t>převzato z CPIT TL4</t>
  </si>
  <si>
    <t>VZT-01 - (1.1.1) – Větrání haly</t>
  </si>
  <si>
    <t>VZT-02 - (2.1.1) – Větrání hygienických zařízení 1.NP a 2.NP</t>
  </si>
  <si>
    <t>VZT-03 - (3.1.1) – Větrání konferenční místnosti, m.č.: 2.14</t>
  </si>
  <si>
    <t>Ventilátor 01 (V-01)- Větrání hygienických zařízení 1.NP, m.č.: 1.05 a 1.06</t>
  </si>
  <si>
    <t>Ventilátor 02 (V-02)- Větrání skladu nářadí 1.NP, m.č.: 1.26</t>
  </si>
  <si>
    <t>5.1</t>
  </si>
  <si>
    <t>5.2</t>
  </si>
  <si>
    <t>5.3</t>
  </si>
  <si>
    <t>5.4</t>
  </si>
  <si>
    <t>5.5</t>
  </si>
  <si>
    <t>6.1</t>
  </si>
  <si>
    <t>6.2</t>
  </si>
  <si>
    <t>OKVENT ceník 2023</t>
  </si>
  <si>
    <t>Čtyřhranné vzduchotechnické potrubí skupiny I z pozinkovaného plechu  včetně 60 % tvarovek</t>
  </si>
  <si>
    <t>Kruhové potrubí SPIRO z pozinkovaného plechu 20% tvarovek</t>
  </si>
  <si>
    <r>
      <rPr>
        <sz val="11"/>
        <rFont val="Arial"/>
        <family val="2"/>
        <charset val="238"/>
      </rPr>
      <t>do Ø315</t>
    </r>
    <r>
      <rPr>
        <sz val="11"/>
        <rFont val="Arial CE"/>
        <charset val="238"/>
      </rPr>
      <t xml:space="preserve"> mm</t>
    </r>
  </si>
  <si>
    <t>do obvodu 4600 mm</t>
  </si>
  <si>
    <r>
      <rPr>
        <sz val="11"/>
        <rFont val="Arial"/>
        <family val="2"/>
        <charset val="238"/>
      </rPr>
      <t>do Ø250</t>
    </r>
    <r>
      <rPr>
        <sz val="11"/>
        <rFont val="Arial CE"/>
        <charset val="238"/>
      </rPr>
      <t xml:space="preserve"> mm</t>
    </r>
  </si>
  <si>
    <t>do obvodu 1600 mm</t>
  </si>
  <si>
    <t>Čtyřhranné vzduchotechnické potrubí skupiny I z pozinkovaného plechu  včetně 50 % tvarovek</t>
  </si>
  <si>
    <t>okvent ceník 2023</t>
  </si>
  <si>
    <t>Čtyřhranné vzduchotechnické potrubí skupiny I z pozinkovaného plechu  včetně 40% tvarovek</t>
  </si>
  <si>
    <r>
      <rPr>
        <sz val="11"/>
        <rFont val="Arial"/>
        <family val="2"/>
        <charset val="238"/>
      </rPr>
      <t>do Ø160</t>
    </r>
    <r>
      <rPr>
        <sz val="11"/>
        <rFont val="Arial CE"/>
        <charset val="238"/>
      </rPr>
      <t xml:space="preserve"> mm</t>
    </r>
  </si>
  <si>
    <t>Kruhové potrubí SPIRO z pozinkovaného plechu 30% tvarovek</t>
  </si>
  <si>
    <t>Čtyřhranné vzduchotechnické potrubí skupiny I z pozinkovaného plechu  včetně 60% tvarovek</t>
  </si>
  <si>
    <r>
      <t xml:space="preserve"> do </t>
    </r>
    <r>
      <rPr>
        <sz val="11"/>
        <rFont val="Arial"/>
        <family val="2"/>
        <charset val="238"/>
      </rPr>
      <t>Ø160</t>
    </r>
    <r>
      <rPr>
        <sz val="11"/>
        <rFont val="Arial CE"/>
        <charset val="238"/>
      </rPr>
      <t xml:space="preserve"> mm</t>
    </r>
  </si>
  <si>
    <r>
      <rPr>
        <sz val="11"/>
        <rFont val="Arial"/>
        <family val="2"/>
        <charset val="238"/>
      </rPr>
      <t>do Ø150</t>
    </r>
    <r>
      <rPr>
        <sz val="11"/>
        <rFont val="Arial CE"/>
        <charset val="238"/>
      </rPr>
      <t xml:space="preserve"> mm</t>
    </r>
  </si>
  <si>
    <r>
      <rPr>
        <sz val="11"/>
        <rFont val="Arial"/>
        <family val="2"/>
        <charset val="238"/>
      </rPr>
      <t>do Ø125</t>
    </r>
    <r>
      <rPr>
        <sz val="11"/>
        <rFont val="Arial CE"/>
        <charset val="238"/>
      </rPr>
      <t xml:space="preserve"> mm</t>
    </r>
  </si>
  <si>
    <t>Kruhové potrubí SPIRO z pozinkovaného plechu 20 % tvarovek</t>
  </si>
  <si>
    <t>Qv= +725/ -725 m3/h, dp=120 Pa, 
Pel = 0,51 kW/400 V</t>
  </si>
  <si>
    <t>800x400x1000 mm</t>
  </si>
  <si>
    <t>2.5.2</t>
  </si>
  <si>
    <t>2.5.1</t>
  </si>
  <si>
    <t>Čtyřhranný přímý tlumič hluku s náběhovými a odtokovými hranami</t>
  </si>
  <si>
    <t>Čtyřhranný obloukový tlumič hluku s náběhovými a odtokovými hranami</t>
  </si>
  <si>
    <t>1600×700 mm, kulisa 100 mm</t>
  </si>
  <si>
    <t>1600×700 mm, kulisa 80 mm</t>
  </si>
  <si>
    <t>CHL</t>
  </si>
  <si>
    <t>Cu potrubí</t>
  </si>
  <si>
    <t>bm</t>
  </si>
  <si>
    <t xml:space="preserve">Qch=2,5 kW, P=580W, hmotnost 8,2kg,818x316x189 mm </t>
  </si>
  <si>
    <t>Venkovní kondenzační jednotka jednotka</t>
  </si>
  <si>
    <t xml:space="preserve">Vnitřní nástěnná jednotka </t>
  </si>
  <si>
    <t>Qch=4,7 kW, P=1,3 kW, 1f ,240V, 50Hz, homostnost 36kg, 770x545x288 mm</t>
  </si>
  <si>
    <t>kap/plyn - Ø6,35/Ø9,52 mm</t>
  </si>
  <si>
    <t>800×400 mm</t>
  </si>
  <si>
    <t>Nasávací/vyfukový kus do kruhového potrubí</t>
  </si>
  <si>
    <r>
      <t xml:space="preserve"> </t>
    </r>
    <r>
      <rPr>
        <sz val="11"/>
        <rFont val="Arial"/>
        <family val="2"/>
        <charset val="238"/>
      </rPr>
      <t>Ø150</t>
    </r>
    <r>
      <rPr>
        <sz val="11"/>
        <rFont val="Arial CE"/>
        <charset val="238"/>
      </rPr>
      <t xml:space="preserve"> mm</t>
    </r>
  </si>
  <si>
    <t>V-09</t>
  </si>
  <si>
    <t>6.3</t>
  </si>
  <si>
    <t>6.4</t>
  </si>
  <si>
    <t>7</t>
  </si>
  <si>
    <t>Regulátor konstantního průtoku vzduchu do čtyřhraného potrubí</t>
  </si>
  <si>
    <t>200x100 mm</t>
  </si>
  <si>
    <t>5.6</t>
  </si>
  <si>
    <t>250x125 mm</t>
  </si>
  <si>
    <t>225x100 mm</t>
  </si>
  <si>
    <t>160x125 mm</t>
  </si>
  <si>
    <t>225x225 mm</t>
  </si>
  <si>
    <t>5.7</t>
  </si>
  <si>
    <t>355x225 mm</t>
  </si>
  <si>
    <t>5.8</t>
  </si>
  <si>
    <t>Regulátor konstantního průtoku vzduchu do kruhového potrubí</t>
  </si>
  <si>
    <t>5.9</t>
  </si>
  <si>
    <t>Ø200 mm</t>
  </si>
  <si>
    <t>Ø180 mm</t>
  </si>
  <si>
    <r>
      <rPr>
        <sz val="11"/>
        <rFont val="Arial"/>
        <family val="2"/>
        <charset val="238"/>
      </rPr>
      <t>Ø150</t>
    </r>
    <r>
      <rPr>
        <sz val="11"/>
        <rFont val="Arial CE"/>
        <charset val="238"/>
      </rPr>
      <t xml:space="preserve"> mm</t>
    </r>
  </si>
  <si>
    <t>2 štěrbiny
900x101x260 mm
průměr připojení 125 mm</t>
  </si>
  <si>
    <t>1 štěrbina
900x54x230 mm
průměr připojení 125 mm</t>
  </si>
  <si>
    <t>1 štěrbina
1500x54x230 mm
průměr připojení 125 mm</t>
  </si>
  <si>
    <t>Ventilátor 04 (V-04)- Větrání skladu nářadí č.1 1.NP, m.č.:1.21</t>
  </si>
  <si>
    <t>Ventilátor 05 (V-05)- Větrání úklidové komory 1.NP, m.č.:1.20</t>
  </si>
  <si>
    <t>Ventilátor 07 (V-07)- Větrání hygienických zařízení žen 1.NP m.č.:1.36 a 1.37</t>
  </si>
  <si>
    <t>Ventilátor 08 (V-08)- Větrání hygienických zařízení mužů 1.NP m.č.:1.34 a 1.35, včetně větrání úklidové komory m.č.:1.33</t>
  </si>
  <si>
    <t>Ventilátor 09 (V-09)- Větrání úklidové komory 2.NP, m.č.:2.05</t>
  </si>
  <si>
    <t>1.2</t>
  </si>
  <si>
    <t>1.1</t>
  </si>
  <si>
    <t>Zdroj chladu - kondenzační jednotka pro VZT</t>
  </si>
  <si>
    <t>Qch=3,4 kW, P=0,97 kW, 1f ,240V, 50Hz, homostnost 33,3kg, 770x545x288 mm</t>
  </si>
  <si>
    <t>Qch=19 kW, P=7 kW, 3f ,400V, 50Hz, homostnost 110kg, 950x1380x330 mm</t>
  </si>
  <si>
    <t>Qch=39,2 kW, P=11,88 kW, 3f ,400V, 50Hz, homostnost 240kg, 1240x1745x760 mm</t>
  </si>
  <si>
    <t>CHL-1 - Chlazení serverovny a UPS</t>
  </si>
  <si>
    <t>Infra ovladač</t>
  </si>
  <si>
    <t>ovladač v ceně jednotky</t>
  </si>
  <si>
    <t xml:space="preserve"> </t>
  </si>
  <si>
    <t>Součástí jednotky</t>
  </si>
  <si>
    <t>Výkaz výměr - Vzduchotechnika</t>
  </si>
  <si>
    <t>Výkaz výměr  - Vzduchotechnika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</si>
</sst>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Kč&quot;;\-#,##0.00\ &quot;Kč&quot;"/>
    <numFmt numFmtId="43" formatCode="_-* #,##0.00_-;\-* #,##0.00_-;_-* &quot;-&quot;??_-;_-@_-"/>
    <numFmt numFmtId="164" formatCode="0.0"/>
    <numFmt numFmtId="165" formatCode="#,##0.0"/>
    <numFmt numFmtId="166" formatCode="_-* #,##0.00\ _K_č_-;\-* #,##0.00\ _K_č_-;_-* &quot;-&quot;??\ _K_č_-;_-@_-"/>
    <numFmt numFmtId="167" formatCode="#,##0_ ;\-#,##0\ "/>
    <numFmt numFmtId="168" formatCode="#,##0.00\ &quot;Kč&quot;"/>
    <numFmt numFmtId="169" formatCode="#,##0\ &quot;Kč&quot;"/>
  </numFmts>
  <fonts count="2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vertAlign val="superscript"/>
      <sz val="11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Arial CE"/>
      <charset val="238"/>
    </font>
    <font>
      <sz val="11"/>
      <color rgb="FFFF000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Times New Roman CE"/>
      <charset val="238"/>
    </font>
    <font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Arial CE"/>
      <charset val="238"/>
    </font>
    <font>
      <sz val="11"/>
      <name val="Aptos Narrow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0" fontId="18" fillId="0" borderId="0"/>
    <xf numFmtId="0" fontId="19" fillId="0" borderId="0"/>
    <xf numFmtId="0" fontId="19" fillId="0" borderId="0"/>
    <xf numFmtId="0" fontId="25" fillId="0" borderId="0" applyNumberFormat="0" applyFill="0" applyBorder="0" applyAlignment="0" applyProtection="0"/>
  </cellStyleXfs>
  <cellXfs count="264">
    <xf numFmtId="0" fontId="0" fillId="0" borderId="0" xfId="0"/>
    <xf numFmtId="0" fontId="4" fillId="0" borderId="0" xfId="0" applyFont="1" applyAlignment="1">
      <alignment horizontal="left"/>
    </xf>
    <xf numFmtId="2" fontId="2" fillId="0" borderId="24" xfId="0" applyNumberFormat="1" applyFont="1" applyBorder="1" applyAlignment="1">
      <alignment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5" fontId="2" fillId="0" borderId="25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justify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" fontId="4" fillId="0" borderId="26" xfId="0" applyNumberFormat="1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vertical="center" wrapText="1"/>
    </xf>
    <xf numFmtId="3" fontId="2" fillId="0" borderId="26" xfId="0" applyNumberFormat="1" applyFont="1" applyBorder="1" applyAlignment="1">
      <alignment horizontal="left" vertical="center" wrapText="1"/>
    </xf>
    <xf numFmtId="165" fontId="4" fillId="0" borderId="26" xfId="0" applyNumberFormat="1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right" vertical="center" wrapText="1"/>
    </xf>
    <xf numFmtId="165" fontId="2" fillId="0" borderId="27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1" fontId="4" fillId="0" borderId="29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3" fontId="2" fillId="0" borderId="29" xfId="0" applyNumberFormat="1" applyFont="1" applyBorder="1" applyAlignment="1">
      <alignment horizontal="left" vertical="center"/>
    </xf>
    <xf numFmtId="3" fontId="2" fillId="0" borderId="29" xfId="0" applyNumberFormat="1" applyFont="1" applyBorder="1" applyAlignment="1">
      <alignment vertical="center" wrapText="1"/>
    </xf>
    <xf numFmtId="0" fontId="4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left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1" fontId="4" fillId="0" borderId="32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left" vertical="center"/>
    </xf>
    <xf numFmtId="3" fontId="2" fillId="0" borderId="32" xfId="0" applyNumberFormat="1" applyFont="1" applyBorder="1" applyAlignment="1">
      <alignment vertical="center" wrapText="1"/>
    </xf>
    <xf numFmtId="0" fontId="4" fillId="0" borderId="32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right" vertical="center" wrapText="1"/>
    </xf>
    <xf numFmtId="0" fontId="4" fillId="0" borderId="33" xfId="0" applyFont="1" applyBorder="1" applyAlignment="1">
      <alignment horizontal="left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1" fontId="4" fillId="0" borderId="36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left" vertical="center" wrapText="1"/>
    </xf>
    <xf numFmtId="3" fontId="2" fillId="0" borderId="36" xfId="0" applyNumberFormat="1" applyFont="1" applyBorder="1" applyAlignment="1">
      <alignment vertical="center"/>
    </xf>
    <xf numFmtId="3" fontId="2" fillId="0" borderId="36" xfId="0" applyNumberFormat="1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righ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justify"/>
    </xf>
    <xf numFmtId="0" fontId="10" fillId="0" borderId="36" xfId="0" applyFont="1" applyBorder="1" applyAlignment="1">
      <alignment horizontal="left" vertical="center" wrapText="1"/>
    </xf>
    <xf numFmtId="3" fontId="4" fillId="0" borderId="36" xfId="0" applyNumberFormat="1" applyFont="1" applyBorder="1" applyAlignment="1">
      <alignment vertical="center" wrapText="1"/>
    </xf>
    <xf numFmtId="3" fontId="2" fillId="0" borderId="36" xfId="0" applyNumberFormat="1" applyFont="1" applyBorder="1" applyAlignment="1">
      <alignment horizontal="right" vertical="center" wrapText="1"/>
    </xf>
    <xf numFmtId="3" fontId="2" fillId="0" borderId="37" xfId="0" applyNumberFormat="1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/>
    </xf>
    <xf numFmtId="3" fontId="4" fillId="0" borderId="36" xfId="0" applyNumberFormat="1" applyFont="1" applyBorder="1" applyAlignment="1">
      <alignment horizontal="center" vertical="center" wrapText="1"/>
    </xf>
    <xf numFmtId="3" fontId="2" fillId="0" borderId="36" xfId="0" applyNumberFormat="1" applyFont="1" applyBorder="1" applyAlignment="1">
      <alignment vertical="center" wrapText="1"/>
    </xf>
    <xf numFmtId="3" fontId="4" fillId="0" borderId="36" xfId="0" applyNumberFormat="1" applyFont="1" applyBorder="1" applyAlignment="1">
      <alignment horizontal="left" vertical="center" wrapText="1"/>
    </xf>
    <xf numFmtId="0" fontId="3" fillId="0" borderId="36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0" fontId="2" fillId="0" borderId="36" xfId="0" applyFont="1" applyBorder="1" applyAlignment="1">
      <alignment horizontal="center"/>
    </xf>
    <xf numFmtId="167" fontId="4" fillId="0" borderId="36" xfId="0" applyNumberFormat="1" applyFont="1" applyBorder="1" applyAlignment="1">
      <alignment horizontal="left" vertical="center" wrapText="1"/>
    </xf>
    <xf numFmtId="167" fontId="2" fillId="0" borderId="36" xfId="0" applyNumberFormat="1" applyFont="1" applyBorder="1" applyAlignment="1">
      <alignment horizontal="left" vertical="center" wrapText="1"/>
    </xf>
    <xf numFmtId="3" fontId="4" fillId="0" borderId="0" xfId="0" applyNumberFormat="1" applyFont="1"/>
    <xf numFmtId="0" fontId="2" fillId="0" borderId="36" xfId="0" applyFont="1" applyBorder="1" applyAlignment="1">
      <alignment vertical="center" wrapText="1"/>
    </xf>
    <xf numFmtId="3" fontId="3" fillId="0" borderId="36" xfId="0" applyNumberFormat="1" applyFont="1" applyBorder="1" applyAlignment="1">
      <alignment vertical="center" wrapText="1"/>
    </xf>
    <xf numFmtId="3" fontId="3" fillId="0" borderId="36" xfId="0" applyNumberFormat="1" applyFont="1" applyBorder="1" applyAlignment="1">
      <alignment horizontal="right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3" fontId="2" fillId="0" borderId="29" xfId="0" applyNumberFormat="1" applyFont="1" applyBorder="1" applyAlignment="1">
      <alignment horizontal="left" vertical="center" wrapText="1"/>
    </xf>
    <xf numFmtId="3" fontId="3" fillId="0" borderId="29" xfId="0" applyNumberFormat="1" applyFont="1" applyBorder="1" applyAlignment="1">
      <alignment vertical="center" wrapText="1"/>
    </xf>
    <xf numFmtId="3" fontId="3" fillId="0" borderId="29" xfId="0" applyNumberFormat="1" applyFont="1" applyBorder="1" applyAlignment="1">
      <alignment horizontal="right" vertical="center" wrapText="1"/>
    </xf>
    <xf numFmtId="3" fontId="2" fillId="0" borderId="30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1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 vertical="center"/>
    </xf>
    <xf numFmtId="0" fontId="4" fillId="0" borderId="39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wrapText="1"/>
    </xf>
    <xf numFmtId="0" fontId="2" fillId="0" borderId="15" xfId="0" applyFont="1" applyBorder="1" applyAlignment="1">
      <alignment horizontal="center"/>
    </xf>
    <xf numFmtId="1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/>
    <xf numFmtId="3" fontId="4" fillId="0" borderId="15" xfId="0" applyNumberFormat="1" applyFont="1" applyBorder="1"/>
    <xf numFmtId="3" fontId="4" fillId="0" borderId="15" xfId="0" applyNumberFormat="1" applyFont="1" applyBorder="1" applyAlignment="1">
      <alignment horizontal="left"/>
    </xf>
    <xf numFmtId="0" fontId="4" fillId="0" borderId="15" xfId="0" applyFont="1" applyBorder="1" applyAlignment="1">
      <alignment horizontal="right" vertical="center"/>
    </xf>
    <xf numFmtId="3" fontId="4" fillId="0" borderId="36" xfId="0" applyNumberFormat="1" applyFont="1" applyBorder="1" applyAlignment="1">
      <alignment vertical="center"/>
    </xf>
    <xf numFmtId="3" fontId="4" fillId="0" borderId="36" xfId="0" applyNumberFormat="1" applyFont="1" applyBorder="1" applyAlignment="1">
      <alignment horizontal="right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4" fillId="0" borderId="49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5" fillId="0" borderId="46" xfId="0" applyFont="1" applyBorder="1" applyAlignment="1">
      <alignment horizontal="center"/>
    </xf>
    <xf numFmtId="0" fontId="15" fillId="0" borderId="53" xfId="0" applyFont="1" applyBorder="1"/>
    <xf numFmtId="49" fontId="15" fillId="0" borderId="53" xfId="0" applyNumberFormat="1" applyFont="1" applyBorder="1" applyAlignment="1">
      <alignment horizontal="center"/>
    </xf>
    <xf numFmtId="0" fontId="15" fillId="0" borderId="53" xfId="0" applyFont="1" applyBorder="1" applyAlignment="1">
      <alignment horizontal="center"/>
    </xf>
    <xf numFmtId="0" fontId="15" fillId="0" borderId="47" xfId="0" applyFont="1" applyBorder="1" applyAlignment="1">
      <alignment horizontal="center"/>
    </xf>
    <xf numFmtId="0" fontId="11" fillId="0" borderId="7" xfId="0" applyFont="1" applyBorder="1"/>
    <xf numFmtId="0" fontId="11" fillId="0" borderId="10" xfId="0" applyFont="1" applyBorder="1"/>
    <xf numFmtId="0" fontId="11" fillId="0" borderId="10" xfId="0" applyFont="1" applyBorder="1" applyAlignment="1">
      <alignment horizontal="right" vertical="center"/>
    </xf>
    <xf numFmtId="7" fontId="11" fillId="0" borderId="10" xfId="0" applyNumberFormat="1" applyFont="1" applyBorder="1" applyAlignment="1">
      <alignment horizontal="right" vertical="center"/>
    </xf>
    <xf numFmtId="7" fontId="11" fillId="0" borderId="17" xfId="0" applyNumberFormat="1" applyFont="1" applyBorder="1" applyAlignment="1">
      <alignment horizontal="right" vertical="center"/>
    </xf>
    <xf numFmtId="0" fontId="11" fillId="0" borderId="21" xfId="0" applyFont="1" applyBorder="1"/>
    <xf numFmtId="0" fontId="11" fillId="0" borderId="5" xfId="0" applyFont="1" applyBorder="1"/>
    <xf numFmtId="0" fontId="11" fillId="0" borderId="5" xfId="0" applyFont="1" applyBorder="1" applyAlignment="1">
      <alignment horizontal="right" vertical="center"/>
    </xf>
    <xf numFmtId="7" fontId="11" fillId="0" borderId="5" xfId="0" applyNumberFormat="1" applyFont="1" applyBorder="1" applyAlignment="1">
      <alignment horizontal="right" vertical="center"/>
    </xf>
    <xf numFmtId="7" fontId="11" fillId="0" borderId="22" xfId="0" applyNumberFormat="1" applyFont="1" applyBorder="1" applyAlignment="1">
      <alignment horizontal="right" vertical="center"/>
    </xf>
    <xf numFmtId="0" fontId="17" fillId="0" borderId="10" xfId="0" applyFont="1" applyBorder="1"/>
    <xf numFmtId="49" fontId="15" fillId="0" borderId="10" xfId="0" applyNumberFormat="1" applyFont="1" applyBorder="1" applyAlignment="1">
      <alignment horizontal="left"/>
    </xf>
    <xf numFmtId="0" fontId="15" fillId="0" borderId="10" xfId="0" applyFont="1" applyBorder="1" applyAlignment="1">
      <alignment horizontal="center"/>
    </xf>
    <xf numFmtId="49" fontId="15" fillId="0" borderId="10" xfId="0" applyNumberFormat="1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7" fillId="0" borderId="5" xfId="0" applyFont="1" applyBorder="1"/>
    <xf numFmtId="49" fontId="17" fillId="0" borderId="5" xfId="2" applyNumberFormat="1" applyFont="1" applyBorder="1" applyAlignment="1">
      <alignment wrapText="1"/>
    </xf>
    <xf numFmtId="0" fontId="11" fillId="0" borderId="5" xfId="0" applyFont="1" applyBorder="1" applyAlignment="1">
      <alignment horizontal="center"/>
    </xf>
    <xf numFmtId="168" fontId="11" fillId="0" borderId="5" xfId="0" applyNumberFormat="1" applyFont="1" applyBorder="1" applyAlignment="1">
      <alignment horizontal="center"/>
    </xf>
    <xf numFmtId="168" fontId="11" fillId="0" borderId="22" xfId="0" applyNumberFormat="1" applyFont="1" applyBorder="1" applyAlignment="1">
      <alignment horizontal="center"/>
    </xf>
    <xf numFmtId="168" fontId="11" fillId="0" borderId="0" xfId="0" applyNumberFormat="1" applyFont="1" applyAlignment="1">
      <alignment horizontal="center"/>
    </xf>
    <xf numFmtId="49" fontId="15" fillId="0" borderId="5" xfId="0" applyNumberFormat="1" applyFont="1" applyBorder="1" applyAlignment="1">
      <alignment horizontal="left"/>
    </xf>
    <xf numFmtId="0" fontId="17" fillId="0" borderId="5" xfId="3" applyFont="1" applyBorder="1" applyAlignment="1">
      <alignment horizontal="center" wrapText="1"/>
    </xf>
    <xf numFmtId="168" fontId="17" fillId="0" borderId="5" xfId="0" applyNumberFormat="1" applyFont="1" applyBorder="1" applyAlignment="1">
      <alignment horizontal="center"/>
    </xf>
    <xf numFmtId="168" fontId="17" fillId="0" borderId="22" xfId="0" applyNumberFormat="1" applyFont="1" applyBorder="1" applyAlignment="1">
      <alignment horizontal="center"/>
    </xf>
    <xf numFmtId="49" fontId="15" fillId="0" borderId="5" xfId="2" applyNumberFormat="1" applyFont="1" applyBorder="1" applyAlignment="1">
      <alignment wrapText="1"/>
    </xf>
    <xf numFmtId="49" fontId="15" fillId="0" borderId="11" xfId="2" applyNumberFormat="1" applyFont="1" applyBorder="1" applyAlignment="1">
      <alignment wrapText="1"/>
    </xf>
    <xf numFmtId="0" fontId="17" fillId="0" borderId="11" xfId="3" applyFont="1" applyBorder="1" applyAlignment="1">
      <alignment horizontal="center" wrapText="1"/>
    </xf>
    <xf numFmtId="169" fontId="11" fillId="0" borderId="11" xfId="0" applyNumberFormat="1" applyFont="1" applyBorder="1" applyAlignment="1">
      <alignment horizontal="center"/>
    </xf>
    <xf numFmtId="168" fontId="20" fillId="0" borderId="18" xfId="0" applyNumberFormat="1" applyFont="1" applyBorder="1" applyAlignment="1">
      <alignment horizontal="center"/>
    </xf>
    <xf numFmtId="0" fontId="11" fillId="0" borderId="0" xfId="0" applyFont="1"/>
    <xf numFmtId="49" fontId="17" fillId="0" borderId="0" xfId="2" applyNumberFormat="1" applyFont="1" applyAlignment="1">
      <alignment wrapText="1"/>
    </xf>
    <xf numFmtId="0" fontId="11" fillId="0" borderId="0" xfId="0" applyFont="1" applyAlignment="1">
      <alignment horizontal="center"/>
    </xf>
    <xf numFmtId="168" fontId="11" fillId="0" borderId="0" xfId="0" applyNumberFormat="1" applyFont="1" applyAlignment="1">
      <alignment horizontal="right"/>
    </xf>
    <xf numFmtId="0" fontId="17" fillId="0" borderId="0" xfId="3" applyFont="1" applyAlignment="1">
      <alignment horizontal="center" wrapText="1"/>
    </xf>
    <xf numFmtId="169" fontId="11" fillId="0" borderId="0" xfId="0" applyNumberFormat="1" applyFont="1" applyAlignment="1">
      <alignment horizontal="right"/>
    </xf>
    <xf numFmtId="49" fontId="15" fillId="0" borderId="0" xfId="2" applyNumberFormat="1" applyFont="1" applyAlignment="1">
      <alignment wrapText="1"/>
    </xf>
    <xf numFmtId="0" fontId="11" fillId="0" borderId="1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9" fillId="0" borderId="36" xfId="0" applyFont="1" applyBorder="1" applyAlignment="1">
      <alignment horizontal="left" vertical="center" wrapText="1"/>
    </xf>
    <xf numFmtId="167" fontId="4" fillId="0" borderId="0" xfId="0" applyNumberFormat="1" applyFont="1"/>
    <xf numFmtId="7" fontId="0" fillId="0" borderId="0" xfId="0" applyNumberFormat="1"/>
    <xf numFmtId="0" fontId="2" fillId="0" borderId="26" xfId="0" applyFont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right" vertical="center" wrapText="1"/>
    </xf>
    <xf numFmtId="165" fontId="4" fillId="0" borderId="26" xfId="0" applyNumberFormat="1" applyFont="1" applyBorder="1" applyAlignment="1">
      <alignment horizontal="right" vertical="center" wrapText="1"/>
    </xf>
    <xf numFmtId="3" fontId="2" fillId="0" borderId="29" xfId="0" applyNumberFormat="1" applyFont="1" applyBorder="1" applyAlignment="1">
      <alignment horizontal="right" vertical="center" wrapText="1"/>
    </xf>
    <xf numFmtId="0" fontId="4" fillId="0" borderId="29" xfId="0" applyFont="1" applyBorder="1" applyAlignment="1">
      <alignment horizontal="right" vertical="center" wrapText="1"/>
    </xf>
    <xf numFmtId="3" fontId="2" fillId="0" borderId="32" xfId="0" applyNumberFormat="1" applyFont="1" applyBorder="1" applyAlignment="1">
      <alignment horizontal="right" vertical="center" wrapText="1"/>
    </xf>
    <xf numFmtId="0" fontId="4" fillId="0" borderId="32" xfId="0" applyFont="1" applyBorder="1" applyAlignment="1">
      <alignment horizontal="right" vertical="center" wrapText="1"/>
    </xf>
    <xf numFmtId="3" fontId="2" fillId="0" borderId="36" xfId="0" applyNumberFormat="1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 wrapText="1"/>
    </xf>
    <xf numFmtId="3" fontId="4" fillId="0" borderId="36" xfId="0" applyNumberFormat="1" applyFont="1" applyBorder="1" applyAlignment="1">
      <alignment horizontal="right" vertical="center"/>
    </xf>
    <xf numFmtId="167" fontId="4" fillId="0" borderId="36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25" fillId="0" borderId="0" xfId="5" applyAlignment="1">
      <alignment horizontal="left"/>
    </xf>
    <xf numFmtId="0" fontId="26" fillId="0" borderId="58" xfId="0" applyFont="1" applyBorder="1" applyAlignment="1">
      <alignment horizontal="left" vertical="center"/>
    </xf>
    <xf numFmtId="0" fontId="0" fillId="0" borderId="59" xfId="0" applyBorder="1"/>
    <xf numFmtId="2" fontId="0" fillId="0" borderId="0" xfId="0" applyNumberFormat="1"/>
    <xf numFmtId="1" fontId="2" fillId="0" borderId="26" xfId="0" applyNumberFormat="1" applyFont="1" applyBorder="1" applyAlignment="1">
      <alignment horizontal="center" vertical="center" wrapText="1"/>
    </xf>
    <xf numFmtId="0" fontId="27" fillId="0" borderId="0" xfId="5" applyFont="1" applyAlignment="1">
      <alignment horizontal="left"/>
    </xf>
    <xf numFmtId="49" fontId="4" fillId="0" borderId="36" xfId="0" applyNumberFormat="1" applyFont="1" applyBorder="1" applyAlignment="1">
      <alignment horizontal="center" vertical="center"/>
    </xf>
    <xf numFmtId="166" fontId="4" fillId="0" borderId="36" xfId="0" applyNumberFormat="1" applyFont="1" applyBorder="1" applyAlignment="1">
      <alignment vertical="center" wrapText="1"/>
    </xf>
    <xf numFmtId="166" fontId="2" fillId="0" borderId="36" xfId="0" applyNumberFormat="1" applyFont="1" applyBorder="1" applyAlignment="1">
      <alignment horizontal="right" vertical="center" wrapText="1"/>
    </xf>
    <xf numFmtId="0" fontId="2" fillId="0" borderId="42" xfId="0" applyFont="1" applyBorder="1" applyAlignment="1">
      <alignment horizontal="center" vertical="center" wrapText="1"/>
    </xf>
    <xf numFmtId="167" fontId="2" fillId="0" borderId="36" xfId="0" applyNumberFormat="1" applyFont="1" applyBorder="1" applyAlignment="1">
      <alignment horizontal="right" vertical="center" wrapText="1"/>
    </xf>
    <xf numFmtId="1" fontId="4" fillId="0" borderId="0" xfId="0" applyNumberFormat="1" applyFont="1"/>
    <xf numFmtId="166" fontId="2" fillId="0" borderId="36" xfId="0" applyNumberFormat="1" applyFont="1" applyBorder="1" applyAlignment="1">
      <alignment horizontal="left" vertical="center" wrapText="1"/>
    </xf>
    <xf numFmtId="3" fontId="2" fillId="0" borderId="37" xfId="0" applyNumberFormat="1" applyFont="1" applyBorder="1" applyAlignment="1">
      <alignment horizontal="left" vertical="center" wrapText="1"/>
    </xf>
    <xf numFmtId="0" fontId="9" fillId="0" borderId="36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26" fillId="0" borderId="58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59" xfId="0" applyFont="1" applyBorder="1" applyAlignment="1">
      <alignment horizontal="left" vertical="center"/>
    </xf>
    <xf numFmtId="0" fontId="0" fillId="0" borderId="55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60" xfId="0" applyBorder="1" applyAlignment="1">
      <alignment horizontal="left"/>
    </xf>
    <xf numFmtId="0" fontId="0" fillId="0" borderId="5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56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7" xfId="0" applyBorder="1" applyAlignment="1">
      <alignment horizontal="left"/>
    </xf>
    <xf numFmtId="0" fontId="26" fillId="0" borderId="58" xfId="0" applyFont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59" xfId="0" applyFont="1" applyBorder="1" applyAlignment="1">
      <alignment horizontal="left" vertical="top"/>
    </xf>
    <xf numFmtId="0" fontId="14" fillId="3" borderId="7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5" fillId="4" borderId="50" xfId="0" applyFont="1" applyFill="1" applyBorder="1" applyAlignment="1">
      <alignment horizontal="left" wrapText="1"/>
    </xf>
    <xf numFmtId="0" fontId="15" fillId="4" borderId="23" xfId="0" applyFont="1" applyFill="1" applyBorder="1" applyAlignment="1">
      <alignment horizontal="left" wrapText="1"/>
    </xf>
    <xf numFmtId="0" fontId="15" fillId="4" borderId="51" xfId="0" applyFont="1" applyFill="1" applyBorder="1" applyAlignment="1">
      <alignment horizontal="left" wrapText="1"/>
    </xf>
    <xf numFmtId="0" fontId="15" fillId="4" borderId="50" xfId="0" applyFont="1" applyFill="1" applyBorder="1" applyAlignment="1">
      <alignment horizontal="left" wrapText="1" shrinkToFit="1"/>
    </xf>
    <xf numFmtId="0" fontId="15" fillId="4" borderId="23" xfId="0" applyFont="1" applyFill="1" applyBorder="1" applyAlignment="1">
      <alignment horizontal="left" wrapText="1" shrinkToFit="1"/>
    </xf>
    <xf numFmtId="0" fontId="15" fillId="4" borderId="51" xfId="0" applyFont="1" applyFill="1" applyBorder="1" applyAlignment="1">
      <alignment horizontal="left" wrapText="1" shrinkToFit="1"/>
    </xf>
    <xf numFmtId="0" fontId="15" fillId="5" borderId="50" xfId="0" applyFont="1" applyFill="1" applyBorder="1" applyAlignment="1">
      <alignment horizontal="left" wrapText="1" shrinkToFit="1"/>
    </xf>
    <xf numFmtId="0" fontId="15" fillId="5" borderId="23" xfId="0" applyFont="1" applyFill="1" applyBorder="1" applyAlignment="1">
      <alignment horizontal="left" wrapText="1" shrinkToFit="1"/>
    </xf>
    <xf numFmtId="0" fontId="15" fillId="5" borderId="9" xfId="0" applyFont="1" applyFill="1" applyBorder="1" applyAlignment="1">
      <alignment horizontal="left" wrapText="1" shrinkToFit="1"/>
    </xf>
    <xf numFmtId="168" fontId="16" fillId="5" borderId="8" xfId="1" applyNumberFormat="1" applyFont="1" applyFill="1" applyBorder="1" applyAlignment="1">
      <alignment horizontal="center"/>
    </xf>
    <xf numFmtId="168" fontId="16" fillId="5" borderId="23" xfId="1" applyNumberFormat="1" applyFont="1" applyFill="1" applyBorder="1" applyAlignment="1">
      <alignment horizontal="center"/>
    </xf>
    <xf numFmtId="168" fontId="16" fillId="5" borderId="51" xfId="1" applyNumberFormat="1" applyFont="1" applyFill="1" applyBorder="1" applyAlignment="1">
      <alignment horizontal="center"/>
    </xf>
    <xf numFmtId="168" fontId="16" fillId="5" borderId="8" xfId="0" applyNumberFormat="1" applyFont="1" applyFill="1" applyBorder="1" applyAlignment="1">
      <alignment horizontal="center" wrapText="1"/>
    </xf>
    <xf numFmtId="168" fontId="16" fillId="5" borderId="23" xfId="0" applyNumberFormat="1" applyFont="1" applyFill="1" applyBorder="1" applyAlignment="1">
      <alignment horizontal="center" wrapText="1"/>
    </xf>
    <xf numFmtId="168" fontId="16" fillId="5" borderId="51" xfId="0" applyNumberFormat="1" applyFont="1" applyFill="1" applyBorder="1" applyAlignment="1">
      <alignment horizontal="center" wrapText="1"/>
    </xf>
    <xf numFmtId="0" fontId="15" fillId="5" borderId="16" xfId="0" applyFont="1" applyFill="1" applyBorder="1" applyAlignment="1">
      <alignment horizontal="left" wrapText="1" shrinkToFit="1"/>
    </xf>
    <xf numFmtId="0" fontId="15" fillId="5" borderId="20" xfId="0" applyFont="1" applyFill="1" applyBorder="1" applyAlignment="1">
      <alignment horizontal="left" wrapText="1" shrinkToFit="1"/>
    </xf>
    <xf numFmtId="0" fontId="15" fillId="5" borderId="19" xfId="0" applyFont="1" applyFill="1" applyBorder="1" applyAlignment="1">
      <alignment horizontal="left" wrapText="1" shrinkToFit="1"/>
    </xf>
    <xf numFmtId="168" fontId="16" fillId="5" borderId="12" xfId="0" applyNumberFormat="1" applyFont="1" applyFill="1" applyBorder="1" applyAlignment="1">
      <alignment horizontal="center" wrapText="1"/>
    </xf>
    <xf numFmtId="168" fontId="16" fillId="5" borderId="20" xfId="0" applyNumberFormat="1" applyFont="1" applyFill="1" applyBorder="1" applyAlignment="1">
      <alignment horizontal="center" wrapText="1"/>
    </xf>
    <xf numFmtId="168" fontId="16" fillId="5" borderId="52" xfId="0" applyNumberFormat="1" applyFont="1" applyFill="1" applyBorder="1" applyAlignment="1">
      <alignment horizontal="center" wrapText="1"/>
    </xf>
    <xf numFmtId="0" fontId="14" fillId="6" borderId="6" xfId="0" applyFont="1" applyFill="1" applyBorder="1" applyAlignment="1">
      <alignment horizontal="center"/>
    </xf>
    <xf numFmtId="0" fontId="14" fillId="6" borderId="48" xfId="0" applyFont="1" applyFill="1" applyBorder="1" applyAlignment="1">
      <alignment horizontal="center"/>
    </xf>
    <xf numFmtId="0" fontId="14" fillId="6" borderId="14" xfId="0" applyFont="1" applyFill="1" applyBorder="1" applyAlignment="1">
      <alignment horizontal="center"/>
    </xf>
    <xf numFmtId="165" fontId="2" fillId="0" borderId="43" xfId="0" applyNumberFormat="1" applyFont="1" applyBorder="1" applyAlignment="1">
      <alignment horizontal="right" vertical="center" wrapText="1"/>
    </xf>
    <xf numFmtId="165" fontId="2" fillId="0" borderId="44" xfId="0" applyNumberFormat="1" applyFont="1" applyBorder="1" applyAlignment="1">
      <alignment horizontal="right" vertical="center" wrapText="1"/>
    </xf>
    <xf numFmtId="0" fontId="2" fillId="0" borderId="42" xfId="0" applyFont="1" applyBorder="1" applyAlignment="1">
      <alignment horizontal="justify" vertical="center" wrapText="1"/>
    </xf>
    <xf numFmtId="0" fontId="2" fillId="0" borderId="38" xfId="0" applyFont="1" applyBorder="1" applyAlignment="1">
      <alignment horizontal="justify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45" xfId="0" applyFont="1" applyBorder="1" applyAlignment="1">
      <alignment vertical="center" wrapText="1"/>
    </xf>
    <xf numFmtId="0" fontId="2" fillId="0" borderId="44" xfId="0" applyFont="1" applyBorder="1" applyAlignment="1">
      <alignment vertical="center" wrapText="1"/>
    </xf>
    <xf numFmtId="165" fontId="2" fillId="0" borderId="43" xfId="0" applyNumberFormat="1" applyFont="1" applyBorder="1" applyAlignment="1">
      <alignment horizontal="center" vertical="center" wrapText="1"/>
    </xf>
    <xf numFmtId="165" fontId="2" fillId="0" borderId="44" xfId="0" applyNumberFormat="1" applyFont="1" applyBorder="1" applyAlignment="1">
      <alignment horizontal="center" vertical="center" wrapText="1"/>
    </xf>
    <xf numFmtId="3" fontId="2" fillId="0" borderId="43" xfId="0" applyNumberFormat="1" applyFont="1" applyBorder="1" applyAlignment="1">
      <alignment horizontal="right" vertical="center" wrapText="1"/>
    </xf>
    <xf numFmtId="3" fontId="2" fillId="0" borderId="44" xfId="0" applyNumberFormat="1" applyFont="1" applyBorder="1" applyAlignment="1">
      <alignment horizontal="right" vertical="center" wrapText="1"/>
    </xf>
    <xf numFmtId="3" fontId="2" fillId="0" borderId="43" xfId="0" applyNumberFormat="1" applyFont="1" applyBorder="1" applyAlignment="1">
      <alignment horizontal="center" vertical="center" wrapText="1"/>
    </xf>
    <xf numFmtId="3" fontId="2" fillId="0" borderId="44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vertical="center" wrapText="1"/>
    </xf>
    <xf numFmtId="165" fontId="2" fillId="0" borderId="44" xfId="0" applyNumberFormat="1" applyFont="1" applyBorder="1" applyAlignment="1">
      <alignment vertical="center" wrapText="1"/>
    </xf>
    <xf numFmtId="0" fontId="15" fillId="5" borderId="21" xfId="0" applyFont="1" applyFill="1" applyBorder="1" applyAlignment="1">
      <alignment horizontal="left" wrapText="1" shrinkToFit="1"/>
    </xf>
    <xf numFmtId="0" fontId="15" fillId="5" borderId="5" xfId="0" applyFont="1" applyFill="1" applyBorder="1" applyAlignment="1">
      <alignment horizontal="left" wrapText="1" shrinkToFit="1"/>
    </xf>
    <xf numFmtId="0" fontId="15" fillId="5" borderId="13" xfId="0" applyFont="1" applyFill="1" applyBorder="1" applyAlignment="1">
      <alignment horizontal="left" wrapText="1" shrinkToFit="1"/>
    </xf>
    <xf numFmtId="0" fontId="15" fillId="5" borderId="11" xfId="0" applyFont="1" applyFill="1" applyBorder="1" applyAlignment="1">
      <alignment horizontal="left" wrapText="1" shrinkToFit="1"/>
    </xf>
    <xf numFmtId="0" fontId="14" fillId="6" borderId="39" xfId="0" applyFont="1" applyFill="1" applyBorder="1" applyAlignment="1">
      <alignment horizontal="center"/>
    </xf>
    <xf numFmtId="0" fontId="14" fillId="6" borderId="15" xfId="0" applyFont="1" applyFill="1" applyBorder="1" applyAlignment="1">
      <alignment horizontal="center"/>
    </xf>
    <xf numFmtId="0" fontId="14" fillId="6" borderId="54" xfId="0" applyFont="1" applyFill="1" applyBorder="1" applyAlignment="1">
      <alignment horizontal="center"/>
    </xf>
    <xf numFmtId="3" fontId="2" fillId="0" borderId="27" xfId="0" applyNumberFormat="1" applyFont="1" applyBorder="1" applyAlignment="1">
      <alignment vertical="center" wrapText="1"/>
    </xf>
    <xf numFmtId="3" fontId="3" fillId="0" borderId="26" xfId="0" applyNumberFormat="1" applyFont="1" applyBorder="1" applyAlignment="1">
      <alignment horizontal="right" vertical="center" wrapText="1"/>
    </xf>
    <xf numFmtId="0" fontId="4" fillId="0" borderId="61" xfId="0" applyFont="1" applyBorder="1"/>
    <xf numFmtId="0" fontId="4" fillId="0" borderId="29" xfId="0" applyFont="1" applyBorder="1" applyAlignment="1">
      <alignment horizontal="right" vertical="center"/>
    </xf>
    <xf numFmtId="0" fontId="11" fillId="0" borderId="13" xfId="0" applyFont="1" applyBorder="1"/>
    <xf numFmtId="0" fontId="17" fillId="0" borderId="11" xfId="0" applyFont="1" applyBorder="1"/>
  </cellXfs>
  <cellStyles count="6">
    <cellStyle name="Čárka" xfId="1" builtinId="3"/>
    <cellStyle name="Hypertextový odkaz" xfId="5" builtinId="8"/>
    <cellStyle name="Normální" xfId="0" builtinId="0"/>
    <cellStyle name="Normální 2" xfId="4" xr:uid="{311785A8-B1F6-48CE-A08B-1766C6FCAE66}"/>
    <cellStyle name="Normální 3" xfId="2" xr:uid="{C9947DEF-065F-4910-8FD1-2DB02BAB7D64}"/>
    <cellStyle name="normální_sp382" xfId="3" xr:uid="{D6C644C7-095B-441F-965A-36518535FDA2}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systemair.com/cs-cz/vyrobky/ventilatory/potrubni-ventilatory/ventilatory-do-kruhoveho-potrubi/k?sku=25362" TargetMode="External"/><Relationship Id="rId4" Type="http://schemas.openxmlformats.org/officeDocument/2006/relationships/comments" Target="../comments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ventilatory-shop.cz/produkt/ventilator-cata-cb-100-plus-t" TargetMode="External"/><Relationship Id="rId4" Type="http://schemas.openxmlformats.org/officeDocument/2006/relationships/comments" Target="../comments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www.czvzduchotechnika.cz/aluflex-hygienic-082/" TargetMode="External"/><Relationship Id="rId4" Type="http://schemas.openxmlformats.org/officeDocument/2006/relationships/comments" Target="../comments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ntilatory.net/pdzm-1600-710-620.html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ystemair.com/cs-cz/vyrobky/ventilatory/prislusenstvi/mechanicke-prislusenstvi/ohrivace-chladice/potrubni-chladice/dxre?sku=235130" TargetMode="External"/><Relationship Id="rId7" Type="http://schemas.openxmlformats.org/officeDocument/2006/relationships/comments" Target="../comments2.xml"/><Relationship Id="rId2" Type="http://schemas.openxmlformats.org/officeDocument/2006/relationships/hyperlink" Target="https://eshop.ventilatoryzlin.cz/kategorie/komponenty-vzt-rozvodu/tlumice-hluku/tlumice-hluku-ctyrhranne?attributes=" TargetMode="External"/><Relationship Id="rId1" Type="http://schemas.openxmlformats.org/officeDocument/2006/relationships/hyperlink" Target="https://www.czvzduchotechnika.cz/mandik-rdm-800x400--46/?gad_source=1&amp;gclid=Cj0KCQjw-uK0BhC0ARIsANQtgGNE66LHKk5Y9bNYk7MAHsk5z1mDg27bCS_6YcRrLzm0TE8oE-qt38saAkOwEALw_wcB" TargetMode="External"/><Relationship Id="rId6" Type="http://schemas.openxmlformats.org/officeDocument/2006/relationships/vmlDrawing" Target="../drawings/vmlDrawing2.v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shop.systemair.com/upload/assets/A-HELLA_OTHER2_CES_CZE_PROHLEN_O_SHOD_DISTRIBUN_ELEMENTY_07_2020.PDF?a64d47f2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systemair.com/cs-cz/vyrobky/ventilatory/prislusenstvi/mechanicke-prislusenstvi/ohrivace-chladice/potrubni-chladice/dxre?sku=235130" TargetMode="Externa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www.lindab.cz/globalassets/media/cz/dokumenty-vzt/ceniky/cenik-lindab-2024-05-01.pdf" TargetMode="External"/><Relationship Id="rId1" Type="http://schemas.openxmlformats.org/officeDocument/2006/relationships/hyperlink" Target="https://www.systemair.com/cs-cz/vyrobky/ventilatory/potrubni-ventilatory/ventilatory-do-kruhoveho-potrubi/k?sku=25364" TargetMode="External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vzduchotechnika1.cz/spiro-potrubi/100" TargetMode="External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3E24C-69D7-4976-BB6C-79F7A0CFED70}">
  <sheetPr codeName="List1">
    <pageSetUpPr fitToPage="1"/>
  </sheetPr>
  <dimension ref="A1:J46"/>
  <sheetViews>
    <sheetView view="pageBreakPreview" zoomScale="60" zoomScaleNormal="100" workbookViewId="0">
      <selection activeCell="H40" sqref="H40"/>
    </sheetView>
  </sheetViews>
  <sheetFormatPr defaultRowHeight="15" x14ac:dyDescent="0.25"/>
  <cols>
    <col min="3" max="3" width="65.42578125" customWidth="1"/>
    <col min="5" max="5" width="12.7109375" customWidth="1"/>
    <col min="6" max="6" width="15.85546875" customWidth="1"/>
    <col min="7" max="7" width="14.140625" customWidth="1"/>
    <col min="10" max="10" width="14" bestFit="1" customWidth="1"/>
  </cols>
  <sheetData>
    <row r="1" spans="1:10" ht="18.75" x14ac:dyDescent="0.25">
      <c r="A1" s="206" t="s">
        <v>299</v>
      </c>
      <c r="B1" s="207"/>
      <c r="C1" s="207"/>
      <c r="D1" s="207"/>
      <c r="E1" s="207"/>
      <c r="F1" s="207"/>
      <c r="G1" s="208"/>
    </row>
    <row r="2" spans="1:10" x14ac:dyDescent="0.25">
      <c r="A2" s="209" t="s">
        <v>209</v>
      </c>
      <c r="B2" s="210"/>
      <c r="C2" s="210"/>
      <c r="D2" s="210"/>
      <c r="E2" s="210"/>
      <c r="F2" s="210"/>
      <c r="G2" s="211"/>
    </row>
    <row r="3" spans="1:10" x14ac:dyDescent="0.25">
      <c r="A3" s="209" t="s">
        <v>211</v>
      </c>
      <c r="B3" s="210"/>
      <c r="C3" s="210"/>
      <c r="D3" s="210"/>
      <c r="E3" s="210"/>
      <c r="F3" s="210"/>
      <c r="G3" s="211"/>
    </row>
    <row r="4" spans="1:10" x14ac:dyDescent="0.25">
      <c r="A4" s="212" t="s">
        <v>40</v>
      </c>
      <c r="B4" s="213"/>
      <c r="C4" s="213"/>
      <c r="D4" s="213"/>
      <c r="E4" s="213"/>
      <c r="F4" s="213"/>
      <c r="G4" s="214"/>
    </row>
    <row r="5" spans="1:10" ht="15.75" x14ac:dyDescent="0.25">
      <c r="A5" s="215" t="s">
        <v>41</v>
      </c>
      <c r="B5" s="216"/>
      <c r="C5" s="217"/>
      <c r="D5" s="218">
        <f>SUM(G10:G28)</f>
        <v>0</v>
      </c>
      <c r="E5" s="219"/>
      <c r="F5" s="219"/>
      <c r="G5" s="220"/>
    </row>
    <row r="6" spans="1:10" ht="15.75" x14ac:dyDescent="0.25">
      <c r="A6" s="215" t="s">
        <v>42</v>
      </c>
      <c r="B6" s="216"/>
      <c r="C6" s="217"/>
      <c r="D6" s="221">
        <f>D5*0.21</f>
        <v>0</v>
      </c>
      <c r="E6" s="222"/>
      <c r="F6" s="222"/>
      <c r="G6" s="223"/>
    </row>
    <row r="7" spans="1:10" ht="16.5" thickBot="1" x14ac:dyDescent="0.3">
      <c r="A7" s="224" t="s">
        <v>43</v>
      </c>
      <c r="B7" s="225"/>
      <c r="C7" s="226"/>
      <c r="D7" s="227">
        <f>D5+D6</f>
        <v>0</v>
      </c>
      <c r="E7" s="228"/>
      <c r="F7" s="228"/>
      <c r="G7" s="229"/>
      <c r="I7" s="178"/>
    </row>
    <row r="8" spans="1:10" ht="19.5" thickBot="1" x14ac:dyDescent="0.35">
      <c r="A8" s="230" t="s">
        <v>210</v>
      </c>
      <c r="B8" s="231"/>
      <c r="C8" s="231"/>
      <c r="D8" s="231"/>
      <c r="E8" s="231"/>
      <c r="F8" s="231"/>
      <c r="G8" s="232"/>
    </row>
    <row r="9" spans="1:10" ht="15.75" thickBot="1" x14ac:dyDescent="0.3">
      <c r="A9" s="112" t="s">
        <v>44</v>
      </c>
      <c r="B9" s="113" t="s">
        <v>45</v>
      </c>
      <c r="C9" s="114"/>
      <c r="D9" s="115" t="s">
        <v>46</v>
      </c>
      <c r="E9" s="114" t="s">
        <v>47</v>
      </c>
      <c r="F9" s="115" t="s">
        <v>48</v>
      </c>
      <c r="G9" s="116" t="s">
        <v>49</v>
      </c>
    </row>
    <row r="10" spans="1:10" x14ac:dyDescent="0.25">
      <c r="A10" s="117">
        <v>1</v>
      </c>
      <c r="B10" s="118">
        <v>1</v>
      </c>
      <c r="C10" s="154" t="str">
        <f>'VZT-1'!C12</f>
        <v>VZT-01 - (1.1.1) – Větrání haly</v>
      </c>
      <c r="D10" s="119" t="s">
        <v>0</v>
      </c>
      <c r="E10" s="119">
        <v>1</v>
      </c>
      <c r="F10" s="120">
        <f>'VZT-1'!J37</f>
        <v>0</v>
      </c>
      <c r="G10" s="121">
        <f t="shared" ref="G10:G24" si="0">E10*F10</f>
        <v>0</v>
      </c>
    </row>
    <row r="11" spans="1:10" x14ac:dyDescent="0.25">
      <c r="A11" s="122">
        <v>2</v>
      </c>
      <c r="B11" s="123">
        <v>2</v>
      </c>
      <c r="C11" s="155" t="str">
        <f>'VZT-2'!C12</f>
        <v>VZT-02 - (2.1.1) – Větrání hygienických zařízení 1.NP a 2.NP</v>
      </c>
      <c r="D11" s="124" t="s">
        <v>0</v>
      </c>
      <c r="E11" s="124">
        <v>1</v>
      </c>
      <c r="F11" s="125">
        <f>'VZT-2'!J53</f>
        <v>0</v>
      </c>
      <c r="G11" s="126">
        <f>E11*F11</f>
        <v>0</v>
      </c>
    </row>
    <row r="12" spans="1:10" x14ac:dyDescent="0.25">
      <c r="A12" s="122">
        <v>3</v>
      </c>
      <c r="B12" s="123">
        <v>3</v>
      </c>
      <c r="C12" s="155" t="str">
        <f>'VZT-3'!C12</f>
        <v>VZT-03 - (3.1.1) – Větrání konferenční místnosti, m.č.: 2.14</v>
      </c>
      <c r="D12" s="124" t="s">
        <v>0</v>
      </c>
      <c r="E12" s="124">
        <v>1</v>
      </c>
      <c r="F12" s="125">
        <f>'VZT-3'!J35</f>
        <v>0</v>
      </c>
      <c r="G12" s="126">
        <f t="shared" si="0"/>
        <v>0</v>
      </c>
    </row>
    <row r="13" spans="1:10" x14ac:dyDescent="0.25">
      <c r="A13" s="122">
        <v>4</v>
      </c>
      <c r="B13" s="123">
        <v>4</v>
      </c>
      <c r="C13" s="155" t="str">
        <f>'V-01'!C12</f>
        <v>Ventilátor 01 (V-01)- Větrání hygienických zařízení 1.NP, m.č.: 1.05 a 1.06</v>
      </c>
      <c r="D13" s="124" t="s">
        <v>0</v>
      </c>
      <c r="E13" s="124">
        <v>1</v>
      </c>
      <c r="F13" s="125">
        <f>'V-01'!J25</f>
        <v>0</v>
      </c>
      <c r="G13" s="126">
        <f t="shared" si="0"/>
        <v>0</v>
      </c>
      <c r="J13" s="158"/>
    </row>
    <row r="14" spans="1:10" x14ac:dyDescent="0.25">
      <c r="A14" s="122">
        <v>5</v>
      </c>
      <c r="B14" s="123">
        <v>5</v>
      </c>
      <c r="C14" s="155" t="str">
        <f>'V-02'!C12</f>
        <v>Ventilátor 02 (V-02)- Větrání skladu nářadí 1.NP, m.č.: 1.26</v>
      </c>
      <c r="D14" s="124" t="s">
        <v>0</v>
      </c>
      <c r="E14" s="124">
        <v>1</v>
      </c>
      <c r="F14" s="125">
        <f>'V-02'!J24</f>
        <v>0</v>
      </c>
      <c r="G14" s="126">
        <f t="shared" si="0"/>
        <v>0</v>
      </c>
    </row>
    <row r="15" spans="1:10" x14ac:dyDescent="0.25">
      <c r="A15" s="122">
        <v>6</v>
      </c>
      <c r="B15" s="123">
        <v>6</v>
      </c>
      <c r="C15" s="155" t="str">
        <f>'V-03'!C12</f>
        <v>Ventilátor 03 (V-03)- Větrání hygienických zařízení 1.NP, m.č.: 1.15 a 1.16</v>
      </c>
      <c r="D15" s="124" t="s">
        <v>0</v>
      </c>
      <c r="E15" s="124">
        <v>1</v>
      </c>
      <c r="F15" s="125">
        <f>'V-03'!J26</f>
        <v>0</v>
      </c>
      <c r="G15" s="126">
        <f t="shared" si="0"/>
        <v>0</v>
      </c>
    </row>
    <row r="16" spans="1:10" x14ac:dyDescent="0.25">
      <c r="A16" s="122">
        <v>7</v>
      </c>
      <c r="B16" s="123">
        <v>7</v>
      </c>
      <c r="C16" s="155" t="str">
        <f>'V-04'!C12</f>
        <v>Ventilátor 04 (V-04)- Větrání skladu nářadí č.1 1.NP, m.č.:1.21</v>
      </c>
      <c r="D16" s="124" t="s">
        <v>0</v>
      </c>
      <c r="E16" s="124">
        <v>1</v>
      </c>
      <c r="F16" s="125">
        <f>'V-04'!J23</f>
        <v>0</v>
      </c>
      <c r="G16" s="126">
        <f t="shared" si="0"/>
        <v>0</v>
      </c>
    </row>
    <row r="17" spans="1:7" x14ac:dyDescent="0.25">
      <c r="A17" s="122">
        <v>8</v>
      </c>
      <c r="B17" s="123">
        <v>8</v>
      </c>
      <c r="C17" s="155" t="str">
        <f>'V-05'!C12</f>
        <v>Ventilátor 05 (V-05)- Větrání úklidové komory 1.NP, m.č.:1.20</v>
      </c>
      <c r="D17" s="124" t="s">
        <v>0</v>
      </c>
      <c r="E17" s="124">
        <v>1</v>
      </c>
      <c r="F17" s="125">
        <f>'V-05'!J23</f>
        <v>0</v>
      </c>
      <c r="G17" s="126">
        <f t="shared" si="0"/>
        <v>0</v>
      </c>
    </row>
    <row r="18" spans="1:7" x14ac:dyDescent="0.25">
      <c r="A18" s="122">
        <v>9</v>
      </c>
      <c r="B18" s="123">
        <v>9</v>
      </c>
      <c r="C18" s="155" t="str">
        <f>'V-06.1'!C12</f>
        <v>Ventilátor 06 (V-06.1)- Větráné sociálních zařízení ve 2.NP</v>
      </c>
      <c r="D18" s="124" t="s">
        <v>0</v>
      </c>
      <c r="E18" s="124">
        <v>1</v>
      </c>
      <c r="F18" s="125">
        <f>'V-06.1'!J27</f>
        <v>0</v>
      </c>
      <c r="G18" s="126">
        <f t="shared" si="0"/>
        <v>0</v>
      </c>
    </row>
    <row r="19" spans="1:7" x14ac:dyDescent="0.25">
      <c r="A19" s="122">
        <v>10</v>
      </c>
      <c r="B19" s="123">
        <v>10</v>
      </c>
      <c r="C19" s="155" t="str">
        <f>'V-06.2'!C12</f>
        <v>Ventilátor 06 (V-06.2)- Větráné sociálních zařízení ve 2.NP</v>
      </c>
      <c r="D19" s="124" t="s">
        <v>0</v>
      </c>
      <c r="E19" s="124">
        <v>1</v>
      </c>
      <c r="F19" s="125">
        <f>'V-06.2'!J26</f>
        <v>0</v>
      </c>
      <c r="G19" s="126">
        <f t="shared" si="0"/>
        <v>0</v>
      </c>
    </row>
    <row r="20" spans="1:7" x14ac:dyDescent="0.25">
      <c r="A20" s="122">
        <v>11</v>
      </c>
      <c r="B20" s="123">
        <v>11</v>
      </c>
      <c r="C20" s="155" t="str">
        <f>'V-07'!C12</f>
        <v>Ventilátor 07 (V-07)- Větrání hygienických zařízení žen 1.NP m.č.:1.36 a 1.37</v>
      </c>
      <c r="D20" s="124" t="s">
        <v>0</v>
      </c>
      <c r="E20" s="124">
        <v>1</v>
      </c>
      <c r="F20" s="125">
        <f>'V-07'!J27</f>
        <v>0</v>
      </c>
      <c r="G20" s="126">
        <f t="shared" si="0"/>
        <v>0</v>
      </c>
    </row>
    <row r="21" spans="1:7" x14ac:dyDescent="0.25">
      <c r="A21" s="122">
        <v>12</v>
      </c>
      <c r="B21" s="123">
        <v>12</v>
      </c>
      <c r="C21" s="155" t="str">
        <f>'V-08'!C12</f>
        <v>Ventilátor 08 (V-08)- Větrání hygienických zařízení mužů 1.NP m.č.:1.34 a 1.35, včetně větrání úklidové komory m.č.:1.33</v>
      </c>
      <c r="D21" s="124" t="s">
        <v>0</v>
      </c>
      <c r="E21" s="124">
        <v>1</v>
      </c>
      <c r="F21" s="125">
        <f>'V-08'!J28</f>
        <v>0</v>
      </c>
      <c r="G21" s="126">
        <f t="shared" si="0"/>
        <v>0</v>
      </c>
    </row>
    <row r="22" spans="1:7" x14ac:dyDescent="0.25">
      <c r="A22" s="122">
        <v>13</v>
      </c>
      <c r="B22" s="123">
        <v>13</v>
      </c>
      <c r="C22" s="155" t="str">
        <f>'V-09'!C12</f>
        <v>Ventilátor 09 (V-09)- Větrání úklidové komory 2.NP, m.č.:2.05</v>
      </c>
      <c r="D22" s="124" t="s">
        <v>0</v>
      </c>
      <c r="E22" s="124">
        <v>1</v>
      </c>
      <c r="F22" s="125">
        <f>'V-09'!J23</f>
        <v>0</v>
      </c>
      <c r="G22" s="126">
        <f t="shared" si="0"/>
        <v>0</v>
      </c>
    </row>
    <row r="23" spans="1:7" x14ac:dyDescent="0.25">
      <c r="A23" s="122">
        <v>14</v>
      </c>
      <c r="B23" s="123">
        <v>14</v>
      </c>
      <c r="C23" s="155" t="str">
        <f>CHL!C12</f>
        <v>CHL-1 - Chlazení serverovny a UPS</v>
      </c>
      <c r="D23" s="124" t="s">
        <v>0</v>
      </c>
      <c r="E23" s="124">
        <v>1</v>
      </c>
      <c r="F23" s="125">
        <f>CHL!J24</f>
        <v>0</v>
      </c>
      <c r="G23" s="126">
        <f t="shared" ref="G23" si="1">E23*F23</f>
        <v>0</v>
      </c>
    </row>
    <row r="24" spans="1:7" x14ac:dyDescent="0.25">
      <c r="A24" s="122">
        <v>15</v>
      </c>
      <c r="B24" s="123">
        <v>15</v>
      </c>
      <c r="C24" s="155" t="str">
        <f>Společné!A8</f>
        <v>SPOLEČNÉ</v>
      </c>
      <c r="D24" s="124" t="s">
        <v>0</v>
      </c>
      <c r="E24" s="124">
        <v>1</v>
      </c>
      <c r="F24" s="125">
        <f>Společné!G21</f>
        <v>0</v>
      </c>
      <c r="G24" s="126">
        <f t="shared" si="0"/>
        <v>0</v>
      </c>
    </row>
    <row r="25" spans="1:7" x14ac:dyDescent="0.25">
      <c r="A25" s="122"/>
      <c r="B25" s="123"/>
      <c r="C25" s="155"/>
      <c r="D25" s="124"/>
      <c r="E25" s="124"/>
      <c r="F25" s="125"/>
      <c r="G25" s="126"/>
    </row>
    <row r="26" spans="1:7" x14ac:dyDescent="0.25">
      <c r="A26" s="122"/>
      <c r="B26" s="123"/>
      <c r="C26" s="155"/>
      <c r="D26" s="124"/>
      <c r="E26" s="124"/>
      <c r="F26" s="125"/>
      <c r="G26" s="126"/>
    </row>
    <row r="27" spans="1:7" x14ac:dyDescent="0.25">
      <c r="A27" s="122"/>
      <c r="B27" s="123"/>
      <c r="C27" s="155"/>
      <c r="D27" s="124"/>
      <c r="E27" s="124"/>
      <c r="F27" s="125"/>
      <c r="G27" s="126"/>
    </row>
    <row r="28" spans="1:7" x14ac:dyDescent="0.25">
      <c r="A28" s="122"/>
      <c r="B28" s="123"/>
      <c r="C28" s="155"/>
      <c r="D28" s="124"/>
      <c r="E28" s="124"/>
      <c r="F28" s="125"/>
      <c r="G28" s="126"/>
    </row>
    <row r="29" spans="1:7" x14ac:dyDescent="0.25">
      <c r="A29" s="155"/>
      <c r="B29" s="155"/>
      <c r="C29" s="155"/>
      <c r="D29" s="124"/>
      <c r="E29" s="155"/>
      <c r="F29" s="125"/>
      <c r="G29" s="126"/>
    </row>
    <row r="30" spans="1:7" ht="15.75" thickBot="1" x14ac:dyDescent="0.3"/>
    <row r="31" spans="1:7" x14ac:dyDescent="0.25">
      <c r="A31" s="200" t="s">
        <v>59</v>
      </c>
      <c r="B31" s="201"/>
      <c r="C31" s="201"/>
      <c r="D31" s="201"/>
      <c r="E31" s="201"/>
      <c r="F31" s="201"/>
      <c r="G31" s="202"/>
    </row>
    <row r="32" spans="1:7" ht="15.75" x14ac:dyDescent="0.25">
      <c r="A32" s="203" t="s">
        <v>74</v>
      </c>
      <c r="B32" s="204"/>
      <c r="C32" s="204"/>
      <c r="D32" s="204"/>
      <c r="E32" s="204"/>
      <c r="F32" s="204"/>
      <c r="G32" s="205"/>
    </row>
    <row r="33" spans="1:7" ht="15.75" x14ac:dyDescent="0.25">
      <c r="A33" s="191" t="s">
        <v>75</v>
      </c>
      <c r="B33" s="192"/>
      <c r="C33" s="192"/>
      <c r="D33" s="192"/>
      <c r="E33" s="192"/>
      <c r="F33" s="192"/>
      <c r="G33" s="193"/>
    </row>
    <row r="34" spans="1:7" ht="15.75" x14ac:dyDescent="0.25">
      <c r="A34" s="191" t="s">
        <v>76</v>
      </c>
      <c r="B34" s="192"/>
      <c r="C34" s="192"/>
      <c r="D34" s="192"/>
      <c r="E34" s="192"/>
      <c r="F34" s="192"/>
      <c r="G34" s="193"/>
    </row>
    <row r="35" spans="1:7" ht="15.75" x14ac:dyDescent="0.25">
      <c r="A35" s="191" t="s">
        <v>77</v>
      </c>
      <c r="B35" s="192"/>
      <c r="C35" s="192"/>
      <c r="D35" s="192"/>
      <c r="E35" s="192"/>
      <c r="F35" s="192"/>
      <c r="G35" s="193"/>
    </row>
    <row r="36" spans="1:7" ht="15.75" x14ac:dyDescent="0.25">
      <c r="A36" s="191" t="s">
        <v>78</v>
      </c>
      <c r="B36" s="192"/>
      <c r="C36" s="192"/>
      <c r="D36" s="192"/>
      <c r="E36" s="192"/>
      <c r="F36" s="192"/>
      <c r="G36" s="193"/>
    </row>
    <row r="37" spans="1:7" ht="15.75" x14ac:dyDescent="0.25">
      <c r="A37" s="191" t="s">
        <v>79</v>
      </c>
      <c r="B37" s="192"/>
      <c r="C37" s="192"/>
      <c r="D37" s="192"/>
      <c r="E37" s="192"/>
      <c r="F37" s="192"/>
      <c r="G37" s="193"/>
    </row>
    <row r="38" spans="1:7" ht="15.75" x14ac:dyDescent="0.25">
      <c r="A38" s="191" t="s">
        <v>80</v>
      </c>
      <c r="B38" s="192"/>
      <c r="C38" s="192"/>
      <c r="D38" s="192"/>
      <c r="E38" s="192"/>
      <c r="F38" s="192"/>
      <c r="G38" s="193"/>
    </row>
    <row r="39" spans="1:7" ht="15.75" x14ac:dyDescent="0.25">
      <c r="A39" s="191" t="s">
        <v>81</v>
      </c>
      <c r="B39" s="192"/>
      <c r="C39" s="192"/>
      <c r="D39" s="192"/>
      <c r="E39" s="192"/>
      <c r="F39" s="192"/>
      <c r="G39" s="193"/>
    </row>
    <row r="40" spans="1:7" x14ac:dyDescent="0.25">
      <c r="A40" s="197" t="s">
        <v>82</v>
      </c>
      <c r="B40" s="198"/>
      <c r="C40" s="198"/>
      <c r="D40" s="198"/>
      <c r="E40" s="198"/>
      <c r="F40" s="198"/>
      <c r="G40" s="199"/>
    </row>
    <row r="41" spans="1:7" ht="15.75" x14ac:dyDescent="0.25">
      <c r="A41" s="176"/>
      <c r="G41" s="177"/>
    </row>
    <row r="42" spans="1:7" ht="15.75" x14ac:dyDescent="0.25">
      <c r="A42" s="191" t="s">
        <v>83</v>
      </c>
      <c r="B42" s="192"/>
      <c r="C42" s="192"/>
      <c r="D42" s="192"/>
      <c r="E42" s="192"/>
      <c r="F42" s="192"/>
      <c r="G42" s="193"/>
    </row>
    <row r="43" spans="1:7" ht="15.75" x14ac:dyDescent="0.25">
      <c r="A43" s="191" t="s">
        <v>84</v>
      </c>
      <c r="B43" s="192"/>
      <c r="C43" s="192"/>
      <c r="D43" s="192"/>
      <c r="E43" s="192"/>
      <c r="F43" s="192"/>
      <c r="G43" s="193"/>
    </row>
    <row r="44" spans="1:7" ht="15.75" x14ac:dyDescent="0.25">
      <c r="A44" s="191" t="s">
        <v>85</v>
      </c>
      <c r="B44" s="192"/>
      <c r="C44" s="192"/>
      <c r="D44" s="192"/>
      <c r="E44" s="192"/>
      <c r="F44" s="192"/>
      <c r="G44" s="193"/>
    </row>
    <row r="45" spans="1:7" ht="15.75" x14ac:dyDescent="0.25">
      <c r="A45" s="191" t="s">
        <v>86</v>
      </c>
      <c r="B45" s="192"/>
      <c r="C45" s="192"/>
      <c r="D45" s="192"/>
      <c r="E45" s="192"/>
      <c r="F45" s="192"/>
      <c r="G45" s="193"/>
    </row>
    <row r="46" spans="1:7" ht="15.75" thickBot="1" x14ac:dyDescent="0.3">
      <c r="A46" s="194" t="s">
        <v>82</v>
      </c>
      <c r="B46" s="195"/>
      <c r="C46" s="195"/>
      <c r="D46" s="195"/>
      <c r="E46" s="195"/>
      <c r="F46" s="195"/>
      <c r="G46" s="196"/>
    </row>
  </sheetData>
  <mergeCells count="26">
    <mergeCell ref="A6:C6"/>
    <mergeCell ref="D6:G6"/>
    <mergeCell ref="A7:C7"/>
    <mergeCell ref="D7:G7"/>
    <mergeCell ref="A8:G8"/>
    <mergeCell ref="A1:G1"/>
    <mergeCell ref="A2:G2"/>
    <mergeCell ref="A3:G3"/>
    <mergeCell ref="A4:G4"/>
    <mergeCell ref="A5:C5"/>
    <mergeCell ref="D5:G5"/>
    <mergeCell ref="A31:G31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2:G42"/>
    <mergeCell ref="A43:G43"/>
    <mergeCell ref="A44:G44"/>
    <mergeCell ref="A45:G45"/>
    <mergeCell ref="A46:G46"/>
  </mergeCells>
  <pageMargins left="0.7" right="0.7" top="0.78740157499999996" bottom="0.78740157499999996" header="0.3" footer="0.3"/>
  <pageSetup paperSize="9" scale="90" fitToHeight="0" orientation="landscape" r:id="rId1"/>
  <rowBreaks count="1" manualBreakCount="1">
    <brk id="30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DCB2C-038C-4611-A3B1-F88F516B7447}">
  <sheetPr>
    <tabColor rgb="FF92D050"/>
    <pageSetUpPr fitToPage="1"/>
  </sheetPr>
  <dimension ref="A1:N104"/>
  <sheetViews>
    <sheetView view="pageBreakPreview" zoomScale="60" zoomScaleNormal="100" workbookViewId="0">
      <selection activeCell="L24" sqref="L24"/>
    </sheetView>
  </sheetViews>
  <sheetFormatPr defaultColWidth="35.5703125" defaultRowHeight="14.25" x14ac:dyDescent="0.2"/>
  <cols>
    <col min="1" max="1" width="7.14062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15" x14ac:dyDescent="0.2">
      <c r="A12" s="35"/>
      <c r="B12" s="102"/>
      <c r="C12" s="48" t="s">
        <v>146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5">
      <c r="A13" s="35" t="s">
        <v>164</v>
      </c>
      <c r="B13" s="102" t="s">
        <v>2</v>
      </c>
      <c r="C13" s="44" t="s">
        <v>150</v>
      </c>
      <c r="D13" s="44" t="s">
        <v>145</v>
      </c>
      <c r="E13" s="39" t="s">
        <v>0</v>
      </c>
      <c r="F13" s="40">
        <v>1</v>
      </c>
      <c r="G13" s="44"/>
      <c r="H13" s="100">
        <v>0</v>
      </c>
      <c r="I13" s="43">
        <f>CEILING(H13*0.1,10)</f>
        <v>0</v>
      </c>
      <c r="J13" s="52">
        <f>H13*F13</f>
        <v>0</v>
      </c>
      <c r="K13" s="101">
        <f>I13*F13</f>
        <v>0</v>
      </c>
      <c r="L13" s="46"/>
      <c r="M13" t="s">
        <v>151</v>
      </c>
      <c r="N13" s="175" t="s">
        <v>205</v>
      </c>
    </row>
    <row r="14" spans="1:14" s="1" customFormat="1" x14ac:dyDescent="0.2">
      <c r="A14" s="35" t="s">
        <v>164</v>
      </c>
      <c r="B14" s="102" t="s">
        <v>37</v>
      </c>
      <c r="C14" s="44" t="s">
        <v>93</v>
      </c>
      <c r="D14" s="36" t="s">
        <v>124</v>
      </c>
      <c r="E14" s="39" t="s">
        <v>0</v>
      </c>
      <c r="F14" s="40">
        <v>5</v>
      </c>
      <c r="G14" s="44"/>
      <c r="H14" s="100">
        <v>0</v>
      </c>
      <c r="I14" s="43">
        <v>0</v>
      </c>
      <c r="J14" s="52">
        <f t="shared" ref="J14:J15" si="0">H14*F14</f>
        <v>0</v>
      </c>
      <c r="K14" s="101">
        <f t="shared" ref="K14:K15" si="1">I14*F14</f>
        <v>0</v>
      </c>
      <c r="L14" s="46"/>
      <c r="M14" s="1" t="s">
        <v>125</v>
      </c>
      <c r="N14" s="1" t="s">
        <v>190</v>
      </c>
    </row>
    <row r="15" spans="1:14" s="1" customFormat="1" x14ac:dyDescent="0.2">
      <c r="A15" s="35" t="s">
        <v>164</v>
      </c>
      <c r="B15" s="102" t="s">
        <v>38</v>
      </c>
      <c r="C15" s="44" t="s">
        <v>175</v>
      </c>
      <c r="D15" s="39" t="s">
        <v>260</v>
      </c>
      <c r="E15" s="39" t="s">
        <v>0</v>
      </c>
      <c r="F15" s="40">
        <v>1</v>
      </c>
      <c r="G15" s="44"/>
      <c r="H15" s="100">
        <v>0</v>
      </c>
      <c r="I15" s="43">
        <v>0</v>
      </c>
      <c r="J15" s="52">
        <f t="shared" si="0"/>
        <v>0</v>
      </c>
      <c r="K15" s="101">
        <f t="shared" si="1"/>
        <v>0</v>
      </c>
      <c r="L15" s="46"/>
      <c r="N15" s="1" t="s">
        <v>233</v>
      </c>
    </row>
    <row r="16" spans="1:14" s="1" customFormat="1" ht="15" x14ac:dyDescent="0.25">
      <c r="A16" s="35" t="s">
        <v>164</v>
      </c>
      <c r="B16" s="102" t="s">
        <v>39</v>
      </c>
      <c r="C16" s="44" t="s">
        <v>64</v>
      </c>
      <c r="D16" s="36" t="s">
        <v>239</v>
      </c>
      <c r="E16" s="39" t="s">
        <v>24</v>
      </c>
      <c r="F16" s="40">
        <f>CEILING((4+1.5)*1.1,1)</f>
        <v>7</v>
      </c>
      <c r="G16" s="44"/>
      <c r="H16" s="167">
        <v>0</v>
      </c>
      <c r="I16" s="43">
        <v>0</v>
      </c>
      <c r="J16" s="52">
        <f t="shared" ref="J16" si="2">H16*F16</f>
        <v>0</v>
      </c>
      <c r="K16" s="101">
        <f t="shared" ref="K16" si="3">I16*F16</f>
        <v>0</v>
      </c>
      <c r="L16" s="46"/>
      <c r="N16" s="175" t="s">
        <v>197</v>
      </c>
    </row>
    <row r="17" spans="1:13" s="1" customFormat="1" x14ac:dyDescent="0.2">
      <c r="A17" s="35" t="s">
        <v>164</v>
      </c>
      <c r="B17" s="102" t="s">
        <v>25</v>
      </c>
      <c r="C17" s="44" t="s">
        <v>193</v>
      </c>
      <c r="D17" s="36" t="s">
        <v>124</v>
      </c>
      <c r="E17" s="39" t="s">
        <v>24</v>
      </c>
      <c r="F17" s="9">
        <v>2</v>
      </c>
      <c r="G17" s="41"/>
      <c r="H17" s="167">
        <v>0</v>
      </c>
      <c r="I17" s="43">
        <v>0</v>
      </c>
      <c r="J17" s="101">
        <f t="shared" ref="J17" si="4">H17*F17</f>
        <v>0</v>
      </c>
      <c r="K17" s="101">
        <f t="shared" ref="K17" si="5">I17*F17</f>
        <v>0</v>
      </c>
      <c r="L17" s="46"/>
    </row>
    <row r="18" spans="1:13" s="1" customFormat="1" x14ac:dyDescent="0.2">
      <c r="A18" s="35"/>
      <c r="B18" s="102"/>
      <c r="C18" s="44"/>
      <c r="D18" s="39"/>
      <c r="E18" s="39"/>
      <c r="F18" s="160"/>
      <c r="I18" s="43"/>
      <c r="J18" s="52"/>
      <c r="K18" s="101"/>
      <c r="L18" s="46"/>
      <c r="M18" s="89"/>
    </row>
    <row r="19" spans="1:13" s="1" customFormat="1" ht="15" x14ac:dyDescent="0.2">
      <c r="A19" s="35"/>
      <c r="B19" s="105"/>
      <c r="C19" s="59" t="s">
        <v>27</v>
      </c>
      <c r="D19" s="36"/>
      <c r="E19" s="39"/>
      <c r="F19" s="40"/>
      <c r="G19" s="182"/>
      <c r="H19" s="187"/>
      <c r="I19" s="187"/>
      <c r="J19" s="52"/>
      <c r="K19" s="43"/>
      <c r="L19" s="188"/>
      <c r="M19" s="89"/>
    </row>
    <row r="20" spans="1:13" x14ac:dyDescent="0.2">
      <c r="A20" s="35"/>
      <c r="B20" s="105"/>
      <c r="C20" s="60" t="s">
        <v>28</v>
      </c>
      <c r="D20" s="61"/>
      <c r="E20" s="39" t="s">
        <v>29</v>
      </c>
      <c r="F20" s="160">
        <v>0.4</v>
      </c>
      <c r="G20" s="57"/>
      <c r="H20" s="62">
        <v>0</v>
      </c>
      <c r="I20" s="170"/>
      <c r="J20" s="101">
        <f t="shared" ref="J20:J21" si="6">H20*F20</f>
        <v>0</v>
      </c>
      <c r="K20" s="63"/>
      <c r="L20" s="54"/>
    </row>
    <row r="21" spans="1:13" x14ac:dyDescent="0.2">
      <c r="A21" s="35"/>
      <c r="B21" s="102"/>
      <c r="C21" s="60" t="s">
        <v>30</v>
      </c>
      <c r="D21" s="61"/>
      <c r="E21" s="39" t="s">
        <v>29</v>
      </c>
      <c r="F21" s="160">
        <v>0.2</v>
      </c>
      <c r="G21" s="57"/>
      <c r="H21" s="62">
        <v>0</v>
      </c>
      <c r="I21" s="170"/>
      <c r="J21" s="101">
        <f t="shared" si="6"/>
        <v>0</v>
      </c>
      <c r="K21" s="63"/>
      <c r="L21" s="54"/>
    </row>
    <row r="22" spans="1:13" x14ac:dyDescent="0.2">
      <c r="A22" s="35"/>
      <c r="B22" s="102"/>
      <c r="C22" s="60"/>
      <c r="D22" s="61"/>
      <c r="E22" s="39"/>
      <c r="F22" s="40"/>
      <c r="G22" s="57"/>
      <c r="H22" s="62"/>
      <c r="I22" s="62"/>
      <c r="J22" s="52"/>
      <c r="K22" s="63"/>
      <c r="L22" s="54"/>
      <c r="M22" s="49">
        <f>SUM(J16:J17)*0.1</f>
        <v>0</v>
      </c>
    </row>
    <row r="23" spans="1:13" ht="15" x14ac:dyDescent="0.2">
      <c r="A23" s="35"/>
      <c r="B23" s="102"/>
      <c r="C23" s="59" t="s">
        <v>31</v>
      </c>
      <c r="D23" s="36"/>
      <c r="E23" s="39"/>
      <c r="F23" s="40"/>
      <c r="G23" s="65"/>
      <c r="H23" s="57"/>
      <c r="I23" s="43"/>
      <c r="J23" s="66"/>
      <c r="K23" s="67"/>
      <c r="L23" s="54"/>
    </row>
    <row r="24" spans="1:13" ht="15" x14ac:dyDescent="0.2">
      <c r="A24" s="35"/>
      <c r="B24" s="102"/>
      <c r="C24" s="65"/>
      <c r="D24" s="36"/>
      <c r="E24" s="39"/>
      <c r="F24" s="40"/>
      <c r="G24" s="65"/>
      <c r="H24" s="57"/>
      <c r="I24" s="43"/>
      <c r="J24" s="43"/>
      <c r="K24" s="67"/>
      <c r="L24" s="54"/>
    </row>
    <row r="25" spans="1:13" ht="15" x14ac:dyDescent="0.2">
      <c r="A25" s="35"/>
      <c r="B25" s="102"/>
      <c r="C25" s="59" t="s">
        <v>32</v>
      </c>
      <c r="D25" s="36"/>
      <c r="E25" s="39"/>
      <c r="F25" s="40"/>
      <c r="G25" s="65"/>
      <c r="H25" s="57"/>
      <c r="I25" s="43"/>
      <c r="J25" s="66">
        <f>SUM(J11:J22)</f>
        <v>0</v>
      </c>
      <c r="K25" s="66">
        <f>SUM(K11:K22)</f>
        <v>0</v>
      </c>
      <c r="L25" s="54"/>
    </row>
    <row r="26" spans="1:13" ht="15" x14ac:dyDescent="0.2">
      <c r="A26" s="35"/>
      <c r="B26" s="102"/>
      <c r="C26" s="59"/>
      <c r="D26" s="36"/>
      <c r="E26" s="39"/>
      <c r="F26" s="40"/>
      <c r="G26" s="65"/>
      <c r="H26" s="57"/>
      <c r="I26" s="43"/>
      <c r="J26" s="66"/>
      <c r="K26" s="67"/>
      <c r="L26" s="54"/>
    </row>
    <row r="27" spans="1:13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>
        <f>J25+K25</f>
        <v>0</v>
      </c>
      <c r="K27" s="67"/>
      <c r="L27" s="54"/>
    </row>
    <row r="28" spans="1:13" ht="15" x14ac:dyDescent="0.2">
      <c r="A28" s="35"/>
      <c r="B28" s="102"/>
      <c r="C28" s="59"/>
      <c r="D28" s="36"/>
      <c r="E28" s="39"/>
      <c r="F28" s="40"/>
      <c r="G28" s="65"/>
      <c r="H28" s="57"/>
      <c r="I28" s="43"/>
      <c r="J28" s="66"/>
      <c r="K28" s="67"/>
      <c r="L28" s="54"/>
    </row>
    <row r="29" spans="1:13" ht="15" x14ac:dyDescent="0.2">
      <c r="A29" s="35"/>
      <c r="B29" s="102"/>
      <c r="C29" s="59"/>
      <c r="D29" s="36"/>
      <c r="E29" s="39"/>
      <c r="F29" s="40"/>
      <c r="G29" s="65"/>
      <c r="H29" s="57"/>
      <c r="I29" s="43"/>
      <c r="J29" s="66"/>
      <c r="K29" s="67"/>
      <c r="L29" s="54"/>
    </row>
    <row r="30" spans="1:13" ht="15" x14ac:dyDescent="0.2">
      <c r="A30" s="35"/>
      <c r="B30" s="102"/>
      <c r="C30" s="59"/>
      <c r="D30" s="36"/>
      <c r="E30" s="39"/>
      <c r="F30" s="40"/>
      <c r="G30" s="65"/>
      <c r="H30" s="57"/>
      <c r="I30" s="43"/>
      <c r="J30" s="66"/>
      <c r="K30" s="67"/>
      <c r="L30" s="258"/>
    </row>
    <row r="31" spans="1:13" ht="15.75" thickBot="1" x14ac:dyDescent="0.25">
      <c r="A31" s="68"/>
      <c r="B31" s="106"/>
      <c r="C31" s="69"/>
      <c r="D31" s="17"/>
      <c r="E31" s="19"/>
      <c r="F31" s="18"/>
      <c r="G31" s="70"/>
      <c r="H31" s="21"/>
      <c r="I31" s="71"/>
      <c r="J31" s="72"/>
      <c r="K31" s="73"/>
      <c r="L31" s="74"/>
    </row>
    <row r="32" spans="1:13" x14ac:dyDescent="0.2">
      <c r="A32" s="75"/>
      <c r="B32" s="107"/>
      <c r="C32" s="77"/>
      <c r="D32" s="78"/>
      <c r="E32" s="76"/>
      <c r="F32" s="79"/>
      <c r="G32" s="80"/>
      <c r="H32" s="81"/>
      <c r="I32" s="82"/>
      <c r="J32" s="80"/>
      <c r="K32" s="83"/>
      <c r="L32" s="49"/>
    </row>
    <row r="33" spans="1:12" x14ac:dyDescent="0.2">
      <c r="A33" s="84"/>
      <c r="B33" s="108"/>
      <c r="C33" s="86"/>
      <c r="D33" s="87"/>
      <c r="E33" s="85"/>
      <c r="F33" s="88"/>
      <c r="G33" s="49"/>
      <c r="H33" s="64"/>
      <c r="I33" s="89"/>
      <c r="J33" s="49"/>
      <c r="K33" s="90"/>
      <c r="L33" s="49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  <row r="102" spans="1:12" x14ac:dyDescent="0.2">
      <c r="A102" s="84"/>
      <c r="B102" s="108"/>
      <c r="C102" s="86"/>
      <c r="D102" s="87"/>
      <c r="E102" s="85"/>
      <c r="F102" s="88"/>
      <c r="G102" s="49"/>
      <c r="H102" s="64"/>
      <c r="I102" s="89"/>
      <c r="J102" s="49"/>
      <c r="K102" s="90"/>
      <c r="L102" s="49"/>
    </row>
    <row r="103" spans="1:12" x14ac:dyDescent="0.2">
      <c r="A103" s="84"/>
      <c r="B103" s="108"/>
      <c r="C103" s="86"/>
      <c r="D103" s="87"/>
      <c r="E103" s="85"/>
      <c r="F103" s="88"/>
      <c r="G103" s="49"/>
      <c r="H103" s="64"/>
      <c r="I103" s="89"/>
      <c r="J103" s="49"/>
      <c r="K103" s="90"/>
      <c r="L103" s="49"/>
    </row>
    <row r="104" spans="1:12" x14ac:dyDescent="0.2">
      <c r="A104" s="84"/>
      <c r="B104" s="108"/>
      <c r="C104" s="86"/>
      <c r="D104" s="87"/>
      <c r="E104" s="85"/>
      <c r="F104" s="88"/>
      <c r="G104" s="49"/>
      <c r="H104" s="64"/>
      <c r="I104" s="89"/>
      <c r="J104" s="49"/>
      <c r="K104" s="90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hyperlinks>
    <hyperlink ref="N13" r:id="rId1" xr:uid="{16DF8AC0-59F6-47F6-8466-F386EFC12621}"/>
  </hyperlinks>
  <pageMargins left="0.7" right="0.7" top="0.78740157499999996" bottom="0.78740157499999996" header="0.3" footer="0.3"/>
  <pageSetup paperSize="9" scale="59" fitToHeight="0" orientation="landscape" r:id="rId2"/>
  <colBreaks count="1" manualBreakCount="1">
    <brk id="12" max="222" man="1"/>
  </colBreaks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7D35F-98ED-4533-9F41-46BA80E64DE2}">
  <sheetPr>
    <tabColor rgb="FF92D050"/>
    <pageSetUpPr fitToPage="1"/>
  </sheetPr>
  <dimension ref="A1:N103"/>
  <sheetViews>
    <sheetView view="pageBreakPreview" zoomScale="60" zoomScaleNormal="100" workbookViewId="0">
      <selection activeCell="H21" sqref="H21"/>
    </sheetView>
  </sheetViews>
  <sheetFormatPr defaultColWidth="35.5703125" defaultRowHeight="14.25" x14ac:dyDescent="0.2"/>
  <cols>
    <col min="1" max="1" width="7.14062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15" x14ac:dyDescent="0.2">
      <c r="A12" s="35"/>
      <c r="B12" s="102"/>
      <c r="C12" s="48" t="s">
        <v>147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5">
      <c r="A13" s="35" t="s">
        <v>163</v>
      </c>
      <c r="B13" s="102" t="s">
        <v>2</v>
      </c>
      <c r="C13" s="44" t="s">
        <v>152</v>
      </c>
      <c r="D13" s="44" t="s">
        <v>148</v>
      </c>
      <c r="E13" s="39" t="s">
        <v>0</v>
      </c>
      <c r="F13" s="40">
        <v>1</v>
      </c>
      <c r="G13" s="44"/>
      <c r="H13" s="100">
        <v>0</v>
      </c>
      <c r="I13" s="43">
        <f>CEILING(H13*0.1,10)</f>
        <v>0</v>
      </c>
      <c r="J13" s="52">
        <f>H13*F13</f>
        <v>0</v>
      </c>
      <c r="K13" s="101">
        <f>I13*F13</f>
        <v>0</v>
      </c>
      <c r="L13" s="46"/>
      <c r="M13" t="s">
        <v>153</v>
      </c>
      <c r="N13" s="1" t="s">
        <v>206</v>
      </c>
    </row>
    <row r="14" spans="1:14" s="1" customFormat="1" x14ac:dyDescent="0.2">
      <c r="A14" s="35" t="s">
        <v>163</v>
      </c>
      <c r="B14" s="102" t="s">
        <v>23</v>
      </c>
      <c r="C14" s="44" t="s">
        <v>93</v>
      </c>
      <c r="D14" s="36" t="s">
        <v>124</v>
      </c>
      <c r="E14" s="39" t="s">
        <v>0</v>
      </c>
      <c r="F14" s="40">
        <v>3</v>
      </c>
      <c r="G14" s="44"/>
      <c r="H14" s="100">
        <v>0</v>
      </c>
      <c r="I14" s="43">
        <v>0</v>
      </c>
      <c r="J14" s="52">
        <f t="shared" ref="J14" si="0">H14*F14</f>
        <v>0</v>
      </c>
      <c r="K14" s="101">
        <f t="shared" ref="K14" si="1">I14*F14</f>
        <v>0</v>
      </c>
      <c r="L14" s="46"/>
      <c r="M14" s="1" t="s">
        <v>125</v>
      </c>
      <c r="N14" s="1" t="s">
        <v>190</v>
      </c>
    </row>
    <row r="15" spans="1:14" s="1" customFormat="1" x14ac:dyDescent="0.2">
      <c r="A15" s="35" t="s">
        <v>163</v>
      </c>
      <c r="B15" s="102" t="s">
        <v>39</v>
      </c>
      <c r="C15" s="44" t="s">
        <v>236</v>
      </c>
      <c r="D15" s="36" t="s">
        <v>239</v>
      </c>
      <c r="E15" s="39" t="s">
        <v>24</v>
      </c>
      <c r="F15" s="40">
        <f>CEILING((5+1.5)*1.1,1)</f>
        <v>8</v>
      </c>
      <c r="G15" s="44"/>
      <c r="H15" s="167">
        <v>0</v>
      </c>
      <c r="I15" s="43">
        <v>0</v>
      </c>
      <c r="J15" s="52">
        <f t="shared" ref="J15" si="2">H15*F15</f>
        <v>0</v>
      </c>
      <c r="K15" s="101">
        <f t="shared" ref="K15" si="3">I15*F15</f>
        <v>0</v>
      </c>
      <c r="L15" s="46"/>
      <c r="N15" s="1" t="s">
        <v>233</v>
      </c>
    </row>
    <row r="16" spans="1:14" s="1" customFormat="1" ht="15" x14ac:dyDescent="0.25">
      <c r="A16" s="35" t="s">
        <v>163</v>
      </c>
      <c r="B16" s="102" t="s">
        <v>25</v>
      </c>
      <c r="C16" s="44" t="s">
        <v>193</v>
      </c>
      <c r="D16" s="36" t="s">
        <v>124</v>
      </c>
      <c r="E16" s="39" t="s">
        <v>24</v>
      </c>
      <c r="F16" s="9">
        <v>3</v>
      </c>
      <c r="G16" s="41"/>
      <c r="H16" s="167">
        <v>0</v>
      </c>
      <c r="I16" s="43">
        <v>0</v>
      </c>
      <c r="J16" s="101">
        <f t="shared" ref="J16" si="4">H16*F16</f>
        <v>0</v>
      </c>
      <c r="K16" s="101">
        <f t="shared" ref="K16" si="5">I16*F16</f>
        <v>0</v>
      </c>
      <c r="L16" s="46"/>
      <c r="N16" s="175" t="s">
        <v>197</v>
      </c>
    </row>
    <row r="17" spans="1:14" s="1" customFormat="1" ht="15" x14ac:dyDescent="0.25">
      <c r="A17" s="35"/>
      <c r="B17" s="102"/>
      <c r="C17" s="44"/>
      <c r="D17" s="36"/>
      <c r="E17" s="39"/>
      <c r="F17" s="9"/>
      <c r="G17" s="41"/>
      <c r="H17" s="167"/>
      <c r="I17" s="101"/>
      <c r="J17" s="101"/>
      <c r="K17" s="101"/>
      <c r="L17" s="46"/>
      <c r="N17" s="175"/>
    </row>
    <row r="18" spans="1:14" s="1" customFormat="1" ht="15" x14ac:dyDescent="0.2">
      <c r="A18" s="35"/>
      <c r="B18" s="105"/>
      <c r="C18" s="59" t="s">
        <v>27</v>
      </c>
      <c r="D18" s="36"/>
      <c r="E18" s="39"/>
      <c r="F18" s="40"/>
      <c r="G18" s="182"/>
      <c r="H18" s="187"/>
      <c r="I18" s="187"/>
      <c r="J18" s="52"/>
      <c r="K18" s="43"/>
      <c r="L18" s="46"/>
      <c r="M18" s="89"/>
    </row>
    <row r="19" spans="1:14" s="1" customFormat="1" x14ac:dyDescent="0.2">
      <c r="A19" s="35"/>
      <c r="B19" s="105"/>
      <c r="C19" s="60" t="s">
        <v>28</v>
      </c>
      <c r="D19" s="61"/>
      <c r="E19" s="39" t="s">
        <v>29</v>
      </c>
      <c r="F19" s="160">
        <v>0.8</v>
      </c>
      <c r="G19" s="57"/>
      <c r="H19" s="62">
        <v>0</v>
      </c>
      <c r="I19" s="170"/>
      <c r="J19" s="101">
        <f t="shared" ref="J19:J20" si="6">H19*F19</f>
        <v>0</v>
      </c>
      <c r="K19" s="63"/>
      <c r="L19" s="188"/>
      <c r="M19" s="89"/>
    </row>
    <row r="20" spans="1:14" x14ac:dyDescent="0.2">
      <c r="A20" s="35"/>
      <c r="B20" s="102"/>
      <c r="C20" s="60" t="s">
        <v>30</v>
      </c>
      <c r="D20" s="61"/>
      <c r="E20" s="39" t="s">
        <v>29</v>
      </c>
      <c r="F20" s="160">
        <v>0.3</v>
      </c>
      <c r="G20" s="57"/>
      <c r="H20" s="62">
        <v>0</v>
      </c>
      <c r="I20" s="170"/>
      <c r="J20" s="101">
        <f t="shared" si="6"/>
        <v>0</v>
      </c>
      <c r="K20" s="63"/>
      <c r="L20" s="54"/>
    </row>
    <row r="21" spans="1:14" x14ac:dyDescent="0.2">
      <c r="A21" s="35"/>
      <c r="B21" s="102"/>
      <c r="C21" s="60"/>
      <c r="D21" s="61"/>
      <c r="E21" s="39"/>
      <c r="F21" s="40"/>
      <c r="G21" s="57"/>
      <c r="H21" s="62"/>
      <c r="I21" s="62"/>
      <c r="J21" s="52"/>
      <c r="K21" s="63"/>
      <c r="L21" s="54"/>
    </row>
    <row r="22" spans="1:14" ht="15" x14ac:dyDescent="0.2">
      <c r="A22" s="35"/>
      <c r="B22" s="102"/>
      <c r="C22" s="59" t="s">
        <v>31</v>
      </c>
      <c r="D22" s="36"/>
      <c r="E22" s="39"/>
      <c r="F22" s="40"/>
      <c r="G22" s="65"/>
      <c r="H22" s="57"/>
      <c r="I22" s="43"/>
      <c r="J22" s="66"/>
      <c r="K22" s="67"/>
      <c r="L22" s="54"/>
    </row>
    <row r="23" spans="1:14" x14ac:dyDescent="0.2">
      <c r="A23" s="35"/>
      <c r="B23" s="102"/>
      <c r="C23" s="65"/>
      <c r="D23" s="36"/>
      <c r="E23" s="39"/>
      <c r="F23" s="40"/>
      <c r="G23" s="65"/>
      <c r="H23" s="57"/>
      <c r="I23" s="43"/>
      <c r="J23" s="43"/>
      <c r="L23" s="54"/>
    </row>
    <row r="24" spans="1:14" ht="15" x14ac:dyDescent="0.2">
      <c r="A24" s="35"/>
      <c r="B24" s="102"/>
      <c r="C24" s="59" t="s">
        <v>32</v>
      </c>
      <c r="D24" s="36"/>
      <c r="E24" s="39"/>
      <c r="F24" s="40"/>
      <c r="G24" s="65"/>
      <c r="H24" s="57"/>
      <c r="I24" s="43"/>
      <c r="J24" s="66">
        <f>SUM(J11:J21)</f>
        <v>0</v>
      </c>
      <c r="K24" s="66">
        <f>SUM(K11:K21)</f>
        <v>0</v>
      </c>
      <c r="L24" s="54"/>
    </row>
    <row r="25" spans="1:14" ht="15" x14ac:dyDescent="0.2">
      <c r="A25" s="35"/>
      <c r="B25" s="102"/>
      <c r="C25" s="59"/>
      <c r="D25" s="36"/>
      <c r="E25" s="39"/>
      <c r="F25" s="40"/>
      <c r="G25" s="65"/>
      <c r="H25" s="57"/>
      <c r="I25" s="43"/>
      <c r="J25" s="66"/>
      <c r="K25" s="67"/>
      <c r="L25" s="54"/>
    </row>
    <row r="26" spans="1:14" ht="15" x14ac:dyDescent="0.2">
      <c r="A26" s="35"/>
      <c r="B26" s="102"/>
      <c r="C26" s="59"/>
      <c r="D26" s="36"/>
      <c r="E26" s="39"/>
      <c r="F26" s="40"/>
      <c r="G26" s="65"/>
      <c r="H26" s="57"/>
      <c r="I26" s="43"/>
      <c r="J26" s="66">
        <f>J24+K24</f>
        <v>0</v>
      </c>
      <c r="K26" s="67"/>
      <c r="L26" s="54"/>
    </row>
    <row r="27" spans="1:14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/>
      <c r="K27" s="67"/>
      <c r="L27" s="54"/>
    </row>
    <row r="28" spans="1:14" ht="15" x14ac:dyDescent="0.2">
      <c r="A28" s="35"/>
      <c r="B28" s="102"/>
      <c r="C28" s="59"/>
      <c r="D28" s="36"/>
      <c r="E28" s="39"/>
      <c r="F28" s="40"/>
      <c r="G28" s="65"/>
      <c r="H28" s="57"/>
      <c r="I28" s="43"/>
      <c r="J28" s="66"/>
      <c r="K28" s="67"/>
      <c r="L28" s="54"/>
    </row>
    <row r="29" spans="1:14" ht="15" x14ac:dyDescent="0.2">
      <c r="A29" s="35"/>
      <c r="B29" s="102"/>
      <c r="C29" s="59"/>
      <c r="D29" s="36"/>
      <c r="E29" s="39"/>
      <c r="F29" s="40"/>
      <c r="G29" s="65"/>
      <c r="H29" s="57"/>
      <c r="I29" s="43"/>
      <c r="J29" s="66"/>
      <c r="K29" s="67"/>
      <c r="L29" s="54"/>
    </row>
    <row r="30" spans="1:14" ht="15.75" thickBot="1" x14ac:dyDescent="0.25">
      <c r="A30" s="68"/>
      <c r="B30" s="106"/>
      <c r="C30" s="69"/>
      <c r="D30" s="17"/>
      <c r="E30" s="19"/>
      <c r="F30" s="18"/>
      <c r="G30" s="70"/>
      <c r="H30" s="21"/>
      <c r="I30" s="71"/>
      <c r="J30" s="72"/>
      <c r="K30" s="73"/>
      <c r="L30" s="74"/>
    </row>
    <row r="31" spans="1:14" x14ac:dyDescent="0.2">
      <c r="A31" s="75"/>
      <c r="B31" s="107"/>
      <c r="C31" s="77"/>
      <c r="D31" s="78"/>
      <c r="E31" s="76"/>
      <c r="F31" s="79"/>
      <c r="G31" s="80"/>
      <c r="H31" s="81"/>
      <c r="I31" s="82"/>
      <c r="J31" s="80"/>
      <c r="K31" s="83"/>
      <c r="L31" s="80"/>
    </row>
    <row r="32" spans="1:14" x14ac:dyDescent="0.2">
      <c r="A32" s="84"/>
      <c r="B32" s="108"/>
      <c r="C32" s="86"/>
      <c r="D32" s="87"/>
      <c r="E32" s="85"/>
      <c r="F32" s="88"/>
      <c r="G32" s="49"/>
      <c r="H32" s="64"/>
      <c r="I32" s="89"/>
      <c r="J32" s="49"/>
      <c r="K32" s="90"/>
      <c r="L32" s="49"/>
    </row>
    <row r="33" spans="1:12" x14ac:dyDescent="0.2">
      <c r="A33" s="84"/>
      <c r="B33" s="108"/>
      <c r="C33" s="86"/>
      <c r="D33" s="87"/>
      <c r="E33" s="85"/>
      <c r="F33" s="88"/>
      <c r="G33" s="49"/>
      <c r="H33" s="64"/>
      <c r="I33" s="89"/>
      <c r="J33" s="49"/>
      <c r="K33" s="90"/>
      <c r="L33" s="49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  <row r="102" spans="1:12" x14ac:dyDescent="0.2">
      <c r="A102" s="84"/>
      <c r="B102" s="108"/>
      <c r="C102" s="86"/>
      <c r="D102" s="87"/>
      <c r="E102" s="85"/>
      <c r="F102" s="88"/>
      <c r="G102" s="49"/>
      <c r="H102" s="64"/>
      <c r="I102" s="89"/>
      <c r="J102" s="49"/>
      <c r="K102" s="90"/>
      <c r="L102" s="49"/>
    </row>
    <row r="103" spans="1:12" x14ac:dyDescent="0.2">
      <c r="A103" s="84"/>
      <c r="B103" s="108"/>
      <c r="C103" s="86"/>
      <c r="D103" s="87"/>
      <c r="E103" s="85"/>
      <c r="F103" s="88"/>
      <c r="G103" s="49"/>
      <c r="H103" s="64"/>
      <c r="I103" s="89"/>
      <c r="J103" s="49"/>
      <c r="K103" s="90"/>
      <c r="L103" s="49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pageMargins left="0.7" right="0.7" top="0.78740157499999996" bottom="0.78740157499999996" header="0.3" footer="0.3"/>
  <pageSetup paperSize="9" scale="59" fitToHeight="0" orientation="landscape" r:id="rId1"/>
  <colBreaks count="1" manualBreakCount="1">
    <brk id="12" max="222" man="1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D824F-AAA1-4376-9E3B-2E934F3E852A}">
  <sheetPr codeName="List12">
    <tabColor rgb="FF92D050"/>
    <pageSetUpPr fitToPage="1"/>
  </sheetPr>
  <dimension ref="A1:N104"/>
  <sheetViews>
    <sheetView view="pageBreakPreview" zoomScale="60" zoomScaleNormal="100" workbookViewId="0">
      <selection activeCell="H40" sqref="H40"/>
    </sheetView>
  </sheetViews>
  <sheetFormatPr defaultColWidth="35.5703125" defaultRowHeight="14.25" x14ac:dyDescent="0.2"/>
  <cols>
    <col min="1" max="1" width="5.8554687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30" x14ac:dyDescent="0.2">
      <c r="A12" s="35"/>
      <c r="B12" s="102"/>
      <c r="C12" s="48" t="s">
        <v>285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5">
      <c r="A13" s="102" t="s">
        <v>92</v>
      </c>
      <c r="B13" s="102" t="s">
        <v>2</v>
      </c>
      <c r="C13" s="44" t="s">
        <v>154</v>
      </c>
      <c r="D13" s="44" t="s">
        <v>149</v>
      </c>
      <c r="E13" s="39" t="s">
        <v>0</v>
      </c>
      <c r="F13" s="40">
        <v>1</v>
      </c>
      <c r="G13" s="44"/>
      <c r="H13" s="100">
        <v>0</v>
      </c>
      <c r="I13" s="43">
        <f>CEILING(H13*0.1,10)</f>
        <v>0</v>
      </c>
      <c r="J13" s="52">
        <f>H13*F13</f>
        <v>0</v>
      </c>
      <c r="K13" s="101">
        <f>I13*F13</f>
        <v>0</v>
      </c>
      <c r="L13" s="46"/>
      <c r="M13" t="s">
        <v>159</v>
      </c>
      <c r="N13" s="175" t="s">
        <v>208</v>
      </c>
    </row>
    <row r="14" spans="1:14" s="111" customFormat="1" x14ac:dyDescent="0.2">
      <c r="A14" s="102" t="s">
        <v>92</v>
      </c>
      <c r="B14" s="102" t="s">
        <v>37</v>
      </c>
      <c r="C14" s="44" t="s">
        <v>93</v>
      </c>
      <c r="D14" s="36" t="s">
        <v>124</v>
      </c>
      <c r="E14" s="39" t="s">
        <v>0</v>
      </c>
      <c r="F14" s="40">
        <v>1</v>
      </c>
      <c r="G14" s="44"/>
      <c r="H14" s="100">
        <v>0</v>
      </c>
      <c r="I14" s="43">
        <v>0</v>
      </c>
      <c r="J14" s="52">
        <f t="shared" ref="J14" si="0">H14*F14</f>
        <v>0</v>
      </c>
      <c r="K14" s="101">
        <f t="shared" ref="K14" si="1">I14*F14</f>
        <v>0</v>
      </c>
      <c r="L14" s="46"/>
      <c r="M14" s="1" t="s">
        <v>125</v>
      </c>
      <c r="N14" s="1" t="s">
        <v>190</v>
      </c>
    </row>
    <row r="15" spans="1:14" s="111" customFormat="1" x14ac:dyDescent="0.2">
      <c r="A15" s="102" t="s">
        <v>92</v>
      </c>
      <c r="B15" s="102" t="s">
        <v>38</v>
      </c>
      <c r="C15" s="44" t="s">
        <v>175</v>
      </c>
      <c r="D15" s="36" t="s">
        <v>72</v>
      </c>
      <c r="E15" s="39" t="s">
        <v>0</v>
      </c>
      <c r="F15" s="40">
        <v>1</v>
      </c>
      <c r="G15" s="44"/>
      <c r="H15" s="100">
        <v>0</v>
      </c>
      <c r="I15" s="43">
        <v>0</v>
      </c>
      <c r="J15" s="52">
        <f t="shared" ref="J15" si="2">H15*F15</f>
        <v>0</v>
      </c>
      <c r="K15" s="101">
        <f t="shared" ref="K15" si="3">I15*F15</f>
        <v>0</v>
      </c>
      <c r="L15" s="46"/>
      <c r="M15" s="1"/>
      <c r="N15" s="1"/>
    </row>
    <row r="16" spans="1:14" s="1" customFormat="1" x14ac:dyDescent="0.2">
      <c r="A16" s="102" t="s">
        <v>92</v>
      </c>
      <c r="B16" s="102" t="s">
        <v>39</v>
      </c>
      <c r="C16" s="44" t="s">
        <v>241</v>
      </c>
      <c r="D16" s="36" t="s">
        <v>240</v>
      </c>
      <c r="E16" s="39" t="s">
        <v>24</v>
      </c>
      <c r="F16" s="40">
        <f>CEILING((6+11*0.12)*1.1,1)</f>
        <v>9</v>
      </c>
      <c r="G16" s="44"/>
      <c r="H16" s="167">
        <v>0</v>
      </c>
      <c r="I16" s="43">
        <v>0</v>
      </c>
      <c r="J16" s="52">
        <f t="shared" ref="J16" si="4">H16*F16</f>
        <v>0</v>
      </c>
      <c r="K16" s="101">
        <f t="shared" ref="K16" si="5">I16*F16</f>
        <v>0</v>
      </c>
      <c r="L16" s="46"/>
      <c r="N16" s="1" t="s">
        <v>233</v>
      </c>
    </row>
    <row r="17" spans="1:13" s="1" customFormat="1" x14ac:dyDescent="0.2">
      <c r="A17" s="102" t="s">
        <v>92</v>
      </c>
      <c r="B17" s="102" t="s">
        <v>25</v>
      </c>
      <c r="C17" s="44" t="s">
        <v>193</v>
      </c>
      <c r="D17" s="36" t="s">
        <v>124</v>
      </c>
      <c r="E17" s="39" t="s">
        <v>24</v>
      </c>
      <c r="F17" s="9">
        <v>3</v>
      </c>
      <c r="G17" s="41"/>
      <c r="H17" s="167">
        <v>0</v>
      </c>
      <c r="I17" s="43">
        <v>0</v>
      </c>
      <c r="J17" s="101">
        <f t="shared" ref="J17" si="6">H17*F17</f>
        <v>0</v>
      </c>
      <c r="K17" s="101">
        <f t="shared" ref="K17" si="7">I17*F17</f>
        <v>0</v>
      </c>
      <c r="L17" s="46"/>
      <c r="M17" s="89"/>
    </row>
    <row r="18" spans="1:13" x14ac:dyDescent="0.2">
      <c r="A18" s="35"/>
      <c r="B18" s="105"/>
      <c r="C18" s="44"/>
      <c r="D18" s="39"/>
      <c r="E18" s="39"/>
      <c r="F18" s="40"/>
      <c r="G18" s="44"/>
      <c r="H18" s="100"/>
      <c r="I18" s="58"/>
      <c r="J18" s="52"/>
      <c r="K18" s="43"/>
      <c r="L18" s="54"/>
      <c r="M18" s="64"/>
    </row>
    <row r="19" spans="1:13" ht="15" x14ac:dyDescent="0.2">
      <c r="A19" s="35"/>
      <c r="B19" s="181"/>
      <c r="C19" s="59" t="s">
        <v>27</v>
      </c>
      <c r="D19" s="36"/>
      <c r="E19" s="39"/>
      <c r="F19" s="40"/>
      <c r="G19" s="182"/>
      <c r="H19" s="187"/>
      <c r="I19" s="187"/>
      <c r="J19" s="52"/>
      <c r="K19" s="63"/>
      <c r="L19" s="54"/>
      <c r="M19" s="64"/>
    </row>
    <row r="20" spans="1:13" x14ac:dyDescent="0.2">
      <c r="A20" s="184"/>
      <c r="B20" s="181"/>
      <c r="C20" s="60" t="s">
        <v>28</v>
      </c>
      <c r="D20" s="61"/>
      <c r="E20" s="39" t="s">
        <v>29</v>
      </c>
      <c r="F20" s="160">
        <v>0.3</v>
      </c>
      <c r="G20" s="57"/>
      <c r="H20" s="62">
        <v>0</v>
      </c>
      <c r="I20" s="170"/>
      <c r="J20" s="101">
        <f t="shared" ref="J20:J21" si="8">H20*F20</f>
        <v>0</v>
      </c>
      <c r="K20" s="63"/>
      <c r="L20" s="54"/>
      <c r="M20" s="64"/>
    </row>
    <row r="21" spans="1:13" x14ac:dyDescent="0.2">
      <c r="A21" s="184"/>
      <c r="B21" s="104"/>
      <c r="C21" s="60" t="s">
        <v>30</v>
      </c>
      <c r="D21" s="61"/>
      <c r="E21" s="39" t="s">
        <v>29</v>
      </c>
      <c r="F21" s="160">
        <v>0.2</v>
      </c>
      <c r="G21" s="57"/>
      <c r="H21" s="62">
        <v>0</v>
      </c>
      <c r="I21" s="170"/>
      <c r="J21" s="101">
        <f t="shared" si="8"/>
        <v>0</v>
      </c>
      <c r="K21" s="63"/>
      <c r="L21" s="54"/>
    </row>
    <row r="22" spans="1:13" ht="15" x14ac:dyDescent="0.2">
      <c r="A22" s="35"/>
      <c r="B22" s="102"/>
      <c r="C22" s="60"/>
      <c r="D22" s="61"/>
      <c r="E22" s="39"/>
      <c r="F22" s="40"/>
      <c r="G22" s="57"/>
      <c r="H22" s="62"/>
      <c r="I22" s="62"/>
      <c r="J22" s="52"/>
      <c r="K22" s="67"/>
      <c r="L22" s="54"/>
    </row>
    <row r="23" spans="1:13" ht="15" x14ac:dyDescent="0.2">
      <c r="A23" s="35"/>
      <c r="B23" s="102"/>
      <c r="C23" s="59" t="s">
        <v>31</v>
      </c>
      <c r="D23" s="36"/>
      <c r="E23" s="39"/>
      <c r="F23" s="40"/>
      <c r="G23" s="65"/>
      <c r="H23" s="57"/>
      <c r="I23" s="43"/>
      <c r="J23" s="66"/>
      <c r="L23" s="54"/>
    </row>
    <row r="24" spans="1:13" ht="15" x14ac:dyDescent="0.2">
      <c r="A24" s="35"/>
      <c r="B24" s="102"/>
      <c r="C24" s="65"/>
      <c r="D24" s="36"/>
      <c r="E24" s="39"/>
      <c r="F24" s="40"/>
      <c r="G24" s="65"/>
      <c r="H24" s="57"/>
      <c r="I24" s="43"/>
      <c r="J24" s="43"/>
      <c r="K24" s="66">
        <f>SUM(K13:K21)</f>
        <v>0</v>
      </c>
      <c r="L24" s="54"/>
    </row>
    <row r="25" spans="1:13" ht="15" x14ac:dyDescent="0.2">
      <c r="A25" s="35"/>
      <c r="B25" s="102"/>
      <c r="C25" s="59" t="s">
        <v>32</v>
      </c>
      <c r="D25" s="36"/>
      <c r="E25" s="39"/>
      <c r="F25" s="40"/>
      <c r="G25" s="65"/>
      <c r="H25" s="57"/>
      <c r="I25" s="43"/>
      <c r="J25" s="66">
        <f>SUM(J13:J22)</f>
        <v>0</v>
      </c>
      <c r="K25" s="67"/>
      <c r="L25" s="54"/>
    </row>
    <row r="26" spans="1:13" ht="15" x14ac:dyDescent="0.2">
      <c r="A26" s="35"/>
      <c r="B26" s="102"/>
      <c r="C26" s="59"/>
      <c r="D26" s="36"/>
      <c r="E26" s="39"/>
      <c r="F26" s="40"/>
      <c r="G26" s="65"/>
      <c r="H26" s="57"/>
      <c r="I26" s="43"/>
      <c r="J26" s="66"/>
      <c r="K26" s="67"/>
      <c r="L26" s="54"/>
    </row>
    <row r="27" spans="1:13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>
        <f>J25+K24</f>
        <v>0</v>
      </c>
      <c r="K27" s="67"/>
      <c r="L27" s="54"/>
    </row>
    <row r="28" spans="1:13" ht="15" x14ac:dyDescent="0.2">
      <c r="A28" s="35"/>
      <c r="B28" s="102"/>
      <c r="C28" s="59"/>
      <c r="D28" s="36"/>
      <c r="E28" s="39"/>
      <c r="F28" s="40"/>
      <c r="G28" s="65"/>
      <c r="H28" s="57"/>
      <c r="I28" s="43"/>
      <c r="J28" s="66"/>
      <c r="K28" s="67"/>
      <c r="L28" s="54"/>
    </row>
    <row r="29" spans="1:13" ht="15" x14ac:dyDescent="0.2">
      <c r="A29" s="35"/>
      <c r="B29" s="102"/>
      <c r="C29" s="59"/>
      <c r="D29" s="36"/>
      <c r="E29" s="39"/>
      <c r="F29" s="40"/>
      <c r="G29" s="65"/>
      <c r="H29" s="57"/>
      <c r="I29" s="43"/>
      <c r="J29" s="66"/>
      <c r="K29" s="67"/>
      <c r="L29" s="54"/>
    </row>
    <row r="30" spans="1:13" ht="15" x14ac:dyDescent="0.2">
      <c r="A30" s="35"/>
      <c r="B30" s="102"/>
      <c r="C30" s="59"/>
      <c r="D30" s="36"/>
      <c r="E30" s="39"/>
      <c r="F30" s="40"/>
      <c r="G30" s="65"/>
      <c r="H30" s="57"/>
      <c r="I30" s="43"/>
      <c r="J30" s="66"/>
      <c r="K30" s="259"/>
      <c r="L30" s="258"/>
    </row>
    <row r="31" spans="1:13" ht="15.75" thickBot="1" x14ac:dyDescent="0.25">
      <c r="A31" s="68"/>
      <c r="B31" s="106"/>
      <c r="C31" s="69"/>
      <c r="D31" s="17"/>
      <c r="E31" s="19"/>
      <c r="F31" s="18"/>
      <c r="G31" s="70"/>
      <c r="H31" s="21"/>
      <c r="I31" s="71"/>
      <c r="J31" s="72"/>
      <c r="K31" s="261"/>
      <c r="L31" s="260"/>
    </row>
    <row r="32" spans="1:13" x14ac:dyDescent="0.2">
      <c r="A32" s="75"/>
      <c r="B32" s="107"/>
      <c r="C32" s="77"/>
      <c r="D32" s="78"/>
      <c r="E32" s="76"/>
      <c r="F32" s="79"/>
      <c r="G32" s="80"/>
      <c r="H32" s="81"/>
      <c r="I32" s="82"/>
      <c r="J32" s="80"/>
      <c r="K32" s="90"/>
      <c r="L32" s="49"/>
    </row>
    <row r="33" spans="1:12" x14ac:dyDescent="0.2">
      <c r="A33" s="84"/>
      <c r="B33" s="108"/>
      <c r="C33" s="86"/>
      <c r="D33" s="87"/>
      <c r="E33" s="85"/>
      <c r="F33" s="88"/>
      <c r="G33" s="49"/>
      <c r="H33" s="64"/>
      <c r="I33" s="89"/>
      <c r="J33" s="49"/>
      <c r="K33" s="90"/>
      <c r="L33" s="49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  <row r="102" spans="1:12" x14ac:dyDescent="0.2">
      <c r="A102" s="84"/>
      <c r="B102" s="108"/>
      <c r="C102" s="86"/>
      <c r="D102" s="87"/>
      <c r="E102" s="85"/>
      <c r="F102" s="88"/>
      <c r="G102" s="49"/>
      <c r="H102" s="64"/>
      <c r="I102" s="89"/>
      <c r="J102" s="49"/>
      <c r="K102" s="90"/>
      <c r="L102" s="49"/>
    </row>
    <row r="103" spans="1:12" x14ac:dyDescent="0.2">
      <c r="A103" s="84"/>
      <c r="B103" s="108"/>
      <c r="C103" s="86"/>
      <c r="D103" s="87"/>
      <c r="E103" s="85"/>
      <c r="F103" s="88"/>
      <c r="G103" s="49"/>
      <c r="H103" s="64"/>
      <c r="I103" s="89"/>
      <c r="J103" s="49"/>
      <c r="K103" s="90"/>
      <c r="L103" s="49"/>
    </row>
    <row r="104" spans="1:12" x14ac:dyDescent="0.2">
      <c r="A104" s="84"/>
      <c r="B104" s="108"/>
      <c r="C104" s="86"/>
      <c r="D104" s="87"/>
      <c r="E104" s="85"/>
      <c r="F104" s="88"/>
      <c r="G104" s="49"/>
      <c r="H104" s="64"/>
      <c r="I104" s="89"/>
      <c r="J104" s="49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pageMargins left="0.7" right="0.7" top="0.78740157499999996" bottom="0.78740157499999996" header="0.3" footer="0.3"/>
  <pageSetup paperSize="9" scale="59" fitToHeight="0" orientation="landscape" r:id="rId1"/>
  <colBreaks count="1" manualBreakCount="1">
    <brk id="12" max="222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E0390-EDC3-4C2C-8304-A9290DAC8A9A}">
  <sheetPr>
    <tabColor rgb="FF92D050"/>
    <pageSetUpPr fitToPage="1"/>
  </sheetPr>
  <dimension ref="A1:N105"/>
  <sheetViews>
    <sheetView view="pageBreakPreview" zoomScale="60" zoomScaleNormal="100" workbookViewId="0">
      <selection activeCell="I19" sqref="I19"/>
    </sheetView>
  </sheetViews>
  <sheetFormatPr defaultColWidth="35.5703125" defaultRowHeight="14.25" x14ac:dyDescent="0.2"/>
  <cols>
    <col min="1" max="1" width="5.8554687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45" x14ac:dyDescent="0.2">
      <c r="A12" s="35"/>
      <c r="B12" s="102"/>
      <c r="C12" s="48" t="s">
        <v>286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5">
      <c r="A13" s="35" t="s">
        <v>94</v>
      </c>
      <c r="B13" s="102" t="s">
        <v>2</v>
      </c>
      <c r="C13" s="44" t="s">
        <v>154</v>
      </c>
      <c r="D13" s="44" t="s">
        <v>149</v>
      </c>
      <c r="E13" s="39" t="s">
        <v>0</v>
      </c>
      <c r="F13" s="40">
        <v>1</v>
      </c>
      <c r="G13" s="44"/>
      <c r="H13" s="100">
        <v>0</v>
      </c>
      <c r="I13" s="43">
        <f t="shared" ref="I13" si="0">H13*0.1</f>
        <v>0</v>
      </c>
      <c r="J13" s="52">
        <f>H13*F13</f>
        <v>0</v>
      </c>
      <c r="K13" s="101">
        <f>I13*F13</f>
        <v>0</v>
      </c>
      <c r="L13" s="46"/>
      <c r="M13" t="s">
        <v>155</v>
      </c>
      <c r="N13" s="1" t="s">
        <v>207</v>
      </c>
    </row>
    <row r="14" spans="1:14" s="1" customFormat="1" ht="28.5" x14ac:dyDescent="0.25">
      <c r="A14" s="35" t="s">
        <v>94</v>
      </c>
      <c r="B14" s="102" t="s">
        <v>37</v>
      </c>
      <c r="C14" s="44" t="s">
        <v>172</v>
      </c>
      <c r="D14" s="39" t="s">
        <v>65</v>
      </c>
      <c r="E14" s="39" t="s">
        <v>0</v>
      </c>
      <c r="F14" s="40">
        <v>1</v>
      </c>
      <c r="G14" s="44"/>
      <c r="H14" s="100">
        <v>0</v>
      </c>
      <c r="I14" s="43">
        <f>H14*0.1</f>
        <v>0</v>
      </c>
      <c r="J14" s="52">
        <f>H14*F14</f>
        <v>0</v>
      </c>
      <c r="K14" s="101">
        <f>I14*F14</f>
        <v>0</v>
      </c>
      <c r="L14" s="46"/>
      <c r="M14" s="1" t="s">
        <v>160</v>
      </c>
      <c r="N14" s="175" t="s">
        <v>201</v>
      </c>
    </row>
    <row r="15" spans="1:14" s="1" customFormat="1" x14ac:dyDescent="0.2">
      <c r="A15" s="35" t="s">
        <v>94</v>
      </c>
      <c r="B15" s="102" t="s">
        <v>38</v>
      </c>
      <c r="C15" s="44" t="s">
        <v>93</v>
      </c>
      <c r="D15" s="36" t="s">
        <v>124</v>
      </c>
      <c r="E15" s="39" t="s">
        <v>0</v>
      </c>
      <c r="F15" s="40">
        <v>1</v>
      </c>
      <c r="G15" s="44"/>
      <c r="H15" s="100">
        <v>0</v>
      </c>
      <c r="I15" s="43">
        <v>0</v>
      </c>
      <c r="J15" s="52">
        <f t="shared" ref="J15:J18" si="1">H15*F15</f>
        <v>0</v>
      </c>
      <c r="K15" s="101">
        <f t="shared" ref="K15:K18" si="2">I15*F15</f>
        <v>0</v>
      </c>
      <c r="L15" s="46"/>
      <c r="M15" s="1" t="s">
        <v>125</v>
      </c>
      <c r="N15" s="1" t="s">
        <v>190</v>
      </c>
    </row>
    <row r="16" spans="1:14" s="1" customFormat="1" x14ac:dyDescent="0.2">
      <c r="A16" s="102" t="s">
        <v>94</v>
      </c>
      <c r="B16" s="102" t="s">
        <v>106</v>
      </c>
      <c r="C16" s="44" t="s">
        <v>175</v>
      </c>
      <c r="D16" s="36" t="s">
        <v>72</v>
      </c>
      <c r="E16" s="39" t="s">
        <v>0</v>
      </c>
      <c r="F16" s="40">
        <v>1</v>
      </c>
      <c r="G16" s="44"/>
      <c r="H16" s="100">
        <v>0</v>
      </c>
      <c r="I16" s="43">
        <v>0</v>
      </c>
      <c r="J16" s="52">
        <f t="shared" si="1"/>
        <v>0</v>
      </c>
      <c r="K16" s="101">
        <f t="shared" si="2"/>
        <v>0</v>
      </c>
      <c r="L16" s="46"/>
    </row>
    <row r="17" spans="1:14" s="1" customFormat="1" x14ac:dyDescent="0.2">
      <c r="A17" s="35" t="s">
        <v>94</v>
      </c>
      <c r="B17" s="105" t="s">
        <v>39</v>
      </c>
      <c r="C17" s="44" t="s">
        <v>236</v>
      </c>
      <c r="D17" s="36" t="s">
        <v>240</v>
      </c>
      <c r="E17" s="39" t="s">
        <v>24</v>
      </c>
      <c r="F17" s="40">
        <f>CEILING((8+16*0.2)*1.1,1)</f>
        <v>13</v>
      </c>
      <c r="G17" s="44"/>
      <c r="H17" s="100">
        <v>0</v>
      </c>
      <c r="I17" s="43">
        <v>0</v>
      </c>
      <c r="J17" s="52">
        <f t="shared" si="1"/>
        <v>0</v>
      </c>
      <c r="K17" s="101">
        <f t="shared" si="2"/>
        <v>0</v>
      </c>
      <c r="L17" s="46"/>
      <c r="N17" s="1" t="s">
        <v>233</v>
      </c>
    </row>
    <row r="18" spans="1:14" s="1" customFormat="1" x14ac:dyDescent="0.2">
      <c r="A18" s="35" t="s">
        <v>94</v>
      </c>
      <c r="B18" s="102" t="s">
        <v>25</v>
      </c>
      <c r="C18" s="44" t="s">
        <v>193</v>
      </c>
      <c r="D18" s="36" t="s">
        <v>124</v>
      </c>
      <c r="E18" s="39" t="s">
        <v>24</v>
      </c>
      <c r="F18" s="9">
        <v>3</v>
      </c>
      <c r="G18" s="41"/>
      <c r="H18" s="167">
        <v>0</v>
      </c>
      <c r="I18" s="43">
        <v>0</v>
      </c>
      <c r="J18" s="101">
        <f t="shared" si="1"/>
        <v>0</v>
      </c>
      <c r="K18" s="101">
        <f t="shared" si="2"/>
        <v>0</v>
      </c>
      <c r="L18" s="46"/>
      <c r="M18" s="89"/>
    </row>
    <row r="19" spans="1:14" s="1" customFormat="1" x14ac:dyDescent="0.2">
      <c r="A19" s="35"/>
      <c r="B19" s="102"/>
      <c r="C19" s="44"/>
      <c r="D19" s="36"/>
      <c r="E19" s="39"/>
      <c r="F19" s="9"/>
      <c r="G19" s="41"/>
      <c r="H19" s="167"/>
      <c r="I19" s="43"/>
      <c r="J19" s="101"/>
      <c r="K19" s="101"/>
      <c r="L19" s="46"/>
      <c r="M19" s="89"/>
    </row>
    <row r="20" spans="1:14" s="1" customFormat="1" ht="15" x14ac:dyDescent="0.2">
      <c r="A20" s="35"/>
      <c r="B20" s="105"/>
      <c r="C20" s="59" t="s">
        <v>27</v>
      </c>
      <c r="D20" s="36"/>
      <c r="E20" s="39"/>
      <c r="F20" s="40"/>
      <c r="G20" s="182"/>
      <c r="H20" s="62"/>
      <c r="I20" s="170"/>
      <c r="J20" s="101"/>
      <c r="K20" s="63"/>
      <c r="L20" s="46"/>
      <c r="M20" s="89"/>
    </row>
    <row r="21" spans="1:14" s="1" customFormat="1" x14ac:dyDescent="0.2">
      <c r="A21" s="35"/>
      <c r="B21" s="105"/>
      <c r="C21" s="60" t="s">
        <v>28</v>
      </c>
      <c r="D21" s="61"/>
      <c r="E21" s="39" t="s">
        <v>29</v>
      </c>
      <c r="F21" s="160">
        <v>0.4</v>
      </c>
      <c r="G21" s="57"/>
      <c r="H21" s="62">
        <v>0</v>
      </c>
      <c r="I21" s="170"/>
      <c r="J21" s="101">
        <f t="shared" ref="J21:J22" si="3">H21*F21</f>
        <v>0</v>
      </c>
      <c r="K21" s="63"/>
      <c r="L21" s="188"/>
      <c r="M21" s="89"/>
    </row>
    <row r="22" spans="1:14" ht="15" x14ac:dyDescent="0.2">
      <c r="A22" s="35"/>
      <c r="B22" s="102"/>
      <c r="C22" s="60" t="s">
        <v>30</v>
      </c>
      <c r="D22" s="61"/>
      <c r="E22" s="39" t="s">
        <v>29</v>
      </c>
      <c r="F22" s="160">
        <v>0.2</v>
      </c>
      <c r="G22" s="57"/>
      <c r="H22" s="62">
        <v>0</v>
      </c>
      <c r="I22" s="170"/>
      <c r="J22" s="101">
        <f t="shared" si="3"/>
        <v>0</v>
      </c>
      <c r="K22" s="67"/>
      <c r="L22" s="54"/>
    </row>
    <row r="23" spans="1:14" x14ac:dyDescent="0.2">
      <c r="A23" s="35"/>
      <c r="B23" s="102"/>
      <c r="C23" s="60"/>
      <c r="D23" s="61"/>
      <c r="E23" s="39"/>
      <c r="F23" s="40"/>
      <c r="G23" s="57"/>
      <c r="H23" s="57"/>
      <c r="I23" s="43"/>
      <c r="J23" s="57"/>
      <c r="K23" s="57"/>
      <c r="L23" s="54"/>
    </row>
    <row r="24" spans="1:14" ht="15" x14ac:dyDescent="0.2">
      <c r="A24" s="35"/>
      <c r="B24" s="102"/>
      <c r="C24" s="59" t="s">
        <v>31</v>
      </c>
      <c r="D24" s="36"/>
      <c r="E24" s="39"/>
      <c r="F24" s="40"/>
      <c r="G24" s="65"/>
      <c r="H24" s="57"/>
      <c r="I24" s="43"/>
      <c r="J24" s="57"/>
      <c r="K24" s="57"/>
      <c r="L24" s="54"/>
    </row>
    <row r="25" spans="1:14" x14ac:dyDescent="0.2">
      <c r="A25" s="35"/>
      <c r="B25" s="102"/>
      <c r="C25" s="65"/>
      <c r="D25" s="36"/>
      <c r="E25" s="39"/>
      <c r="F25" s="40"/>
      <c r="G25" s="65"/>
      <c r="H25" s="57"/>
      <c r="I25" s="43"/>
      <c r="J25" s="57"/>
      <c r="K25" s="57"/>
      <c r="L25" s="54"/>
    </row>
    <row r="26" spans="1:14" ht="15" x14ac:dyDescent="0.2">
      <c r="A26" s="35"/>
      <c r="B26" s="102"/>
      <c r="C26" s="59" t="s">
        <v>32</v>
      </c>
      <c r="D26" s="36"/>
      <c r="E26" s="39"/>
      <c r="F26" s="40"/>
      <c r="G26" s="65"/>
      <c r="H26" s="57"/>
      <c r="I26" s="43"/>
      <c r="J26" s="66">
        <f>SUM(J13:J22)</f>
        <v>0</v>
      </c>
      <c r="K26" s="66">
        <f>SUM(K13:K21)</f>
        <v>0</v>
      </c>
      <c r="L26" s="54"/>
    </row>
    <row r="27" spans="1:14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/>
      <c r="K27" s="67"/>
      <c r="L27" s="54"/>
    </row>
    <row r="28" spans="1:14" ht="15" x14ac:dyDescent="0.2">
      <c r="A28" s="35"/>
      <c r="B28" s="102"/>
      <c r="C28" s="59"/>
      <c r="D28" s="36"/>
      <c r="E28" s="39"/>
      <c r="F28" s="40"/>
      <c r="G28" s="65"/>
      <c r="H28" s="57"/>
      <c r="I28" s="43"/>
      <c r="J28" s="66">
        <f>J26+K26</f>
        <v>0</v>
      </c>
      <c r="K28" s="67"/>
      <c r="L28" s="54"/>
    </row>
    <row r="29" spans="1:14" ht="15" x14ac:dyDescent="0.2">
      <c r="A29" s="35"/>
      <c r="B29" s="102"/>
      <c r="C29" s="59"/>
      <c r="D29" s="36"/>
      <c r="E29" s="39"/>
      <c r="F29" s="40"/>
      <c r="G29" s="65"/>
      <c r="H29" s="57"/>
      <c r="I29" s="43"/>
      <c r="J29" s="66"/>
      <c r="K29" s="67"/>
      <c r="L29" s="54"/>
    </row>
    <row r="30" spans="1:14" ht="15" x14ac:dyDescent="0.2">
      <c r="A30" s="35"/>
      <c r="B30" s="102"/>
      <c r="C30" s="59"/>
      <c r="D30" s="36"/>
      <c r="E30" s="39"/>
      <c r="F30" s="40"/>
      <c r="G30" s="65"/>
      <c r="H30" s="57"/>
      <c r="I30" s="43"/>
      <c r="J30" s="66"/>
      <c r="K30" s="67"/>
      <c r="L30" s="54"/>
    </row>
    <row r="31" spans="1:14" ht="15" x14ac:dyDescent="0.2">
      <c r="A31" s="35"/>
      <c r="B31" s="102"/>
      <c r="C31" s="59"/>
      <c r="D31" s="36"/>
      <c r="E31" s="39"/>
      <c r="F31" s="40"/>
      <c r="G31" s="65"/>
      <c r="H31" s="57"/>
      <c r="I31" s="43"/>
      <c r="J31" s="66"/>
      <c r="K31" s="67"/>
      <c r="L31" s="54"/>
    </row>
    <row r="32" spans="1:14" ht="15.75" thickBot="1" x14ac:dyDescent="0.25">
      <c r="A32" s="68"/>
      <c r="B32" s="106"/>
      <c r="C32" s="69"/>
      <c r="D32" s="17"/>
      <c r="E32" s="19"/>
      <c r="F32" s="18"/>
      <c r="G32" s="70"/>
      <c r="H32" s="21"/>
      <c r="I32" s="71"/>
      <c r="J32" s="72"/>
      <c r="K32" s="73"/>
      <c r="L32" s="74"/>
    </row>
    <row r="33" spans="1:12" x14ac:dyDescent="0.2">
      <c r="A33" s="75"/>
      <c r="B33" s="107"/>
      <c r="C33" s="77"/>
      <c r="D33" s="78"/>
      <c r="E33" s="76"/>
      <c r="F33" s="79"/>
      <c r="G33" s="80"/>
      <c r="H33" s="81"/>
      <c r="I33" s="82"/>
      <c r="J33" s="80"/>
      <c r="K33" s="83"/>
      <c r="L33" s="80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  <row r="102" spans="1:12" x14ac:dyDescent="0.2">
      <c r="A102" s="84"/>
      <c r="B102" s="108"/>
      <c r="C102" s="86"/>
      <c r="D102" s="87"/>
      <c r="E102" s="85"/>
      <c r="F102" s="88"/>
      <c r="G102" s="49"/>
      <c r="H102" s="64"/>
      <c r="I102" s="89"/>
      <c r="J102" s="49"/>
      <c r="K102" s="90"/>
      <c r="L102" s="49"/>
    </row>
    <row r="103" spans="1:12" x14ac:dyDescent="0.2">
      <c r="A103" s="84"/>
      <c r="B103" s="108"/>
      <c r="C103" s="86"/>
      <c r="D103" s="87"/>
      <c r="E103" s="85"/>
      <c r="F103" s="88"/>
      <c r="G103" s="49"/>
      <c r="H103" s="64"/>
      <c r="I103" s="89"/>
      <c r="J103" s="49"/>
      <c r="K103" s="90"/>
      <c r="L103" s="49"/>
    </row>
    <row r="104" spans="1:12" x14ac:dyDescent="0.2">
      <c r="A104" s="84"/>
      <c r="B104" s="108"/>
      <c r="C104" s="86"/>
      <c r="D104" s="87"/>
      <c r="E104" s="85"/>
      <c r="F104" s="88"/>
      <c r="G104" s="49"/>
      <c r="H104" s="64"/>
      <c r="I104" s="89"/>
      <c r="J104" s="49"/>
      <c r="K104" s="90"/>
      <c r="L104" s="49"/>
    </row>
    <row r="105" spans="1:12" x14ac:dyDescent="0.2">
      <c r="A105" s="84"/>
      <c r="B105" s="108"/>
      <c r="C105" s="86"/>
      <c r="D105" s="87"/>
      <c r="E105" s="85"/>
      <c r="F105" s="88"/>
      <c r="G105" s="49"/>
      <c r="H105" s="64"/>
      <c r="I105" s="89"/>
      <c r="J105" s="49"/>
      <c r="K105" s="90"/>
      <c r="L105" s="49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hyperlinks>
    <hyperlink ref="N14" r:id="rId1" xr:uid="{8418F02B-ED5C-4646-98F6-F8FA159E3DEA}"/>
  </hyperlinks>
  <pageMargins left="0.7" right="0.7" top="0.78740157499999996" bottom="0.78740157499999996" header="0.3" footer="0.3"/>
  <pageSetup paperSize="9" scale="59" fitToHeight="0" orientation="landscape" r:id="rId2"/>
  <colBreaks count="1" manualBreakCount="1">
    <brk id="12" max="222" man="1"/>
  </colBreaks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A6234-3FA4-4BAF-8E24-76B483864100}">
  <sheetPr>
    <tabColor rgb="FF92D050"/>
    <pageSetUpPr fitToPage="1"/>
  </sheetPr>
  <dimension ref="A1:N101"/>
  <sheetViews>
    <sheetView view="pageBreakPreview" zoomScale="60" zoomScaleNormal="100" workbookViewId="0">
      <selection activeCell="I15" sqref="I15"/>
    </sheetView>
  </sheetViews>
  <sheetFormatPr defaultColWidth="35.5703125" defaultRowHeight="14.25" x14ac:dyDescent="0.2"/>
  <cols>
    <col min="1" max="1" width="5.8554687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30" x14ac:dyDescent="0.2">
      <c r="A12" s="35"/>
      <c r="B12" s="102"/>
      <c r="C12" s="48" t="s">
        <v>287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">
      <c r="A13" s="35" t="s">
        <v>261</v>
      </c>
      <c r="B13" s="102" t="s">
        <v>2</v>
      </c>
      <c r="C13" s="44" t="s">
        <v>172</v>
      </c>
      <c r="D13" s="44" t="s">
        <v>140</v>
      </c>
      <c r="E13" s="39" t="s">
        <v>0</v>
      </c>
      <c r="F13" s="40">
        <v>1</v>
      </c>
      <c r="G13" s="44"/>
      <c r="H13" s="100">
        <v>0</v>
      </c>
      <c r="I13" s="43">
        <f>H13*0.1</f>
        <v>0</v>
      </c>
      <c r="J13" s="52">
        <f>H13*F13</f>
        <v>0</v>
      </c>
      <c r="K13" s="101">
        <f>I13*F13</f>
        <v>0</v>
      </c>
      <c r="L13" s="46"/>
      <c r="M13" s="1" t="s">
        <v>160</v>
      </c>
      <c r="N13" s="1" t="s">
        <v>201</v>
      </c>
    </row>
    <row r="14" spans="1:14" s="1" customFormat="1" ht="15" x14ac:dyDescent="0.25">
      <c r="A14" s="35" t="s">
        <v>261</v>
      </c>
      <c r="B14" s="102" t="s">
        <v>23</v>
      </c>
      <c r="C14" s="44" t="s">
        <v>193</v>
      </c>
      <c r="D14" s="36" t="s">
        <v>126</v>
      </c>
      <c r="E14" s="39" t="s">
        <v>24</v>
      </c>
      <c r="F14" s="9">
        <v>1</v>
      </c>
      <c r="G14" s="41"/>
      <c r="H14" s="167">
        <v>0</v>
      </c>
      <c r="I14" s="43">
        <v>0</v>
      </c>
      <c r="J14" s="101">
        <f t="shared" ref="J14" si="0">H14*F14</f>
        <v>0</v>
      </c>
      <c r="K14" s="101">
        <f t="shared" ref="K14" si="1">I14*F14</f>
        <v>0</v>
      </c>
      <c r="L14" s="46"/>
      <c r="N14" s="175" t="s">
        <v>197</v>
      </c>
    </row>
    <row r="15" spans="1:14" s="1" customFormat="1" x14ac:dyDescent="0.2">
      <c r="A15" s="35"/>
      <c r="B15" s="105"/>
      <c r="C15" s="44"/>
      <c r="D15" s="39"/>
      <c r="E15" s="39"/>
      <c r="F15" s="40"/>
      <c r="G15" s="44"/>
      <c r="H15" s="100"/>
      <c r="I15" s="58"/>
      <c r="J15" s="52"/>
      <c r="K15" s="101"/>
      <c r="L15" s="46"/>
      <c r="M15" s="89"/>
    </row>
    <row r="16" spans="1:14" s="1" customFormat="1" ht="15" x14ac:dyDescent="0.2">
      <c r="A16" s="35"/>
      <c r="B16" s="105"/>
      <c r="C16" s="59" t="s">
        <v>27</v>
      </c>
      <c r="D16" s="36"/>
      <c r="E16" s="39"/>
      <c r="F16" s="40"/>
      <c r="G16" s="182"/>
      <c r="H16" s="187"/>
      <c r="I16" s="187"/>
      <c r="J16" s="52"/>
      <c r="K16" s="43"/>
      <c r="L16" s="46"/>
      <c r="M16" s="89"/>
    </row>
    <row r="17" spans="1:13" s="1" customFormat="1" x14ac:dyDescent="0.2">
      <c r="A17" s="35"/>
      <c r="B17" s="105"/>
      <c r="C17" s="60" t="s">
        <v>28</v>
      </c>
      <c r="D17" s="61"/>
      <c r="E17" s="39" t="s">
        <v>29</v>
      </c>
      <c r="F17" s="160">
        <v>0.2</v>
      </c>
      <c r="G17" s="57"/>
      <c r="H17" s="170">
        <v>0</v>
      </c>
      <c r="I17" s="170"/>
      <c r="J17" s="101">
        <f t="shared" ref="J17:J18" si="2">H17*F17</f>
        <v>0</v>
      </c>
      <c r="K17" s="63"/>
      <c r="L17" s="46"/>
      <c r="M17" s="89"/>
    </row>
    <row r="18" spans="1:13" x14ac:dyDescent="0.2">
      <c r="A18" s="35"/>
      <c r="B18" s="102"/>
      <c r="C18" s="60" t="s">
        <v>30</v>
      </c>
      <c r="D18" s="61"/>
      <c r="E18" s="39" t="s">
        <v>29</v>
      </c>
      <c r="F18" s="160">
        <v>0.1</v>
      </c>
      <c r="G18" s="57"/>
      <c r="H18" s="170">
        <v>0</v>
      </c>
      <c r="I18" s="170"/>
      <c r="J18" s="101">
        <f t="shared" si="2"/>
        <v>0</v>
      </c>
      <c r="K18" s="63"/>
      <c r="L18" s="54"/>
    </row>
    <row r="19" spans="1:13" x14ac:dyDescent="0.2">
      <c r="A19" s="35"/>
      <c r="B19" s="102"/>
      <c r="C19" s="60"/>
      <c r="D19" s="61"/>
      <c r="E19" s="39"/>
      <c r="F19" s="40"/>
      <c r="G19" s="57"/>
      <c r="H19" s="62"/>
      <c r="I19" s="62"/>
      <c r="J19" s="52"/>
      <c r="K19" s="63"/>
      <c r="L19" s="54"/>
    </row>
    <row r="20" spans="1:13" ht="15" x14ac:dyDescent="0.2">
      <c r="A20" s="35"/>
      <c r="B20" s="102"/>
      <c r="C20" s="59" t="s">
        <v>31</v>
      </c>
      <c r="D20" s="36"/>
      <c r="E20" s="39"/>
      <c r="F20" s="40"/>
      <c r="G20" s="65"/>
      <c r="H20" s="57"/>
      <c r="I20" s="43"/>
      <c r="J20" s="66"/>
      <c r="K20" s="67"/>
      <c r="L20" s="54"/>
    </row>
    <row r="21" spans="1:13" ht="15" x14ac:dyDescent="0.2">
      <c r="A21" s="35"/>
      <c r="B21" s="102"/>
      <c r="C21" s="65"/>
      <c r="D21" s="36"/>
      <c r="E21" s="39"/>
      <c r="F21" s="40"/>
      <c r="G21" s="65"/>
      <c r="H21" s="57"/>
      <c r="I21" s="43"/>
      <c r="J21" s="66">
        <f>SUM(J11:J19)</f>
        <v>0</v>
      </c>
      <c r="K21" s="66">
        <f>SUM(K11:K19)</f>
        <v>0</v>
      </c>
      <c r="L21" s="54"/>
    </row>
    <row r="22" spans="1:13" ht="15" x14ac:dyDescent="0.2">
      <c r="A22" s="35"/>
      <c r="B22" s="102"/>
      <c r="C22" s="59" t="s">
        <v>32</v>
      </c>
      <c r="D22" s="36"/>
      <c r="E22" s="39"/>
      <c r="F22" s="40"/>
      <c r="G22" s="65"/>
      <c r="H22" s="57"/>
      <c r="I22" s="43"/>
      <c r="J22" s="66"/>
      <c r="K22" s="67"/>
      <c r="L22" s="54"/>
    </row>
    <row r="23" spans="1:13" ht="15" x14ac:dyDescent="0.2">
      <c r="A23" s="35"/>
      <c r="B23" s="102"/>
      <c r="C23" s="59"/>
      <c r="D23" s="36"/>
      <c r="E23" s="39"/>
      <c r="F23" s="40"/>
      <c r="G23" s="65"/>
      <c r="H23" s="57"/>
      <c r="I23" s="43"/>
      <c r="J23" s="66">
        <f>J21+K21</f>
        <v>0</v>
      </c>
      <c r="K23" s="67"/>
      <c r="L23" s="54"/>
    </row>
    <row r="24" spans="1:13" ht="15" x14ac:dyDescent="0.2">
      <c r="A24" s="35"/>
      <c r="B24" s="102"/>
      <c r="C24" s="59"/>
      <c r="D24" s="36"/>
      <c r="E24" s="39"/>
      <c r="F24" s="40"/>
      <c r="G24" s="65"/>
      <c r="H24" s="57"/>
      <c r="I24" s="43"/>
      <c r="J24" s="66"/>
      <c r="K24" s="67"/>
      <c r="L24" s="54"/>
    </row>
    <row r="25" spans="1:13" ht="15" x14ac:dyDescent="0.2">
      <c r="A25" s="35"/>
      <c r="B25" s="102"/>
      <c r="C25" s="59"/>
      <c r="D25" s="36"/>
      <c r="E25" s="39"/>
      <c r="F25" s="40"/>
      <c r="G25" s="65"/>
      <c r="H25" s="57"/>
      <c r="I25" s="43"/>
      <c r="J25" s="66"/>
      <c r="K25" s="67"/>
      <c r="L25" s="54"/>
    </row>
    <row r="26" spans="1:13" ht="15" x14ac:dyDescent="0.2">
      <c r="A26" s="35"/>
      <c r="B26" s="102"/>
      <c r="C26" s="59"/>
      <c r="D26" s="36"/>
      <c r="E26" s="39"/>
      <c r="F26" s="40"/>
      <c r="G26" s="65"/>
      <c r="H26" s="57"/>
      <c r="I26" s="43"/>
      <c r="J26" s="66"/>
      <c r="K26" s="67"/>
      <c r="L26" s="54"/>
    </row>
    <row r="27" spans="1:13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/>
      <c r="K27" s="67"/>
      <c r="L27" s="54"/>
    </row>
    <row r="28" spans="1:13" ht="15.75" thickBot="1" x14ac:dyDescent="0.25">
      <c r="A28" s="68"/>
      <c r="B28" s="106"/>
      <c r="C28" s="69"/>
      <c r="D28" s="17"/>
      <c r="E28" s="19"/>
      <c r="F28" s="18"/>
      <c r="G28" s="70"/>
      <c r="H28" s="21"/>
      <c r="I28" s="71"/>
      <c r="J28" s="72"/>
      <c r="K28" s="73"/>
      <c r="L28" s="74"/>
    </row>
    <row r="29" spans="1:13" x14ac:dyDescent="0.2">
      <c r="A29" s="75"/>
      <c r="B29" s="107"/>
      <c r="C29" s="77"/>
      <c r="D29" s="78"/>
      <c r="E29" s="76"/>
      <c r="F29" s="79"/>
      <c r="G29" s="80"/>
      <c r="H29" s="81"/>
      <c r="I29" s="82"/>
      <c r="J29" s="80"/>
      <c r="K29" s="83"/>
      <c r="L29" s="80"/>
    </row>
    <row r="30" spans="1:13" x14ac:dyDescent="0.2">
      <c r="A30" s="84"/>
      <c r="B30" s="108"/>
      <c r="C30" s="86"/>
      <c r="D30" s="87"/>
      <c r="E30" s="85"/>
      <c r="F30" s="88"/>
      <c r="G30" s="49"/>
      <c r="H30" s="64"/>
      <c r="I30" s="89"/>
      <c r="J30" s="49"/>
      <c r="K30" s="90"/>
      <c r="L30" s="49"/>
    </row>
    <row r="31" spans="1:13" x14ac:dyDescent="0.2">
      <c r="A31" s="84"/>
      <c r="B31" s="108"/>
      <c r="C31" s="86"/>
      <c r="D31" s="87"/>
      <c r="E31" s="85"/>
      <c r="F31" s="88"/>
      <c r="G31" s="49"/>
      <c r="H31" s="64"/>
      <c r="I31" s="89"/>
      <c r="J31" s="49"/>
      <c r="K31" s="90"/>
      <c r="L31" s="49"/>
    </row>
    <row r="32" spans="1:13" x14ac:dyDescent="0.2">
      <c r="A32" s="84"/>
      <c r="B32" s="108"/>
      <c r="C32" s="86"/>
      <c r="D32" s="87"/>
      <c r="E32" s="85"/>
      <c r="F32" s="88"/>
      <c r="G32" s="49"/>
      <c r="H32" s="64"/>
      <c r="I32" s="89"/>
      <c r="J32" s="49"/>
      <c r="K32" s="90"/>
      <c r="L32" s="49"/>
    </row>
    <row r="33" spans="1:12" x14ac:dyDescent="0.2">
      <c r="A33" s="84"/>
      <c r="B33" s="108"/>
      <c r="C33" s="86"/>
      <c r="D33" s="87"/>
      <c r="E33" s="85"/>
      <c r="F33" s="88"/>
      <c r="G33" s="49"/>
      <c r="H33" s="64"/>
      <c r="I33" s="89"/>
      <c r="J33" s="49"/>
      <c r="K33" s="90"/>
      <c r="L33" s="49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</sheetData>
  <mergeCells count="7">
    <mergeCell ref="C9:C10"/>
    <mergeCell ref="A1:B1"/>
    <mergeCell ref="F1:G1"/>
    <mergeCell ref="H1:I1"/>
    <mergeCell ref="J1:K1"/>
    <mergeCell ref="A2:B2"/>
    <mergeCell ref="A3:B3"/>
  </mergeCells>
  <hyperlinks>
    <hyperlink ref="N14" r:id="rId1" xr:uid="{C7BB2FAF-6523-4E3E-B8A2-3F2C7DB74FF1}"/>
  </hyperlinks>
  <pageMargins left="0.7" right="0.7" top="0.78740157499999996" bottom="0.78740157499999996" header="0.3" footer="0.3"/>
  <pageSetup paperSize="9" scale="59" fitToHeight="0" orientation="landscape" r:id="rId2"/>
  <colBreaks count="1" manualBreakCount="1">
    <brk id="12" max="222" man="1"/>
  </colBreaks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1A6AA-5799-44D9-8A2E-96F827FCD990}">
  <sheetPr>
    <tabColor rgb="FF92D050"/>
    <pageSetUpPr fitToPage="1"/>
  </sheetPr>
  <dimension ref="A1:O31"/>
  <sheetViews>
    <sheetView view="pageBreakPreview" zoomScale="60" zoomScaleNormal="100" workbookViewId="0">
      <selection activeCell="H21" sqref="H21"/>
    </sheetView>
  </sheetViews>
  <sheetFormatPr defaultColWidth="35.5703125" defaultRowHeight="14.25" x14ac:dyDescent="0.2"/>
  <cols>
    <col min="1" max="1" width="13.7109375" style="91" customWidth="1"/>
    <col min="2" max="2" width="6.7109375" style="109" customWidth="1"/>
    <col min="3" max="3" width="60.85546875" style="93" customWidth="1"/>
    <col min="4" max="4" width="42" style="94" customWidth="1"/>
    <col min="5" max="5" width="17.5703125" style="92" customWidth="1"/>
    <col min="6" max="6" width="9" style="95" customWidth="1"/>
    <col min="7" max="7" width="9.7109375" style="96" customWidth="1"/>
    <col min="8" max="8" width="11.42578125" style="173" customWidth="1"/>
    <col min="9" max="9" width="11.28515625" style="173" customWidth="1"/>
    <col min="10" max="10" width="13" style="174" customWidth="1"/>
    <col min="11" max="11" width="12.140625" style="99" customWidth="1"/>
    <col min="12" max="12" width="29.42578125" style="96" customWidth="1"/>
    <col min="13" max="13" width="20.28515625" style="49" customWidth="1"/>
    <col min="14" max="14" width="24" style="49" customWidth="1"/>
    <col min="15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3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5" t="s">
        <v>7</v>
      </c>
      <c r="I1" s="246"/>
      <c r="J1" s="233" t="s">
        <v>8</v>
      </c>
      <c r="K1" s="234"/>
      <c r="L1" s="5" t="s">
        <v>9</v>
      </c>
    </row>
    <row r="2" spans="1:13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61" t="s">
        <v>16</v>
      </c>
      <c r="I2" s="161" t="s">
        <v>17</v>
      </c>
      <c r="J2" s="162" t="s">
        <v>18</v>
      </c>
      <c r="K2" s="14" t="s">
        <v>17</v>
      </c>
      <c r="L2" s="15"/>
    </row>
    <row r="3" spans="1:13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163">
        <v>7</v>
      </c>
      <c r="I3" s="164">
        <v>8</v>
      </c>
      <c r="J3" s="23">
        <v>9</v>
      </c>
      <c r="K3" s="23">
        <v>10</v>
      </c>
      <c r="L3" s="24">
        <v>11</v>
      </c>
    </row>
    <row r="4" spans="1:13" s="1" customFormat="1" x14ac:dyDescent="0.2">
      <c r="A4" s="25"/>
      <c r="B4" s="103"/>
      <c r="C4" s="27" t="s">
        <v>19</v>
      </c>
      <c r="D4" s="26"/>
      <c r="E4" s="28"/>
      <c r="F4" s="29"/>
      <c r="G4" s="30"/>
      <c r="H4" s="165"/>
      <c r="I4" s="166"/>
      <c r="J4" s="33"/>
      <c r="K4" s="33"/>
      <c r="L4" s="34"/>
    </row>
    <row r="5" spans="1:13" s="1" customFormat="1" x14ac:dyDescent="0.2">
      <c r="A5" s="25"/>
      <c r="B5" s="103"/>
      <c r="C5" s="27" t="s">
        <v>20</v>
      </c>
      <c r="D5" s="26"/>
      <c r="E5" s="28"/>
      <c r="F5" s="29"/>
      <c r="G5" s="30"/>
      <c r="H5" s="165"/>
      <c r="I5" s="166"/>
      <c r="J5" s="33"/>
      <c r="K5" s="33"/>
      <c r="L5" s="34"/>
    </row>
    <row r="6" spans="1:13" s="1" customFormat="1" x14ac:dyDescent="0.2">
      <c r="A6" s="25"/>
      <c r="B6" s="103"/>
      <c r="C6" s="27" t="s">
        <v>21</v>
      </c>
      <c r="D6" s="26"/>
      <c r="E6" s="28"/>
      <c r="F6" s="29"/>
      <c r="G6" s="30"/>
      <c r="H6" s="165"/>
      <c r="I6" s="166"/>
      <c r="J6" s="33"/>
      <c r="K6" s="33"/>
      <c r="L6" s="34"/>
    </row>
    <row r="7" spans="1:13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165"/>
      <c r="I7" s="166"/>
      <c r="J7" s="33"/>
      <c r="K7" s="33"/>
      <c r="L7" s="34"/>
    </row>
    <row r="8" spans="1:13" s="1" customFormat="1" ht="15" thickBot="1" x14ac:dyDescent="0.25">
      <c r="A8" s="35"/>
      <c r="B8" s="102"/>
      <c r="C8" s="37"/>
      <c r="D8" s="38"/>
      <c r="E8" s="39"/>
      <c r="F8" s="40"/>
      <c r="G8" s="41"/>
      <c r="H8" s="167"/>
      <c r="I8" s="53"/>
      <c r="J8" s="168"/>
      <c r="K8" s="45"/>
      <c r="L8" s="46"/>
    </row>
    <row r="9" spans="1:13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167"/>
      <c r="I9" s="53"/>
      <c r="J9" s="168"/>
      <c r="K9" s="45"/>
      <c r="L9" s="46"/>
    </row>
    <row r="10" spans="1:13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167"/>
      <c r="I10" s="53"/>
      <c r="J10" s="168"/>
      <c r="K10" s="45"/>
      <c r="L10" s="46"/>
    </row>
    <row r="11" spans="1:13" s="1" customFormat="1" x14ac:dyDescent="0.2">
      <c r="A11" s="35"/>
      <c r="B11" s="102"/>
      <c r="D11" s="84"/>
      <c r="E11" s="84"/>
      <c r="F11" s="84"/>
      <c r="G11" s="41"/>
      <c r="H11" s="167"/>
      <c r="I11" s="53"/>
      <c r="J11" s="101"/>
      <c r="K11" s="101"/>
      <c r="L11" s="46"/>
      <c r="M11" s="89"/>
    </row>
    <row r="12" spans="1:13" s="1" customFormat="1" ht="15" x14ac:dyDescent="0.2">
      <c r="A12" s="35"/>
      <c r="B12" s="102"/>
      <c r="C12" s="48" t="s">
        <v>294</v>
      </c>
      <c r="D12" s="38"/>
      <c r="E12" s="39"/>
      <c r="F12" s="40"/>
      <c r="G12" s="41"/>
      <c r="H12" s="167"/>
      <c r="I12" s="53"/>
      <c r="J12" s="101"/>
      <c r="K12" s="101"/>
      <c r="L12" s="46"/>
    </row>
    <row r="13" spans="1:13" s="1" customFormat="1" ht="28.5" x14ac:dyDescent="0.2">
      <c r="A13" s="35" t="s">
        <v>250</v>
      </c>
      <c r="B13" s="102" t="s">
        <v>289</v>
      </c>
      <c r="C13" s="44" t="s">
        <v>254</v>
      </c>
      <c r="D13" s="39" t="s">
        <v>256</v>
      </c>
      <c r="E13" s="39" t="s">
        <v>0</v>
      </c>
      <c r="F13" s="40">
        <v>1</v>
      </c>
      <c r="G13" s="189"/>
      <c r="H13" s="169">
        <v>0</v>
      </c>
      <c r="I13" s="53">
        <f>CEILING(H13*0.1,10)</f>
        <v>0</v>
      </c>
      <c r="J13" s="101">
        <f>H13*F13</f>
        <v>0</v>
      </c>
      <c r="K13" s="101">
        <f>I13*F13</f>
        <v>0</v>
      </c>
      <c r="L13" s="46"/>
    </row>
    <row r="14" spans="1:13" s="1" customFormat="1" ht="28.5" x14ac:dyDescent="0.2">
      <c r="A14" s="35" t="s">
        <v>250</v>
      </c>
      <c r="B14" s="102" t="s">
        <v>288</v>
      </c>
      <c r="C14" s="44" t="s">
        <v>255</v>
      </c>
      <c r="D14" s="39" t="s">
        <v>253</v>
      </c>
      <c r="E14" s="39" t="s">
        <v>0</v>
      </c>
      <c r="F14" s="40">
        <v>2</v>
      </c>
      <c r="G14" s="189"/>
      <c r="H14" s="169">
        <v>0</v>
      </c>
      <c r="I14" s="53">
        <f t="shared" ref="I14:I16" si="0">CEILING(H14*0.1,10)</f>
        <v>0</v>
      </c>
      <c r="J14" s="101">
        <f t="shared" ref="J14:J16" si="1">H14*F14</f>
        <v>0</v>
      </c>
      <c r="K14" s="101">
        <f t="shared" ref="K14:K16" si="2">I14*F14</f>
        <v>0</v>
      </c>
      <c r="L14" s="46"/>
    </row>
    <row r="15" spans="1:13" s="1" customFormat="1" x14ac:dyDescent="0.2">
      <c r="A15" s="35" t="s">
        <v>250</v>
      </c>
      <c r="B15" s="102" t="s">
        <v>23</v>
      </c>
      <c r="C15" s="44" t="s">
        <v>295</v>
      </c>
      <c r="D15" s="39" t="s">
        <v>298</v>
      </c>
      <c r="E15" s="39" t="s">
        <v>0</v>
      </c>
      <c r="F15" s="40">
        <v>2</v>
      </c>
      <c r="G15" s="189"/>
      <c r="H15" s="169">
        <v>0</v>
      </c>
      <c r="I15" s="53">
        <f t="shared" ref="I15" si="3">CEILING(H15*0.1,10)</f>
        <v>0</v>
      </c>
      <c r="J15" s="101">
        <f t="shared" ref="J15" si="4">H15*F15</f>
        <v>0</v>
      </c>
      <c r="K15" s="101">
        <f t="shared" ref="K15" si="5">I15*F15</f>
        <v>0</v>
      </c>
      <c r="L15" s="46" t="s">
        <v>296</v>
      </c>
    </row>
    <row r="16" spans="1:13" s="1" customFormat="1" x14ac:dyDescent="0.2">
      <c r="A16" s="35" t="s">
        <v>250</v>
      </c>
      <c r="B16" s="102" t="s">
        <v>39</v>
      </c>
      <c r="C16" s="44" t="s">
        <v>251</v>
      </c>
      <c r="D16" s="190" t="s">
        <v>257</v>
      </c>
      <c r="E16" s="39" t="s">
        <v>252</v>
      </c>
      <c r="F16" s="40">
        <v>28</v>
      </c>
      <c r="G16" s="156"/>
      <c r="H16" s="169">
        <v>0</v>
      </c>
      <c r="I16" s="53">
        <f t="shared" si="0"/>
        <v>0</v>
      </c>
      <c r="J16" s="52">
        <f t="shared" si="1"/>
        <v>0</v>
      </c>
      <c r="K16" s="101">
        <f t="shared" si="2"/>
        <v>0</v>
      </c>
      <c r="L16" s="46"/>
      <c r="M16" s="1" t="s">
        <v>297</v>
      </c>
    </row>
    <row r="17" spans="1:15" s="1" customFormat="1" x14ac:dyDescent="0.2">
      <c r="A17" s="35"/>
      <c r="B17" s="102"/>
      <c r="C17" s="44"/>
      <c r="D17" s="39"/>
      <c r="E17" s="39"/>
      <c r="F17" s="40"/>
      <c r="G17" s="156"/>
      <c r="H17" s="169"/>
      <c r="I17" s="101"/>
      <c r="J17" s="101"/>
      <c r="K17" s="101"/>
      <c r="L17" s="46"/>
      <c r="O17" s="1" t="s">
        <v>178</v>
      </c>
    </row>
    <row r="18" spans="1:15" ht="15" x14ac:dyDescent="0.2">
      <c r="A18" s="35"/>
      <c r="B18" s="181"/>
      <c r="C18" s="59" t="s">
        <v>27</v>
      </c>
      <c r="D18" s="36"/>
      <c r="E18" s="39"/>
      <c r="F18" s="56"/>
      <c r="G18" s="182"/>
      <c r="H18" s="183"/>
      <c r="I18" s="183"/>
      <c r="J18" s="101"/>
      <c r="K18" s="53"/>
      <c r="L18" s="54"/>
      <c r="M18" s="64"/>
    </row>
    <row r="19" spans="1:15" x14ac:dyDescent="0.2">
      <c r="A19" s="184"/>
      <c r="B19" s="181"/>
      <c r="C19" s="60" t="s">
        <v>28</v>
      </c>
      <c r="D19" s="61"/>
      <c r="E19" s="39" t="s">
        <v>29</v>
      </c>
      <c r="F19" s="160">
        <v>30</v>
      </c>
      <c r="G19" s="57"/>
      <c r="H19" s="170">
        <v>0</v>
      </c>
      <c r="I19" s="170"/>
      <c r="J19" s="101">
        <f>H19*F19</f>
        <v>0</v>
      </c>
      <c r="K19" s="185"/>
      <c r="L19" s="54"/>
      <c r="M19" s="64"/>
    </row>
    <row r="20" spans="1:15" x14ac:dyDescent="0.2">
      <c r="A20" s="184"/>
      <c r="B20" s="104"/>
      <c r="C20" s="60" t="s">
        <v>30</v>
      </c>
      <c r="D20" s="61"/>
      <c r="E20" s="39" t="s">
        <v>29</v>
      </c>
      <c r="F20" s="160">
        <v>27.5</v>
      </c>
      <c r="G20" s="57"/>
      <c r="H20" s="170">
        <v>0</v>
      </c>
      <c r="I20" s="170"/>
      <c r="J20" s="101">
        <f t="shared" ref="J20" si="6">H20*F20</f>
        <v>0</v>
      </c>
      <c r="K20" s="185"/>
      <c r="L20" s="54"/>
      <c r="M20" s="186"/>
    </row>
    <row r="21" spans="1:15" x14ac:dyDescent="0.2">
      <c r="A21" s="35"/>
      <c r="B21" s="102"/>
      <c r="C21" s="65"/>
      <c r="D21" s="36"/>
      <c r="E21" s="39"/>
      <c r="F21" s="40"/>
      <c r="G21" s="65"/>
      <c r="H21" s="53"/>
      <c r="I21" s="53"/>
      <c r="J21" s="101"/>
      <c r="K21" s="53"/>
      <c r="L21" s="54"/>
      <c r="M21" s="157"/>
    </row>
    <row r="22" spans="1:15" ht="15" x14ac:dyDescent="0.2">
      <c r="A22" s="35"/>
      <c r="B22" s="102"/>
      <c r="C22" s="59" t="s">
        <v>31</v>
      </c>
      <c r="D22" s="36"/>
      <c r="E22" s="39"/>
      <c r="F22" s="40"/>
      <c r="G22" s="65"/>
      <c r="H22" s="53"/>
      <c r="I22" s="53"/>
      <c r="J22" s="67"/>
      <c r="K22" s="67"/>
      <c r="L22" s="54"/>
    </row>
    <row r="23" spans="1:15" ht="15" x14ac:dyDescent="0.2">
      <c r="A23" s="35"/>
      <c r="B23" s="102"/>
      <c r="C23" s="65"/>
      <c r="D23" s="36"/>
      <c r="E23" s="39"/>
      <c r="F23" s="40"/>
      <c r="G23" s="65"/>
      <c r="H23" s="53"/>
      <c r="I23" s="53"/>
      <c r="J23" s="67"/>
      <c r="K23" s="67"/>
      <c r="L23" s="54"/>
    </row>
    <row r="24" spans="1:15" ht="15" x14ac:dyDescent="0.2">
      <c r="A24" s="35"/>
      <c r="B24" s="102"/>
      <c r="C24" s="59" t="s">
        <v>32</v>
      </c>
      <c r="D24" s="36"/>
      <c r="E24" s="39"/>
      <c r="F24" s="40"/>
      <c r="G24" s="65"/>
      <c r="H24" s="53"/>
      <c r="I24" s="53"/>
      <c r="J24" s="66">
        <f>SUM(J13:J23)</f>
        <v>0</v>
      </c>
      <c r="K24" s="67">
        <f>SUM(K13:K22)</f>
        <v>0</v>
      </c>
      <c r="L24" s="54"/>
    </row>
    <row r="25" spans="1:15" ht="15" x14ac:dyDescent="0.2">
      <c r="A25" s="35"/>
      <c r="B25" s="102"/>
      <c r="C25" s="59"/>
      <c r="D25" s="36"/>
      <c r="E25" s="39"/>
      <c r="F25" s="40"/>
      <c r="G25" s="65"/>
      <c r="H25" s="53"/>
      <c r="I25" s="53"/>
      <c r="J25" s="66"/>
      <c r="K25" s="67"/>
      <c r="L25" s="54"/>
    </row>
    <row r="26" spans="1:15" ht="15" x14ac:dyDescent="0.2">
      <c r="A26" s="35"/>
      <c r="B26" s="102"/>
      <c r="C26" s="59"/>
      <c r="D26" s="36"/>
      <c r="E26" s="39"/>
      <c r="F26" s="40"/>
      <c r="G26" s="65"/>
      <c r="H26" s="53"/>
      <c r="I26" s="53"/>
      <c r="J26" s="66">
        <f>J24+K24</f>
        <v>0</v>
      </c>
      <c r="K26" s="67"/>
      <c r="L26" s="54"/>
    </row>
    <row r="27" spans="1:15" ht="15" x14ac:dyDescent="0.2">
      <c r="A27" s="35"/>
      <c r="B27" s="102"/>
      <c r="C27" s="59"/>
      <c r="D27" s="36"/>
      <c r="E27" s="39"/>
      <c r="F27" s="40"/>
      <c r="G27" s="65"/>
      <c r="H27" s="53"/>
      <c r="I27" s="53"/>
      <c r="J27" s="67"/>
      <c r="K27" s="67"/>
      <c r="L27" s="54"/>
    </row>
    <row r="28" spans="1:15" ht="15" x14ac:dyDescent="0.2">
      <c r="A28" s="35"/>
      <c r="B28" s="102"/>
      <c r="C28" s="59"/>
      <c r="D28" s="36"/>
      <c r="E28" s="39"/>
      <c r="F28" s="40"/>
      <c r="G28" s="65"/>
      <c r="H28" s="53"/>
      <c r="I28" s="53"/>
      <c r="J28" s="67"/>
      <c r="K28" s="67"/>
      <c r="L28" s="54"/>
    </row>
    <row r="29" spans="1:15" ht="15" x14ac:dyDescent="0.2">
      <c r="A29" s="35"/>
      <c r="B29" s="102"/>
      <c r="C29" s="59"/>
      <c r="D29" s="36"/>
      <c r="E29" s="39"/>
      <c r="F29" s="40"/>
      <c r="G29" s="65"/>
      <c r="H29" s="53"/>
      <c r="I29" s="53"/>
      <c r="J29" s="67"/>
      <c r="K29" s="67"/>
      <c r="L29" s="54"/>
    </row>
    <row r="30" spans="1:15" ht="15.75" thickBot="1" x14ac:dyDescent="0.25">
      <c r="A30" s="68"/>
      <c r="B30" s="106"/>
      <c r="C30" s="69"/>
      <c r="D30" s="17"/>
      <c r="E30" s="19"/>
      <c r="F30" s="18"/>
      <c r="G30" s="70"/>
      <c r="H30" s="163"/>
      <c r="I30" s="163"/>
      <c r="J30" s="73"/>
      <c r="K30" s="73"/>
      <c r="L30" s="74"/>
    </row>
    <row r="31" spans="1:15" x14ac:dyDescent="0.2">
      <c r="A31" s="75"/>
      <c r="B31" s="107"/>
      <c r="C31" s="77"/>
      <c r="D31" s="78"/>
      <c r="E31" s="76"/>
      <c r="F31" s="79"/>
      <c r="G31" s="80"/>
      <c r="H31" s="171"/>
      <c r="I31" s="171"/>
      <c r="J31" s="172"/>
      <c r="K31" s="83"/>
      <c r="L31" s="80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pageMargins left="0.7" right="0.7" top="0.78740157499999996" bottom="0.78740157499999996" header="0.3" footer="0.3"/>
  <pageSetup paperSize="9" scale="55" fitToHeight="0" orientation="landscape" r:id="rId1"/>
  <colBreaks count="1" manualBreakCount="1">
    <brk id="12" max="222" man="1"/>
  </col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80C81-4530-4CE5-87C2-CBAFD366E36C}">
  <sheetPr codeName="List25">
    <tabColor rgb="FF92D050"/>
  </sheetPr>
  <dimension ref="A1:J32"/>
  <sheetViews>
    <sheetView tabSelected="1" view="pageBreakPreview" zoomScale="60" zoomScaleNormal="100" workbookViewId="0">
      <selection activeCell="M18" sqref="M18"/>
    </sheetView>
  </sheetViews>
  <sheetFormatPr defaultRowHeight="15" x14ac:dyDescent="0.25"/>
  <cols>
    <col min="1" max="1" width="7.28515625" customWidth="1"/>
    <col min="2" max="2" width="7.5703125" customWidth="1"/>
    <col min="3" max="3" width="36.7109375" customWidth="1"/>
    <col min="5" max="5" width="8.140625" customWidth="1"/>
    <col min="6" max="6" width="16.28515625" customWidth="1"/>
    <col min="7" max="7" width="19.7109375" customWidth="1"/>
    <col min="9" max="9" width="6.28515625" customWidth="1"/>
    <col min="10" max="10" width="23.42578125" customWidth="1"/>
    <col min="257" max="257" width="7.28515625" customWidth="1"/>
    <col min="258" max="258" width="7.5703125" customWidth="1"/>
    <col min="259" max="259" width="36.7109375" customWidth="1"/>
    <col min="261" max="261" width="8.140625" customWidth="1"/>
    <col min="262" max="262" width="16.28515625" customWidth="1"/>
    <col min="263" max="263" width="19.7109375" customWidth="1"/>
    <col min="265" max="265" width="6.28515625" customWidth="1"/>
    <col min="266" max="266" width="23.42578125" customWidth="1"/>
    <col min="513" max="513" width="7.28515625" customWidth="1"/>
    <col min="514" max="514" width="7.5703125" customWidth="1"/>
    <col min="515" max="515" width="36.7109375" customWidth="1"/>
    <col min="517" max="517" width="8.140625" customWidth="1"/>
    <col min="518" max="518" width="16.28515625" customWidth="1"/>
    <col min="519" max="519" width="19.7109375" customWidth="1"/>
    <col min="521" max="521" width="6.28515625" customWidth="1"/>
    <col min="522" max="522" width="23.42578125" customWidth="1"/>
    <col min="769" max="769" width="7.28515625" customWidth="1"/>
    <col min="770" max="770" width="7.5703125" customWidth="1"/>
    <col min="771" max="771" width="36.7109375" customWidth="1"/>
    <col min="773" max="773" width="8.140625" customWidth="1"/>
    <col min="774" max="774" width="16.28515625" customWidth="1"/>
    <col min="775" max="775" width="19.7109375" customWidth="1"/>
    <col min="777" max="777" width="6.28515625" customWidth="1"/>
    <col min="778" max="778" width="23.42578125" customWidth="1"/>
    <col min="1025" max="1025" width="7.28515625" customWidth="1"/>
    <col min="1026" max="1026" width="7.5703125" customWidth="1"/>
    <col min="1027" max="1027" width="36.7109375" customWidth="1"/>
    <col min="1029" max="1029" width="8.140625" customWidth="1"/>
    <col min="1030" max="1030" width="16.28515625" customWidth="1"/>
    <col min="1031" max="1031" width="19.7109375" customWidth="1"/>
    <col min="1033" max="1033" width="6.28515625" customWidth="1"/>
    <col min="1034" max="1034" width="23.42578125" customWidth="1"/>
    <col min="1281" max="1281" width="7.28515625" customWidth="1"/>
    <col min="1282" max="1282" width="7.5703125" customWidth="1"/>
    <col min="1283" max="1283" width="36.7109375" customWidth="1"/>
    <col min="1285" max="1285" width="8.140625" customWidth="1"/>
    <col min="1286" max="1286" width="16.28515625" customWidth="1"/>
    <col min="1287" max="1287" width="19.7109375" customWidth="1"/>
    <col min="1289" max="1289" width="6.28515625" customWidth="1"/>
    <col min="1290" max="1290" width="23.42578125" customWidth="1"/>
    <col min="1537" max="1537" width="7.28515625" customWidth="1"/>
    <col min="1538" max="1538" width="7.5703125" customWidth="1"/>
    <col min="1539" max="1539" width="36.7109375" customWidth="1"/>
    <col min="1541" max="1541" width="8.140625" customWidth="1"/>
    <col min="1542" max="1542" width="16.28515625" customWidth="1"/>
    <col min="1543" max="1543" width="19.7109375" customWidth="1"/>
    <col min="1545" max="1545" width="6.28515625" customWidth="1"/>
    <col min="1546" max="1546" width="23.42578125" customWidth="1"/>
    <col min="1793" max="1793" width="7.28515625" customWidth="1"/>
    <col min="1794" max="1794" width="7.5703125" customWidth="1"/>
    <col min="1795" max="1795" width="36.7109375" customWidth="1"/>
    <col min="1797" max="1797" width="8.140625" customWidth="1"/>
    <col min="1798" max="1798" width="16.28515625" customWidth="1"/>
    <col min="1799" max="1799" width="19.7109375" customWidth="1"/>
    <col min="1801" max="1801" width="6.28515625" customWidth="1"/>
    <col min="1802" max="1802" width="23.42578125" customWidth="1"/>
    <col min="2049" max="2049" width="7.28515625" customWidth="1"/>
    <col min="2050" max="2050" width="7.5703125" customWidth="1"/>
    <col min="2051" max="2051" width="36.7109375" customWidth="1"/>
    <col min="2053" max="2053" width="8.140625" customWidth="1"/>
    <col min="2054" max="2054" width="16.28515625" customWidth="1"/>
    <col min="2055" max="2055" width="19.7109375" customWidth="1"/>
    <col min="2057" max="2057" width="6.28515625" customWidth="1"/>
    <col min="2058" max="2058" width="23.42578125" customWidth="1"/>
    <col min="2305" max="2305" width="7.28515625" customWidth="1"/>
    <col min="2306" max="2306" width="7.5703125" customWidth="1"/>
    <col min="2307" max="2307" width="36.7109375" customWidth="1"/>
    <col min="2309" max="2309" width="8.140625" customWidth="1"/>
    <col min="2310" max="2310" width="16.28515625" customWidth="1"/>
    <col min="2311" max="2311" width="19.7109375" customWidth="1"/>
    <col min="2313" max="2313" width="6.28515625" customWidth="1"/>
    <col min="2314" max="2314" width="23.42578125" customWidth="1"/>
    <col min="2561" max="2561" width="7.28515625" customWidth="1"/>
    <col min="2562" max="2562" width="7.5703125" customWidth="1"/>
    <col min="2563" max="2563" width="36.7109375" customWidth="1"/>
    <col min="2565" max="2565" width="8.140625" customWidth="1"/>
    <col min="2566" max="2566" width="16.28515625" customWidth="1"/>
    <col min="2567" max="2567" width="19.7109375" customWidth="1"/>
    <col min="2569" max="2569" width="6.28515625" customWidth="1"/>
    <col min="2570" max="2570" width="23.42578125" customWidth="1"/>
    <col min="2817" max="2817" width="7.28515625" customWidth="1"/>
    <col min="2818" max="2818" width="7.5703125" customWidth="1"/>
    <col min="2819" max="2819" width="36.7109375" customWidth="1"/>
    <col min="2821" max="2821" width="8.140625" customWidth="1"/>
    <col min="2822" max="2822" width="16.28515625" customWidth="1"/>
    <col min="2823" max="2823" width="19.7109375" customWidth="1"/>
    <col min="2825" max="2825" width="6.28515625" customWidth="1"/>
    <col min="2826" max="2826" width="23.42578125" customWidth="1"/>
    <col min="3073" max="3073" width="7.28515625" customWidth="1"/>
    <col min="3074" max="3074" width="7.5703125" customWidth="1"/>
    <col min="3075" max="3075" width="36.7109375" customWidth="1"/>
    <col min="3077" max="3077" width="8.140625" customWidth="1"/>
    <col min="3078" max="3078" width="16.28515625" customWidth="1"/>
    <col min="3079" max="3079" width="19.7109375" customWidth="1"/>
    <col min="3081" max="3081" width="6.28515625" customWidth="1"/>
    <col min="3082" max="3082" width="23.42578125" customWidth="1"/>
    <col min="3329" max="3329" width="7.28515625" customWidth="1"/>
    <col min="3330" max="3330" width="7.5703125" customWidth="1"/>
    <col min="3331" max="3331" width="36.7109375" customWidth="1"/>
    <col min="3333" max="3333" width="8.140625" customWidth="1"/>
    <col min="3334" max="3334" width="16.28515625" customWidth="1"/>
    <col min="3335" max="3335" width="19.7109375" customWidth="1"/>
    <col min="3337" max="3337" width="6.28515625" customWidth="1"/>
    <col min="3338" max="3338" width="23.42578125" customWidth="1"/>
    <col min="3585" max="3585" width="7.28515625" customWidth="1"/>
    <col min="3586" max="3586" width="7.5703125" customWidth="1"/>
    <col min="3587" max="3587" width="36.7109375" customWidth="1"/>
    <col min="3589" max="3589" width="8.140625" customWidth="1"/>
    <col min="3590" max="3590" width="16.28515625" customWidth="1"/>
    <col min="3591" max="3591" width="19.7109375" customWidth="1"/>
    <col min="3593" max="3593" width="6.28515625" customWidth="1"/>
    <col min="3594" max="3594" width="23.42578125" customWidth="1"/>
    <col min="3841" max="3841" width="7.28515625" customWidth="1"/>
    <col min="3842" max="3842" width="7.5703125" customWidth="1"/>
    <col min="3843" max="3843" width="36.7109375" customWidth="1"/>
    <col min="3845" max="3845" width="8.140625" customWidth="1"/>
    <col min="3846" max="3846" width="16.28515625" customWidth="1"/>
    <col min="3847" max="3847" width="19.7109375" customWidth="1"/>
    <col min="3849" max="3849" width="6.28515625" customWidth="1"/>
    <col min="3850" max="3850" width="23.42578125" customWidth="1"/>
    <col min="4097" max="4097" width="7.28515625" customWidth="1"/>
    <col min="4098" max="4098" width="7.5703125" customWidth="1"/>
    <col min="4099" max="4099" width="36.7109375" customWidth="1"/>
    <col min="4101" max="4101" width="8.140625" customWidth="1"/>
    <col min="4102" max="4102" width="16.28515625" customWidth="1"/>
    <col min="4103" max="4103" width="19.7109375" customWidth="1"/>
    <col min="4105" max="4105" width="6.28515625" customWidth="1"/>
    <col min="4106" max="4106" width="23.42578125" customWidth="1"/>
    <col min="4353" max="4353" width="7.28515625" customWidth="1"/>
    <col min="4354" max="4354" width="7.5703125" customWidth="1"/>
    <col min="4355" max="4355" width="36.7109375" customWidth="1"/>
    <col min="4357" max="4357" width="8.140625" customWidth="1"/>
    <col min="4358" max="4358" width="16.28515625" customWidth="1"/>
    <col min="4359" max="4359" width="19.7109375" customWidth="1"/>
    <col min="4361" max="4361" width="6.28515625" customWidth="1"/>
    <col min="4362" max="4362" width="23.42578125" customWidth="1"/>
    <col min="4609" max="4609" width="7.28515625" customWidth="1"/>
    <col min="4610" max="4610" width="7.5703125" customWidth="1"/>
    <col min="4611" max="4611" width="36.7109375" customWidth="1"/>
    <col min="4613" max="4613" width="8.140625" customWidth="1"/>
    <col min="4614" max="4614" width="16.28515625" customWidth="1"/>
    <col min="4615" max="4615" width="19.7109375" customWidth="1"/>
    <col min="4617" max="4617" width="6.28515625" customWidth="1"/>
    <col min="4618" max="4618" width="23.42578125" customWidth="1"/>
    <col min="4865" max="4865" width="7.28515625" customWidth="1"/>
    <col min="4866" max="4866" width="7.5703125" customWidth="1"/>
    <col min="4867" max="4867" width="36.7109375" customWidth="1"/>
    <col min="4869" max="4869" width="8.140625" customWidth="1"/>
    <col min="4870" max="4870" width="16.28515625" customWidth="1"/>
    <col min="4871" max="4871" width="19.7109375" customWidth="1"/>
    <col min="4873" max="4873" width="6.28515625" customWidth="1"/>
    <col min="4874" max="4874" width="23.42578125" customWidth="1"/>
    <col min="5121" max="5121" width="7.28515625" customWidth="1"/>
    <col min="5122" max="5122" width="7.5703125" customWidth="1"/>
    <col min="5123" max="5123" width="36.7109375" customWidth="1"/>
    <col min="5125" max="5125" width="8.140625" customWidth="1"/>
    <col min="5126" max="5126" width="16.28515625" customWidth="1"/>
    <col min="5127" max="5127" width="19.7109375" customWidth="1"/>
    <col min="5129" max="5129" width="6.28515625" customWidth="1"/>
    <col min="5130" max="5130" width="23.42578125" customWidth="1"/>
    <col min="5377" max="5377" width="7.28515625" customWidth="1"/>
    <col min="5378" max="5378" width="7.5703125" customWidth="1"/>
    <col min="5379" max="5379" width="36.7109375" customWidth="1"/>
    <col min="5381" max="5381" width="8.140625" customWidth="1"/>
    <col min="5382" max="5382" width="16.28515625" customWidth="1"/>
    <col min="5383" max="5383" width="19.7109375" customWidth="1"/>
    <col min="5385" max="5385" width="6.28515625" customWidth="1"/>
    <col min="5386" max="5386" width="23.42578125" customWidth="1"/>
    <col min="5633" max="5633" width="7.28515625" customWidth="1"/>
    <col min="5634" max="5634" width="7.5703125" customWidth="1"/>
    <col min="5635" max="5635" width="36.7109375" customWidth="1"/>
    <col min="5637" max="5637" width="8.140625" customWidth="1"/>
    <col min="5638" max="5638" width="16.28515625" customWidth="1"/>
    <col min="5639" max="5639" width="19.7109375" customWidth="1"/>
    <col min="5641" max="5641" width="6.28515625" customWidth="1"/>
    <col min="5642" max="5642" width="23.42578125" customWidth="1"/>
    <col min="5889" max="5889" width="7.28515625" customWidth="1"/>
    <col min="5890" max="5890" width="7.5703125" customWidth="1"/>
    <col min="5891" max="5891" width="36.7109375" customWidth="1"/>
    <col min="5893" max="5893" width="8.140625" customWidth="1"/>
    <col min="5894" max="5894" width="16.28515625" customWidth="1"/>
    <col min="5895" max="5895" width="19.7109375" customWidth="1"/>
    <col min="5897" max="5897" width="6.28515625" customWidth="1"/>
    <col min="5898" max="5898" width="23.42578125" customWidth="1"/>
    <col min="6145" max="6145" width="7.28515625" customWidth="1"/>
    <col min="6146" max="6146" width="7.5703125" customWidth="1"/>
    <col min="6147" max="6147" width="36.7109375" customWidth="1"/>
    <col min="6149" max="6149" width="8.140625" customWidth="1"/>
    <col min="6150" max="6150" width="16.28515625" customWidth="1"/>
    <col min="6151" max="6151" width="19.7109375" customWidth="1"/>
    <col min="6153" max="6153" width="6.28515625" customWidth="1"/>
    <col min="6154" max="6154" width="23.42578125" customWidth="1"/>
    <col min="6401" max="6401" width="7.28515625" customWidth="1"/>
    <col min="6402" max="6402" width="7.5703125" customWidth="1"/>
    <col min="6403" max="6403" width="36.7109375" customWidth="1"/>
    <col min="6405" max="6405" width="8.140625" customWidth="1"/>
    <col min="6406" max="6406" width="16.28515625" customWidth="1"/>
    <col min="6407" max="6407" width="19.7109375" customWidth="1"/>
    <col min="6409" max="6409" width="6.28515625" customWidth="1"/>
    <col min="6410" max="6410" width="23.42578125" customWidth="1"/>
    <col min="6657" max="6657" width="7.28515625" customWidth="1"/>
    <col min="6658" max="6658" width="7.5703125" customWidth="1"/>
    <col min="6659" max="6659" width="36.7109375" customWidth="1"/>
    <col min="6661" max="6661" width="8.140625" customWidth="1"/>
    <col min="6662" max="6662" width="16.28515625" customWidth="1"/>
    <col min="6663" max="6663" width="19.7109375" customWidth="1"/>
    <col min="6665" max="6665" width="6.28515625" customWidth="1"/>
    <col min="6666" max="6666" width="23.42578125" customWidth="1"/>
    <col min="6913" max="6913" width="7.28515625" customWidth="1"/>
    <col min="6914" max="6914" width="7.5703125" customWidth="1"/>
    <col min="6915" max="6915" width="36.7109375" customWidth="1"/>
    <col min="6917" max="6917" width="8.140625" customWidth="1"/>
    <col min="6918" max="6918" width="16.28515625" customWidth="1"/>
    <col min="6919" max="6919" width="19.7109375" customWidth="1"/>
    <col min="6921" max="6921" width="6.28515625" customWidth="1"/>
    <col min="6922" max="6922" width="23.42578125" customWidth="1"/>
    <col min="7169" max="7169" width="7.28515625" customWidth="1"/>
    <col min="7170" max="7170" width="7.5703125" customWidth="1"/>
    <col min="7171" max="7171" width="36.7109375" customWidth="1"/>
    <col min="7173" max="7173" width="8.140625" customWidth="1"/>
    <col min="7174" max="7174" width="16.28515625" customWidth="1"/>
    <col min="7175" max="7175" width="19.7109375" customWidth="1"/>
    <col min="7177" max="7177" width="6.28515625" customWidth="1"/>
    <col min="7178" max="7178" width="23.42578125" customWidth="1"/>
    <col min="7425" max="7425" width="7.28515625" customWidth="1"/>
    <col min="7426" max="7426" width="7.5703125" customWidth="1"/>
    <col min="7427" max="7427" width="36.7109375" customWidth="1"/>
    <col min="7429" max="7429" width="8.140625" customWidth="1"/>
    <col min="7430" max="7430" width="16.28515625" customWidth="1"/>
    <col min="7431" max="7431" width="19.7109375" customWidth="1"/>
    <col min="7433" max="7433" width="6.28515625" customWidth="1"/>
    <col min="7434" max="7434" width="23.42578125" customWidth="1"/>
    <col min="7681" max="7681" width="7.28515625" customWidth="1"/>
    <col min="7682" max="7682" width="7.5703125" customWidth="1"/>
    <col min="7683" max="7683" width="36.7109375" customWidth="1"/>
    <col min="7685" max="7685" width="8.140625" customWidth="1"/>
    <col min="7686" max="7686" width="16.28515625" customWidth="1"/>
    <col min="7687" max="7687" width="19.7109375" customWidth="1"/>
    <col min="7689" max="7689" width="6.28515625" customWidth="1"/>
    <col min="7690" max="7690" width="23.42578125" customWidth="1"/>
    <col min="7937" max="7937" width="7.28515625" customWidth="1"/>
    <col min="7938" max="7938" width="7.5703125" customWidth="1"/>
    <col min="7939" max="7939" width="36.7109375" customWidth="1"/>
    <col min="7941" max="7941" width="8.140625" customWidth="1"/>
    <col min="7942" max="7942" width="16.28515625" customWidth="1"/>
    <col min="7943" max="7943" width="19.7109375" customWidth="1"/>
    <col min="7945" max="7945" width="6.28515625" customWidth="1"/>
    <col min="7946" max="7946" width="23.42578125" customWidth="1"/>
    <col min="8193" max="8193" width="7.28515625" customWidth="1"/>
    <col min="8194" max="8194" width="7.5703125" customWidth="1"/>
    <col min="8195" max="8195" width="36.7109375" customWidth="1"/>
    <col min="8197" max="8197" width="8.140625" customWidth="1"/>
    <col min="8198" max="8198" width="16.28515625" customWidth="1"/>
    <col min="8199" max="8199" width="19.7109375" customWidth="1"/>
    <col min="8201" max="8201" width="6.28515625" customWidth="1"/>
    <col min="8202" max="8202" width="23.42578125" customWidth="1"/>
    <col min="8449" max="8449" width="7.28515625" customWidth="1"/>
    <col min="8450" max="8450" width="7.5703125" customWidth="1"/>
    <col min="8451" max="8451" width="36.7109375" customWidth="1"/>
    <col min="8453" max="8453" width="8.140625" customWidth="1"/>
    <col min="8454" max="8454" width="16.28515625" customWidth="1"/>
    <col min="8455" max="8455" width="19.7109375" customWidth="1"/>
    <col min="8457" max="8457" width="6.28515625" customWidth="1"/>
    <col min="8458" max="8458" width="23.42578125" customWidth="1"/>
    <col min="8705" max="8705" width="7.28515625" customWidth="1"/>
    <col min="8706" max="8706" width="7.5703125" customWidth="1"/>
    <col min="8707" max="8707" width="36.7109375" customWidth="1"/>
    <col min="8709" max="8709" width="8.140625" customWidth="1"/>
    <col min="8710" max="8710" width="16.28515625" customWidth="1"/>
    <col min="8711" max="8711" width="19.7109375" customWidth="1"/>
    <col min="8713" max="8713" width="6.28515625" customWidth="1"/>
    <col min="8714" max="8714" width="23.42578125" customWidth="1"/>
    <col min="8961" max="8961" width="7.28515625" customWidth="1"/>
    <col min="8962" max="8962" width="7.5703125" customWidth="1"/>
    <col min="8963" max="8963" width="36.7109375" customWidth="1"/>
    <col min="8965" max="8965" width="8.140625" customWidth="1"/>
    <col min="8966" max="8966" width="16.28515625" customWidth="1"/>
    <col min="8967" max="8967" width="19.7109375" customWidth="1"/>
    <col min="8969" max="8969" width="6.28515625" customWidth="1"/>
    <col min="8970" max="8970" width="23.42578125" customWidth="1"/>
    <col min="9217" max="9217" width="7.28515625" customWidth="1"/>
    <col min="9218" max="9218" width="7.5703125" customWidth="1"/>
    <col min="9219" max="9219" width="36.7109375" customWidth="1"/>
    <col min="9221" max="9221" width="8.140625" customWidth="1"/>
    <col min="9222" max="9222" width="16.28515625" customWidth="1"/>
    <col min="9223" max="9223" width="19.7109375" customWidth="1"/>
    <col min="9225" max="9225" width="6.28515625" customWidth="1"/>
    <col min="9226" max="9226" width="23.42578125" customWidth="1"/>
    <col min="9473" max="9473" width="7.28515625" customWidth="1"/>
    <col min="9474" max="9474" width="7.5703125" customWidth="1"/>
    <col min="9475" max="9475" width="36.7109375" customWidth="1"/>
    <col min="9477" max="9477" width="8.140625" customWidth="1"/>
    <col min="9478" max="9478" width="16.28515625" customWidth="1"/>
    <col min="9479" max="9479" width="19.7109375" customWidth="1"/>
    <col min="9481" max="9481" width="6.28515625" customWidth="1"/>
    <col min="9482" max="9482" width="23.42578125" customWidth="1"/>
    <col min="9729" max="9729" width="7.28515625" customWidth="1"/>
    <col min="9730" max="9730" width="7.5703125" customWidth="1"/>
    <col min="9731" max="9731" width="36.7109375" customWidth="1"/>
    <col min="9733" max="9733" width="8.140625" customWidth="1"/>
    <col min="9734" max="9734" width="16.28515625" customWidth="1"/>
    <col min="9735" max="9735" width="19.7109375" customWidth="1"/>
    <col min="9737" max="9737" width="6.28515625" customWidth="1"/>
    <col min="9738" max="9738" width="23.42578125" customWidth="1"/>
    <col min="9985" max="9985" width="7.28515625" customWidth="1"/>
    <col min="9986" max="9986" width="7.5703125" customWidth="1"/>
    <col min="9987" max="9987" width="36.7109375" customWidth="1"/>
    <col min="9989" max="9989" width="8.140625" customWidth="1"/>
    <col min="9990" max="9990" width="16.28515625" customWidth="1"/>
    <col min="9991" max="9991" width="19.7109375" customWidth="1"/>
    <col min="9993" max="9993" width="6.28515625" customWidth="1"/>
    <col min="9994" max="9994" width="23.42578125" customWidth="1"/>
    <col min="10241" max="10241" width="7.28515625" customWidth="1"/>
    <col min="10242" max="10242" width="7.5703125" customWidth="1"/>
    <col min="10243" max="10243" width="36.7109375" customWidth="1"/>
    <col min="10245" max="10245" width="8.140625" customWidth="1"/>
    <col min="10246" max="10246" width="16.28515625" customWidth="1"/>
    <col min="10247" max="10247" width="19.7109375" customWidth="1"/>
    <col min="10249" max="10249" width="6.28515625" customWidth="1"/>
    <col min="10250" max="10250" width="23.42578125" customWidth="1"/>
    <col min="10497" max="10497" width="7.28515625" customWidth="1"/>
    <col min="10498" max="10498" width="7.5703125" customWidth="1"/>
    <col min="10499" max="10499" width="36.7109375" customWidth="1"/>
    <col min="10501" max="10501" width="8.140625" customWidth="1"/>
    <col min="10502" max="10502" width="16.28515625" customWidth="1"/>
    <col min="10503" max="10503" width="19.7109375" customWidth="1"/>
    <col min="10505" max="10505" width="6.28515625" customWidth="1"/>
    <col min="10506" max="10506" width="23.42578125" customWidth="1"/>
    <col min="10753" max="10753" width="7.28515625" customWidth="1"/>
    <col min="10754" max="10754" width="7.5703125" customWidth="1"/>
    <col min="10755" max="10755" width="36.7109375" customWidth="1"/>
    <col min="10757" max="10757" width="8.140625" customWidth="1"/>
    <col min="10758" max="10758" width="16.28515625" customWidth="1"/>
    <col min="10759" max="10759" width="19.7109375" customWidth="1"/>
    <col min="10761" max="10761" width="6.28515625" customWidth="1"/>
    <col min="10762" max="10762" width="23.42578125" customWidth="1"/>
    <col min="11009" max="11009" width="7.28515625" customWidth="1"/>
    <col min="11010" max="11010" width="7.5703125" customWidth="1"/>
    <col min="11011" max="11011" width="36.7109375" customWidth="1"/>
    <col min="11013" max="11013" width="8.140625" customWidth="1"/>
    <col min="11014" max="11014" width="16.28515625" customWidth="1"/>
    <col min="11015" max="11015" width="19.7109375" customWidth="1"/>
    <col min="11017" max="11017" width="6.28515625" customWidth="1"/>
    <col min="11018" max="11018" width="23.42578125" customWidth="1"/>
    <col min="11265" max="11265" width="7.28515625" customWidth="1"/>
    <col min="11266" max="11266" width="7.5703125" customWidth="1"/>
    <col min="11267" max="11267" width="36.7109375" customWidth="1"/>
    <col min="11269" max="11269" width="8.140625" customWidth="1"/>
    <col min="11270" max="11270" width="16.28515625" customWidth="1"/>
    <col min="11271" max="11271" width="19.7109375" customWidth="1"/>
    <col min="11273" max="11273" width="6.28515625" customWidth="1"/>
    <col min="11274" max="11274" width="23.42578125" customWidth="1"/>
    <col min="11521" max="11521" width="7.28515625" customWidth="1"/>
    <col min="11522" max="11522" width="7.5703125" customWidth="1"/>
    <col min="11523" max="11523" width="36.7109375" customWidth="1"/>
    <col min="11525" max="11525" width="8.140625" customWidth="1"/>
    <col min="11526" max="11526" width="16.28515625" customWidth="1"/>
    <col min="11527" max="11527" width="19.7109375" customWidth="1"/>
    <col min="11529" max="11529" width="6.28515625" customWidth="1"/>
    <col min="11530" max="11530" width="23.42578125" customWidth="1"/>
    <col min="11777" max="11777" width="7.28515625" customWidth="1"/>
    <col min="11778" max="11778" width="7.5703125" customWidth="1"/>
    <col min="11779" max="11779" width="36.7109375" customWidth="1"/>
    <col min="11781" max="11781" width="8.140625" customWidth="1"/>
    <col min="11782" max="11782" width="16.28515625" customWidth="1"/>
    <col min="11783" max="11783" width="19.7109375" customWidth="1"/>
    <col min="11785" max="11785" width="6.28515625" customWidth="1"/>
    <col min="11786" max="11786" width="23.42578125" customWidth="1"/>
    <col min="12033" max="12033" width="7.28515625" customWidth="1"/>
    <col min="12034" max="12034" width="7.5703125" customWidth="1"/>
    <col min="12035" max="12035" width="36.7109375" customWidth="1"/>
    <col min="12037" max="12037" width="8.140625" customWidth="1"/>
    <col min="12038" max="12038" width="16.28515625" customWidth="1"/>
    <col min="12039" max="12039" width="19.7109375" customWidth="1"/>
    <col min="12041" max="12041" width="6.28515625" customWidth="1"/>
    <col min="12042" max="12042" width="23.42578125" customWidth="1"/>
    <col min="12289" max="12289" width="7.28515625" customWidth="1"/>
    <col min="12290" max="12290" width="7.5703125" customWidth="1"/>
    <col min="12291" max="12291" width="36.7109375" customWidth="1"/>
    <col min="12293" max="12293" width="8.140625" customWidth="1"/>
    <col min="12294" max="12294" width="16.28515625" customWidth="1"/>
    <col min="12295" max="12295" width="19.7109375" customWidth="1"/>
    <col min="12297" max="12297" width="6.28515625" customWidth="1"/>
    <col min="12298" max="12298" width="23.42578125" customWidth="1"/>
    <col min="12545" max="12545" width="7.28515625" customWidth="1"/>
    <col min="12546" max="12546" width="7.5703125" customWidth="1"/>
    <col min="12547" max="12547" width="36.7109375" customWidth="1"/>
    <col min="12549" max="12549" width="8.140625" customWidth="1"/>
    <col min="12550" max="12550" width="16.28515625" customWidth="1"/>
    <col min="12551" max="12551" width="19.7109375" customWidth="1"/>
    <col min="12553" max="12553" width="6.28515625" customWidth="1"/>
    <col min="12554" max="12554" width="23.42578125" customWidth="1"/>
    <col min="12801" max="12801" width="7.28515625" customWidth="1"/>
    <col min="12802" max="12802" width="7.5703125" customWidth="1"/>
    <col min="12803" max="12803" width="36.7109375" customWidth="1"/>
    <col min="12805" max="12805" width="8.140625" customWidth="1"/>
    <col min="12806" max="12806" width="16.28515625" customWidth="1"/>
    <col min="12807" max="12807" width="19.7109375" customWidth="1"/>
    <col min="12809" max="12809" width="6.28515625" customWidth="1"/>
    <col min="12810" max="12810" width="23.42578125" customWidth="1"/>
    <col min="13057" max="13057" width="7.28515625" customWidth="1"/>
    <col min="13058" max="13058" width="7.5703125" customWidth="1"/>
    <col min="13059" max="13059" width="36.7109375" customWidth="1"/>
    <col min="13061" max="13061" width="8.140625" customWidth="1"/>
    <col min="13062" max="13062" width="16.28515625" customWidth="1"/>
    <col min="13063" max="13063" width="19.7109375" customWidth="1"/>
    <col min="13065" max="13065" width="6.28515625" customWidth="1"/>
    <col min="13066" max="13066" width="23.42578125" customWidth="1"/>
    <col min="13313" max="13313" width="7.28515625" customWidth="1"/>
    <col min="13314" max="13314" width="7.5703125" customWidth="1"/>
    <col min="13315" max="13315" width="36.7109375" customWidth="1"/>
    <col min="13317" max="13317" width="8.140625" customWidth="1"/>
    <col min="13318" max="13318" width="16.28515625" customWidth="1"/>
    <col min="13319" max="13319" width="19.7109375" customWidth="1"/>
    <col min="13321" max="13321" width="6.28515625" customWidth="1"/>
    <col min="13322" max="13322" width="23.42578125" customWidth="1"/>
    <col min="13569" max="13569" width="7.28515625" customWidth="1"/>
    <col min="13570" max="13570" width="7.5703125" customWidth="1"/>
    <col min="13571" max="13571" width="36.7109375" customWidth="1"/>
    <col min="13573" max="13573" width="8.140625" customWidth="1"/>
    <col min="13574" max="13574" width="16.28515625" customWidth="1"/>
    <col min="13575" max="13575" width="19.7109375" customWidth="1"/>
    <col min="13577" max="13577" width="6.28515625" customWidth="1"/>
    <col min="13578" max="13578" width="23.42578125" customWidth="1"/>
    <col min="13825" max="13825" width="7.28515625" customWidth="1"/>
    <col min="13826" max="13826" width="7.5703125" customWidth="1"/>
    <col min="13827" max="13827" width="36.7109375" customWidth="1"/>
    <col min="13829" max="13829" width="8.140625" customWidth="1"/>
    <col min="13830" max="13830" width="16.28515625" customWidth="1"/>
    <col min="13831" max="13831" width="19.7109375" customWidth="1"/>
    <col min="13833" max="13833" width="6.28515625" customWidth="1"/>
    <col min="13834" max="13834" width="23.42578125" customWidth="1"/>
    <col min="14081" max="14081" width="7.28515625" customWidth="1"/>
    <col min="14082" max="14082" width="7.5703125" customWidth="1"/>
    <col min="14083" max="14083" width="36.7109375" customWidth="1"/>
    <col min="14085" max="14085" width="8.140625" customWidth="1"/>
    <col min="14086" max="14086" width="16.28515625" customWidth="1"/>
    <col min="14087" max="14087" width="19.7109375" customWidth="1"/>
    <col min="14089" max="14089" width="6.28515625" customWidth="1"/>
    <col min="14090" max="14090" width="23.42578125" customWidth="1"/>
    <col min="14337" max="14337" width="7.28515625" customWidth="1"/>
    <col min="14338" max="14338" width="7.5703125" customWidth="1"/>
    <col min="14339" max="14339" width="36.7109375" customWidth="1"/>
    <col min="14341" max="14341" width="8.140625" customWidth="1"/>
    <col min="14342" max="14342" width="16.28515625" customWidth="1"/>
    <col min="14343" max="14343" width="19.7109375" customWidth="1"/>
    <col min="14345" max="14345" width="6.28515625" customWidth="1"/>
    <col min="14346" max="14346" width="23.42578125" customWidth="1"/>
    <col min="14593" max="14593" width="7.28515625" customWidth="1"/>
    <col min="14594" max="14594" width="7.5703125" customWidth="1"/>
    <col min="14595" max="14595" width="36.7109375" customWidth="1"/>
    <col min="14597" max="14597" width="8.140625" customWidth="1"/>
    <col min="14598" max="14598" width="16.28515625" customWidth="1"/>
    <col min="14599" max="14599" width="19.7109375" customWidth="1"/>
    <col min="14601" max="14601" width="6.28515625" customWidth="1"/>
    <col min="14602" max="14602" width="23.42578125" customWidth="1"/>
    <col min="14849" max="14849" width="7.28515625" customWidth="1"/>
    <col min="14850" max="14850" width="7.5703125" customWidth="1"/>
    <col min="14851" max="14851" width="36.7109375" customWidth="1"/>
    <col min="14853" max="14853" width="8.140625" customWidth="1"/>
    <col min="14854" max="14854" width="16.28515625" customWidth="1"/>
    <col min="14855" max="14855" width="19.7109375" customWidth="1"/>
    <col min="14857" max="14857" width="6.28515625" customWidth="1"/>
    <col min="14858" max="14858" width="23.42578125" customWidth="1"/>
    <col min="15105" max="15105" width="7.28515625" customWidth="1"/>
    <col min="15106" max="15106" width="7.5703125" customWidth="1"/>
    <col min="15107" max="15107" width="36.7109375" customWidth="1"/>
    <col min="15109" max="15109" width="8.140625" customWidth="1"/>
    <col min="15110" max="15110" width="16.28515625" customWidth="1"/>
    <col min="15111" max="15111" width="19.7109375" customWidth="1"/>
    <col min="15113" max="15113" width="6.28515625" customWidth="1"/>
    <col min="15114" max="15114" width="23.42578125" customWidth="1"/>
    <col min="15361" max="15361" width="7.28515625" customWidth="1"/>
    <col min="15362" max="15362" width="7.5703125" customWidth="1"/>
    <col min="15363" max="15363" width="36.7109375" customWidth="1"/>
    <col min="15365" max="15365" width="8.140625" customWidth="1"/>
    <col min="15366" max="15366" width="16.28515625" customWidth="1"/>
    <col min="15367" max="15367" width="19.7109375" customWidth="1"/>
    <col min="15369" max="15369" width="6.28515625" customWidth="1"/>
    <col min="15370" max="15370" width="23.42578125" customWidth="1"/>
    <col min="15617" max="15617" width="7.28515625" customWidth="1"/>
    <col min="15618" max="15618" width="7.5703125" customWidth="1"/>
    <col min="15619" max="15619" width="36.7109375" customWidth="1"/>
    <col min="15621" max="15621" width="8.140625" customWidth="1"/>
    <col min="15622" max="15622" width="16.28515625" customWidth="1"/>
    <col min="15623" max="15623" width="19.7109375" customWidth="1"/>
    <col min="15625" max="15625" width="6.28515625" customWidth="1"/>
    <col min="15626" max="15626" width="23.42578125" customWidth="1"/>
    <col min="15873" max="15873" width="7.28515625" customWidth="1"/>
    <col min="15874" max="15874" width="7.5703125" customWidth="1"/>
    <col min="15875" max="15875" width="36.7109375" customWidth="1"/>
    <col min="15877" max="15877" width="8.140625" customWidth="1"/>
    <col min="15878" max="15878" width="16.28515625" customWidth="1"/>
    <col min="15879" max="15879" width="19.7109375" customWidth="1"/>
    <col min="15881" max="15881" width="6.28515625" customWidth="1"/>
    <col min="15882" max="15882" width="23.42578125" customWidth="1"/>
    <col min="16129" max="16129" width="7.28515625" customWidth="1"/>
    <col min="16130" max="16130" width="7.5703125" customWidth="1"/>
    <col min="16131" max="16131" width="36.7109375" customWidth="1"/>
    <col min="16133" max="16133" width="8.140625" customWidth="1"/>
    <col min="16134" max="16134" width="16.28515625" customWidth="1"/>
    <col min="16135" max="16135" width="19.7109375" customWidth="1"/>
    <col min="16137" max="16137" width="6.28515625" customWidth="1"/>
    <col min="16138" max="16138" width="23.42578125" customWidth="1"/>
  </cols>
  <sheetData>
    <row r="1" spans="1:10" ht="18.75" customHeight="1" x14ac:dyDescent="0.25">
      <c r="A1" s="206" t="s">
        <v>300</v>
      </c>
      <c r="B1" s="207"/>
      <c r="C1" s="207"/>
      <c r="D1" s="207"/>
      <c r="E1" s="207"/>
      <c r="F1" s="207"/>
      <c r="G1" s="208"/>
    </row>
    <row r="2" spans="1:10" ht="15" customHeight="1" x14ac:dyDescent="0.25">
      <c r="A2" s="209" t="s">
        <v>209</v>
      </c>
      <c r="B2" s="210"/>
      <c r="C2" s="210"/>
      <c r="D2" s="210"/>
      <c r="E2" s="210"/>
      <c r="F2" s="210"/>
      <c r="G2" s="211"/>
    </row>
    <row r="3" spans="1:10" ht="15" customHeight="1" x14ac:dyDescent="0.25">
      <c r="A3" s="209" t="s">
        <v>211</v>
      </c>
      <c r="B3" s="210"/>
      <c r="C3" s="210"/>
      <c r="D3" s="210"/>
      <c r="E3" s="210"/>
      <c r="F3" s="210"/>
      <c r="G3" s="211"/>
    </row>
    <row r="4" spans="1:10" ht="15" customHeight="1" x14ac:dyDescent="0.25">
      <c r="A4" s="212" t="s">
        <v>40</v>
      </c>
      <c r="B4" s="213"/>
      <c r="C4" s="213"/>
      <c r="D4" s="213"/>
      <c r="E4" s="213"/>
      <c r="F4" s="213"/>
      <c r="G4" s="214"/>
    </row>
    <row r="5" spans="1:10" ht="15.75" x14ac:dyDescent="0.25">
      <c r="A5" s="251" t="s">
        <v>41</v>
      </c>
      <c r="B5" s="252"/>
      <c r="C5" s="252"/>
      <c r="D5" s="218">
        <f>G21</f>
        <v>0</v>
      </c>
      <c r="E5" s="219"/>
      <c r="F5" s="219"/>
      <c r="G5" s="220"/>
    </row>
    <row r="6" spans="1:10" ht="15.75" x14ac:dyDescent="0.25">
      <c r="A6" s="251" t="s">
        <v>42</v>
      </c>
      <c r="B6" s="252"/>
      <c r="C6" s="252"/>
      <c r="D6" s="221">
        <f>D5*0.21</f>
        <v>0</v>
      </c>
      <c r="E6" s="222"/>
      <c r="F6" s="222"/>
      <c r="G6" s="223"/>
    </row>
    <row r="7" spans="1:10" ht="16.5" thickBot="1" x14ac:dyDescent="0.3">
      <c r="A7" s="253" t="s">
        <v>43</v>
      </c>
      <c r="B7" s="254"/>
      <c r="C7" s="254"/>
      <c r="D7" s="227">
        <f>D5+D6</f>
        <v>0</v>
      </c>
      <c r="E7" s="228"/>
      <c r="F7" s="228"/>
      <c r="G7" s="229"/>
    </row>
    <row r="8" spans="1:10" ht="19.5" thickBot="1" x14ac:dyDescent="0.35">
      <c r="A8" s="255" t="s">
        <v>50</v>
      </c>
      <c r="B8" s="256"/>
      <c r="C8" s="256"/>
      <c r="D8" s="256"/>
      <c r="E8" s="256"/>
      <c r="F8" s="256"/>
      <c r="G8" s="257"/>
    </row>
    <row r="9" spans="1:10" ht="15.75" thickBot="1" x14ac:dyDescent="0.3">
      <c r="A9" s="112" t="s">
        <v>44</v>
      </c>
      <c r="B9" s="113" t="s">
        <v>45</v>
      </c>
      <c r="C9" s="114"/>
      <c r="D9" s="115" t="s">
        <v>46</v>
      </c>
      <c r="E9" s="114" t="s">
        <v>47</v>
      </c>
      <c r="F9" s="115" t="s">
        <v>48</v>
      </c>
      <c r="G9" s="116" t="s">
        <v>49</v>
      </c>
    </row>
    <row r="10" spans="1:10" x14ac:dyDescent="0.25">
      <c r="A10" s="117">
        <v>1</v>
      </c>
      <c r="B10" s="127">
        <f>A10</f>
        <v>1</v>
      </c>
      <c r="C10" s="128" t="s">
        <v>51</v>
      </c>
      <c r="D10" s="129"/>
      <c r="E10" s="130"/>
      <c r="F10" s="129"/>
      <c r="G10" s="131"/>
    </row>
    <row r="11" spans="1:10" x14ac:dyDescent="0.25">
      <c r="A11" s="122">
        <v>2</v>
      </c>
      <c r="B11" s="132">
        <f t="shared" ref="B11:B21" si="0">A11</f>
        <v>2</v>
      </c>
      <c r="C11" s="133" t="s">
        <v>52</v>
      </c>
      <c r="D11" s="134" t="s">
        <v>53</v>
      </c>
      <c r="E11" s="134">
        <v>1</v>
      </c>
      <c r="F11" s="135">
        <v>0</v>
      </c>
      <c r="G11" s="136">
        <f>E11*F11</f>
        <v>0</v>
      </c>
      <c r="I11" s="137"/>
      <c r="J11" s="137"/>
    </row>
    <row r="12" spans="1:10" x14ac:dyDescent="0.25">
      <c r="A12" s="122">
        <v>3</v>
      </c>
      <c r="B12" s="132">
        <f t="shared" si="0"/>
        <v>3</v>
      </c>
      <c r="C12" s="133" t="s">
        <v>54</v>
      </c>
      <c r="D12" s="134" t="s">
        <v>53</v>
      </c>
      <c r="E12" s="134">
        <v>1</v>
      </c>
      <c r="F12" s="135">
        <v>0</v>
      </c>
      <c r="G12" s="136">
        <f t="shared" ref="G12:G17" si="1">E12*F12</f>
        <v>0</v>
      </c>
      <c r="I12" s="137"/>
      <c r="J12" s="137"/>
    </row>
    <row r="13" spans="1:10" ht="26.25" x14ac:dyDescent="0.25">
      <c r="A13" s="122">
        <v>4</v>
      </c>
      <c r="B13" s="132">
        <f t="shared" si="0"/>
        <v>4</v>
      </c>
      <c r="C13" s="133" t="s">
        <v>95</v>
      </c>
      <c r="D13" s="134" t="s">
        <v>53</v>
      </c>
      <c r="E13" s="134">
        <v>1</v>
      </c>
      <c r="F13" s="135">
        <v>0</v>
      </c>
      <c r="G13" s="136">
        <f t="shared" si="1"/>
        <v>0</v>
      </c>
      <c r="I13" s="137"/>
      <c r="J13" s="137"/>
    </row>
    <row r="14" spans="1:10" x14ac:dyDescent="0.25">
      <c r="A14" s="122">
        <v>5</v>
      </c>
      <c r="B14" s="132">
        <f t="shared" si="0"/>
        <v>5</v>
      </c>
      <c r="C14" s="138" t="s">
        <v>55</v>
      </c>
      <c r="D14" s="134"/>
      <c r="E14" s="134"/>
      <c r="F14" s="135"/>
      <c r="G14" s="136"/>
      <c r="I14" s="137"/>
      <c r="J14" s="137"/>
    </row>
    <row r="15" spans="1:10" ht="26.25" x14ac:dyDescent="0.25">
      <c r="A15" s="122">
        <v>6</v>
      </c>
      <c r="B15" s="132">
        <f t="shared" si="0"/>
        <v>6</v>
      </c>
      <c r="C15" s="133" t="s">
        <v>56</v>
      </c>
      <c r="D15" s="134" t="s">
        <v>53</v>
      </c>
      <c r="E15" s="134">
        <v>1</v>
      </c>
      <c r="F15" s="135">
        <v>0</v>
      </c>
      <c r="G15" s="136">
        <f t="shared" si="1"/>
        <v>0</v>
      </c>
      <c r="I15" s="137"/>
    </row>
    <row r="16" spans="1:10" ht="39" x14ac:dyDescent="0.25">
      <c r="A16" s="122">
        <v>7</v>
      </c>
      <c r="B16" s="132">
        <f t="shared" si="0"/>
        <v>7</v>
      </c>
      <c r="C16" s="133" t="s">
        <v>57</v>
      </c>
      <c r="D16" s="134" t="s">
        <v>53</v>
      </c>
      <c r="E16" s="134">
        <v>1</v>
      </c>
      <c r="F16" s="135">
        <v>0</v>
      </c>
      <c r="G16" s="136">
        <f t="shared" si="1"/>
        <v>0</v>
      </c>
      <c r="I16" s="137"/>
      <c r="J16" s="137"/>
    </row>
    <row r="17" spans="1:10" ht="26.25" x14ac:dyDescent="0.25">
      <c r="A17" s="122">
        <v>8</v>
      </c>
      <c r="B17" s="132">
        <f t="shared" si="0"/>
        <v>8</v>
      </c>
      <c r="C17" s="133" t="s">
        <v>58</v>
      </c>
      <c r="D17" s="134" t="s">
        <v>53</v>
      </c>
      <c r="E17" s="134">
        <v>1</v>
      </c>
      <c r="F17" s="135">
        <v>0</v>
      </c>
      <c r="G17" s="136">
        <f t="shared" si="1"/>
        <v>0</v>
      </c>
      <c r="I17" s="137"/>
      <c r="J17" s="137"/>
    </row>
    <row r="18" spans="1:10" x14ac:dyDescent="0.25">
      <c r="A18" s="122">
        <v>9</v>
      </c>
      <c r="B18" s="132">
        <f t="shared" si="0"/>
        <v>9</v>
      </c>
      <c r="C18" s="133"/>
      <c r="D18" s="139"/>
      <c r="E18" s="139"/>
      <c r="F18" s="140"/>
      <c r="G18" s="141"/>
      <c r="I18" s="137"/>
      <c r="J18" s="137"/>
    </row>
    <row r="19" spans="1:10" x14ac:dyDescent="0.25">
      <c r="A19" s="122">
        <v>10</v>
      </c>
      <c r="B19" s="132">
        <f t="shared" si="0"/>
        <v>10</v>
      </c>
      <c r="C19" s="142" t="s">
        <v>59</v>
      </c>
      <c r="D19" s="139"/>
      <c r="E19" s="139"/>
      <c r="F19" s="140"/>
      <c r="G19" s="141"/>
      <c r="I19" s="137"/>
      <c r="J19" s="137"/>
    </row>
    <row r="20" spans="1:10" ht="39" x14ac:dyDescent="0.25">
      <c r="A20" s="122">
        <v>11</v>
      </c>
      <c r="B20" s="132">
        <f t="shared" si="0"/>
        <v>11</v>
      </c>
      <c r="C20" s="133" t="s">
        <v>60</v>
      </c>
      <c r="D20" s="139"/>
      <c r="E20" s="139"/>
      <c r="F20" s="140"/>
      <c r="G20" s="141"/>
      <c r="I20" s="137"/>
    </row>
    <row r="21" spans="1:10" ht="15.75" thickBot="1" x14ac:dyDescent="0.3">
      <c r="A21" s="262">
        <v>12</v>
      </c>
      <c r="B21" s="263">
        <f t="shared" si="0"/>
        <v>12</v>
      </c>
      <c r="C21" s="143" t="s">
        <v>61</v>
      </c>
      <c r="D21" s="144"/>
      <c r="E21" s="144"/>
      <c r="F21" s="145"/>
      <c r="G21" s="146">
        <f>SUM(G11:G20)</f>
        <v>0</v>
      </c>
      <c r="I21" s="137"/>
    </row>
    <row r="22" spans="1:10" x14ac:dyDescent="0.25">
      <c r="I22" s="137"/>
    </row>
    <row r="23" spans="1:10" x14ac:dyDescent="0.25">
      <c r="I23" s="137"/>
    </row>
    <row r="24" spans="1:10" x14ac:dyDescent="0.25">
      <c r="I24" s="137"/>
    </row>
    <row r="25" spans="1:10" x14ac:dyDescent="0.25">
      <c r="A25" s="147"/>
      <c r="B25" s="147"/>
      <c r="C25" s="148"/>
      <c r="D25" s="149"/>
      <c r="E25" s="149"/>
      <c r="F25" s="150"/>
      <c r="G25" s="150"/>
      <c r="I25" s="137"/>
    </row>
    <row r="26" spans="1:10" x14ac:dyDescent="0.25">
      <c r="A26" s="147"/>
      <c r="B26" s="147"/>
      <c r="C26" s="148"/>
      <c r="D26" s="149"/>
      <c r="E26" s="149"/>
      <c r="F26" s="150"/>
      <c r="G26" s="150"/>
      <c r="I26" s="137"/>
    </row>
    <row r="27" spans="1:10" x14ac:dyDescent="0.25">
      <c r="A27" s="147"/>
      <c r="B27" s="147"/>
      <c r="C27" s="148"/>
      <c r="D27" s="149"/>
      <c r="E27" s="149"/>
      <c r="F27" s="150"/>
      <c r="G27" s="150"/>
      <c r="I27" s="137"/>
    </row>
    <row r="28" spans="1:10" x14ac:dyDescent="0.25">
      <c r="A28" s="147"/>
      <c r="B28" s="147"/>
      <c r="C28" s="148"/>
      <c r="D28" s="151"/>
      <c r="E28" s="151"/>
      <c r="F28" s="152"/>
      <c r="G28" s="152"/>
      <c r="I28" s="137"/>
    </row>
    <row r="29" spans="1:10" x14ac:dyDescent="0.25">
      <c r="A29" s="147"/>
      <c r="B29" s="147"/>
      <c r="C29" s="148"/>
      <c r="D29" s="149"/>
      <c r="E29" s="149"/>
      <c r="F29" s="150"/>
      <c r="G29" s="150"/>
      <c r="I29" s="137"/>
    </row>
    <row r="30" spans="1:10" x14ac:dyDescent="0.25">
      <c r="A30" s="147"/>
      <c r="B30" s="147"/>
      <c r="C30" s="148"/>
      <c r="D30" s="149"/>
      <c r="E30" s="149"/>
      <c r="F30" s="150"/>
      <c r="G30" s="150"/>
      <c r="I30" s="137"/>
    </row>
    <row r="31" spans="1:10" x14ac:dyDescent="0.25">
      <c r="A31" s="147"/>
      <c r="B31" s="147"/>
      <c r="C31" s="153"/>
      <c r="D31" s="151"/>
      <c r="E31" s="151"/>
      <c r="F31" s="152"/>
      <c r="G31" s="152"/>
    </row>
    <row r="32" spans="1:10" x14ac:dyDescent="0.25">
      <c r="A32" s="147"/>
      <c r="B32" s="147"/>
      <c r="C32" s="148"/>
      <c r="D32" s="151"/>
      <c r="E32" s="151"/>
      <c r="F32" s="152"/>
      <c r="G32" s="152"/>
    </row>
  </sheetData>
  <mergeCells count="11">
    <mergeCell ref="A6:C6"/>
    <mergeCell ref="D6:G6"/>
    <mergeCell ref="A7:C7"/>
    <mergeCell ref="D7:G7"/>
    <mergeCell ref="A8:G8"/>
    <mergeCell ref="A1:G1"/>
    <mergeCell ref="A2:G2"/>
    <mergeCell ref="A3:G3"/>
    <mergeCell ref="A4:G4"/>
    <mergeCell ref="A5:C5"/>
    <mergeCell ref="D5:G5"/>
  </mergeCells>
  <pageMargins left="0.7" right="0.7" top="0.78740157499999996" bottom="0.78740157499999996" header="0.3" footer="0.3"/>
  <pageSetup paperSize="9" fitToHeight="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2BC89-3A3E-40A1-8730-47E193E733EB}">
  <sheetPr codeName="List3">
    <tabColor rgb="FF92D050"/>
    <pageSetUpPr fitToPage="1"/>
  </sheetPr>
  <dimension ref="A1:O42"/>
  <sheetViews>
    <sheetView view="pageBreakPreview" zoomScale="60" zoomScaleNormal="100" workbookViewId="0">
      <selection activeCell="H32" sqref="H32"/>
    </sheetView>
  </sheetViews>
  <sheetFormatPr defaultColWidth="35.5703125" defaultRowHeight="14.25" x14ac:dyDescent="0.2"/>
  <cols>
    <col min="1" max="1" width="13.7109375" style="91" customWidth="1"/>
    <col min="2" max="2" width="6.7109375" style="109" customWidth="1"/>
    <col min="3" max="3" width="60.85546875" style="93" customWidth="1"/>
    <col min="4" max="4" width="42" style="94" customWidth="1"/>
    <col min="5" max="5" width="17.5703125" style="92" customWidth="1"/>
    <col min="6" max="6" width="9" style="95" customWidth="1"/>
    <col min="7" max="7" width="9.7109375" style="96" customWidth="1"/>
    <col min="8" max="8" width="11.42578125" style="173" customWidth="1"/>
    <col min="9" max="9" width="11.28515625" style="173" customWidth="1"/>
    <col min="10" max="10" width="13" style="174" customWidth="1"/>
    <col min="11" max="11" width="12.140625" style="99" customWidth="1"/>
    <col min="12" max="12" width="29.42578125" style="96" customWidth="1"/>
    <col min="13" max="13" width="20.28515625" style="49" customWidth="1"/>
    <col min="14" max="14" width="24" style="49" customWidth="1"/>
    <col min="15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5" t="s">
        <v>7</v>
      </c>
      <c r="I1" s="246"/>
      <c r="J1" s="233" t="s">
        <v>8</v>
      </c>
      <c r="K1" s="234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61" t="s">
        <v>16</v>
      </c>
      <c r="I2" s="161" t="s">
        <v>17</v>
      </c>
      <c r="J2" s="162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163">
        <v>7</v>
      </c>
      <c r="I3" s="164">
        <v>8</v>
      </c>
      <c r="J3" s="23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165"/>
      <c r="I4" s="166"/>
      <c r="J4" s="33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165"/>
      <c r="I5" s="166"/>
      <c r="J5" s="33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165"/>
      <c r="I6" s="166"/>
      <c r="J6" s="33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165"/>
      <c r="I7" s="166"/>
      <c r="J7" s="33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167"/>
      <c r="I8" s="53"/>
      <c r="J8" s="168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167"/>
      <c r="I9" s="53"/>
      <c r="J9" s="168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167"/>
      <c r="I10" s="53"/>
      <c r="J10" s="168"/>
      <c r="K10" s="45"/>
      <c r="L10" s="46"/>
    </row>
    <row r="11" spans="1:14" s="1" customFormat="1" x14ac:dyDescent="0.2">
      <c r="A11" s="35"/>
      <c r="B11" s="102"/>
      <c r="D11" s="84"/>
      <c r="E11" s="84"/>
      <c r="F11" s="84"/>
      <c r="G11" s="41"/>
      <c r="H11" s="167"/>
      <c r="I11" s="53"/>
      <c r="J11" s="101"/>
      <c r="K11" s="101"/>
      <c r="L11" s="46"/>
      <c r="M11" s="89"/>
    </row>
    <row r="12" spans="1:14" s="1" customFormat="1" ht="15" x14ac:dyDescent="0.2">
      <c r="A12" s="35"/>
      <c r="B12" s="102"/>
      <c r="C12" s="48" t="s">
        <v>213</v>
      </c>
      <c r="D12" s="38"/>
      <c r="E12" s="39"/>
      <c r="F12" s="40"/>
      <c r="G12" s="41"/>
      <c r="H12" s="167"/>
      <c r="I12" s="53"/>
      <c r="J12" s="101"/>
      <c r="K12" s="101"/>
      <c r="L12" s="46"/>
    </row>
    <row r="13" spans="1:14" s="1" customFormat="1" ht="71.25" x14ac:dyDescent="0.2">
      <c r="A13" s="35" t="s">
        <v>96</v>
      </c>
      <c r="B13" s="102" t="s">
        <v>289</v>
      </c>
      <c r="C13" s="44" t="s">
        <v>104</v>
      </c>
      <c r="D13" s="39" t="s">
        <v>99</v>
      </c>
      <c r="E13" s="39" t="s">
        <v>0</v>
      </c>
      <c r="F13" s="40">
        <v>1</v>
      </c>
      <c r="G13" s="156"/>
      <c r="H13" s="169">
        <v>0</v>
      </c>
      <c r="I13" s="101">
        <f>CEILING(0.1*H13,10)</f>
        <v>0</v>
      </c>
      <c r="J13" s="101">
        <f>H13*F13</f>
        <v>0</v>
      </c>
      <c r="K13" s="101">
        <f>I13*F13</f>
        <v>0</v>
      </c>
      <c r="L13" s="46"/>
      <c r="M13" s="1" t="s">
        <v>115</v>
      </c>
    </row>
    <row r="14" spans="1:14" s="1" customFormat="1" ht="42.75" x14ac:dyDescent="0.2">
      <c r="A14" s="35" t="s">
        <v>96</v>
      </c>
      <c r="B14" s="102" t="s">
        <v>288</v>
      </c>
      <c r="C14" s="44" t="s">
        <v>290</v>
      </c>
      <c r="D14" s="39" t="s">
        <v>293</v>
      </c>
      <c r="E14" s="39" t="s">
        <v>0</v>
      </c>
      <c r="F14" s="40">
        <v>1</v>
      </c>
      <c r="G14" s="156"/>
      <c r="H14" s="169">
        <v>0</v>
      </c>
      <c r="I14" s="101">
        <f>H14*0.1</f>
        <v>0</v>
      </c>
      <c r="J14" s="101">
        <f>H14*F14</f>
        <v>0</v>
      </c>
      <c r="K14" s="101">
        <f>I14*F14</f>
        <v>0</v>
      </c>
      <c r="L14" s="46"/>
    </row>
    <row r="15" spans="1:14" s="1" customFormat="1" ht="28.5" x14ac:dyDescent="0.2">
      <c r="A15" s="35" t="s">
        <v>96</v>
      </c>
      <c r="B15" s="102" t="s">
        <v>37</v>
      </c>
      <c r="C15" s="44" t="s">
        <v>247</v>
      </c>
      <c r="D15" s="39" t="s">
        <v>248</v>
      </c>
      <c r="E15" s="39" t="s">
        <v>0</v>
      </c>
      <c r="F15" s="40">
        <v>3</v>
      </c>
      <c r="G15" s="156"/>
      <c r="H15" s="169">
        <v>0</v>
      </c>
      <c r="I15" s="101">
        <f t="shared" ref="I15:I20" si="0">CEILING(0.1*H15,10)</f>
        <v>0</v>
      </c>
      <c r="J15" s="101">
        <f>H15*F15</f>
        <v>0</v>
      </c>
      <c r="K15" s="101">
        <f>I15*F15</f>
        <v>0</v>
      </c>
      <c r="L15" s="46"/>
      <c r="M15" s="1" t="s">
        <v>116</v>
      </c>
      <c r="N15" s="1" t="s">
        <v>212</v>
      </c>
    </row>
    <row r="16" spans="1:14" s="1" customFormat="1" ht="28.5" x14ac:dyDescent="0.2">
      <c r="A16" s="35" t="s">
        <v>96</v>
      </c>
      <c r="B16" s="102" t="s">
        <v>38</v>
      </c>
      <c r="C16" s="44" t="s">
        <v>247</v>
      </c>
      <c r="D16" s="39" t="s">
        <v>249</v>
      </c>
      <c r="E16" s="39" t="s">
        <v>0</v>
      </c>
      <c r="F16" s="40">
        <v>1</v>
      </c>
      <c r="G16" s="156"/>
      <c r="H16" s="169">
        <v>0</v>
      </c>
      <c r="I16" s="101">
        <f t="shared" ref="I16" si="1">CEILING(0.1*H16,10)</f>
        <v>0</v>
      </c>
      <c r="J16" s="101">
        <f>H16*F16</f>
        <v>0</v>
      </c>
      <c r="K16" s="101">
        <f>I16*F16</f>
        <v>0</v>
      </c>
      <c r="L16" s="46"/>
    </row>
    <row r="17" spans="1:15" s="1" customFormat="1" ht="42.75" x14ac:dyDescent="0.2">
      <c r="A17" s="35" t="s">
        <v>96</v>
      </c>
      <c r="B17" s="102" t="s">
        <v>34</v>
      </c>
      <c r="C17" s="44" t="s">
        <v>73</v>
      </c>
      <c r="D17" s="39" t="s">
        <v>100</v>
      </c>
      <c r="E17" s="39" t="s">
        <v>0</v>
      </c>
      <c r="F17" s="40">
        <v>6</v>
      </c>
      <c r="G17" s="156"/>
      <c r="H17" s="169">
        <v>0</v>
      </c>
      <c r="I17" s="101">
        <f t="shared" si="0"/>
        <v>0</v>
      </c>
      <c r="J17" s="101">
        <f>H17*F17</f>
        <v>0</v>
      </c>
      <c r="K17" s="101">
        <f>I17*F17</f>
        <v>0</v>
      </c>
      <c r="L17" s="46"/>
      <c r="M17" s="1" t="s">
        <v>117</v>
      </c>
      <c r="N17" s="1" t="s">
        <v>177</v>
      </c>
      <c r="O17" s="1" t="s">
        <v>178</v>
      </c>
    </row>
    <row r="18" spans="1:15" s="1" customFormat="1" ht="42.75" x14ac:dyDescent="0.2">
      <c r="A18" s="35" t="s">
        <v>96</v>
      </c>
      <c r="B18" s="102" t="s">
        <v>35</v>
      </c>
      <c r="C18" s="44" t="s">
        <v>73</v>
      </c>
      <c r="D18" s="39" t="s">
        <v>101</v>
      </c>
      <c r="E18" s="39" t="s">
        <v>0</v>
      </c>
      <c r="F18" s="40">
        <v>8</v>
      </c>
      <c r="G18" s="156"/>
      <c r="H18" s="169">
        <v>0</v>
      </c>
      <c r="I18" s="101">
        <f t="shared" si="0"/>
        <v>0</v>
      </c>
      <c r="J18" s="101">
        <f t="shared" ref="J18:J31" si="2">H18*F18</f>
        <v>0</v>
      </c>
      <c r="K18" s="101">
        <f t="shared" ref="K18:K27" si="3">I18*F18</f>
        <v>0</v>
      </c>
      <c r="L18" s="46"/>
      <c r="M18" s="1" t="s">
        <v>118</v>
      </c>
      <c r="N18" s="1" t="s">
        <v>179</v>
      </c>
      <c r="O18" s="1" t="s">
        <v>178</v>
      </c>
    </row>
    <row r="19" spans="1:15" s="1" customFormat="1" ht="42.75" x14ac:dyDescent="0.2">
      <c r="A19" s="35" t="s">
        <v>96</v>
      </c>
      <c r="B19" s="102" t="s">
        <v>36</v>
      </c>
      <c r="C19" s="44" t="s">
        <v>73</v>
      </c>
      <c r="D19" s="39" t="s">
        <v>180</v>
      </c>
      <c r="E19" s="39" t="s">
        <v>0</v>
      </c>
      <c r="F19" s="40">
        <v>22</v>
      </c>
      <c r="G19" s="51"/>
      <c r="H19" s="167">
        <v>0</v>
      </c>
      <c r="I19" s="101">
        <f t="shared" si="0"/>
        <v>0</v>
      </c>
      <c r="J19" s="101">
        <f t="shared" si="2"/>
        <v>0</v>
      </c>
      <c r="K19" s="101">
        <f t="shared" si="3"/>
        <v>0</v>
      </c>
      <c r="L19" s="46"/>
      <c r="M19" s="1" t="s">
        <v>119</v>
      </c>
      <c r="N19" s="1" t="s">
        <v>182</v>
      </c>
      <c r="O19" s="1" t="s">
        <v>181</v>
      </c>
    </row>
    <row r="20" spans="1:15" s="1" customFormat="1" ht="28.5" x14ac:dyDescent="0.25">
      <c r="A20" s="35" t="s">
        <v>96</v>
      </c>
      <c r="B20" s="102" t="s">
        <v>25</v>
      </c>
      <c r="C20" s="44" t="s">
        <v>127</v>
      </c>
      <c r="D20" s="39" t="s">
        <v>98</v>
      </c>
      <c r="E20" s="39" t="s">
        <v>0</v>
      </c>
      <c r="F20" s="40">
        <v>2</v>
      </c>
      <c r="G20" s="51"/>
      <c r="H20" s="167">
        <v>0</v>
      </c>
      <c r="I20" s="101">
        <f t="shared" si="0"/>
        <v>0</v>
      </c>
      <c r="J20" s="101">
        <f t="shared" ref="J20" si="4">H20*F20</f>
        <v>0</v>
      </c>
      <c r="K20" s="101">
        <f t="shared" ref="K20" si="5">I20*F20</f>
        <v>0</v>
      </c>
      <c r="L20" s="46"/>
      <c r="M20" s="1" t="s">
        <v>171</v>
      </c>
      <c r="N20" s="175" t="s">
        <v>183</v>
      </c>
    </row>
    <row r="21" spans="1:15" s="1" customFormat="1" ht="15" x14ac:dyDescent="0.25">
      <c r="A21" s="35" t="s">
        <v>96</v>
      </c>
      <c r="B21" s="102" t="s">
        <v>218</v>
      </c>
      <c r="C21" s="44" t="s">
        <v>227</v>
      </c>
      <c r="D21" s="36" t="s">
        <v>228</v>
      </c>
      <c r="E21" s="39" t="s">
        <v>24</v>
      </c>
      <c r="F21" s="40">
        <f>(100+36*0.5)*1.1</f>
        <v>129.80000000000001</v>
      </c>
      <c r="G21" s="51"/>
      <c r="H21" s="167">
        <v>0</v>
      </c>
      <c r="I21" s="101">
        <f>H21*0.25</f>
        <v>0</v>
      </c>
      <c r="J21" s="101">
        <f t="shared" si="2"/>
        <v>0</v>
      </c>
      <c r="K21" s="101">
        <f t="shared" si="3"/>
        <v>0</v>
      </c>
      <c r="L21" s="46"/>
      <c r="N21" s="180" t="s">
        <v>225</v>
      </c>
    </row>
    <row r="22" spans="1:15" s="1" customFormat="1" ht="28.5" x14ac:dyDescent="0.2">
      <c r="A22" s="35" t="s">
        <v>96</v>
      </c>
      <c r="B22" s="102" t="s">
        <v>219</v>
      </c>
      <c r="C22" s="44" t="s">
        <v>226</v>
      </c>
      <c r="D22" s="55" t="s">
        <v>229</v>
      </c>
      <c r="E22" s="39" t="s">
        <v>24</v>
      </c>
      <c r="F22" s="40">
        <f>CEILING((5+8)*1.1,1)</f>
        <v>15</v>
      </c>
      <c r="G22" s="41"/>
      <c r="H22" s="42">
        <v>0</v>
      </c>
      <c r="I22" s="101">
        <f>H22*0.25</f>
        <v>0</v>
      </c>
      <c r="J22" s="101">
        <f t="shared" ref="J22" si="6">H22*F22</f>
        <v>0</v>
      </c>
      <c r="K22" s="101">
        <f>I22*F22</f>
        <v>0</v>
      </c>
      <c r="L22" s="46"/>
    </row>
    <row r="23" spans="1:15" s="1" customFormat="1" ht="28.5" x14ac:dyDescent="0.2">
      <c r="A23" s="35" t="s">
        <v>96</v>
      </c>
      <c r="B23" s="102" t="s">
        <v>220</v>
      </c>
      <c r="C23" s="44" t="s">
        <v>232</v>
      </c>
      <c r="D23" s="55" t="s">
        <v>71</v>
      </c>
      <c r="E23" s="39" t="s">
        <v>24</v>
      </c>
      <c r="F23" s="40">
        <f>CEILING((33+33*1.1)*1.1,1)</f>
        <v>77</v>
      </c>
      <c r="G23" s="41"/>
      <c r="H23" s="42">
        <v>0</v>
      </c>
      <c r="I23" s="101">
        <f>CEILING(H23*0.25,10)</f>
        <v>0</v>
      </c>
      <c r="J23" s="101">
        <f t="shared" si="2"/>
        <v>0</v>
      </c>
      <c r="K23" s="101">
        <f t="shared" si="3"/>
        <v>0</v>
      </c>
      <c r="L23" s="46"/>
    </row>
    <row r="24" spans="1:15" s="1" customFormat="1" ht="28.5" x14ac:dyDescent="0.2">
      <c r="A24" s="35" t="s">
        <v>96</v>
      </c>
      <c r="B24" s="102" t="s">
        <v>221</v>
      </c>
      <c r="C24" s="44" t="s">
        <v>232</v>
      </c>
      <c r="D24" s="55" t="s">
        <v>231</v>
      </c>
      <c r="E24" s="39" t="s">
        <v>24</v>
      </c>
      <c r="F24" s="40">
        <f>CEILING((33+48*0.6)*1.1,1)</f>
        <v>68</v>
      </c>
      <c r="G24" s="41"/>
      <c r="H24" s="42">
        <v>0</v>
      </c>
      <c r="I24" s="101">
        <f>H24*0.25</f>
        <v>0</v>
      </c>
      <c r="J24" s="101">
        <f t="shared" ref="J24" si="7">H24*F24</f>
        <v>0</v>
      </c>
      <c r="K24" s="101">
        <f t="shared" ref="K24" si="8">I24*F24</f>
        <v>0</v>
      </c>
      <c r="L24" s="46"/>
    </row>
    <row r="25" spans="1:15" s="1" customFormat="1" ht="15" x14ac:dyDescent="0.25">
      <c r="A25" s="35" t="s">
        <v>96</v>
      </c>
      <c r="B25" s="102" t="s">
        <v>222</v>
      </c>
      <c r="C25" s="44" t="s">
        <v>193</v>
      </c>
      <c r="D25" s="36" t="s">
        <v>230</v>
      </c>
      <c r="E25" s="39" t="s">
        <v>24</v>
      </c>
      <c r="F25" s="40">
        <f>(30+32)*1.1</f>
        <v>68.2</v>
      </c>
      <c r="G25" s="41"/>
      <c r="H25" s="167">
        <v>0</v>
      </c>
      <c r="I25" s="101">
        <f>H25*0.25</f>
        <v>0</v>
      </c>
      <c r="J25" s="101">
        <f t="shared" si="2"/>
        <v>0</v>
      </c>
      <c r="K25" s="101">
        <f t="shared" si="3"/>
        <v>0</v>
      </c>
      <c r="L25" s="46"/>
      <c r="N25" s="175" t="s">
        <v>194</v>
      </c>
    </row>
    <row r="26" spans="1:15" s="1" customFormat="1" ht="16.5" x14ac:dyDescent="0.2">
      <c r="A26" s="35" t="s">
        <v>96</v>
      </c>
      <c r="B26" s="102" t="s">
        <v>223</v>
      </c>
      <c r="C26" s="110" t="s">
        <v>69</v>
      </c>
      <c r="D26" s="56" t="s">
        <v>67</v>
      </c>
      <c r="E26" s="56" t="s">
        <v>26</v>
      </c>
      <c r="F26" s="179">
        <f>(63+55+12+12)*1.2</f>
        <v>170.4</v>
      </c>
      <c r="G26" s="41"/>
      <c r="H26" s="53">
        <v>0</v>
      </c>
      <c r="I26" s="101">
        <f>H26*0.25</f>
        <v>0</v>
      </c>
      <c r="J26" s="101">
        <f t="shared" si="2"/>
        <v>0</v>
      </c>
      <c r="K26" s="101">
        <f t="shared" si="3"/>
        <v>0</v>
      </c>
      <c r="L26" s="46"/>
    </row>
    <row r="27" spans="1:15" s="1" customFormat="1" ht="16.5" x14ac:dyDescent="0.2">
      <c r="A27" s="35" t="s">
        <v>96</v>
      </c>
      <c r="B27" s="102" t="s">
        <v>224</v>
      </c>
      <c r="C27" s="110" t="s">
        <v>174</v>
      </c>
      <c r="D27" s="56" t="s">
        <v>66</v>
      </c>
      <c r="E27" s="56" t="s">
        <v>26</v>
      </c>
      <c r="F27" s="179">
        <f>(77+58)*1.2</f>
        <v>162</v>
      </c>
      <c r="G27" s="41"/>
      <c r="H27" s="53">
        <v>0</v>
      </c>
      <c r="I27" s="101">
        <f>CEILING(H27*0.25,10)</f>
        <v>0</v>
      </c>
      <c r="J27" s="101">
        <f t="shared" si="2"/>
        <v>0</v>
      </c>
      <c r="K27" s="101">
        <f t="shared" si="3"/>
        <v>0</v>
      </c>
      <c r="L27" s="46"/>
    </row>
    <row r="28" spans="1:15" s="1" customFormat="1" x14ac:dyDescent="0.2">
      <c r="A28" s="35"/>
      <c r="B28" s="102"/>
      <c r="C28" s="110"/>
      <c r="D28" s="39"/>
      <c r="E28" s="56"/>
      <c r="F28" s="40"/>
      <c r="G28" s="41"/>
      <c r="H28" s="167"/>
      <c r="I28" s="53"/>
      <c r="J28" s="101"/>
      <c r="K28" s="101"/>
      <c r="L28" s="46"/>
    </row>
    <row r="29" spans="1:15" ht="15" x14ac:dyDescent="0.2">
      <c r="A29" s="35"/>
      <c r="B29" s="181"/>
      <c r="C29" s="59" t="s">
        <v>27</v>
      </c>
      <c r="D29" s="36"/>
      <c r="E29" s="39"/>
      <c r="F29" s="56"/>
      <c r="G29" s="182"/>
      <c r="H29" s="183"/>
      <c r="I29" s="183"/>
      <c r="J29" s="101"/>
      <c r="K29" s="53"/>
      <c r="L29" s="54"/>
      <c r="M29" s="64"/>
    </row>
    <row r="30" spans="1:15" x14ac:dyDescent="0.2">
      <c r="A30" s="184"/>
      <c r="B30" s="181"/>
      <c r="C30" s="60" t="s">
        <v>28</v>
      </c>
      <c r="D30" s="61"/>
      <c r="E30" s="39" t="s">
        <v>29</v>
      </c>
      <c r="F30" s="160">
        <v>58</v>
      </c>
      <c r="G30" s="57"/>
      <c r="H30" s="170">
        <v>0</v>
      </c>
      <c r="I30" s="170"/>
      <c r="J30" s="101">
        <f>H30*F30</f>
        <v>0</v>
      </c>
      <c r="K30" s="185"/>
      <c r="L30" s="54"/>
      <c r="M30" s="64"/>
    </row>
    <row r="31" spans="1:15" x14ac:dyDescent="0.2">
      <c r="A31" s="184"/>
      <c r="B31" s="104"/>
      <c r="C31" s="60" t="s">
        <v>30</v>
      </c>
      <c r="D31" s="61"/>
      <c r="E31" s="39" t="s">
        <v>29</v>
      </c>
      <c r="F31" s="160">
        <v>52</v>
      </c>
      <c r="G31" s="57"/>
      <c r="H31" s="170">
        <v>0</v>
      </c>
      <c r="I31" s="170"/>
      <c r="J31" s="101">
        <f t="shared" si="2"/>
        <v>0</v>
      </c>
      <c r="K31" s="185"/>
      <c r="L31" s="54"/>
      <c r="M31" s="186"/>
    </row>
    <row r="32" spans="1:15" x14ac:dyDescent="0.2">
      <c r="A32" s="35"/>
      <c r="B32" s="102"/>
      <c r="C32" s="65"/>
      <c r="D32" s="36"/>
      <c r="E32" s="39"/>
      <c r="F32" s="40"/>
      <c r="G32" s="65"/>
      <c r="H32" s="53"/>
      <c r="I32" s="53"/>
      <c r="J32" s="101"/>
      <c r="K32" s="53"/>
      <c r="L32" s="54"/>
      <c r="M32" s="157"/>
    </row>
    <row r="33" spans="1:12" ht="15" x14ac:dyDescent="0.2">
      <c r="A33" s="35"/>
      <c r="B33" s="102"/>
      <c r="C33" s="59" t="s">
        <v>31</v>
      </c>
      <c r="D33" s="36"/>
      <c r="E33" s="39"/>
      <c r="F33" s="40"/>
      <c r="G33" s="65"/>
      <c r="H33" s="53"/>
      <c r="I33" s="53"/>
      <c r="J33" s="67"/>
      <c r="K33" s="67"/>
      <c r="L33" s="54"/>
    </row>
    <row r="34" spans="1:12" ht="15" x14ac:dyDescent="0.2">
      <c r="A34" s="35"/>
      <c r="B34" s="102"/>
      <c r="C34" s="65"/>
      <c r="D34" s="36"/>
      <c r="E34" s="39"/>
      <c r="F34" s="40"/>
      <c r="G34" s="65"/>
      <c r="H34" s="53"/>
      <c r="I34" s="53"/>
      <c r="J34" s="67"/>
      <c r="K34" s="67"/>
      <c r="L34" s="54"/>
    </row>
    <row r="35" spans="1:12" ht="15" x14ac:dyDescent="0.2">
      <c r="A35" s="35"/>
      <c r="B35" s="102"/>
      <c r="C35" s="59" t="s">
        <v>32</v>
      </c>
      <c r="D35" s="36"/>
      <c r="E35" s="39"/>
      <c r="F35" s="40"/>
      <c r="G35" s="65"/>
      <c r="H35" s="53"/>
      <c r="I35" s="53"/>
      <c r="J35" s="66">
        <f>SUM(J13:J34)</f>
        <v>0</v>
      </c>
      <c r="K35" s="67">
        <f>SUM(K13:K33)</f>
        <v>0</v>
      </c>
      <c r="L35" s="54"/>
    </row>
    <row r="36" spans="1:12" ht="15" x14ac:dyDescent="0.2">
      <c r="A36" s="35"/>
      <c r="B36" s="102"/>
      <c r="C36" s="59"/>
      <c r="D36" s="36"/>
      <c r="E36" s="39"/>
      <c r="F36" s="40"/>
      <c r="G36" s="65"/>
      <c r="H36" s="53"/>
      <c r="I36" s="53"/>
      <c r="J36" s="66"/>
      <c r="K36" s="67"/>
      <c r="L36" s="54"/>
    </row>
    <row r="37" spans="1:12" ht="15" x14ac:dyDescent="0.2">
      <c r="A37" s="35"/>
      <c r="B37" s="102"/>
      <c r="C37" s="59"/>
      <c r="D37" s="36"/>
      <c r="E37" s="39"/>
      <c r="F37" s="40"/>
      <c r="G37" s="65"/>
      <c r="H37" s="53"/>
      <c r="I37" s="53"/>
      <c r="J37" s="66">
        <f>J35+K35</f>
        <v>0</v>
      </c>
      <c r="K37" s="67"/>
      <c r="L37" s="54"/>
    </row>
    <row r="38" spans="1:12" ht="15" x14ac:dyDescent="0.2">
      <c r="A38" s="35"/>
      <c r="B38" s="102"/>
      <c r="C38" s="59"/>
      <c r="D38" s="36"/>
      <c r="E38" s="39"/>
      <c r="F38" s="40"/>
      <c r="G38" s="65"/>
      <c r="H38" s="53"/>
      <c r="I38" s="53"/>
      <c r="J38" s="67"/>
      <c r="K38" s="67"/>
      <c r="L38" s="54"/>
    </row>
    <row r="39" spans="1:12" ht="15" x14ac:dyDescent="0.2">
      <c r="A39" s="35"/>
      <c r="B39" s="102"/>
      <c r="C39" s="59"/>
      <c r="D39" s="36"/>
      <c r="E39" s="39"/>
      <c r="F39" s="40"/>
      <c r="G39" s="65"/>
      <c r="H39" s="53"/>
      <c r="I39" s="53"/>
      <c r="J39" s="67"/>
      <c r="K39" s="67"/>
      <c r="L39" s="54"/>
    </row>
    <row r="40" spans="1:12" ht="15" x14ac:dyDescent="0.2">
      <c r="A40" s="35"/>
      <c r="B40" s="102"/>
      <c r="C40" s="59"/>
      <c r="D40" s="36"/>
      <c r="E40" s="39"/>
      <c r="F40" s="40"/>
      <c r="G40" s="65"/>
      <c r="H40" s="53"/>
      <c r="I40" s="53"/>
      <c r="J40" s="67"/>
      <c r="K40" s="67"/>
      <c r="L40" s="54"/>
    </row>
    <row r="41" spans="1:12" ht="15.75" thickBot="1" x14ac:dyDescent="0.25">
      <c r="A41" s="68"/>
      <c r="B41" s="106"/>
      <c r="C41" s="69"/>
      <c r="D41" s="17"/>
      <c r="E41" s="19"/>
      <c r="F41" s="18"/>
      <c r="G41" s="70"/>
      <c r="H41" s="163"/>
      <c r="I41" s="163"/>
      <c r="J41" s="73"/>
      <c r="K41" s="73"/>
      <c r="L41" s="74"/>
    </row>
    <row r="42" spans="1:12" x14ac:dyDescent="0.2">
      <c r="A42" s="75"/>
      <c r="B42" s="107"/>
      <c r="C42" s="77"/>
      <c r="D42" s="78"/>
      <c r="E42" s="76"/>
      <c r="F42" s="79"/>
      <c r="G42" s="80"/>
      <c r="H42" s="171"/>
      <c r="I42" s="171"/>
      <c r="J42" s="172"/>
      <c r="K42" s="83"/>
      <c r="L42" s="80"/>
    </row>
  </sheetData>
  <mergeCells count="7">
    <mergeCell ref="J1:K1"/>
    <mergeCell ref="A2:B2"/>
    <mergeCell ref="A3:B3"/>
    <mergeCell ref="C9:C10"/>
    <mergeCell ref="A1:B1"/>
    <mergeCell ref="F1:G1"/>
    <mergeCell ref="H1:I1"/>
  </mergeCells>
  <phoneticPr fontId="1" type="noConversion"/>
  <hyperlinks>
    <hyperlink ref="N20" r:id="rId1" xr:uid="{EEF29B1A-91A6-46B0-A298-0BB7B9961DBC}"/>
  </hyperlinks>
  <pageMargins left="0.7" right="0.7" top="0.78740157499999996" bottom="0.78740157499999996" header="0.3" footer="0.3"/>
  <pageSetup paperSize="9" scale="55" fitToHeight="0" orientation="landscape" r:id="rId2"/>
  <colBreaks count="1" manualBreakCount="1">
    <brk id="12" max="222" man="1"/>
  </col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C6F87-19C9-4A8D-B05E-20B59DD94273}">
  <sheetPr>
    <tabColor rgb="FF92D050"/>
    <pageSetUpPr fitToPage="1"/>
  </sheetPr>
  <dimension ref="A1:N58"/>
  <sheetViews>
    <sheetView view="pageBreakPreview" topLeftCell="A16" zoomScale="60" zoomScaleNormal="100" workbookViewId="0">
      <selection activeCell="H48" sqref="H48"/>
    </sheetView>
  </sheetViews>
  <sheetFormatPr defaultColWidth="35.5703125" defaultRowHeight="14.25" x14ac:dyDescent="0.2"/>
  <cols>
    <col min="1" max="1" width="13.7109375" style="91" customWidth="1"/>
    <col min="2" max="2" width="6.7109375" style="109" customWidth="1"/>
    <col min="3" max="3" width="60.85546875" style="93" customWidth="1"/>
    <col min="4" max="4" width="42" style="94" customWidth="1"/>
    <col min="5" max="5" width="17.5703125" style="92" customWidth="1"/>
    <col min="6" max="6" width="9" style="95" customWidth="1"/>
    <col min="7" max="7" width="9.7109375" style="96" customWidth="1"/>
    <col min="8" max="8" width="11.42578125" style="173" customWidth="1"/>
    <col min="9" max="9" width="11.28515625" style="173" customWidth="1"/>
    <col min="10" max="10" width="13" style="174" customWidth="1"/>
    <col min="11" max="11" width="12.140625" style="99" customWidth="1"/>
    <col min="12" max="12" width="29.42578125" style="96" customWidth="1"/>
    <col min="13" max="13" width="23.42578125" style="49" customWidth="1"/>
    <col min="14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5" t="s">
        <v>7</v>
      </c>
      <c r="I1" s="246"/>
      <c r="J1" s="233" t="s">
        <v>8</v>
      </c>
      <c r="K1" s="234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61" t="s">
        <v>16</v>
      </c>
      <c r="I2" s="161" t="s">
        <v>17</v>
      </c>
      <c r="J2" s="162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163">
        <v>7</v>
      </c>
      <c r="I3" s="164">
        <v>8</v>
      </c>
      <c r="J3" s="23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165"/>
      <c r="I4" s="166"/>
      <c r="J4" s="33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165"/>
      <c r="I5" s="166"/>
      <c r="J5" s="33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165"/>
      <c r="I6" s="166"/>
      <c r="J6" s="33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165"/>
      <c r="I7" s="166"/>
      <c r="J7" s="33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167"/>
      <c r="I8" s="53"/>
      <c r="J8" s="168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167"/>
      <c r="I9" s="53"/>
      <c r="J9" s="168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167"/>
      <c r="I10" s="53"/>
      <c r="J10" s="168"/>
      <c r="K10" s="45"/>
      <c r="L10" s="46"/>
    </row>
    <row r="11" spans="1:14" s="1" customFormat="1" x14ac:dyDescent="0.2">
      <c r="A11" s="35"/>
      <c r="B11" s="102"/>
      <c r="D11" s="84"/>
      <c r="E11" s="84"/>
      <c r="F11" s="84"/>
      <c r="G11" s="41"/>
      <c r="H11" s="167"/>
      <c r="I11" s="53"/>
      <c r="J11" s="101"/>
      <c r="K11" s="101"/>
      <c r="L11" s="46"/>
      <c r="M11" s="89"/>
    </row>
    <row r="12" spans="1:14" s="1" customFormat="1" ht="30" x14ac:dyDescent="0.2">
      <c r="A12" s="35"/>
      <c r="B12" s="102"/>
      <c r="C12" s="48" t="s">
        <v>214</v>
      </c>
      <c r="D12" s="38"/>
      <c r="E12" s="39"/>
      <c r="F12" s="40"/>
      <c r="G12" s="41"/>
      <c r="H12" s="167"/>
      <c r="I12" s="53"/>
      <c r="J12" s="101"/>
      <c r="K12" s="101"/>
      <c r="L12" s="46"/>
    </row>
    <row r="13" spans="1:14" s="1" customFormat="1" ht="57" x14ac:dyDescent="0.2">
      <c r="A13" s="35" t="s">
        <v>97</v>
      </c>
      <c r="B13" s="102" t="s">
        <v>289</v>
      </c>
      <c r="C13" s="44" t="s">
        <v>113</v>
      </c>
      <c r="D13" s="39" t="s">
        <v>128</v>
      </c>
      <c r="E13" s="39" t="s">
        <v>0</v>
      </c>
      <c r="F13" s="40">
        <v>1</v>
      </c>
      <c r="G13" s="156"/>
      <c r="H13" s="169">
        <v>0</v>
      </c>
      <c r="I13" s="101">
        <f>CEILING(0.1*H13,10)</f>
        <v>0</v>
      </c>
      <c r="J13" s="101">
        <f>H13*F13</f>
        <v>0</v>
      </c>
      <c r="K13" s="101">
        <f>I13*F13</f>
        <v>0</v>
      </c>
      <c r="L13" s="46"/>
      <c r="M13" s="1" t="s">
        <v>132</v>
      </c>
    </row>
    <row r="14" spans="1:14" s="1" customFormat="1" ht="28.5" x14ac:dyDescent="0.2">
      <c r="A14" s="35" t="s">
        <v>97</v>
      </c>
      <c r="B14" s="102" t="s">
        <v>288</v>
      </c>
      <c r="C14" s="44" t="s">
        <v>290</v>
      </c>
      <c r="D14" s="39" t="s">
        <v>292</v>
      </c>
      <c r="E14" s="39" t="s">
        <v>0</v>
      </c>
      <c r="F14" s="40">
        <v>1</v>
      </c>
      <c r="G14" s="156"/>
      <c r="H14" s="169">
        <v>0</v>
      </c>
      <c r="I14" s="101">
        <f>H14*0.1</f>
        <v>0</v>
      </c>
      <c r="J14" s="101">
        <f>H14*F14</f>
        <v>0</v>
      </c>
      <c r="K14" s="101">
        <f>I14*F14</f>
        <v>0</v>
      </c>
      <c r="L14" s="46"/>
    </row>
    <row r="15" spans="1:14" s="1" customFormat="1" ht="15" x14ac:dyDescent="0.25">
      <c r="A15" s="35" t="s">
        <v>97</v>
      </c>
      <c r="B15" s="102" t="s">
        <v>37</v>
      </c>
      <c r="C15" s="44" t="s">
        <v>102</v>
      </c>
      <c r="D15" s="39" t="s">
        <v>103</v>
      </c>
      <c r="E15" s="39" t="s">
        <v>0</v>
      </c>
      <c r="F15" s="40">
        <v>2</v>
      </c>
      <c r="G15" s="156"/>
      <c r="H15" s="169">
        <v>0</v>
      </c>
      <c r="I15" s="101">
        <f t="shared" ref="I15:I29" si="0">CEILING(0.1*H15,10)</f>
        <v>0</v>
      </c>
      <c r="J15" s="101">
        <f>H15*F15</f>
        <v>0</v>
      </c>
      <c r="K15" s="101">
        <f>I15*F15</f>
        <v>0</v>
      </c>
      <c r="L15" s="46"/>
      <c r="M15" s="1" t="s">
        <v>165</v>
      </c>
      <c r="N15" s="175" t="s">
        <v>185</v>
      </c>
    </row>
    <row r="16" spans="1:14" s="1" customFormat="1" ht="42.75" x14ac:dyDescent="0.2">
      <c r="A16" s="35" t="s">
        <v>97</v>
      </c>
      <c r="B16" s="102" t="s">
        <v>38</v>
      </c>
      <c r="C16" s="44" t="s">
        <v>33</v>
      </c>
      <c r="D16" s="39" t="s">
        <v>105</v>
      </c>
      <c r="E16" s="39" t="s">
        <v>0</v>
      </c>
      <c r="F16" s="40">
        <v>1</v>
      </c>
      <c r="G16" s="156"/>
      <c r="H16" s="169">
        <v>0</v>
      </c>
      <c r="I16" s="101">
        <f t="shared" si="0"/>
        <v>0</v>
      </c>
      <c r="J16" s="101">
        <f>H16*F16</f>
        <v>0</v>
      </c>
      <c r="K16" s="101">
        <f>I16*F16</f>
        <v>0</v>
      </c>
      <c r="L16" s="46"/>
      <c r="M16" s="1" t="s">
        <v>166</v>
      </c>
      <c r="N16" s="1" t="s">
        <v>184</v>
      </c>
    </row>
    <row r="17" spans="1:14" s="1" customFormat="1" ht="42.75" x14ac:dyDescent="0.2">
      <c r="A17" s="35" t="s">
        <v>97</v>
      </c>
      <c r="B17" s="102" t="s">
        <v>106</v>
      </c>
      <c r="C17" s="44" t="s">
        <v>33</v>
      </c>
      <c r="D17" s="39" t="s">
        <v>107</v>
      </c>
      <c r="E17" s="39" t="s">
        <v>0</v>
      </c>
      <c r="F17" s="40">
        <v>2</v>
      </c>
      <c r="G17" s="156"/>
      <c r="H17" s="169">
        <v>0</v>
      </c>
      <c r="I17" s="101">
        <f t="shared" si="0"/>
        <v>0</v>
      </c>
      <c r="J17" s="101">
        <f t="shared" ref="J17:J47" si="1">H17*F17</f>
        <v>0</v>
      </c>
      <c r="K17" s="101">
        <f t="shared" ref="K17:K43" si="2">I17*F17</f>
        <v>0</v>
      </c>
      <c r="L17" s="46"/>
      <c r="M17" s="1" t="s">
        <v>166</v>
      </c>
    </row>
    <row r="18" spans="1:14" s="1" customFormat="1" ht="42.75" x14ac:dyDescent="0.2">
      <c r="A18" s="35" t="s">
        <v>97</v>
      </c>
      <c r="B18" s="102" t="s">
        <v>110</v>
      </c>
      <c r="C18" s="44" t="s">
        <v>33</v>
      </c>
      <c r="D18" s="39" t="s">
        <v>108</v>
      </c>
      <c r="E18" s="39" t="s">
        <v>0</v>
      </c>
      <c r="F18" s="40">
        <v>1</v>
      </c>
      <c r="G18" s="51"/>
      <c r="H18" s="167">
        <v>0</v>
      </c>
      <c r="I18" s="101">
        <f t="shared" si="0"/>
        <v>0</v>
      </c>
      <c r="J18" s="101">
        <f t="shared" si="1"/>
        <v>0</v>
      </c>
      <c r="K18" s="101">
        <f t="shared" si="2"/>
        <v>0</v>
      </c>
      <c r="L18" s="46"/>
      <c r="M18" s="1" t="s">
        <v>166</v>
      </c>
    </row>
    <row r="19" spans="1:14" s="1" customFormat="1" ht="28.5" x14ac:dyDescent="0.25">
      <c r="A19" s="35" t="s">
        <v>97</v>
      </c>
      <c r="B19" s="102" t="s">
        <v>245</v>
      </c>
      <c r="C19" s="44" t="s">
        <v>246</v>
      </c>
      <c r="D19" s="39" t="s">
        <v>109</v>
      </c>
      <c r="E19" s="39" t="s">
        <v>0</v>
      </c>
      <c r="F19" s="40">
        <v>1</v>
      </c>
      <c r="G19" s="51"/>
      <c r="H19" s="167">
        <v>0</v>
      </c>
      <c r="I19" s="101">
        <f t="shared" si="0"/>
        <v>0</v>
      </c>
      <c r="J19" s="101">
        <f t="shared" si="1"/>
        <v>0</v>
      </c>
      <c r="K19" s="101">
        <f t="shared" si="2"/>
        <v>0</v>
      </c>
      <c r="L19" s="46"/>
      <c r="M19" s="1" t="s">
        <v>120</v>
      </c>
      <c r="N19" s="175" t="s">
        <v>187</v>
      </c>
    </row>
    <row r="20" spans="1:14" s="1" customFormat="1" ht="28.5" x14ac:dyDescent="0.25">
      <c r="A20" s="35" t="s">
        <v>97</v>
      </c>
      <c r="B20" s="102" t="s">
        <v>244</v>
      </c>
      <c r="C20" s="44" t="s">
        <v>246</v>
      </c>
      <c r="D20" s="39" t="s">
        <v>243</v>
      </c>
      <c r="E20" s="39" t="s">
        <v>0</v>
      </c>
      <c r="F20" s="40">
        <v>2</v>
      </c>
      <c r="G20" s="51"/>
      <c r="H20" s="167">
        <v>0</v>
      </c>
      <c r="I20" s="101">
        <f t="shared" ref="I20" si="3">CEILING(0.1*H20,10)</f>
        <v>0</v>
      </c>
      <c r="J20" s="101">
        <f t="shared" ref="J20" si="4">H20*F20</f>
        <v>0</v>
      </c>
      <c r="K20" s="101">
        <f t="shared" ref="K20" si="5">I20*F20</f>
        <v>0</v>
      </c>
      <c r="L20" s="46"/>
      <c r="N20" s="175"/>
    </row>
    <row r="21" spans="1:14" s="1" customFormat="1" ht="28.5" x14ac:dyDescent="0.2">
      <c r="A21" s="35" t="s">
        <v>97</v>
      </c>
      <c r="B21" s="102" t="s">
        <v>111</v>
      </c>
      <c r="C21" s="44" t="s">
        <v>246</v>
      </c>
      <c r="D21" s="39" t="s">
        <v>186</v>
      </c>
      <c r="E21" s="39" t="s">
        <v>0</v>
      </c>
      <c r="F21" s="40">
        <v>1</v>
      </c>
      <c r="G21" s="51"/>
      <c r="H21" s="167">
        <v>0</v>
      </c>
      <c r="I21" s="101">
        <f t="shared" si="0"/>
        <v>0</v>
      </c>
      <c r="J21" s="101">
        <f t="shared" si="1"/>
        <v>0</v>
      </c>
      <c r="K21" s="101">
        <f t="shared" si="2"/>
        <v>0</v>
      </c>
      <c r="L21" s="46"/>
      <c r="M21" s="1" t="s">
        <v>120</v>
      </c>
    </row>
    <row r="22" spans="1:14" s="1" customFormat="1" ht="28.5" x14ac:dyDescent="0.25">
      <c r="A22" s="35" t="s">
        <v>97</v>
      </c>
      <c r="B22" s="102" t="s">
        <v>112</v>
      </c>
      <c r="C22" s="44" t="s">
        <v>68</v>
      </c>
      <c r="D22" s="39" t="s">
        <v>136</v>
      </c>
      <c r="E22" s="39" t="s">
        <v>0</v>
      </c>
      <c r="F22" s="40">
        <v>1</v>
      </c>
      <c r="G22" s="51"/>
      <c r="H22" s="167">
        <v>0</v>
      </c>
      <c r="I22" s="101">
        <f t="shared" si="0"/>
        <v>0</v>
      </c>
      <c r="J22" s="101">
        <f t="shared" si="1"/>
        <v>0</v>
      </c>
      <c r="K22" s="101">
        <f t="shared" si="2"/>
        <v>0</v>
      </c>
      <c r="L22" s="46"/>
      <c r="M22" s="1" t="s">
        <v>121</v>
      </c>
      <c r="N22" s="175" t="s">
        <v>188</v>
      </c>
    </row>
    <row r="23" spans="1:14" s="1" customFormat="1" ht="42.75" x14ac:dyDescent="0.25">
      <c r="A23" s="35" t="s">
        <v>97</v>
      </c>
      <c r="B23" s="102" t="s">
        <v>34</v>
      </c>
      <c r="C23" s="44" t="s">
        <v>123</v>
      </c>
      <c r="D23" s="39" t="s">
        <v>280</v>
      </c>
      <c r="E23" s="39" t="s">
        <v>0</v>
      </c>
      <c r="F23" s="40">
        <v>2</v>
      </c>
      <c r="G23" s="51"/>
      <c r="H23" s="167">
        <v>0</v>
      </c>
      <c r="I23" s="101">
        <f t="shared" si="0"/>
        <v>0</v>
      </c>
      <c r="J23" s="101">
        <f t="shared" si="1"/>
        <v>0</v>
      </c>
      <c r="K23" s="101">
        <f t="shared" si="2"/>
        <v>0</v>
      </c>
      <c r="L23" s="46"/>
      <c r="M23" s="1" t="s">
        <v>167</v>
      </c>
      <c r="N23" s="175" t="s">
        <v>189</v>
      </c>
    </row>
    <row r="24" spans="1:14" s="1" customFormat="1" ht="42.75" x14ac:dyDescent="0.2">
      <c r="A24" s="35" t="s">
        <v>97</v>
      </c>
      <c r="B24" s="102" t="s">
        <v>35</v>
      </c>
      <c r="C24" s="44" t="s">
        <v>123</v>
      </c>
      <c r="D24" s="39" t="s">
        <v>281</v>
      </c>
      <c r="E24" s="39" t="s">
        <v>0</v>
      </c>
      <c r="F24" s="40">
        <v>29</v>
      </c>
      <c r="G24" s="51"/>
      <c r="H24" s="167">
        <v>0</v>
      </c>
      <c r="I24" s="101">
        <f t="shared" si="0"/>
        <v>0</v>
      </c>
      <c r="J24" s="101">
        <f t="shared" si="1"/>
        <v>0</v>
      </c>
      <c r="K24" s="101">
        <f t="shared" si="2"/>
        <v>0</v>
      </c>
      <c r="L24" s="46"/>
      <c r="M24" s="1" t="s">
        <v>168</v>
      </c>
      <c r="N24" s="1" t="s">
        <v>189</v>
      </c>
    </row>
    <row r="25" spans="1:14" s="1" customFormat="1" ht="42.75" x14ac:dyDescent="0.2">
      <c r="A25" s="35" t="s">
        <v>97</v>
      </c>
      <c r="B25" s="102" t="s">
        <v>36</v>
      </c>
      <c r="C25" s="44" t="s">
        <v>123</v>
      </c>
      <c r="D25" s="39" t="s">
        <v>282</v>
      </c>
      <c r="E25" s="39" t="s">
        <v>0</v>
      </c>
      <c r="F25" s="40">
        <v>4</v>
      </c>
      <c r="G25" s="51"/>
      <c r="H25" s="167">
        <v>0</v>
      </c>
      <c r="I25" s="101">
        <f t="shared" si="0"/>
        <v>0</v>
      </c>
      <c r="J25" s="101">
        <f t="shared" si="1"/>
        <v>0</v>
      </c>
      <c r="K25" s="101">
        <f t="shared" si="2"/>
        <v>0</v>
      </c>
      <c r="L25" s="46"/>
      <c r="M25" s="1" t="s">
        <v>122</v>
      </c>
      <c r="N25" s="1" t="s">
        <v>189</v>
      </c>
    </row>
    <row r="26" spans="1:14" s="1" customFormat="1" x14ac:dyDescent="0.2">
      <c r="A26" s="35" t="s">
        <v>97</v>
      </c>
      <c r="B26" s="102" t="s">
        <v>62</v>
      </c>
      <c r="C26" s="44" t="s">
        <v>93</v>
      </c>
      <c r="D26" s="36" t="s">
        <v>124</v>
      </c>
      <c r="E26" s="39" t="s">
        <v>0</v>
      </c>
      <c r="F26" s="40">
        <v>7</v>
      </c>
      <c r="G26" s="51"/>
      <c r="H26" s="167">
        <v>0</v>
      </c>
      <c r="I26" s="101">
        <f t="shared" si="0"/>
        <v>0</v>
      </c>
      <c r="J26" s="101">
        <f t="shared" si="1"/>
        <v>0</v>
      </c>
      <c r="K26" s="101">
        <f t="shared" si="2"/>
        <v>0</v>
      </c>
      <c r="L26" s="46"/>
      <c r="M26" s="1" t="s">
        <v>125</v>
      </c>
      <c r="N26" s="1" t="s">
        <v>190</v>
      </c>
    </row>
    <row r="27" spans="1:14" s="1" customFormat="1" x14ac:dyDescent="0.2">
      <c r="A27" s="35" t="s">
        <v>97</v>
      </c>
      <c r="B27" s="102" t="s">
        <v>114</v>
      </c>
      <c r="C27" s="44" t="s">
        <v>93</v>
      </c>
      <c r="D27" s="36" t="s">
        <v>126</v>
      </c>
      <c r="E27" s="39" t="s">
        <v>0</v>
      </c>
      <c r="F27" s="40">
        <v>2</v>
      </c>
      <c r="G27" s="51"/>
      <c r="H27" s="167">
        <v>0</v>
      </c>
      <c r="I27" s="101">
        <f t="shared" si="0"/>
        <v>0</v>
      </c>
      <c r="J27" s="101">
        <f t="shared" si="1"/>
        <v>0</v>
      </c>
      <c r="K27" s="101">
        <f t="shared" si="2"/>
        <v>0</v>
      </c>
      <c r="L27" s="46"/>
      <c r="M27" s="1" t="s">
        <v>169</v>
      </c>
      <c r="N27" s="1" t="s">
        <v>191</v>
      </c>
    </row>
    <row r="28" spans="1:14" s="1" customFormat="1" x14ac:dyDescent="0.2">
      <c r="A28" s="35" t="s">
        <v>97</v>
      </c>
      <c r="B28" s="102" t="s">
        <v>63</v>
      </c>
      <c r="C28" s="44" t="s">
        <v>93</v>
      </c>
      <c r="D28" s="36" t="s">
        <v>279</v>
      </c>
      <c r="E28" s="39" t="s">
        <v>0</v>
      </c>
      <c r="F28" s="40">
        <v>16</v>
      </c>
      <c r="G28" s="51"/>
      <c r="H28" s="167">
        <v>0</v>
      </c>
      <c r="I28" s="101">
        <f t="shared" si="0"/>
        <v>0</v>
      </c>
      <c r="J28" s="101">
        <f t="shared" si="1"/>
        <v>0</v>
      </c>
      <c r="K28" s="101">
        <f t="shared" si="2"/>
        <v>0</v>
      </c>
      <c r="L28" s="46"/>
      <c r="M28" s="1" t="s">
        <v>170</v>
      </c>
      <c r="N28" s="1" t="s">
        <v>192</v>
      </c>
    </row>
    <row r="29" spans="1:14" s="1" customFormat="1" ht="28.5" x14ac:dyDescent="0.2">
      <c r="A29" s="35" t="s">
        <v>97</v>
      </c>
      <c r="B29" s="102" t="s">
        <v>25</v>
      </c>
      <c r="C29" s="44" t="s">
        <v>127</v>
      </c>
      <c r="D29" s="39" t="s">
        <v>258</v>
      </c>
      <c r="E29" s="39" t="s">
        <v>0</v>
      </c>
      <c r="F29" s="40">
        <v>2</v>
      </c>
      <c r="G29" s="51"/>
      <c r="H29" s="167">
        <v>0</v>
      </c>
      <c r="I29" s="101">
        <f t="shared" si="0"/>
        <v>0</v>
      </c>
      <c r="J29" s="101">
        <f t="shared" si="1"/>
        <v>0</v>
      </c>
      <c r="K29" s="101">
        <f t="shared" si="2"/>
        <v>0</v>
      </c>
      <c r="L29" s="46"/>
    </row>
    <row r="30" spans="1:14" s="1" customFormat="1" ht="28.5" x14ac:dyDescent="0.2">
      <c r="A30" s="35" t="s">
        <v>97</v>
      </c>
      <c r="B30" s="102" t="s">
        <v>218</v>
      </c>
      <c r="C30" s="44" t="s">
        <v>265</v>
      </c>
      <c r="D30" s="39" t="s">
        <v>268</v>
      </c>
      <c r="E30" s="39" t="s">
        <v>0</v>
      </c>
      <c r="F30" s="40">
        <v>1</v>
      </c>
      <c r="G30" s="51"/>
      <c r="H30" s="167">
        <v>0</v>
      </c>
      <c r="I30" s="101">
        <f t="shared" ref="I30:I36" si="6">CEILING(0.1*H30,10)</f>
        <v>0</v>
      </c>
      <c r="J30" s="101">
        <f t="shared" ref="J30:J36" si="7">H30*F30</f>
        <v>0</v>
      </c>
      <c r="K30" s="101">
        <f t="shared" ref="K30:K36" si="8">I30*F30</f>
        <v>0</v>
      </c>
      <c r="L30" s="46"/>
    </row>
    <row r="31" spans="1:14" s="1" customFormat="1" ht="28.5" x14ac:dyDescent="0.2">
      <c r="A31" s="35" t="s">
        <v>97</v>
      </c>
      <c r="B31" s="102" t="s">
        <v>219</v>
      </c>
      <c r="C31" s="44" t="s">
        <v>265</v>
      </c>
      <c r="D31" s="39" t="s">
        <v>269</v>
      </c>
      <c r="E31" s="39" t="s">
        <v>0</v>
      </c>
      <c r="F31" s="40">
        <v>2</v>
      </c>
      <c r="G31" s="51"/>
      <c r="H31" s="167">
        <v>0</v>
      </c>
      <c r="I31" s="101">
        <f t="shared" si="6"/>
        <v>0</v>
      </c>
      <c r="J31" s="101">
        <f t="shared" si="7"/>
        <v>0</v>
      </c>
      <c r="K31" s="101">
        <f t="shared" si="8"/>
        <v>0</v>
      </c>
      <c r="L31" s="46"/>
    </row>
    <row r="32" spans="1:14" s="1" customFormat="1" ht="28.5" x14ac:dyDescent="0.2">
      <c r="A32" s="35" t="s">
        <v>97</v>
      </c>
      <c r="B32" s="102" t="s">
        <v>220</v>
      </c>
      <c r="C32" s="44" t="s">
        <v>265</v>
      </c>
      <c r="D32" s="39" t="s">
        <v>266</v>
      </c>
      <c r="E32" s="39" t="s">
        <v>0</v>
      </c>
      <c r="F32" s="40">
        <v>2</v>
      </c>
      <c r="G32" s="51"/>
      <c r="H32" s="167">
        <v>0</v>
      </c>
      <c r="I32" s="101">
        <f t="shared" si="6"/>
        <v>0</v>
      </c>
      <c r="J32" s="101">
        <f t="shared" si="7"/>
        <v>0</v>
      </c>
      <c r="K32" s="101">
        <f t="shared" si="8"/>
        <v>0</v>
      </c>
      <c r="L32" s="46"/>
    </row>
    <row r="33" spans="1:14" s="1" customFormat="1" ht="28.5" x14ac:dyDescent="0.2">
      <c r="A33" s="35" t="s">
        <v>97</v>
      </c>
      <c r="B33" s="102" t="s">
        <v>221</v>
      </c>
      <c r="C33" s="44" t="s">
        <v>265</v>
      </c>
      <c r="D33" s="39" t="s">
        <v>107</v>
      </c>
      <c r="E33" s="39" t="s">
        <v>0</v>
      </c>
      <c r="F33" s="40">
        <v>2</v>
      </c>
      <c r="G33" s="51"/>
      <c r="H33" s="167">
        <v>0</v>
      </c>
      <c r="I33" s="101">
        <f t="shared" si="6"/>
        <v>0</v>
      </c>
      <c r="J33" s="101">
        <f t="shared" si="7"/>
        <v>0</v>
      </c>
      <c r="K33" s="101">
        <f t="shared" si="8"/>
        <v>0</v>
      </c>
      <c r="L33" s="46"/>
    </row>
    <row r="34" spans="1:14" s="1" customFormat="1" ht="28.5" x14ac:dyDescent="0.2">
      <c r="A34" s="35" t="s">
        <v>97</v>
      </c>
      <c r="B34" s="102" t="s">
        <v>222</v>
      </c>
      <c r="C34" s="44" t="s">
        <v>265</v>
      </c>
      <c r="D34" s="39" t="s">
        <v>270</v>
      </c>
      <c r="E34" s="39" t="s">
        <v>0</v>
      </c>
      <c r="F34" s="40">
        <v>2</v>
      </c>
      <c r="G34" s="51"/>
      <c r="H34" s="167">
        <v>0</v>
      </c>
      <c r="I34" s="101">
        <f t="shared" si="6"/>
        <v>0</v>
      </c>
      <c r="J34" s="101">
        <f t="shared" si="7"/>
        <v>0</v>
      </c>
      <c r="K34" s="101">
        <f t="shared" si="8"/>
        <v>0</v>
      </c>
      <c r="L34" s="46"/>
    </row>
    <row r="35" spans="1:14" s="1" customFormat="1" ht="28.5" x14ac:dyDescent="0.2">
      <c r="A35" s="35" t="s">
        <v>97</v>
      </c>
      <c r="B35" s="102" t="s">
        <v>267</v>
      </c>
      <c r="C35" s="44" t="s">
        <v>265</v>
      </c>
      <c r="D35" s="39" t="s">
        <v>271</v>
      </c>
      <c r="E35" s="39" t="s">
        <v>0</v>
      </c>
      <c r="F35" s="40">
        <v>1</v>
      </c>
      <c r="G35" s="51"/>
      <c r="H35" s="167">
        <v>0</v>
      </c>
      <c r="I35" s="101">
        <f t="shared" si="6"/>
        <v>0</v>
      </c>
      <c r="J35" s="101">
        <f t="shared" si="7"/>
        <v>0</v>
      </c>
      <c r="K35" s="101">
        <f t="shared" si="8"/>
        <v>0</v>
      </c>
      <c r="L35" s="46"/>
    </row>
    <row r="36" spans="1:14" s="1" customFormat="1" ht="28.5" x14ac:dyDescent="0.2">
      <c r="A36" s="35" t="s">
        <v>97</v>
      </c>
      <c r="B36" s="102" t="s">
        <v>272</v>
      </c>
      <c r="C36" s="44" t="s">
        <v>265</v>
      </c>
      <c r="D36" s="39" t="s">
        <v>273</v>
      </c>
      <c r="E36" s="39" t="s">
        <v>0</v>
      </c>
      <c r="F36" s="40">
        <v>1</v>
      </c>
      <c r="G36" s="51"/>
      <c r="H36" s="167">
        <v>0</v>
      </c>
      <c r="I36" s="101">
        <f t="shared" si="6"/>
        <v>0</v>
      </c>
      <c r="J36" s="101">
        <f t="shared" si="7"/>
        <v>0</v>
      </c>
      <c r="K36" s="101">
        <f t="shared" si="8"/>
        <v>0</v>
      </c>
      <c r="L36" s="46"/>
    </row>
    <row r="37" spans="1:14" s="1" customFormat="1" x14ac:dyDescent="0.2">
      <c r="A37" s="35" t="s">
        <v>97</v>
      </c>
      <c r="B37" s="102" t="s">
        <v>274</v>
      </c>
      <c r="C37" s="44" t="s">
        <v>275</v>
      </c>
      <c r="D37" s="39" t="s">
        <v>277</v>
      </c>
      <c r="E37" s="39" t="s">
        <v>0</v>
      </c>
      <c r="F37" s="40">
        <v>2</v>
      </c>
      <c r="G37" s="51"/>
      <c r="H37" s="167">
        <v>0</v>
      </c>
      <c r="I37" s="101">
        <f t="shared" ref="I37:I38" si="9">H37*0.25</f>
        <v>0</v>
      </c>
      <c r="J37" s="101">
        <f t="shared" ref="J37:J38" si="10">H37*F37</f>
        <v>0</v>
      </c>
      <c r="K37" s="101">
        <f t="shared" ref="K37:K38" si="11">I37*F37</f>
        <v>0</v>
      </c>
      <c r="L37" s="46"/>
    </row>
    <row r="38" spans="1:14" s="1" customFormat="1" x14ac:dyDescent="0.2">
      <c r="A38" s="35" t="s">
        <v>97</v>
      </c>
      <c r="B38" s="102" t="s">
        <v>276</v>
      </c>
      <c r="C38" s="44" t="s">
        <v>275</v>
      </c>
      <c r="D38" s="39" t="s">
        <v>278</v>
      </c>
      <c r="E38" s="39" t="s">
        <v>0</v>
      </c>
      <c r="F38" s="40">
        <v>2</v>
      </c>
      <c r="G38" s="51"/>
      <c r="H38" s="167">
        <v>0</v>
      </c>
      <c r="I38" s="101">
        <f t="shared" si="9"/>
        <v>0</v>
      </c>
      <c r="J38" s="101">
        <f t="shared" si="10"/>
        <v>0</v>
      </c>
      <c r="K38" s="101">
        <f t="shared" si="11"/>
        <v>0</v>
      </c>
      <c r="L38" s="46"/>
    </row>
    <row r="39" spans="1:14" s="1" customFormat="1" ht="15" x14ac:dyDescent="0.25">
      <c r="A39" s="35" t="s">
        <v>97</v>
      </c>
      <c r="B39" s="102" t="s">
        <v>223</v>
      </c>
      <c r="C39" s="44" t="s">
        <v>64</v>
      </c>
      <c r="D39" s="39" t="s">
        <v>70</v>
      </c>
      <c r="E39" s="39" t="s">
        <v>24</v>
      </c>
      <c r="F39" s="40">
        <f>CEILING((26+28*0.5)*1.1,1)</f>
        <v>44</v>
      </c>
      <c r="G39" s="51"/>
      <c r="H39" s="167">
        <v>0</v>
      </c>
      <c r="I39" s="101">
        <f>H39*0.25</f>
        <v>0</v>
      </c>
      <c r="J39" s="101">
        <f t="shared" si="1"/>
        <v>0</v>
      </c>
      <c r="K39" s="101">
        <f t="shared" si="2"/>
        <v>0</v>
      </c>
      <c r="L39" s="46"/>
      <c r="N39" s="175" t="s">
        <v>233</v>
      </c>
    </row>
    <row r="40" spans="1:14" s="1" customFormat="1" ht="28.5" x14ac:dyDescent="0.2">
      <c r="A40" s="35" t="s">
        <v>97</v>
      </c>
      <c r="B40" s="102" t="s">
        <v>224</v>
      </c>
      <c r="C40" s="44" t="s">
        <v>226</v>
      </c>
      <c r="D40" s="55" t="s">
        <v>71</v>
      </c>
      <c r="E40" s="39" t="s">
        <v>24</v>
      </c>
      <c r="F40" s="40">
        <f>CEILING((7+12*0.8)*1.1,1)</f>
        <v>19</v>
      </c>
      <c r="G40" s="41"/>
      <c r="H40" s="42">
        <v>0</v>
      </c>
      <c r="I40" s="101">
        <f>CEILING(H40*0.25,10)</f>
        <v>0</v>
      </c>
      <c r="J40" s="101">
        <f t="shared" si="1"/>
        <v>0</v>
      </c>
      <c r="K40" s="101">
        <f t="shared" si="2"/>
        <v>0</v>
      </c>
      <c r="L40" s="46"/>
    </row>
    <row r="41" spans="1:14" s="1" customFormat="1" ht="28.5" x14ac:dyDescent="0.2">
      <c r="A41" s="35" t="s">
        <v>97</v>
      </c>
      <c r="B41" s="102" t="s">
        <v>262</v>
      </c>
      <c r="C41" s="44" t="s">
        <v>234</v>
      </c>
      <c r="D41" s="55" t="s">
        <v>231</v>
      </c>
      <c r="E41" s="39" t="s">
        <v>24</v>
      </c>
      <c r="F41" s="40">
        <f>CEILING((88+120*0.4)*1.1,1)</f>
        <v>150</v>
      </c>
      <c r="G41" s="41"/>
      <c r="H41" s="42">
        <v>0</v>
      </c>
      <c r="I41" s="101">
        <f>CEILING(H41*0.25,10)</f>
        <v>0</v>
      </c>
      <c r="J41" s="101">
        <f t="shared" si="1"/>
        <v>0</v>
      </c>
      <c r="K41" s="101">
        <f t="shared" si="2"/>
        <v>0</v>
      </c>
      <c r="L41" s="46"/>
    </row>
    <row r="42" spans="1:14" s="1" customFormat="1" x14ac:dyDescent="0.2">
      <c r="A42" s="35" t="s">
        <v>97</v>
      </c>
      <c r="B42" s="102" t="s">
        <v>263</v>
      </c>
      <c r="C42" s="44" t="s">
        <v>193</v>
      </c>
      <c r="D42" s="36" t="s">
        <v>235</v>
      </c>
      <c r="E42" s="39" t="s">
        <v>24</v>
      </c>
      <c r="F42" s="40">
        <f>(4+17+7+12+5)*1.1</f>
        <v>49.500000000000007</v>
      </c>
      <c r="G42" s="41"/>
      <c r="H42" s="167">
        <v>0</v>
      </c>
      <c r="I42" s="101">
        <v>0</v>
      </c>
      <c r="J42" s="101">
        <f t="shared" si="1"/>
        <v>0</v>
      </c>
      <c r="K42" s="101">
        <f t="shared" si="2"/>
        <v>0</v>
      </c>
      <c r="L42" s="46"/>
      <c r="N42" s="1" t="s">
        <v>195</v>
      </c>
    </row>
    <row r="43" spans="1:14" s="1" customFormat="1" ht="16.5" x14ac:dyDescent="0.2">
      <c r="A43" s="35" t="s">
        <v>97</v>
      </c>
      <c r="B43" s="102" t="s">
        <v>264</v>
      </c>
      <c r="C43" s="110" t="s">
        <v>174</v>
      </c>
      <c r="D43" s="56" t="s">
        <v>66</v>
      </c>
      <c r="E43" s="56" t="s">
        <v>26</v>
      </c>
      <c r="F43" s="159">
        <f>(67+93)*1.2</f>
        <v>192</v>
      </c>
      <c r="G43" s="41"/>
      <c r="H43" s="53">
        <v>0</v>
      </c>
      <c r="I43" s="101">
        <f>CEILING(H43*0.1,10)</f>
        <v>0</v>
      </c>
      <c r="J43" s="101">
        <f t="shared" si="1"/>
        <v>0</v>
      </c>
      <c r="K43" s="101">
        <f t="shared" si="2"/>
        <v>0</v>
      </c>
      <c r="L43" s="46"/>
    </row>
    <row r="44" spans="1:14" s="1" customFormat="1" x14ac:dyDescent="0.2">
      <c r="A44" s="35"/>
      <c r="B44" s="102"/>
      <c r="C44" s="110"/>
      <c r="D44" s="39"/>
      <c r="E44" s="56"/>
      <c r="F44" s="40"/>
      <c r="G44" s="41"/>
      <c r="H44" s="167"/>
      <c r="I44" s="53"/>
      <c r="J44" s="101"/>
      <c r="K44" s="101"/>
      <c r="L44" s="46"/>
    </row>
    <row r="45" spans="1:14" ht="15" x14ac:dyDescent="0.2">
      <c r="A45" s="35"/>
      <c r="B45" s="181"/>
      <c r="C45" s="59" t="s">
        <v>27</v>
      </c>
      <c r="D45" s="36"/>
      <c r="E45" s="39"/>
      <c r="F45" s="56"/>
      <c r="G45" s="182"/>
      <c r="H45" s="183"/>
      <c r="I45" s="183"/>
      <c r="J45" s="101"/>
      <c r="K45" s="53"/>
      <c r="L45" s="54"/>
      <c r="M45" s="64"/>
    </row>
    <row r="46" spans="1:14" x14ac:dyDescent="0.2">
      <c r="A46" s="184"/>
      <c r="B46" s="181"/>
      <c r="C46" s="60" t="s">
        <v>28</v>
      </c>
      <c r="D46" s="61"/>
      <c r="E46" s="39" t="s">
        <v>29</v>
      </c>
      <c r="F46" s="160">
        <v>35.5</v>
      </c>
      <c r="G46" s="57"/>
      <c r="H46" s="170">
        <v>0</v>
      </c>
      <c r="I46" s="170"/>
      <c r="J46" s="101">
        <f>H46*F46</f>
        <v>0</v>
      </c>
      <c r="K46" s="185"/>
      <c r="L46" s="54"/>
      <c r="M46" s="64"/>
    </row>
    <row r="47" spans="1:14" x14ac:dyDescent="0.2">
      <c r="A47" s="184"/>
      <c r="B47" s="104"/>
      <c r="C47" s="60" t="s">
        <v>30</v>
      </c>
      <c r="D47" s="61"/>
      <c r="E47" s="39" t="s">
        <v>29</v>
      </c>
      <c r="F47" s="160">
        <v>33</v>
      </c>
      <c r="G47" s="57"/>
      <c r="H47" s="170">
        <v>0</v>
      </c>
      <c r="I47" s="170"/>
      <c r="J47" s="101">
        <f t="shared" si="1"/>
        <v>0</v>
      </c>
      <c r="K47" s="185"/>
      <c r="L47" s="54"/>
      <c r="M47" s="186"/>
    </row>
    <row r="48" spans="1:14" x14ac:dyDescent="0.2">
      <c r="A48" s="35"/>
      <c r="B48" s="102"/>
      <c r="C48" s="65"/>
      <c r="D48" s="36"/>
      <c r="E48" s="39"/>
      <c r="F48" s="40"/>
      <c r="G48" s="65"/>
      <c r="H48" s="53"/>
      <c r="I48" s="53"/>
      <c r="J48" s="101"/>
      <c r="K48" s="53"/>
      <c r="L48" s="54"/>
      <c r="M48" s="157"/>
    </row>
    <row r="49" spans="1:13" ht="15" x14ac:dyDescent="0.2">
      <c r="A49" s="35"/>
      <c r="B49" s="102"/>
      <c r="C49" s="59" t="s">
        <v>31</v>
      </c>
      <c r="D49" s="36"/>
      <c r="E49" s="39"/>
      <c r="F49" s="40"/>
      <c r="G49" s="65"/>
      <c r="H49" s="53"/>
      <c r="I49" s="53"/>
      <c r="J49" s="67"/>
      <c r="K49" s="67"/>
      <c r="L49" s="54"/>
      <c r="M49" s="49">
        <f>SUM(J39:J42)*0.1</f>
        <v>0</v>
      </c>
    </row>
    <row r="50" spans="1:13" ht="15" x14ac:dyDescent="0.2">
      <c r="A50" s="35"/>
      <c r="B50" s="102"/>
      <c r="C50" s="65"/>
      <c r="D50" s="36"/>
      <c r="E50" s="39"/>
      <c r="F50" s="40"/>
      <c r="G50" s="65"/>
      <c r="H50" s="53"/>
      <c r="I50" s="53"/>
      <c r="J50" s="67"/>
      <c r="K50" s="67"/>
      <c r="L50" s="54"/>
    </row>
    <row r="51" spans="1:13" ht="15" x14ac:dyDescent="0.2">
      <c r="A51" s="35"/>
      <c r="B51" s="102"/>
      <c r="C51" s="59" t="s">
        <v>32</v>
      </c>
      <c r="D51" s="36"/>
      <c r="E51" s="39"/>
      <c r="F51" s="40"/>
      <c r="G51" s="65"/>
      <c r="H51" s="53"/>
      <c r="I51" s="53"/>
      <c r="J51" s="66">
        <f>SUM(J13:J50)</f>
        <v>0</v>
      </c>
      <c r="K51" s="67">
        <f>SUM(K13:K49)</f>
        <v>0</v>
      </c>
      <c r="L51" s="54"/>
    </row>
    <row r="52" spans="1:13" ht="15" x14ac:dyDescent="0.2">
      <c r="A52" s="35"/>
      <c r="B52" s="102"/>
      <c r="C52" s="59"/>
      <c r="D52" s="36"/>
      <c r="E52" s="39"/>
      <c r="F52" s="40"/>
      <c r="G52" s="65"/>
      <c r="H52" s="53"/>
      <c r="I52" s="53"/>
      <c r="J52" s="66"/>
      <c r="K52" s="67"/>
      <c r="L52" s="54"/>
    </row>
    <row r="53" spans="1:13" ht="15" x14ac:dyDescent="0.2">
      <c r="A53" s="35"/>
      <c r="B53" s="102"/>
      <c r="C53" s="59"/>
      <c r="D53" s="36"/>
      <c r="E53" s="39"/>
      <c r="F53" s="40"/>
      <c r="G53" s="65"/>
      <c r="H53" s="53"/>
      <c r="I53" s="53"/>
      <c r="J53" s="66">
        <f>J51+K51</f>
        <v>0</v>
      </c>
      <c r="K53" s="67"/>
      <c r="L53" s="54"/>
    </row>
    <row r="54" spans="1:13" ht="15" x14ac:dyDescent="0.2">
      <c r="A54" s="35"/>
      <c r="B54" s="102"/>
      <c r="C54" s="59"/>
      <c r="D54" s="36"/>
      <c r="E54" s="39"/>
      <c r="F54" s="40"/>
      <c r="G54" s="65"/>
      <c r="H54" s="53"/>
      <c r="I54" s="53"/>
      <c r="J54" s="67"/>
      <c r="K54" s="67"/>
      <c r="L54" s="54"/>
    </row>
    <row r="55" spans="1:13" ht="15" x14ac:dyDescent="0.2">
      <c r="A55" s="35"/>
      <c r="B55" s="102"/>
      <c r="C55" s="59"/>
      <c r="D55" s="36"/>
      <c r="E55" s="39"/>
      <c r="F55" s="40"/>
      <c r="G55" s="65"/>
      <c r="H55" s="53"/>
      <c r="I55" s="53"/>
      <c r="J55" s="67"/>
      <c r="K55" s="67"/>
      <c r="L55" s="54"/>
    </row>
    <row r="56" spans="1:13" ht="15" x14ac:dyDescent="0.2">
      <c r="A56" s="35"/>
      <c r="B56" s="102"/>
      <c r="C56" s="59"/>
      <c r="D56" s="36"/>
      <c r="E56" s="39"/>
      <c r="F56" s="40"/>
      <c r="G56" s="65"/>
      <c r="H56" s="53"/>
      <c r="I56" s="53"/>
      <c r="J56" s="67"/>
      <c r="K56" s="67"/>
      <c r="L56" s="54"/>
    </row>
    <row r="57" spans="1:13" ht="15.75" thickBot="1" x14ac:dyDescent="0.25">
      <c r="A57" s="68"/>
      <c r="B57" s="106"/>
      <c r="C57" s="69"/>
      <c r="D57" s="17"/>
      <c r="E57" s="19"/>
      <c r="F57" s="18"/>
      <c r="G57" s="70"/>
      <c r="H57" s="163"/>
      <c r="I57" s="163"/>
      <c r="J57" s="73"/>
      <c r="K57" s="73"/>
      <c r="L57" s="74"/>
    </row>
    <row r="58" spans="1:13" x14ac:dyDescent="0.2">
      <c r="A58" s="75"/>
      <c r="B58" s="107"/>
      <c r="C58" s="77"/>
      <c r="D58" s="78"/>
      <c r="E58" s="76"/>
      <c r="F58" s="79"/>
      <c r="G58" s="80"/>
      <c r="H58" s="171"/>
      <c r="I58" s="171"/>
      <c r="J58" s="172"/>
      <c r="K58" s="83"/>
      <c r="L58" s="80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hyperlinks>
    <hyperlink ref="N15" r:id="rId1" xr:uid="{8BD17698-068A-4AEF-BA1F-3AD87F4D086B}"/>
    <hyperlink ref="N19" r:id="rId2" xr:uid="{C7581511-7317-4E8A-AFC5-57FA700E9028}"/>
    <hyperlink ref="N22" r:id="rId3" xr:uid="{25403A7F-8DDD-4B15-A6FB-01FA8FF3C9D6}"/>
    <hyperlink ref="N23" r:id="rId4" xr:uid="{4CDE3796-152C-4998-BBE4-5A7C22EC3B78}"/>
  </hyperlinks>
  <pageMargins left="0.7" right="0.7" top="0.78740157499999996" bottom="0.78740157499999996" header="0.3" footer="0.3"/>
  <pageSetup paperSize="9" scale="55" fitToHeight="0" orientation="landscape" r:id="rId5"/>
  <colBreaks count="1" manualBreakCount="1">
    <brk id="12" max="222" man="1"/>
  </colBreaks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D6216-DC1B-4B49-91C4-40502018CC92}">
  <sheetPr>
    <tabColor rgb="FF92D050"/>
    <pageSetUpPr fitToPage="1"/>
  </sheetPr>
  <dimension ref="A1:N40"/>
  <sheetViews>
    <sheetView view="pageBreakPreview" topLeftCell="A11" zoomScale="60" zoomScaleNormal="100" workbookViewId="0">
      <selection activeCell="I25" sqref="I25"/>
    </sheetView>
  </sheetViews>
  <sheetFormatPr defaultColWidth="35.5703125" defaultRowHeight="14.25" x14ac:dyDescent="0.2"/>
  <cols>
    <col min="1" max="1" width="13.7109375" style="91" customWidth="1"/>
    <col min="2" max="2" width="6.7109375" style="109" customWidth="1"/>
    <col min="3" max="3" width="60.85546875" style="93" customWidth="1"/>
    <col min="4" max="4" width="42" style="94" customWidth="1"/>
    <col min="5" max="5" width="17.5703125" style="92" customWidth="1"/>
    <col min="6" max="6" width="9" style="95" customWidth="1"/>
    <col min="7" max="7" width="9.7109375" style="96" customWidth="1"/>
    <col min="8" max="8" width="11.42578125" style="173" customWidth="1"/>
    <col min="9" max="9" width="11.28515625" style="173" customWidth="1"/>
    <col min="10" max="10" width="13" style="174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5" t="s">
        <v>7</v>
      </c>
      <c r="I1" s="246"/>
      <c r="J1" s="233" t="s">
        <v>8</v>
      </c>
      <c r="K1" s="234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61" t="s">
        <v>16</v>
      </c>
      <c r="I2" s="161" t="s">
        <v>17</v>
      </c>
      <c r="J2" s="162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163">
        <v>7</v>
      </c>
      <c r="I3" s="164">
        <v>8</v>
      </c>
      <c r="J3" s="23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165"/>
      <c r="I4" s="166"/>
      <c r="J4" s="33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165"/>
      <c r="I5" s="166"/>
      <c r="J5" s="33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165"/>
      <c r="I6" s="166"/>
      <c r="J6" s="33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165"/>
      <c r="I7" s="166"/>
      <c r="J7" s="33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167"/>
      <c r="I8" s="53"/>
      <c r="J8" s="168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167"/>
      <c r="I9" s="53"/>
      <c r="J9" s="168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167"/>
      <c r="I10" s="53"/>
      <c r="J10" s="168"/>
      <c r="K10" s="45"/>
      <c r="L10" s="46"/>
    </row>
    <row r="11" spans="1:14" s="1" customFormat="1" x14ac:dyDescent="0.2">
      <c r="A11" s="35"/>
      <c r="B11" s="102"/>
      <c r="D11" s="84"/>
      <c r="E11" s="84"/>
      <c r="F11" s="84"/>
      <c r="G11" s="41"/>
      <c r="H11" s="167"/>
      <c r="I11" s="53"/>
      <c r="J11" s="101"/>
      <c r="K11" s="101"/>
      <c r="L11" s="46"/>
      <c r="M11" s="89"/>
    </row>
    <row r="12" spans="1:14" s="1" customFormat="1" ht="15" x14ac:dyDescent="0.2">
      <c r="A12" s="35"/>
      <c r="B12" s="102"/>
      <c r="C12" s="48" t="s">
        <v>215</v>
      </c>
      <c r="D12" s="38"/>
      <c r="E12" s="39"/>
      <c r="F12" s="40"/>
      <c r="G12" s="41"/>
      <c r="H12" s="167"/>
      <c r="I12" s="53"/>
      <c r="J12" s="101"/>
      <c r="K12" s="101"/>
      <c r="L12" s="46"/>
    </row>
    <row r="13" spans="1:14" s="1" customFormat="1" ht="57" x14ac:dyDescent="0.2">
      <c r="A13" s="35" t="s">
        <v>129</v>
      </c>
      <c r="B13" s="102" t="s">
        <v>289</v>
      </c>
      <c r="C13" s="44" t="s">
        <v>113</v>
      </c>
      <c r="D13" s="39" t="s">
        <v>242</v>
      </c>
      <c r="E13" s="39" t="s">
        <v>0</v>
      </c>
      <c r="F13" s="40">
        <v>1</v>
      </c>
      <c r="G13" s="156"/>
      <c r="H13" s="169">
        <v>0</v>
      </c>
      <c r="I13" s="101">
        <f>H13*0.1</f>
        <v>0</v>
      </c>
      <c r="J13" s="101">
        <f>H13*F13</f>
        <v>0</v>
      </c>
      <c r="K13" s="101">
        <f>I13*F13</f>
        <v>0</v>
      </c>
      <c r="L13" s="46"/>
      <c r="M13" s="1" t="s">
        <v>131</v>
      </c>
    </row>
    <row r="14" spans="1:14" s="1" customFormat="1" ht="28.5" x14ac:dyDescent="0.2">
      <c r="A14" s="35" t="s">
        <v>129</v>
      </c>
      <c r="B14" s="102" t="s">
        <v>288</v>
      </c>
      <c r="C14" s="44" t="s">
        <v>290</v>
      </c>
      <c r="D14" s="39" t="s">
        <v>291</v>
      </c>
      <c r="E14" s="39" t="s">
        <v>0</v>
      </c>
      <c r="F14" s="40">
        <v>1</v>
      </c>
      <c r="G14" s="156"/>
      <c r="H14" s="169">
        <v>0</v>
      </c>
      <c r="I14" s="101">
        <f>H14*0.1</f>
        <v>0</v>
      </c>
      <c r="J14" s="101">
        <f>H14*F14</f>
        <v>0</v>
      </c>
      <c r="K14" s="101">
        <f>I14*F14</f>
        <v>0</v>
      </c>
      <c r="L14" s="46"/>
    </row>
    <row r="15" spans="1:14" s="1" customFormat="1" ht="15" x14ac:dyDescent="0.2">
      <c r="A15" s="35" t="s">
        <v>129</v>
      </c>
      <c r="B15" s="102" t="s">
        <v>37</v>
      </c>
      <c r="C15" s="44" t="s">
        <v>198</v>
      </c>
      <c r="D15" s="36" t="s">
        <v>130</v>
      </c>
      <c r="E15" s="39" t="s">
        <v>0</v>
      </c>
      <c r="F15" s="40">
        <v>2</v>
      </c>
      <c r="G15" s="156"/>
      <c r="H15" s="169">
        <v>0</v>
      </c>
      <c r="I15" s="101">
        <v>0</v>
      </c>
      <c r="J15" s="101">
        <f>H15*F15</f>
        <v>0</v>
      </c>
      <c r="K15" s="101">
        <f>I15*F15</f>
        <v>0</v>
      </c>
      <c r="L15" s="46"/>
      <c r="M15" s="1" t="s">
        <v>133</v>
      </c>
      <c r="N15" s="1" t="s">
        <v>199</v>
      </c>
    </row>
    <row r="16" spans="1:14" s="1" customFormat="1" ht="28.5" x14ac:dyDescent="0.2">
      <c r="A16" s="35" t="s">
        <v>129</v>
      </c>
      <c r="B16" s="102" t="s">
        <v>38</v>
      </c>
      <c r="C16" s="44" t="s">
        <v>246</v>
      </c>
      <c r="D16" s="39" t="s">
        <v>134</v>
      </c>
      <c r="E16" s="39" t="s">
        <v>0</v>
      </c>
      <c r="F16" s="40">
        <v>1</v>
      </c>
      <c r="G16" s="51"/>
      <c r="H16" s="167">
        <v>0</v>
      </c>
      <c r="I16" s="101">
        <v>0</v>
      </c>
      <c r="J16" s="101">
        <f t="shared" ref="J16:J29" si="0">H16*F16</f>
        <v>0</v>
      </c>
      <c r="K16" s="101">
        <f t="shared" ref="K16:K25" si="1">I16*F16</f>
        <v>0</v>
      </c>
      <c r="L16" s="46"/>
      <c r="M16" s="1" t="s">
        <v>120</v>
      </c>
      <c r="N16" s="1" t="s">
        <v>187</v>
      </c>
    </row>
    <row r="17" spans="1:14" s="1" customFormat="1" ht="28.5" x14ac:dyDescent="0.25">
      <c r="A17" s="35" t="s">
        <v>129</v>
      </c>
      <c r="B17" s="102" t="s">
        <v>106</v>
      </c>
      <c r="C17" s="44" t="s">
        <v>68</v>
      </c>
      <c r="D17" s="39" t="s">
        <v>135</v>
      </c>
      <c r="E17" s="39" t="s">
        <v>0</v>
      </c>
      <c r="F17" s="40">
        <v>1</v>
      </c>
      <c r="G17" s="51"/>
      <c r="H17" s="167">
        <v>0</v>
      </c>
      <c r="I17" s="101">
        <v>0</v>
      </c>
      <c r="J17" s="101">
        <f t="shared" si="0"/>
        <v>0</v>
      </c>
      <c r="K17" s="101">
        <f t="shared" si="1"/>
        <v>0</v>
      </c>
      <c r="L17" s="46"/>
      <c r="M17" s="1" t="s">
        <v>121</v>
      </c>
      <c r="N17" s="175" t="s">
        <v>188</v>
      </c>
    </row>
    <row r="18" spans="1:14" s="1" customFormat="1" ht="42.75" x14ac:dyDescent="0.2">
      <c r="A18" s="35" t="s">
        <v>129</v>
      </c>
      <c r="B18" s="102" t="s">
        <v>34</v>
      </c>
      <c r="C18" s="44" t="s">
        <v>123</v>
      </c>
      <c r="D18" s="39" t="s">
        <v>282</v>
      </c>
      <c r="E18" s="39" t="s">
        <v>0</v>
      </c>
      <c r="F18" s="40">
        <v>6</v>
      </c>
      <c r="G18" s="51"/>
      <c r="H18" s="167">
        <v>0</v>
      </c>
      <c r="I18" s="101">
        <v>0</v>
      </c>
      <c r="J18" s="101">
        <f t="shared" si="0"/>
        <v>0</v>
      </c>
      <c r="K18" s="101">
        <f t="shared" si="1"/>
        <v>0</v>
      </c>
      <c r="L18" s="46"/>
      <c r="M18" s="1" t="s">
        <v>122</v>
      </c>
      <c r="N18" s="1" t="s">
        <v>189</v>
      </c>
    </row>
    <row r="19" spans="1:14" s="1" customFormat="1" x14ac:dyDescent="0.2">
      <c r="A19" s="35" t="s">
        <v>129</v>
      </c>
      <c r="B19" s="102" t="s">
        <v>35</v>
      </c>
      <c r="C19" s="44" t="s">
        <v>138</v>
      </c>
      <c r="D19" s="39" t="s">
        <v>139</v>
      </c>
      <c r="E19" s="39" t="s">
        <v>0</v>
      </c>
      <c r="F19" s="40">
        <v>2</v>
      </c>
      <c r="G19" s="51"/>
      <c r="H19" s="167">
        <v>0</v>
      </c>
      <c r="I19" s="101">
        <v>0</v>
      </c>
      <c r="J19" s="101">
        <f t="shared" si="0"/>
        <v>0</v>
      </c>
      <c r="K19" s="101">
        <f t="shared" si="1"/>
        <v>0</v>
      </c>
      <c r="L19" s="46"/>
      <c r="M19" s="1" t="s">
        <v>137</v>
      </c>
    </row>
    <row r="20" spans="1:14" s="1" customFormat="1" x14ac:dyDescent="0.2">
      <c r="A20" s="35" t="s">
        <v>129</v>
      </c>
      <c r="B20" s="102" t="s">
        <v>25</v>
      </c>
      <c r="C20" s="44" t="s">
        <v>259</v>
      </c>
      <c r="D20" s="36" t="s">
        <v>173</v>
      </c>
      <c r="E20" s="39" t="s">
        <v>0</v>
      </c>
      <c r="F20" s="40">
        <v>2</v>
      </c>
      <c r="G20" s="51"/>
      <c r="H20" s="167">
        <v>0</v>
      </c>
      <c r="I20" s="101">
        <v>0</v>
      </c>
      <c r="J20" s="101">
        <f t="shared" ref="J20" si="2">H20*F20</f>
        <v>0</v>
      </c>
      <c r="K20" s="101">
        <f t="shared" ref="K20" si="3">I20*F20</f>
        <v>0</v>
      </c>
      <c r="L20" s="46"/>
    </row>
    <row r="21" spans="1:14" s="1" customFormat="1" x14ac:dyDescent="0.2">
      <c r="A21" s="35" t="s">
        <v>129</v>
      </c>
      <c r="B21" s="102" t="s">
        <v>218</v>
      </c>
      <c r="C21" s="44" t="s">
        <v>236</v>
      </c>
      <c r="D21" s="36" t="s">
        <v>173</v>
      </c>
      <c r="E21" s="39" t="s">
        <v>24</v>
      </c>
      <c r="F21" s="40">
        <f>CEILING((3+2*0.5)*1.1,1)</f>
        <v>5</v>
      </c>
      <c r="G21" s="51"/>
      <c r="H21" s="167">
        <v>0</v>
      </c>
      <c r="I21" s="101">
        <f>CEILING(H21*0.25,10)</f>
        <v>0</v>
      </c>
      <c r="J21" s="101">
        <f t="shared" si="0"/>
        <v>0</v>
      </c>
      <c r="K21" s="101">
        <f t="shared" si="1"/>
        <v>0</v>
      </c>
      <c r="L21" s="46"/>
      <c r="N21" s="1" t="s">
        <v>233</v>
      </c>
    </row>
    <row r="22" spans="1:14" s="1" customFormat="1" ht="28.5" x14ac:dyDescent="0.2">
      <c r="A22" s="35" t="s">
        <v>129</v>
      </c>
      <c r="B22" s="102" t="s">
        <v>219</v>
      </c>
      <c r="C22" s="44" t="s">
        <v>237</v>
      </c>
      <c r="D22" s="55" t="s">
        <v>71</v>
      </c>
      <c r="E22" s="39" t="s">
        <v>24</v>
      </c>
      <c r="F22" s="40">
        <f>CEILING((14+40*0.5)*1.1,1)</f>
        <v>38</v>
      </c>
      <c r="G22" s="41"/>
      <c r="H22" s="42">
        <v>0</v>
      </c>
      <c r="I22" s="101">
        <f>CEILING(H22*0.25,10)</f>
        <v>0</v>
      </c>
      <c r="J22" s="101">
        <f t="shared" si="0"/>
        <v>0</v>
      </c>
      <c r="K22" s="101">
        <f t="shared" si="1"/>
        <v>0</v>
      </c>
      <c r="L22" s="46"/>
    </row>
    <row r="23" spans="1:14" s="1" customFormat="1" x14ac:dyDescent="0.2">
      <c r="A23" s="35" t="s">
        <v>129</v>
      </c>
      <c r="B23" s="102" t="s">
        <v>220</v>
      </c>
      <c r="C23" s="44" t="s">
        <v>193</v>
      </c>
      <c r="D23" s="36" t="s">
        <v>72</v>
      </c>
      <c r="E23" s="39" t="s">
        <v>24</v>
      </c>
      <c r="F23" s="9">
        <v>5</v>
      </c>
      <c r="G23" s="41"/>
      <c r="H23" s="167">
        <v>0</v>
      </c>
      <c r="I23" s="101">
        <v>0</v>
      </c>
      <c r="J23" s="101">
        <f t="shared" si="0"/>
        <v>0</v>
      </c>
      <c r="K23" s="101">
        <f t="shared" si="1"/>
        <v>0</v>
      </c>
      <c r="L23" s="46"/>
      <c r="N23" s="1" t="s">
        <v>196</v>
      </c>
    </row>
    <row r="24" spans="1:14" s="1" customFormat="1" ht="16.5" x14ac:dyDescent="0.2">
      <c r="A24" s="35" t="s">
        <v>129</v>
      </c>
      <c r="B24" s="102" t="s">
        <v>223</v>
      </c>
      <c r="C24" s="110" t="s">
        <v>69</v>
      </c>
      <c r="D24" s="56" t="s">
        <v>67</v>
      </c>
      <c r="E24" s="56" t="s">
        <v>26</v>
      </c>
      <c r="F24" s="159">
        <f>CEILING((7+5+8+10)*1.1,1)</f>
        <v>33</v>
      </c>
      <c r="G24" s="41"/>
      <c r="H24" s="53">
        <v>0</v>
      </c>
      <c r="I24" s="101">
        <v>0</v>
      </c>
      <c r="J24" s="101">
        <f t="shared" si="0"/>
        <v>0</v>
      </c>
      <c r="K24" s="101">
        <f t="shared" si="1"/>
        <v>0</v>
      </c>
      <c r="L24" s="46"/>
    </row>
    <row r="25" spans="1:14" s="1" customFormat="1" ht="16.5" x14ac:dyDescent="0.2">
      <c r="A25" s="35" t="s">
        <v>129</v>
      </c>
      <c r="B25" s="102" t="s">
        <v>224</v>
      </c>
      <c r="C25" s="110" t="s">
        <v>174</v>
      </c>
      <c r="D25" s="56" t="s">
        <v>66</v>
      </c>
      <c r="E25" s="56" t="s">
        <v>26</v>
      </c>
      <c r="F25" s="159">
        <f>CEILING((5+17)*1.1,1)</f>
        <v>25</v>
      </c>
      <c r="G25" s="41"/>
      <c r="H25" s="53">
        <v>0</v>
      </c>
      <c r="I25" s="101">
        <f>CEILING(H25*0.1,10)</f>
        <v>0</v>
      </c>
      <c r="J25" s="101">
        <f t="shared" si="0"/>
        <v>0</v>
      </c>
      <c r="K25" s="101">
        <f t="shared" si="1"/>
        <v>0</v>
      </c>
      <c r="L25" s="46"/>
    </row>
    <row r="26" spans="1:14" s="1" customFormat="1" x14ac:dyDescent="0.2">
      <c r="A26" s="35"/>
      <c r="B26" s="102"/>
      <c r="C26" s="110"/>
      <c r="D26" s="39"/>
      <c r="E26" s="56"/>
      <c r="F26" s="40"/>
      <c r="G26" s="41"/>
      <c r="H26" s="167"/>
      <c r="I26" s="53"/>
      <c r="J26" s="101"/>
      <c r="K26" s="101"/>
      <c r="L26" s="46"/>
    </row>
    <row r="27" spans="1:14" ht="15" x14ac:dyDescent="0.2">
      <c r="A27" s="35"/>
      <c r="B27" s="181"/>
      <c r="C27" s="59" t="s">
        <v>27</v>
      </c>
      <c r="D27" s="36"/>
      <c r="E27" s="39"/>
      <c r="F27" s="56"/>
      <c r="G27" s="182"/>
      <c r="H27" s="183"/>
      <c r="I27" s="183"/>
      <c r="J27" s="101"/>
      <c r="K27" s="53"/>
      <c r="L27" s="54"/>
      <c r="M27" s="64"/>
    </row>
    <row r="28" spans="1:14" x14ac:dyDescent="0.2">
      <c r="A28" s="184"/>
      <c r="B28" s="181"/>
      <c r="C28" s="60" t="s">
        <v>28</v>
      </c>
      <c r="D28" s="61"/>
      <c r="E28" s="39" t="s">
        <v>29</v>
      </c>
      <c r="F28" s="160">
        <v>13.5</v>
      </c>
      <c r="G28" s="57"/>
      <c r="H28" s="170">
        <v>0</v>
      </c>
      <c r="I28" s="170"/>
      <c r="J28" s="101">
        <f>H28*F28</f>
        <v>0</v>
      </c>
      <c r="K28" s="185"/>
      <c r="L28" s="54"/>
      <c r="M28" s="64"/>
    </row>
    <row r="29" spans="1:14" x14ac:dyDescent="0.2">
      <c r="A29" s="184"/>
      <c r="B29" s="104"/>
      <c r="C29" s="60" t="s">
        <v>30</v>
      </c>
      <c r="D29" s="61"/>
      <c r="E29" s="39" t="s">
        <v>29</v>
      </c>
      <c r="F29" s="160">
        <v>10</v>
      </c>
      <c r="G29" s="57"/>
      <c r="H29" s="170">
        <v>0</v>
      </c>
      <c r="I29" s="170"/>
      <c r="J29" s="101">
        <f t="shared" si="0"/>
        <v>0</v>
      </c>
      <c r="K29" s="185"/>
      <c r="L29" s="54"/>
      <c r="M29" s="186"/>
    </row>
    <row r="30" spans="1:14" x14ac:dyDescent="0.2">
      <c r="A30" s="35"/>
      <c r="B30" s="102"/>
      <c r="C30" s="65"/>
      <c r="D30" s="36"/>
      <c r="E30" s="39"/>
      <c r="F30" s="40"/>
      <c r="G30" s="65"/>
      <c r="H30" s="53"/>
      <c r="I30" s="53"/>
      <c r="J30" s="101"/>
      <c r="K30" s="53"/>
      <c r="L30" s="54"/>
      <c r="M30" s="157"/>
    </row>
    <row r="31" spans="1:14" ht="15" x14ac:dyDescent="0.2">
      <c r="A31" s="35"/>
      <c r="B31" s="102"/>
      <c r="C31" s="59" t="s">
        <v>31</v>
      </c>
      <c r="D31" s="36"/>
      <c r="E31" s="39"/>
      <c r="F31" s="40"/>
      <c r="G31" s="65"/>
      <c r="H31" s="53"/>
      <c r="I31" s="53"/>
      <c r="J31" s="67"/>
      <c r="K31" s="67"/>
      <c r="L31" s="54"/>
      <c r="M31" s="49">
        <f>SUM(J21:J23)*0.1</f>
        <v>0</v>
      </c>
    </row>
    <row r="32" spans="1:14" ht="15" x14ac:dyDescent="0.2">
      <c r="A32" s="35"/>
      <c r="B32" s="102"/>
      <c r="C32" s="65"/>
      <c r="D32" s="36"/>
      <c r="E32" s="39"/>
      <c r="F32" s="40"/>
      <c r="G32" s="65"/>
      <c r="H32" s="53"/>
      <c r="I32" s="53"/>
      <c r="J32" s="67"/>
      <c r="K32" s="67"/>
      <c r="L32" s="54"/>
    </row>
    <row r="33" spans="1:12" ht="15" x14ac:dyDescent="0.2">
      <c r="A33" s="35"/>
      <c r="B33" s="102"/>
      <c r="C33" s="59" t="s">
        <v>32</v>
      </c>
      <c r="D33" s="36"/>
      <c r="E33" s="39"/>
      <c r="F33" s="40"/>
      <c r="G33" s="65"/>
      <c r="H33" s="53"/>
      <c r="I33" s="53"/>
      <c r="J33" s="66">
        <f>SUM(J13:J32)</f>
        <v>0</v>
      </c>
      <c r="K33" s="67">
        <f>SUM(K13:K31)</f>
        <v>0</v>
      </c>
      <c r="L33" s="54"/>
    </row>
    <row r="34" spans="1:12" ht="15" x14ac:dyDescent="0.2">
      <c r="A34" s="35"/>
      <c r="B34" s="102"/>
      <c r="C34" s="59"/>
      <c r="D34" s="36"/>
      <c r="E34" s="39"/>
      <c r="F34" s="40"/>
      <c r="G34" s="65"/>
      <c r="H34" s="53"/>
      <c r="I34" s="53"/>
      <c r="J34" s="66"/>
      <c r="K34" s="67"/>
      <c r="L34" s="54"/>
    </row>
    <row r="35" spans="1:12" ht="15" x14ac:dyDescent="0.2">
      <c r="A35" s="35"/>
      <c r="B35" s="102"/>
      <c r="C35" s="59"/>
      <c r="D35" s="36"/>
      <c r="E35" s="39"/>
      <c r="F35" s="40"/>
      <c r="G35" s="65"/>
      <c r="H35" s="53"/>
      <c r="I35" s="53"/>
      <c r="J35" s="66">
        <f>J33+K33</f>
        <v>0</v>
      </c>
      <c r="K35" s="67"/>
      <c r="L35" s="54"/>
    </row>
    <row r="36" spans="1:12" ht="15" x14ac:dyDescent="0.2">
      <c r="A36" s="35"/>
      <c r="B36" s="102"/>
      <c r="C36" s="59"/>
      <c r="D36" s="36"/>
      <c r="E36" s="39"/>
      <c r="F36" s="40"/>
      <c r="G36" s="65"/>
      <c r="H36" s="53"/>
      <c r="I36" s="53"/>
      <c r="J36" s="67"/>
      <c r="K36" s="67"/>
      <c r="L36" s="54"/>
    </row>
    <row r="37" spans="1:12" ht="15" x14ac:dyDescent="0.2">
      <c r="A37" s="35"/>
      <c r="B37" s="102"/>
      <c r="C37" s="59"/>
      <c r="D37" s="36"/>
      <c r="E37" s="39"/>
      <c r="F37" s="40"/>
      <c r="G37" s="65"/>
      <c r="H37" s="53"/>
      <c r="I37" s="53"/>
      <c r="J37" s="67"/>
      <c r="K37" s="67"/>
      <c r="L37" s="54"/>
    </row>
    <row r="38" spans="1:12" ht="15" x14ac:dyDescent="0.2">
      <c r="A38" s="35"/>
      <c r="B38" s="102"/>
      <c r="C38" s="59"/>
      <c r="D38" s="36"/>
      <c r="E38" s="39"/>
      <c r="F38" s="40"/>
      <c r="G38" s="65"/>
      <c r="H38" s="53"/>
      <c r="I38" s="53"/>
      <c r="J38" s="67"/>
      <c r="K38" s="67"/>
      <c r="L38" s="54"/>
    </row>
    <row r="39" spans="1:12" ht="15.75" thickBot="1" x14ac:dyDescent="0.25">
      <c r="A39" s="68"/>
      <c r="B39" s="106"/>
      <c r="C39" s="69"/>
      <c r="D39" s="17"/>
      <c r="E39" s="19"/>
      <c r="F39" s="18"/>
      <c r="G39" s="70"/>
      <c r="H39" s="163"/>
      <c r="I39" s="163"/>
      <c r="J39" s="73"/>
      <c r="K39" s="73"/>
      <c r="L39" s="74"/>
    </row>
    <row r="40" spans="1:12" x14ac:dyDescent="0.2">
      <c r="A40" s="75"/>
      <c r="B40" s="107"/>
      <c r="C40" s="77"/>
      <c r="D40" s="78"/>
      <c r="E40" s="76"/>
      <c r="F40" s="79"/>
      <c r="G40" s="80"/>
      <c r="H40" s="171"/>
      <c r="I40" s="171"/>
      <c r="J40" s="172"/>
      <c r="K40" s="83"/>
      <c r="L40" s="80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hyperlinks>
    <hyperlink ref="N17" r:id="rId1" xr:uid="{B27D3BCC-49BE-4C68-A16D-7C4C7CAF0636}"/>
  </hyperlinks>
  <pageMargins left="0.7" right="0.7" top="0.78740157499999996" bottom="0.78740157499999996" header="0.3" footer="0.3"/>
  <pageSetup paperSize="9" scale="55" fitToHeight="0" orientation="landscape" r:id="rId2"/>
  <colBreaks count="1" manualBreakCount="1">
    <brk id="12" max="222" man="1"/>
  </colBreak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43535-ADC1-45B7-B57D-2C7D39B1E241}">
  <sheetPr>
    <tabColor rgb="FF92D050"/>
    <pageSetUpPr fitToPage="1"/>
  </sheetPr>
  <dimension ref="A1:N102"/>
  <sheetViews>
    <sheetView view="pageBreakPreview" zoomScale="60" zoomScaleNormal="100" workbookViewId="0">
      <selection activeCell="I16" sqref="I16"/>
    </sheetView>
  </sheetViews>
  <sheetFormatPr defaultColWidth="35.5703125" defaultRowHeight="14.25" x14ac:dyDescent="0.2"/>
  <cols>
    <col min="1" max="1" width="5.8554687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30" x14ac:dyDescent="0.2">
      <c r="A12" s="35"/>
      <c r="B12" s="102"/>
      <c r="C12" s="48" t="s">
        <v>216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">
      <c r="A13" s="35" t="s">
        <v>87</v>
      </c>
      <c r="B13" s="102" t="s">
        <v>2</v>
      </c>
      <c r="C13" s="44" t="s">
        <v>172</v>
      </c>
      <c r="D13" s="44" t="s">
        <v>140</v>
      </c>
      <c r="E13" s="39" t="s">
        <v>0</v>
      </c>
      <c r="F13" s="40">
        <v>2</v>
      </c>
      <c r="G13" s="44"/>
      <c r="H13" s="100">
        <v>0</v>
      </c>
      <c r="I13" s="43">
        <f>CEILING(H13*0.1,10)</f>
        <v>0</v>
      </c>
      <c r="J13" s="52">
        <f>H13*F13</f>
        <v>0</v>
      </c>
      <c r="K13" s="101">
        <f>I13*F13</f>
        <v>0</v>
      </c>
      <c r="L13" s="46"/>
      <c r="M13" s="1" t="s">
        <v>160</v>
      </c>
      <c r="N13" s="1" t="s">
        <v>201</v>
      </c>
    </row>
    <row r="14" spans="1:14" s="1" customFormat="1" x14ac:dyDescent="0.2">
      <c r="A14" s="35" t="s">
        <v>87</v>
      </c>
      <c r="B14" s="102" t="s">
        <v>23</v>
      </c>
      <c r="C14" s="44" t="s">
        <v>227</v>
      </c>
      <c r="D14" s="39" t="s">
        <v>65</v>
      </c>
      <c r="E14" s="39" t="s">
        <v>24</v>
      </c>
      <c r="F14" s="40">
        <f>CEILING((6+6*0.16)*1.1,1)</f>
        <v>8</v>
      </c>
      <c r="G14" s="44"/>
      <c r="H14" s="167">
        <v>0</v>
      </c>
      <c r="I14" s="43">
        <v>0</v>
      </c>
      <c r="J14" s="52">
        <f t="shared" ref="J14:J15" si="0">H14*F14</f>
        <v>0</v>
      </c>
      <c r="K14" s="101">
        <f t="shared" ref="K14:K15" si="1">I14*F14</f>
        <v>0</v>
      </c>
      <c r="L14" s="46"/>
      <c r="N14" s="1" t="s">
        <v>233</v>
      </c>
    </row>
    <row r="15" spans="1:14" s="1" customFormat="1" x14ac:dyDescent="0.2">
      <c r="A15" s="35" t="s">
        <v>87</v>
      </c>
      <c r="B15" s="102" t="s">
        <v>39</v>
      </c>
      <c r="C15" s="44" t="s">
        <v>193</v>
      </c>
      <c r="D15" s="36" t="s">
        <v>124</v>
      </c>
      <c r="E15" s="39" t="s">
        <v>24</v>
      </c>
      <c r="F15" s="9">
        <v>1</v>
      </c>
      <c r="G15" s="41"/>
      <c r="H15" s="167">
        <v>0</v>
      </c>
      <c r="I15" s="43">
        <v>0</v>
      </c>
      <c r="J15" s="101">
        <f t="shared" si="0"/>
        <v>0</v>
      </c>
      <c r="K15" s="101">
        <f t="shared" si="1"/>
        <v>0</v>
      </c>
      <c r="L15" s="46"/>
    </row>
    <row r="16" spans="1:14" s="1" customFormat="1" x14ac:dyDescent="0.2">
      <c r="A16" s="35"/>
      <c r="B16" s="102"/>
      <c r="C16" s="44"/>
      <c r="D16" s="36"/>
      <c r="E16" s="39"/>
      <c r="F16" s="9"/>
      <c r="G16" s="41"/>
      <c r="H16" s="167"/>
      <c r="I16" s="43"/>
      <c r="J16" s="101"/>
      <c r="K16" s="101"/>
      <c r="L16" s="46"/>
    </row>
    <row r="17" spans="1:13" s="1" customFormat="1" ht="15" x14ac:dyDescent="0.2">
      <c r="A17" s="35"/>
      <c r="B17" s="105"/>
      <c r="C17" s="59" t="s">
        <v>27</v>
      </c>
      <c r="D17" s="36"/>
      <c r="E17" s="39"/>
      <c r="F17" s="40"/>
      <c r="G17" s="182"/>
      <c r="H17" s="187"/>
      <c r="I17" s="187"/>
      <c r="J17" s="52"/>
      <c r="K17" s="43"/>
      <c r="L17" s="46"/>
      <c r="M17" s="89"/>
    </row>
    <row r="18" spans="1:13" s="1" customFormat="1" x14ac:dyDescent="0.2">
      <c r="A18" s="35"/>
      <c r="B18" s="105"/>
      <c r="C18" s="60" t="s">
        <v>28</v>
      </c>
      <c r="D18" s="61"/>
      <c r="E18" s="39" t="s">
        <v>29</v>
      </c>
      <c r="F18" s="160">
        <v>0.3</v>
      </c>
      <c r="G18" s="57"/>
      <c r="H18" s="170">
        <v>0</v>
      </c>
      <c r="I18" s="170"/>
      <c r="J18" s="101">
        <f t="shared" ref="J18:J19" si="2">H18*F18</f>
        <v>0</v>
      </c>
      <c r="K18" s="63"/>
      <c r="L18" s="188"/>
      <c r="M18" s="89"/>
    </row>
    <row r="19" spans="1:13" x14ac:dyDescent="0.2">
      <c r="A19" s="35"/>
      <c r="B19" s="102"/>
      <c r="C19" s="60" t="s">
        <v>30</v>
      </c>
      <c r="D19" s="61"/>
      <c r="E19" s="39" t="s">
        <v>29</v>
      </c>
      <c r="F19" s="160">
        <v>0.1</v>
      </c>
      <c r="G19" s="57"/>
      <c r="H19" s="170">
        <v>0</v>
      </c>
      <c r="I19" s="170"/>
      <c r="J19" s="101">
        <f t="shared" si="2"/>
        <v>0</v>
      </c>
      <c r="K19" s="63"/>
      <c r="L19" s="54"/>
    </row>
    <row r="20" spans="1:13" x14ac:dyDescent="0.2">
      <c r="A20" s="35"/>
      <c r="B20" s="102"/>
      <c r="C20" s="60"/>
      <c r="D20" s="61"/>
      <c r="E20" s="39"/>
      <c r="F20" s="40"/>
      <c r="G20" s="57"/>
      <c r="H20" s="62"/>
      <c r="I20" s="62"/>
      <c r="J20" s="52"/>
      <c r="K20" s="63"/>
      <c r="L20" s="54"/>
    </row>
    <row r="21" spans="1:13" ht="15" x14ac:dyDescent="0.2">
      <c r="A21" s="35"/>
      <c r="B21" s="102"/>
      <c r="C21" s="59" t="s">
        <v>31</v>
      </c>
      <c r="D21" s="36"/>
      <c r="E21" s="39"/>
      <c r="F21" s="40"/>
      <c r="G21" s="65"/>
      <c r="H21" s="57"/>
      <c r="I21" s="43"/>
      <c r="J21" s="66"/>
      <c r="K21" s="67"/>
      <c r="L21" s="54"/>
      <c r="M21" s="49">
        <f>J14*0.1</f>
        <v>0</v>
      </c>
    </row>
    <row r="22" spans="1:13" ht="15" x14ac:dyDescent="0.2">
      <c r="A22" s="35"/>
      <c r="B22" s="102"/>
      <c r="C22" s="65"/>
      <c r="D22" s="36"/>
      <c r="E22" s="39"/>
      <c r="F22" s="40"/>
      <c r="G22" s="65"/>
      <c r="H22" s="57"/>
      <c r="I22" s="43"/>
      <c r="J22" s="66"/>
      <c r="K22" s="67"/>
      <c r="L22" s="54"/>
    </row>
    <row r="23" spans="1:13" ht="15" x14ac:dyDescent="0.2">
      <c r="A23" s="35"/>
      <c r="B23" s="102"/>
      <c r="C23" s="59" t="s">
        <v>32</v>
      </c>
      <c r="D23" s="36"/>
      <c r="E23" s="39"/>
      <c r="F23" s="40"/>
      <c r="G23" s="65"/>
      <c r="H23" s="57"/>
      <c r="I23" s="43"/>
      <c r="J23" s="66">
        <f>SUM(J13:J21)</f>
        <v>0</v>
      </c>
      <c r="K23" s="66">
        <f>SUM(K13:K21)</f>
        <v>0</v>
      </c>
      <c r="L23" s="54"/>
    </row>
    <row r="24" spans="1:13" ht="15" x14ac:dyDescent="0.2">
      <c r="A24" s="35"/>
      <c r="B24" s="102"/>
      <c r="C24" s="59"/>
      <c r="D24" s="36"/>
      <c r="E24" s="39"/>
      <c r="F24" s="40"/>
      <c r="G24" s="65"/>
      <c r="H24" s="57"/>
      <c r="I24" s="43"/>
      <c r="J24" s="66"/>
      <c r="K24" s="67"/>
      <c r="L24" s="54"/>
    </row>
    <row r="25" spans="1:13" ht="15" x14ac:dyDescent="0.2">
      <c r="A25" s="35"/>
      <c r="B25" s="102"/>
      <c r="C25" s="59"/>
      <c r="D25" s="36"/>
      <c r="E25" s="39"/>
      <c r="F25" s="40"/>
      <c r="G25" s="65"/>
      <c r="H25" s="57"/>
      <c r="I25" s="43"/>
      <c r="J25" s="66">
        <f>J23+K23</f>
        <v>0</v>
      </c>
      <c r="K25" s="67"/>
      <c r="L25" s="54"/>
    </row>
    <row r="26" spans="1:13" ht="15" x14ac:dyDescent="0.2">
      <c r="A26" s="35"/>
      <c r="B26" s="102"/>
      <c r="C26" s="59"/>
      <c r="D26" s="36"/>
      <c r="E26" s="39"/>
      <c r="F26" s="40"/>
      <c r="G26" s="65"/>
      <c r="H26" s="57"/>
      <c r="I26" s="43"/>
      <c r="J26" s="66"/>
      <c r="K26" s="67"/>
      <c r="L26" s="54"/>
    </row>
    <row r="27" spans="1:13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/>
      <c r="K27" s="67"/>
      <c r="L27" s="54"/>
    </row>
    <row r="28" spans="1:13" ht="15" x14ac:dyDescent="0.2">
      <c r="A28" s="35"/>
      <c r="B28" s="102"/>
      <c r="C28" s="59"/>
      <c r="D28" s="36"/>
      <c r="E28" s="39"/>
      <c r="F28" s="40"/>
      <c r="G28" s="65"/>
      <c r="H28" s="57"/>
      <c r="I28" s="43"/>
      <c r="J28" s="66"/>
      <c r="K28" s="67"/>
      <c r="L28" s="54"/>
    </row>
    <row r="29" spans="1:13" ht="15.75" thickBot="1" x14ac:dyDescent="0.25">
      <c r="A29" s="68"/>
      <c r="B29" s="106"/>
      <c r="C29" s="69"/>
      <c r="D29" s="17"/>
      <c r="E29" s="19"/>
      <c r="F29" s="18"/>
      <c r="G29" s="70"/>
      <c r="H29" s="21"/>
      <c r="I29" s="71"/>
      <c r="J29" s="72"/>
      <c r="K29" s="73"/>
      <c r="L29" s="74"/>
    </row>
    <row r="30" spans="1:13" x14ac:dyDescent="0.2">
      <c r="A30" s="75"/>
      <c r="B30" s="107"/>
      <c r="C30" s="77"/>
      <c r="D30" s="78"/>
      <c r="E30" s="76"/>
      <c r="F30" s="79"/>
      <c r="G30" s="80"/>
      <c r="H30" s="81"/>
      <c r="I30" s="82"/>
      <c r="J30" s="80"/>
      <c r="K30" s="83"/>
      <c r="L30" s="80"/>
    </row>
    <row r="31" spans="1:13" x14ac:dyDescent="0.2">
      <c r="A31" s="84"/>
      <c r="B31" s="108"/>
      <c r="C31" s="86"/>
      <c r="D31" s="87"/>
      <c r="E31" s="85"/>
      <c r="F31" s="88"/>
      <c r="G31" s="49"/>
      <c r="H31" s="64"/>
      <c r="I31" s="89"/>
      <c r="J31" s="49"/>
      <c r="K31" s="90"/>
      <c r="L31" s="49"/>
    </row>
    <row r="32" spans="1:13" x14ac:dyDescent="0.2">
      <c r="A32" s="84"/>
      <c r="B32" s="108"/>
      <c r="C32" s="86"/>
      <c r="D32" s="87"/>
      <c r="E32" s="85"/>
      <c r="F32" s="88"/>
      <c r="G32" s="49"/>
      <c r="H32" s="64"/>
      <c r="I32" s="89"/>
      <c r="J32" s="49"/>
      <c r="K32" s="90"/>
      <c r="L32" s="49"/>
    </row>
    <row r="33" spans="1:12" x14ac:dyDescent="0.2">
      <c r="A33" s="84"/>
      <c r="B33" s="108"/>
      <c r="C33" s="86"/>
      <c r="D33" s="87"/>
      <c r="E33" s="85"/>
      <c r="F33" s="88"/>
      <c r="G33" s="49"/>
      <c r="H33" s="64"/>
      <c r="I33" s="89"/>
      <c r="J33" s="49"/>
      <c r="K33" s="90"/>
      <c r="L33" s="49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  <row r="102" spans="1:12" x14ac:dyDescent="0.2">
      <c r="A102" s="84"/>
      <c r="B102" s="108"/>
      <c r="C102" s="86"/>
      <c r="D102" s="87"/>
      <c r="E102" s="85"/>
      <c r="F102" s="88"/>
      <c r="G102" s="49"/>
      <c r="H102" s="64"/>
      <c r="I102" s="89"/>
      <c r="J102" s="49"/>
      <c r="K102" s="90"/>
      <c r="L102" s="49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pageMargins left="0.7" right="0.7" top="0.78740157499999996" bottom="0.78740157499999996" header="0.3" footer="0.3"/>
  <pageSetup paperSize="9" scale="59" fitToHeight="0" orientation="landscape" r:id="rId1"/>
  <colBreaks count="1" manualBreakCount="1">
    <brk id="12" max="222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BC4FE-9CED-42A2-8287-B6BC848A765C}">
  <sheetPr>
    <tabColor rgb="FF92D050"/>
    <pageSetUpPr fitToPage="1"/>
  </sheetPr>
  <dimension ref="A1:N102"/>
  <sheetViews>
    <sheetView view="pageBreakPreview" zoomScale="60" zoomScaleNormal="100" workbookViewId="0">
      <selection activeCell="I16" sqref="I16"/>
    </sheetView>
  </sheetViews>
  <sheetFormatPr defaultColWidth="35.5703125" defaultRowHeight="14.25" x14ac:dyDescent="0.2"/>
  <cols>
    <col min="1" max="1" width="5.8554687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15" x14ac:dyDescent="0.2">
      <c r="A12" s="35"/>
      <c r="B12" s="102"/>
      <c r="C12" s="48" t="s">
        <v>217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">
      <c r="A13" s="35" t="s">
        <v>88</v>
      </c>
      <c r="B13" s="102" t="s">
        <v>2</v>
      </c>
      <c r="C13" s="44" t="s">
        <v>172</v>
      </c>
      <c r="D13" s="44" t="s">
        <v>140</v>
      </c>
      <c r="E13" s="39" t="s">
        <v>0</v>
      </c>
      <c r="F13" s="40">
        <v>1</v>
      </c>
      <c r="G13" s="44"/>
      <c r="H13" s="100">
        <v>0</v>
      </c>
      <c r="I13" s="43">
        <f>CEILING(H13*0.1,10)</f>
        <v>0</v>
      </c>
      <c r="J13" s="52">
        <f>H13*F13</f>
        <v>0</v>
      </c>
      <c r="K13" s="101">
        <f>I13*F13</f>
        <v>0</v>
      </c>
      <c r="L13" s="46"/>
      <c r="M13" s="1" t="s">
        <v>160</v>
      </c>
      <c r="N13" s="1" t="s">
        <v>201</v>
      </c>
    </row>
    <row r="14" spans="1:14" s="1" customFormat="1" ht="28.5" x14ac:dyDescent="0.2">
      <c r="A14" s="35" t="s">
        <v>88</v>
      </c>
      <c r="B14" s="102" t="s">
        <v>23</v>
      </c>
      <c r="C14" s="44" t="s">
        <v>156</v>
      </c>
      <c r="D14" s="39" t="s">
        <v>157</v>
      </c>
      <c r="E14" s="39" t="s">
        <v>0</v>
      </c>
      <c r="F14" s="40">
        <v>1</v>
      </c>
      <c r="G14" s="44"/>
      <c r="H14" s="100">
        <v>0</v>
      </c>
      <c r="I14" s="43">
        <f>CEILING(H14*0.1,10)</f>
        <v>0</v>
      </c>
      <c r="J14" s="52">
        <f t="shared" ref="J14" si="0">H14*F14</f>
        <v>0</v>
      </c>
      <c r="K14" s="101">
        <f t="shared" ref="K14" si="1">I14*F14</f>
        <v>0</v>
      </c>
      <c r="L14" s="46"/>
      <c r="M14" s="1" t="s">
        <v>158</v>
      </c>
      <c r="N14" s="1" t="s">
        <v>202</v>
      </c>
    </row>
    <row r="15" spans="1:14" s="1" customFormat="1" ht="15" x14ac:dyDescent="0.25">
      <c r="A15" s="35" t="s">
        <v>88</v>
      </c>
      <c r="B15" s="102" t="s">
        <v>39</v>
      </c>
      <c r="C15" s="44" t="s">
        <v>64</v>
      </c>
      <c r="D15" s="39" t="s">
        <v>65</v>
      </c>
      <c r="E15" s="39" t="s">
        <v>24</v>
      </c>
      <c r="F15" s="40">
        <f>CEILING((10+28*0.4)*1.1,1)</f>
        <v>24</v>
      </c>
      <c r="G15" s="44"/>
      <c r="H15" s="167">
        <v>0</v>
      </c>
      <c r="I15" s="43">
        <v>0</v>
      </c>
      <c r="J15" s="52">
        <f t="shared" ref="J15" si="2">H15*F15</f>
        <v>0</v>
      </c>
      <c r="K15" s="101">
        <f t="shared" ref="K15" si="3">I15*F15</f>
        <v>0</v>
      </c>
      <c r="L15" s="46"/>
      <c r="N15" s="175" t="s">
        <v>233</v>
      </c>
    </row>
    <row r="16" spans="1:14" s="1" customFormat="1" x14ac:dyDescent="0.2">
      <c r="A16" s="35"/>
      <c r="B16" s="105"/>
      <c r="H16" s="100"/>
      <c r="I16" s="58"/>
      <c r="J16" s="52"/>
      <c r="K16" s="101"/>
      <c r="L16" s="46"/>
    </row>
    <row r="17" spans="1:13" s="1" customFormat="1" ht="15" x14ac:dyDescent="0.2">
      <c r="A17" s="35"/>
      <c r="B17" s="105"/>
      <c r="C17" s="59" t="s">
        <v>27</v>
      </c>
      <c r="D17" s="36"/>
      <c r="E17" s="39"/>
      <c r="F17" s="40"/>
      <c r="G17" s="182"/>
      <c r="H17" s="170"/>
      <c r="I17" s="170"/>
      <c r="J17" s="101"/>
      <c r="K17" s="63"/>
      <c r="L17" s="188"/>
      <c r="M17" s="89"/>
    </row>
    <row r="18" spans="1:13" s="1" customFormat="1" x14ac:dyDescent="0.2">
      <c r="A18" s="35"/>
      <c r="B18" s="105"/>
      <c r="C18" s="60" t="s">
        <v>28</v>
      </c>
      <c r="D18" s="61"/>
      <c r="E18" s="39" t="s">
        <v>29</v>
      </c>
      <c r="F18" s="160">
        <v>3.5</v>
      </c>
      <c r="G18" s="57"/>
      <c r="H18" s="170">
        <v>0</v>
      </c>
      <c r="I18" s="170"/>
      <c r="J18" s="101">
        <f t="shared" ref="J18:J19" si="4">H18*F18</f>
        <v>0</v>
      </c>
      <c r="K18" s="63"/>
      <c r="L18" s="46"/>
      <c r="M18" s="89"/>
    </row>
    <row r="19" spans="1:13" x14ac:dyDescent="0.2">
      <c r="A19" s="35"/>
      <c r="B19" s="102"/>
      <c r="C19" s="60" t="s">
        <v>30</v>
      </c>
      <c r="D19" s="61"/>
      <c r="E19" s="39" t="s">
        <v>29</v>
      </c>
      <c r="F19" s="160">
        <v>2.5</v>
      </c>
      <c r="G19" s="57"/>
      <c r="H19" s="170">
        <v>0</v>
      </c>
      <c r="I19" s="170"/>
      <c r="J19" s="101">
        <f t="shared" si="4"/>
        <v>0</v>
      </c>
      <c r="K19" s="63"/>
      <c r="L19" s="54"/>
    </row>
    <row r="20" spans="1:13" ht="15" x14ac:dyDescent="0.2">
      <c r="A20" s="35"/>
      <c r="B20" s="102"/>
      <c r="C20" s="60"/>
      <c r="D20" s="61"/>
      <c r="E20" s="39"/>
      <c r="F20" s="40"/>
      <c r="G20" s="57"/>
      <c r="H20" s="57"/>
      <c r="I20" s="43"/>
      <c r="J20" s="66"/>
      <c r="K20" s="67"/>
      <c r="L20" s="54"/>
      <c r="M20" s="49">
        <f>SUM(J14:J15)*0.1</f>
        <v>0</v>
      </c>
    </row>
    <row r="21" spans="1:13" ht="15" x14ac:dyDescent="0.2">
      <c r="A21" s="35"/>
      <c r="B21" s="102"/>
      <c r="C21" s="59" t="s">
        <v>31</v>
      </c>
      <c r="D21" s="36"/>
      <c r="E21" s="39"/>
      <c r="F21" s="40"/>
      <c r="G21" s="65"/>
      <c r="H21" s="57"/>
      <c r="I21" s="43"/>
      <c r="J21" s="66"/>
      <c r="K21" s="67"/>
      <c r="L21" s="54"/>
    </row>
    <row r="22" spans="1:13" ht="15" x14ac:dyDescent="0.2">
      <c r="A22" s="35"/>
      <c r="B22" s="102"/>
      <c r="C22" s="65"/>
      <c r="D22" s="36"/>
      <c r="E22" s="39"/>
      <c r="F22" s="40"/>
      <c r="G22" s="65"/>
      <c r="H22" s="57"/>
      <c r="I22" s="43"/>
      <c r="J22" s="66">
        <f>SUM(J13:J20)</f>
        <v>0</v>
      </c>
      <c r="K22" s="66">
        <f>SUM(K13:K20)</f>
        <v>0</v>
      </c>
      <c r="L22" s="54"/>
    </row>
    <row r="23" spans="1:13" ht="15" x14ac:dyDescent="0.2">
      <c r="A23" s="35"/>
      <c r="B23" s="102"/>
      <c r="C23" s="59" t="s">
        <v>32</v>
      </c>
      <c r="D23" s="36"/>
      <c r="E23" s="39"/>
      <c r="F23" s="40"/>
      <c r="G23" s="65"/>
      <c r="H23" s="57"/>
      <c r="I23" s="43"/>
      <c r="J23" s="66"/>
      <c r="K23" s="67"/>
      <c r="L23" s="54"/>
    </row>
    <row r="24" spans="1:13" ht="15" x14ac:dyDescent="0.2">
      <c r="A24" s="35"/>
      <c r="B24" s="102"/>
      <c r="C24" s="59"/>
      <c r="D24" s="36"/>
      <c r="E24" s="39"/>
      <c r="F24" s="40"/>
      <c r="G24" s="65"/>
      <c r="H24" s="57"/>
      <c r="I24" s="43"/>
      <c r="J24" s="66">
        <f>J22+K22</f>
        <v>0</v>
      </c>
      <c r="K24" s="67"/>
      <c r="L24" s="54"/>
    </row>
    <row r="25" spans="1:13" ht="15" x14ac:dyDescent="0.2">
      <c r="A25" s="35"/>
      <c r="B25" s="102"/>
      <c r="C25" s="59"/>
      <c r="D25" s="36"/>
      <c r="E25" s="39"/>
      <c r="F25" s="40"/>
      <c r="G25" s="65"/>
      <c r="H25" s="57"/>
      <c r="I25" s="43"/>
      <c r="J25" s="66"/>
      <c r="K25" s="67"/>
      <c r="L25" s="54"/>
    </row>
    <row r="26" spans="1:13" ht="15" x14ac:dyDescent="0.2">
      <c r="A26" s="35"/>
      <c r="B26" s="102"/>
      <c r="C26" s="59"/>
      <c r="D26" s="36"/>
      <c r="E26" s="39"/>
      <c r="F26" s="40"/>
      <c r="G26" s="65"/>
      <c r="H26" s="57"/>
      <c r="I26" s="43"/>
      <c r="J26" s="66"/>
      <c r="K26" s="67"/>
      <c r="L26" s="54"/>
    </row>
    <row r="27" spans="1:13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/>
      <c r="K27" s="67"/>
      <c r="L27" s="54"/>
    </row>
    <row r="28" spans="1:13" ht="15" x14ac:dyDescent="0.2">
      <c r="A28" s="35"/>
      <c r="B28" s="102"/>
      <c r="C28" s="59"/>
      <c r="D28" s="36"/>
      <c r="E28" s="39"/>
      <c r="F28" s="40"/>
      <c r="G28" s="65"/>
      <c r="H28" s="57"/>
      <c r="I28" s="43"/>
      <c r="J28" s="66"/>
      <c r="K28" s="67"/>
      <c r="L28" s="54"/>
    </row>
    <row r="29" spans="1:13" ht="15.75" thickBot="1" x14ac:dyDescent="0.25">
      <c r="A29" s="68"/>
      <c r="B29" s="106"/>
      <c r="C29" s="69"/>
      <c r="D29" s="17"/>
      <c r="E29" s="19"/>
      <c r="F29" s="18"/>
      <c r="G29" s="70"/>
      <c r="H29" s="21"/>
      <c r="I29" s="71"/>
      <c r="J29" s="72"/>
      <c r="K29" s="73"/>
      <c r="L29" s="74"/>
    </row>
    <row r="30" spans="1:13" x14ac:dyDescent="0.2">
      <c r="A30" s="75"/>
      <c r="B30" s="107"/>
      <c r="C30" s="77"/>
      <c r="D30" s="78"/>
      <c r="E30" s="76"/>
      <c r="F30" s="79"/>
      <c r="G30" s="80"/>
      <c r="H30" s="81"/>
      <c r="I30" s="82"/>
      <c r="J30" s="80"/>
      <c r="K30" s="83"/>
      <c r="L30" s="80"/>
    </row>
    <row r="31" spans="1:13" x14ac:dyDescent="0.2">
      <c r="A31" s="84"/>
      <c r="B31" s="108"/>
      <c r="C31" s="86"/>
      <c r="D31" s="87"/>
      <c r="E31" s="85"/>
      <c r="F31" s="88"/>
      <c r="G31" s="49"/>
      <c r="H31" s="64"/>
      <c r="I31" s="89"/>
      <c r="J31" s="49"/>
      <c r="K31" s="90"/>
      <c r="L31" s="49"/>
    </row>
    <row r="32" spans="1:13" x14ac:dyDescent="0.2">
      <c r="A32" s="84"/>
      <c r="B32" s="108"/>
      <c r="C32" s="86"/>
      <c r="D32" s="87"/>
      <c r="E32" s="85"/>
      <c r="F32" s="88"/>
      <c r="G32" s="49"/>
      <c r="H32" s="64"/>
      <c r="I32" s="89"/>
      <c r="J32" s="49"/>
      <c r="K32" s="90"/>
      <c r="L32" s="49"/>
    </row>
    <row r="33" spans="1:12" x14ac:dyDescent="0.2">
      <c r="A33" s="84"/>
      <c r="B33" s="108"/>
      <c r="C33" s="86"/>
      <c r="D33" s="87"/>
      <c r="E33" s="85"/>
      <c r="F33" s="88"/>
      <c r="G33" s="49"/>
      <c r="H33" s="64"/>
      <c r="I33" s="89"/>
      <c r="J33" s="49"/>
      <c r="K33" s="90"/>
      <c r="L33" s="49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  <row r="102" spans="1:12" x14ac:dyDescent="0.2">
      <c r="A102" s="84"/>
      <c r="B102" s="108"/>
      <c r="C102" s="86"/>
      <c r="D102" s="87"/>
      <c r="E102" s="85"/>
      <c r="F102" s="88"/>
      <c r="G102" s="49"/>
      <c r="H102" s="64"/>
      <c r="I102" s="89"/>
      <c r="J102" s="49"/>
      <c r="K102" s="90"/>
      <c r="L102" s="49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pageMargins left="0.7" right="0.7" top="0.78740157499999996" bottom="0.78740157499999996" header="0.3" footer="0.3"/>
  <pageSetup paperSize="9" scale="59" fitToHeight="0" orientation="landscape" r:id="rId1"/>
  <colBreaks count="1" manualBreakCount="1">
    <brk id="12" max="222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FDEE2-2470-4182-94E0-FE4EAB5C13A9}">
  <sheetPr>
    <tabColor rgb="FF92D050"/>
    <pageSetUpPr fitToPage="1"/>
  </sheetPr>
  <dimension ref="A1:N104"/>
  <sheetViews>
    <sheetView view="pageBreakPreview" zoomScale="60" zoomScaleNormal="100" workbookViewId="0">
      <selection activeCell="I18" sqref="I18"/>
    </sheetView>
  </sheetViews>
  <sheetFormatPr defaultColWidth="35.5703125" defaultRowHeight="14.25" x14ac:dyDescent="0.2"/>
  <cols>
    <col min="1" max="1" width="5.8554687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30" x14ac:dyDescent="0.2">
      <c r="A12" s="35"/>
      <c r="B12" s="102"/>
      <c r="C12" s="48" t="s">
        <v>141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5">
      <c r="A13" s="35" t="s">
        <v>89</v>
      </c>
      <c r="B13" s="102" t="s">
        <v>2</v>
      </c>
      <c r="C13" s="44" t="s">
        <v>143</v>
      </c>
      <c r="D13" s="44" t="s">
        <v>144</v>
      </c>
      <c r="E13" s="39" t="s">
        <v>0</v>
      </c>
      <c r="F13" s="40">
        <v>1</v>
      </c>
      <c r="G13" s="44"/>
      <c r="H13" s="100">
        <v>0</v>
      </c>
      <c r="I13" s="43">
        <f>H13*0.1</f>
        <v>0</v>
      </c>
      <c r="J13" s="52">
        <f>H13*F13</f>
        <v>0</v>
      </c>
      <c r="K13" s="101">
        <f>I13*F13</f>
        <v>0</v>
      </c>
      <c r="L13" s="46"/>
      <c r="M13" s="1" t="s">
        <v>142</v>
      </c>
      <c r="N13" s="175" t="s">
        <v>203</v>
      </c>
    </row>
    <row r="14" spans="1:14" s="1" customFormat="1" x14ac:dyDescent="0.2">
      <c r="A14" s="35" t="s">
        <v>89</v>
      </c>
      <c r="B14" s="102" t="s">
        <v>37</v>
      </c>
      <c r="C14" s="44" t="s">
        <v>93</v>
      </c>
      <c r="D14" s="36" t="s">
        <v>124</v>
      </c>
      <c r="E14" s="39" t="s">
        <v>0</v>
      </c>
      <c r="F14" s="40">
        <v>7</v>
      </c>
      <c r="G14" s="44"/>
      <c r="H14" s="100">
        <v>0</v>
      </c>
      <c r="I14" s="43">
        <f>CEILING(H14*0.1,10)</f>
        <v>0</v>
      </c>
      <c r="J14" s="52">
        <f t="shared" ref="J14" si="0">H14*F14</f>
        <v>0</v>
      </c>
      <c r="K14" s="101">
        <f t="shared" ref="K14" si="1">I14*F14</f>
        <v>0</v>
      </c>
      <c r="L14" s="46"/>
      <c r="M14" s="1" t="s">
        <v>125</v>
      </c>
      <c r="N14" s="1" t="s">
        <v>190</v>
      </c>
    </row>
    <row r="15" spans="1:14" s="1" customFormat="1" ht="15" x14ac:dyDescent="0.25">
      <c r="A15" s="35" t="s">
        <v>89</v>
      </c>
      <c r="B15" s="102" t="s">
        <v>38</v>
      </c>
      <c r="C15" s="44" t="s">
        <v>175</v>
      </c>
      <c r="D15" s="39" t="s">
        <v>162</v>
      </c>
      <c r="E15" s="39" t="s">
        <v>0</v>
      </c>
      <c r="F15" s="40">
        <v>1</v>
      </c>
      <c r="G15" s="44"/>
      <c r="H15" s="100">
        <v>0</v>
      </c>
      <c r="I15" s="43">
        <f>CEILING(H15*0.1,10)</f>
        <v>0</v>
      </c>
      <c r="J15" s="52">
        <f t="shared" ref="J15:J17" si="2">H15*F15</f>
        <v>0</v>
      </c>
      <c r="K15" s="101">
        <f t="shared" ref="K15:K17" si="3">I15*F15</f>
        <v>0</v>
      </c>
      <c r="L15" s="46"/>
      <c r="M15" s="1" t="s">
        <v>161</v>
      </c>
      <c r="N15" s="175" t="s">
        <v>204</v>
      </c>
    </row>
    <row r="16" spans="1:14" s="1" customFormat="1" x14ac:dyDescent="0.2">
      <c r="A16" s="35" t="s">
        <v>89</v>
      </c>
      <c r="B16" s="102" t="s">
        <v>39</v>
      </c>
      <c r="C16" s="44" t="s">
        <v>236</v>
      </c>
      <c r="D16" s="39" t="s">
        <v>238</v>
      </c>
      <c r="E16" s="39" t="s">
        <v>0</v>
      </c>
      <c r="F16" s="40">
        <f>CEILING((10+14*0.3)*1.1,1)</f>
        <v>16</v>
      </c>
      <c r="G16" s="44"/>
      <c r="H16" s="167">
        <v>0</v>
      </c>
      <c r="I16" s="43">
        <v>0</v>
      </c>
      <c r="J16" s="52">
        <f t="shared" si="2"/>
        <v>0</v>
      </c>
      <c r="K16" s="101">
        <f t="shared" si="3"/>
        <v>0</v>
      </c>
      <c r="L16" s="46"/>
      <c r="N16" s="1" t="s">
        <v>233</v>
      </c>
    </row>
    <row r="17" spans="1:14" s="1" customFormat="1" ht="15" x14ac:dyDescent="0.25">
      <c r="A17" s="35" t="s">
        <v>89</v>
      </c>
      <c r="B17" s="102" t="s">
        <v>25</v>
      </c>
      <c r="C17" s="44" t="s">
        <v>193</v>
      </c>
      <c r="D17" s="36" t="s">
        <v>124</v>
      </c>
      <c r="E17" s="39" t="s">
        <v>24</v>
      </c>
      <c r="F17" s="9">
        <v>6</v>
      </c>
      <c r="G17" s="41"/>
      <c r="H17" s="167">
        <v>0</v>
      </c>
      <c r="I17" s="43">
        <v>0</v>
      </c>
      <c r="J17" s="101">
        <f t="shared" si="2"/>
        <v>0</v>
      </c>
      <c r="K17" s="101">
        <f t="shared" si="3"/>
        <v>0</v>
      </c>
      <c r="L17" s="46"/>
      <c r="N17" s="175" t="s">
        <v>197</v>
      </c>
    </row>
    <row r="18" spans="1:14" s="1" customFormat="1" x14ac:dyDescent="0.2">
      <c r="A18" s="35"/>
      <c r="B18" s="105"/>
      <c r="C18" s="44"/>
      <c r="D18" s="39"/>
      <c r="E18" s="39"/>
      <c r="F18" s="40"/>
      <c r="G18" s="44"/>
      <c r="H18" s="100"/>
      <c r="I18" s="58"/>
      <c r="J18" s="52"/>
      <c r="K18" s="101"/>
      <c r="L18" s="46"/>
    </row>
    <row r="19" spans="1:14" s="1" customFormat="1" ht="15" x14ac:dyDescent="0.2">
      <c r="A19" s="35"/>
      <c r="B19" s="105"/>
      <c r="C19" s="59" t="s">
        <v>27</v>
      </c>
      <c r="D19" s="36"/>
      <c r="E19" s="39"/>
      <c r="F19" s="40"/>
      <c r="G19" s="182"/>
      <c r="H19" s="187"/>
      <c r="I19" s="187"/>
      <c r="J19" s="52"/>
      <c r="K19" s="43"/>
      <c r="L19" s="46"/>
      <c r="M19" s="89"/>
    </row>
    <row r="20" spans="1:14" s="1" customFormat="1" x14ac:dyDescent="0.2">
      <c r="A20" s="35"/>
      <c r="B20" s="105"/>
      <c r="C20" s="60" t="s">
        <v>28</v>
      </c>
      <c r="D20" s="61"/>
      <c r="E20" s="39" t="s">
        <v>29</v>
      </c>
      <c r="F20" s="160">
        <v>0.8</v>
      </c>
      <c r="G20" s="57"/>
      <c r="H20" s="170">
        <v>0</v>
      </c>
      <c r="I20" s="170"/>
      <c r="J20" s="101">
        <f t="shared" ref="J20:J21" si="4">H20*F20</f>
        <v>0</v>
      </c>
      <c r="K20" s="63"/>
      <c r="L20" s="46"/>
      <c r="M20" s="89"/>
    </row>
    <row r="21" spans="1:14" x14ac:dyDescent="0.2">
      <c r="A21" s="35"/>
      <c r="B21" s="102"/>
      <c r="C21" s="60" t="s">
        <v>30</v>
      </c>
      <c r="D21" s="61"/>
      <c r="E21" s="39" t="s">
        <v>29</v>
      </c>
      <c r="F21" s="160">
        <v>0.5</v>
      </c>
      <c r="G21" s="57"/>
      <c r="H21" s="170">
        <v>0</v>
      </c>
      <c r="I21" s="170"/>
      <c r="J21" s="101">
        <f t="shared" si="4"/>
        <v>0</v>
      </c>
      <c r="K21" s="63"/>
      <c r="L21" s="54"/>
    </row>
    <row r="22" spans="1:14" x14ac:dyDescent="0.2">
      <c r="A22" s="35"/>
      <c r="B22" s="102"/>
      <c r="C22" s="60"/>
      <c r="D22" s="61"/>
      <c r="E22" s="39"/>
      <c r="F22" s="40"/>
      <c r="G22" s="57"/>
      <c r="H22" s="62"/>
      <c r="I22" s="62"/>
      <c r="J22" s="52"/>
      <c r="K22" s="63"/>
      <c r="L22" s="54"/>
    </row>
    <row r="23" spans="1:14" ht="15" x14ac:dyDescent="0.2">
      <c r="A23" s="35"/>
      <c r="B23" s="102"/>
      <c r="C23" s="59" t="s">
        <v>31</v>
      </c>
      <c r="D23" s="36"/>
      <c r="E23" s="39"/>
      <c r="F23" s="40"/>
      <c r="G23" s="65"/>
      <c r="H23" s="57"/>
      <c r="I23" s="43"/>
      <c r="J23" s="66"/>
      <c r="K23" s="67"/>
      <c r="L23" s="54"/>
      <c r="M23" s="49">
        <f>SUM(J16:J17)*0.1</f>
        <v>0</v>
      </c>
    </row>
    <row r="24" spans="1:14" ht="15" x14ac:dyDescent="0.2">
      <c r="A24" s="35"/>
      <c r="B24" s="102"/>
      <c r="C24" s="65"/>
      <c r="D24" s="36"/>
      <c r="E24" s="39"/>
      <c r="F24" s="40"/>
      <c r="G24" s="65"/>
      <c r="H24" s="57"/>
      <c r="I24" s="43"/>
      <c r="J24" s="66">
        <f>SUM(J10:J22)</f>
        <v>0</v>
      </c>
      <c r="K24" s="66">
        <f>SUM(K10:K22)</f>
        <v>0</v>
      </c>
      <c r="L24" s="54"/>
    </row>
    <row r="25" spans="1:14" ht="15" x14ac:dyDescent="0.2">
      <c r="A25" s="35"/>
      <c r="B25" s="102"/>
      <c r="C25" s="59" t="s">
        <v>32</v>
      </c>
      <c r="D25" s="36"/>
      <c r="E25" s="39"/>
      <c r="F25" s="40"/>
      <c r="G25" s="65"/>
      <c r="H25" s="57"/>
      <c r="I25" s="43"/>
      <c r="J25" s="66"/>
      <c r="K25" s="67"/>
      <c r="L25" s="54"/>
    </row>
    <row r="26" spans="1:14" ht="15" x14ac:dyDescent="0.2">
      <c r="A26" s="35"/>
      <c r="B26" s="102"/>
      <c r="C26" s="59"/>
      <c r="D26" s="36"/>
      <c r="E26" s="39"/>
      <c r="F26" s="40"/>
      <c r="G26" s="65"/>
      <c r="H26" s="57"/>
      <c r="I26" s="43"/>
      <c r="J26" s="66">
        <f>J24+K24</f>
        <v>0</v>
      </c>
      <c r="K26" s="67"/>
      <c r="L26" s="54"/>
    </row>
    <row r="27" spans="1:14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/>
      <c r="K27" s="67"/>
      <c r="L27" s="54"/>
    </row>
    <row r="28" spans="1:14" ht="15" x14ac:dyDescent="0.2">
      <c r="A28" s="35"/>
      <c r="B28" s="102"/>
      <c r="C28" s="59"/>
      <c r="D28" s="36"/>
      <c r="E28" s="39"/>
      <c r="F28" s="40"/>
      <c r="G28" s="65"/>
      <c r="H28" s="57"/>
      <c r="I28" s="43"/>
      <c r="J28" s="66"/>
      <c r="K28" s="67"/>
      <c r="L28" s="54"/>
    </row>
    <row r="29" spans="1:14" ht="15" x14ac:dyDescent="0.2">
      <c r="A29" s="35"/>
      <c r="B29" s="102"/>
      <c r="C29" s="59"/>
      <c r="D29" s="36"/>
      <c r="E29" s="39"/>
      <c r="F29" s="40"/>
      <c r="G29" s="65"/>
      <c r="H29" s="57"/>
      <c r="I29" s="43"/>
      <c r="J29" s="66"/>
      <c r="K29" s="67"/>
      <c r="L29" s="54"/>
    </row>
    <row r="30" spans="1:14" ht="15" x14ac:dyDescent="0.2">
      <c r="A30" s="35"/>
      <c r="B30" s="102"/>
      <c r="C30" s="59"/>
      <c r="D30" s="36"/>
      <c r="E30" s="39"/>
      <c r="F30" s="40"/>
      <c r="G30" s="65"/>
      <c r="H30" s="57"/>
      <c r="I30" s="43"/>
      <c r="J30" s="66"/>
      <c r="K30" s="67"/>
      <c r="L30" s="54"/>
    </row>
    <row r="31" spans="1:14" ht="15.75" thickBot="1" x14ac:dyDescent="0.25">
      <c r="A31" s="68"/>
      <c r="B31" s="106"/>
      <c r="C31" s="69"/>
      <c r="D31" s="17"/>
      <c r="E31" s="19"/>
      <c r="F31" s="18"/>
      <c r="G31" s="70"/>
      <c r="H31" s="21"/>
      <c r="I31" s="71"/>
      <c r="J31" s="72"/>
      <c r="K31" s="73"/>
      <c r="L31" s="74"/>
    </row>
    <row r="32" spans="1:14" x14ac:dyDescent="0.2">
      <c r="A32" s="75"/>
      <c r="B32" s="107"/>
      <c r="C32" s="77"/>
      <c r="D32" s="78"/>
      <c r="E32" s="76"/>
      <c r="F32" s="79"/>
      <c r="G32" s="80"/>
      <c r="H32" s="81"/>
      <c r="I32" s="82"/>
      <c r="J32" s="80"/>
      <c r="K32" s="83"/>
      <c r="L32" s="80"/>
    </row>
    <row r="33" spans="1:12" x14ac:dyDescent="0.2">
      <c r="A33" s="84"/>
      <c r="B33" s="108"/>
      <c r="C33" s="86"/>
      <c r="D33" s="87"/>
      <c r="E33" s="85"/>
      <c r="F33" s="88"/>
      <c r="G33" s="49"/>
      <c r="H33" s="64"/>
      <c r="I33" s="89"/>
      <c r="J33" s="49"/>
      <c r="K33" s="90"/>
      <c r="L33" s="49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  <row r="102" spans="1:12" x14ac:dyDescent="0.2">
      <c r="A102" s="84"/>
      <c r="B102" s="108"/>
      <c r="C102" s="86"/>
      <c r="D102" s="87"/>
      <c r="E102" s="85"/>
      <c r="F102" s="88"/>
      <c r="G102" s="49"/>
      <c r="H102" s="64"/>
      <c r="I102" s="89"/>
      <c r="J102" s="49"/>
      <c r="K102" s="90"/>
      <c r="L102" s="49"/>
    </row>
    <row r="103" spans="1:12" x14ac:dyDescent="0.2">
      <c r="A103" s="84"/>
      <c r="B103" s="108"/>
      <c r="C103" s="86"/>
      <c r="D103" s="87"/>
      <c r="E103" s="85"/>
      <c r="F103" s="88"/>
      <c r="G103" s="49"/>
      <c r="H103" s="64"/>
      <c r="I103" s="89"/>
      <c r="J103" s="49"/>
      <c r="K103" s="90"/>
      <c r="L103" s="49"/>
    </row>
    <row r="104" spans="1:12" x14ac:dyDescent="0.2">
      <c r="A104" s="84"/>
      <c r="B104" s="108"/>
      <c r="C104" s="86"/>
      <c r="D104" s="87"/>
      <c r="E104" s="85"/>
      <c r="F104" s="88"/>
      <c r="G104" s="49"/>
      <c r="H104" s="64"/>
      <c r="I104" s="89"/>
      <c r="J104" s="49"/>
      <c r="K104" s="90"/>
      <c r="L104" s="49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hyperlinks>
    <hyperlink ref="N13" r:id="rId1" xr:uid="{08467F8A-BCE1-44E2-BAF6-9DED0EC95457}"/>
    <hyperlink ref="N15" r:id="rId2" xr:uid="{F606BB26-E540-4620-8124-74FDA75C0881}"/>
  </hyperlinks>
  <pageMargins left="0.7" right="0.7" top="0.78740157499999996" bottom="0.78740157499999996" header="0.3" footer="0.3"/>
  <pageSetup paperSize="9" scale="59" fitToHeight="0" orientation="landscape" r:id="rId3"/>
  <colBreaks count="1" manualBreakCount="1">
    <brk id="12" max="222" man="1"/>
  </colBreaks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8D8DD-DE83-4277-9A64-3A4F4620407F}">
  <sheetPr>
    <tabColor rgb="FF92D050"/>
    <pageSetUpPr fitToPage="1"/>
  </sheetPr>
  <dimension ref="A1:N101"/>
  <sheetViews>
    <sheetView view="pageBreakPreview" zoomScale="60" zoomScaleNormal="100" workbookViewId="0">
      <selection activeCell="H19" sqref="H19"/>
    </sheetView>
  </sheetViews>
  <sheetFormatPr defaultColWidth="35.5703125" defaultRowHeight="14.25" x14ac:dyDescent="0.2"/>
  <cols>
    <col min="1" max="1" width="5.8554687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30" x14ac:dyDescent="0.2">
      <c r="A12" s="35"/>
      <c r="B12" s="102"/>
      <c r="C12" s="48" t="s">
        <v>283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">
      <c r="A13" s="35" t="s">
        <v>90</v>
      </c>
      <c r="B13" s="102" t="s">
        <v>2</v>
      </c>
      <c r="C13" s="44" t="s">
        <v>172</v>
      </c>
      <c r="D13" s="44" t="s">
        <v>140</v>
      </c>
      <c r="E13" s="39" t="s">
        <v>0</v>
      </c>
      <c r="F13" s="40">
        <v>1</v>
      </c>
      <c r="G13" s="44"/>
      <c r="H13" s="100">
        <v>0</v>
      </c>
      <c r="I13" s="43">
        <f>CEILING(H13*0.1,10)</f>
        <v>0</v>
      </c>
      <c r="J13" s="52">
        <f>H13*F13</f>
        <v>0</v>
      </c>
      <c r="K13" s="101">
        <f>I13*F13</f>
        <v>0</v>
      </c>
      <c r="L13" s="46"/>
      <c r="M13" s="1" t="s">
        <v>160</v>
      </c>
      <c r="N13" s="1" t="s">
        <v>201</v>
      </c>
    </row>
    <row r="14" spans="1:14" s="1" customFormat="1" ht="28.5" x14ac:dyDescent="0.2">
      <c r="A14" s="35" t="s">
        <v>90</v>
      </c>
      <c r="B14" s="102" t="s">
        <v>23</v>
      </c>
      <c r="C14" s="44" t="s">
        <v>127</v>
      </c>
      <c r="D14" s="36" t="s">
        <v>126</v>
      </c>
      <c r="E14" s="39" t="s">
        <v>0</v>
      </c>
      <c r="F14" s="40">
        <v>1</v>
      </c>
      <c r="G14" s="44"/>
      <c r="H14" s="100">
        <v>0</v>
      </c>
      <c r="I14" s="43">
        <f>CEILING(H14*0.1,10)</f>
        <v>0</v>
      </c>
      <c r="J14" s="52">
        <f t="shared" ref="J14" si="0">H14*F14</f>
        <v>0</v>
      </c>
      <c r="K14" s="101">
        <f t="shared" ref="K14" si="1">I14*F14</f>
        <v>0</v>
      </c>
      <c r="L14" s="46"/>
      <c r="M14" s="1" t="s">
        <v>158</v>
      </c>
      <c r="N14" s="1" t="s">
        <v>202</v>
      </c>
    </row>
    <row r="15" spans="1:14" s="1" customFormat="1" x14ac:dyDescent="0.2">
      <c r="A15" s="35" t="s">
        <v>90</v>
      </c>
      <c r="B15" s="102" t="s">
        <v>39</v>
      </c>
      <c r="C15" s="44" t="s">
        <v>176</v>
      </c>
      <c r="D15" s="36" t="s">
        <v>126</v>
      </c>
      <c r="E15" s="39" t="s">
        <v>24</v>
      </c>
      <c r="F15" s="40">
        <f>CEILING((0.5)*1.1,1)</f>
        <v>1</v>
      </c>
      <c r="G15" s="44"/>
      <c r="H15" s="167">
        <v>0</v>
      </c>
      <c r="I15" s="43">
        <v>0</v>
      </c>
      <c r="J15" s="52">
        <f t="shared" ref="J15" si="2">H15*F15</f>
        <v>0</v>
      </c>
      <c r="K15" s="101">
        <f t="shared" ref="K15" si="3">I15*F15</f>
        <v>0</v>
      </c>
      <c r="L15" s="46"/>
      <c r="N15" s="1" t="s">
        <v>233</v>
      </c>
    </row>
    <row r="16" spans="1:14" s="1" customFormat="1" x14ac:dyDescent="0.2">
      <c r="A16" s="35"/>
      <c r="B16" s="105"/>
      <c r="C16" s="44"/>
      <c r="D16" s="39"/>
      <c r="E16" s="39"/>
      <c r="F16" s="40"/>
      <c r="G16" s="44"/>
      <c r="H16" s="100"/>
      <c r="I16" s="58"/>
      <c r="J16" s="52"/>
      <c r="K16" s="101"/>
      <c r="L16" s="46"/>
      <c r="M16" s="89"/>
    </row>
    <row r="17" spans="1:13" s="1" customFormat="1" ht="15" x14ac:dyDescent="0.2">
      <c r="A17" s="35"/>
      <c r="B17" s="105"/>
      <c r="C17" s="59" t="s">
        <v>27</v>
      </c>
      <c r="D17" s="36"/>
      <c r="E17" s="39"/>
      <c r="F17" s="40"/>
      <c r="G17" s="182"/>
      <c r="H17" s="187"/>
      <c r="I17" s="187"/>
      <c r="J17" s="52"/>
      <c r="K17" s="43"/>
      <c r="L17" s="46"/>
      <c r="M17" s="89"/>
    </row>
    <row r="18" spans="1:13" s="1" customFormat="1" x14ac:dyDescent="0.2">
      <c r="A18" s="35"/>
      <c r="B18" s="105"/>
      <c r="C18" s="60" t="s">
        <v>28</v>
      </c>
      <c r="D18" s="61"/>
      <c r="E18" s="39" t="s">
        <v>29</v>
      </c>
      <c r="F18" s="160">
        <v>0.1</v>
      </c>
      <c r="G18" s="57"/>
      <c r="H18" s="170">
        <v>0</v>
      </c>
      <c r="I18" s="170"/>
      <c r="J18" s="101">
        <f t="shared" ref="J18" si="4">H18*F18</f>
        <v>0</v>
      </c>
      <c r="K18" s="63"/>
      <c r="L18" s="46"/>
      <c r="M18" s="89"/>
    </row>
    <row r="19" spans="1:13" x14ac:dyDescent="0.2">
      <c r="A19" s="35"/>
      <c r="B19" s="102"/>
      <c r="C19" s="60"/>
      <c r="D19" s="61"/>
      <c r="E19" s="39"/>
      <c r="F19" s="40"/>
      <c r="G19" s="57"/>
      <c r="H19" s="62"/>
      <c r="I19" s="62"/>
      <c r="J19" s="52"/>
      <c r="K19" s="63"/>
      <c r="L19" s="54"/>
    </row>
    <row r="20" spans="1:13" ht="15" x14ac:dyDescent="0.2">
      <c r="A20" s="35"/>
      <c r="B20" s="102"/>
      <c r="C20" s="59" t="s">
        <v>31</v>
      </c>
      <c r="D20" s="36"/>
      <c r="E20" s="39"/>
      <c r="F20" s="40"/>
      <c r="G20" s="65"/>
      <c r="H20" s="57"/>
      <c r="I20" s="43"/>
      <c r="J20" s="66"/>
      <c r="K20" s="67"/>
      <c r="L20" s="54"/>
    </row>
    <row r="21" spans="1:13" ht="15" x14ac:dyDescent="0.2">
      <c r="A21" s="35"/>
      <c r="B21" s="102"/>
      <c r="C21" s="65"/>
      <c r="D21" s="36"/>
      <c r="E21" s="39"/>
      <c r="F21" s="40"/>
      <c r="G21" s="65"/>
      <c r="H21" s="57"/>
      <c r="I21" s="43"/>
      <c r="J21" s="66">
        <f>SUM(J11:J19)</f>
        <v>0</v>
      </c>
      <c r="K21" s="66">
        <f>SUM(K11:K19)</f>
        <v>0</v>
      </c>
      <c r="L21" s="54"/>
    </row>
    <row r="22" spans="1:13" ht="15" x14ac:dyDescent="0.2">
      <c r="A22" s="35"/>
      <c r="B22" s="102"/>
      <c r="C22" s="59" t="s">
        <v>32</v>
      </c>
      <c r="D22" s="36"/>
      <c r="E22" s="39"/>
      <c r="F22" s="40"/>
      <c r="G22" s="65"/>
      <c r="H22" s="57"/>
      <c r="I22" s="43"/>
      <c r="J22" s="66"/>
      <c r="K22" s="67"/>
      <c r="L22" s="54"/>
    </row>
    <row r="23" spans="1:13" ht="15" x14ac:dyDescent="0.2">
      <c r="A23" s="35"/>
      <c r="B23" s="102"/>
      <c r="C23" s="59"/>
      <c r="D23" s="36"/>
      <c r="E23" s="39"/>
      <c r="F23" s="40"/>
      <c r="G23" s="65"/>
      <c r="H23" s="57"/>
      <c r="I23" s="43"/>
      <c r="J23" s="66">
        <f>J21+K21</f>
        <v>0</v>
      </c>
      <c r="K23" s="67"/>
      <c r="L23" s="54"/>
    </row>
    <row r="24" spans="1:13" ht="15" x14ac:dyDescent="0.2">
      <c r="A24" s="35"/>
      <c r="B24" s="102"/>
      <c r="C24" s="59"/>
      <c r="D24" s="36"/>
      <c r="E24" s="39"/>
      <c r="F24" s="40"/>
      <c r="G24" s="65"/>
      <c r="H24" s="57"/>
      <c r="I24" s="43"/>
      <c r="J24" s="66"/>
      <c r="K24" s="67"/>
      <c r="L24" s="54"/>
    </row>
    <row r="25" spans="1:13" ht="15" x14ac:dyDescent="0.2">
      <c r="A25" s="35"/>
      <c r="B25" s="102"/>
      <c r="C25" s="59"/>
      <c r="D25" s="36"/>
      <c r="E25" s="39"/>
      <c r="F25" s="40"/>
      <c r="G25" s="65"/>
      <c r="H25" s="57"/>
      <c r="I25" s="43"/>
      <c r="J25" s="66"/>
      <c r="K25" s="67"/>
      <c r="L25" s="54"/>
    </row>
    <row r="26" spans="1:13" ht="15" x14ac:dyDescent="0.2">
      <c r="A26" s="35"/>
      <c r="B26" s="102"/>
      <c r="C26" s="59"/>
      <c r="D26" s="36"/>
      <c r="E26" s="39"/>
      <c r="F26" s="40"/>
      <c r="G26" s="65"/>
      <c r="H26" s="57"/>
      <c r="I26" s="43"/>
      <c r="J26" s="66"/>
      <c r="K26" s="67"/>
      <c r="L26" s="54"/>
    </row>
    <row r="27" spans="1:13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/>
      <c r="K27" s="67"/>
      <c r="L27" s="54"/>
    </row>
    <row r="28" spans="1:13" ht="15.75" thickBot="1" x14ac:dyDescent="0.25">
      <c r="A28" s="68"/>
      <c r="B28" s="106"/>
      <c r="C28" s="69"/>
      <c r="D28" s="17"/>
      <c r="E28" s="19"/>
      <c r="F28" s="18"/>
      <c r="G28" s="70"/>
      <c r="H28" s="21"/>
      <c r="I28" s="71"/>
      <c r="J28" s="72"/>
      <c r="K28" s="73"/>
      <c r="L28" s="74"/>
    </row>
    <row r="29" spans="1:13" x14ac:dyDescent="0.2">
      <c r="A29" s="75"/>
      <c r="B29" s="107"/>
      <c r="C29" s="77"/>
      <c r="D29" s="78"/>
      <c r="E29" s="76"/>
      <c r="F29" s="79"/>
      <c r="G29" s="80"/>
      <c r="H29" s="81"/>
      <c r="I29" s="82"/>
      <c r="J29" s="80"/>
      <c r="K29" s="83"/>
      <c r="L29" s="80"/>
    </row>
    <row r="30" spans="1:13" x14ac:dyDescent="0.2">
      <c r="A30" s="84"/>
      <c r="B30" s="108"/>
      <c r="C30" s="86"/>
      <c r="D30" s="87"/>
      <c r="E30" s="85"/>
      <c r="F30" s="88"/>
      <c r="G30" s="49"/>
      <c r="H30" s="64"/>
      <c r="I30" s="89"/>
      <c r="J30" s="49"/>
      <c r="K30" s="90"/>
      <c r="L30" s="49"/>
    </row>
    <row r="31" spans="1:13" x14ac:dyDescent="0.2">
      <c r="A31" s="84"/>
      <c r="B31" s="108"/>
      <c r="C31" s="86"/>
      <c r="D31" s="87"/>
      <c r="E31" s="85"/>
      <c r="F31" s="88"/>
      <c r="G31" s="49"/>
      <c r="H31" s="64"/>
      <c r="I31" s="89"/>
      <c r="J31" s="49"/>
      <c r="K31" s="90"/>
      <c r="L31" s="49"/>
    </row>
    <row r="32" spans="1:13" x14ac:dyDescent="0.2">
      <c r="A32" s="84"/>
      <c r="B32" s="108"/>
      <c r="C32" s="86"/>
      <c r="D32" s="87"/>
      <c r="E32" s="85"/>
      <c r="F32" s="88"/>
      <c r="G32" s="49"/>
      <c r="H32" s="64"/>
      <c r="I32" s="89"/>
      <c r="J32" s="49"/>
      <c r="K32" s="90"/>
      <c r="L32" s="49"/>
    </row>
    <row r="33" spans="1:12" x14ac:dyDescent="0.2">
      <c r="A33" s="84"/>
      <c r="B33" s="108"/>
      <c r="C33" s="86"/>
      <c r="D33" s="87"/>
      <c r="E33" s="85"/>
      <c r="F33" s="88"/>
      <c r="G33" s="49"/>
      <c r="H33" s="64"/>
      <c r="I33" s="89"/>
      <c r="J33" s="49"/>
      <c r="K33" s="90"/>
      <c r="L33" s="49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pageMargins left="0.7" right="0.7" top="0.78740157499999996" bottom="0.78740157499999996" header="0.3" footer="0.3"/>
  <pageSetup paperSize="9" scale="59" fitToHeight="0" orientation="landscape" r:id="rId1"/>
  <colBreaks count="1" manualBreakCount="1">
    <brk id="12" max="222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7FD3F-76B5-479D-96DA-18FB9F0168B1}">
  <sheetPr>
    <tabColor rgb="FF92D050"/>
    <pageSetUpPr fitToPage="1"/>
  </sheetPr>
  <dimension ref="A1:N101"/>
  <sheetViews>
    <sheetView view="pageBreakPreview" zoomScale="60" zoomScaleNormal="100" workbookViewId="0">
      <selection activeCell="I16" sqref="I16"/>
    </sheetView>
  </sheetViews>
  <sheetFormatPr defaultColWidth="35.5703125" defaultRowHeight="14.25" x14ac:dyDescent="0.2"/>
  <cols>
    <col min="1" max="1" width="5.85546875" style="91" customWidth="1"/>
    <col min="2" max="2" width="6.7109375" style="109" customWidth="1"/>
    <col min="3" max="3" width="60.85546875" style="93" customWidth="1"/>
    <col min="4" max="4" width="42" style="94" customWidth="1"/>
    <col min="5" max="5" width="8.5703125" style="92" bestFit="1" customWidth="1"/>
    <col min="6" max="6" width="9" style="95" customWidth="1"/>
    <col min="7" max="7" width="9.7109375" style="96" customWidth="1"/>
    <col min="8" max="8" width="11.42578125" style="97" customWidth="1"/>
    <col min="9" max="9" width="11.28515625" style="98" customWidth="1"/>
    <col min="10" max="10" width="13" style="96" customWidth="1"/>
    <col min="11" max="11" width="12.140625" style="99" customWidth="1"/>
    <col min="12" max="12" width="29.42578125" style="96" customWidth="1"/>
    <col min="13" max="256" width="35.5703125" style="49"/>
    <col min="257" max="257" width="5.85546875" style="49" customWidth="1"/>
    <col min="258" max="258" width="6.7109375" style="49" customWidth="1"/>
    <col min="259" max="259" width="60.85546875" style="49" customWidth="1"/>
    <col min="260" max="260" width="42" style="49" customWidth="1"/>
    <col min="261" max="261" width="8.5703125" style="49" bestFit="1" customWidth="1"/>
    <col min="262" max="262" width="9" style="49" customWidth="1"/>
    <col min="263" max="263" width="9.7109375" style="49" customWidth="1"/>
    <col min="264" max="264" width="11.42578125" style="49" customWidth="1"/>
    <col min="265" max="265" width="11.28515625" style="49" customWidth="1"/>
    <col min="266" max="266" width="13" style="49" customWidth="1"/>
    <col min="267" max="267" width="12.140625" style="49" customWidth="1"/>
    <col min="268" max="268" width="29.42578125" style="49" customWidth="1"/>
    <col min="269" max="512" width="35.5703125" style="49"/>
    <col min="513" max="513" width="5.85546875" style="49" customWidth="1"/>
    <col min="514" max="514" width="6.7109375" style="49" customWidth="1"/>
    <col min="515" max="515" width="60.85546875" style="49" customWidth="1"/>
    <col min="516" max="516" width="42" style="49" customWidth="1"/>
    <col min="517" max="517" width="8.5703125" style="49" bestFit="1" customWidth="1"/>
    <col min="518" max="518" width="9" style="49" customWidth="1"/>
    <col min="519" max="519" width="9.7109375" style="49" customWidth="1"/>
    <col min="520" max="520" width="11.42578125" style="49" customWidth="1"/>
    <col min="521" max="521" width="11.28515625" style="49" customWidth="1"/>
    <col min="522" max="522" width="13" style="49" customWidth="1"/>
    <col min="523" max="523" width="12.140625" style="49" customWidth="1"/>
    <col min="524" max="524" width="29.42578125" style="49" customWidth="1"/>
    <col min="525" max="768" width="35.5703125" style="49"/>
    <col min="769" max="769" width="5.85546875" style="49" customWidth="1"/>
    <col min="770" max="770" width="6.7109375" style="49" customWidth="1"/>
    <col min="771" max="771" width="60.85546875" style="49" customWidth="1"/>
    <col min="772" max="772" width="42" style="49" customWidth="1"/>
    <col min="773" max="773" width="8.5703125" style="49" bestFit="1" customWidth="1"/>
    <col min="774" max="774" width="9" style="49" customWidth="1"/>
    <col min="775" max="775" width="9.7109375" style="49" customWidth="1"/>
    <col min="776" max="776" width="11.42578125" style="49" customWidth="1"/>
    <col min="777" max="777" width="11.28515625" style="49" customWidth="1"/>
    <col min="778" max="778" width="13" style="49" customWidth="1"/>
    <col min="779" max="779" width="12.140625" style="49" customWidth="1"/>
    <col min="780" max="780" width="29.42578125" style="49" customWidth="1"/>
    <col min="781" max="1024" width="35.5703125" style="49"/>
    <col min="1025" max="1025" width="5.85546875" style="49" customWidth="1"/>
    <col min="1026" max="1026" width="6.7109375" style="49" customWidth="1"/>
    <col min="1027" max="1027" width="60.85546875" style="49" customWidth="1"/>
    <col min="1028" max="1028" width="42" style="49" customWidth="1"/>
    <col min="1029" max="1029" width="8.5703125" style="49" bestFit="1" customWidth="1"/>
    <col min="1030" max="1030" width="9" style="49" customWidth="1"/>
    <col min="1031" max="1031" width="9.7109375" style="49" customWidth="1"/>
    <col min="1032" max="1032" width="11.42578125" style="49" customWidth="1"/>
    <col min="1033" max="1033" width="11.28515625" style="49" customWidth="1"/>
    <col min="1034" max="1034" width="13" style="49" customWidth="1"/>
    <col min="1035" max="1035" width="12.140625" style="49" customWidth="1"/>
    <col min="1036" max="1036" width="29.42578125" style="49" customWidth="1"/>
    <col min="1037" max="1280" width="35.5703125" style="49"/>
    <col min="1281" max="1281" width="5.85546875" style="49" customWidth="1"/>
    <col min="1282" max="1282" width="6.7109375" style="49" customWidth="1"/>
    <col min="1283" max="1283" width="60.85546875" style="49" customWidth="1"/>
    <col min="1284" max="1284" width="42" style="49" customWidth="1"/>
    <col min="1285" max="1285" width="8.5703125" style="49" bestFit="1" customWidth="1"/>
    <col min="1286" max="1286" width="9" style="49" customWidth="1"/>
    <col min="1287" max="1287" width="9.7109375" style="49" customWidth="1"/>
    <col min="1288" max="1288" width="11.42578125" style="49" customWidth="1"/>
    <col min="1289" max="1289" width="11.28515625" style="49" customWidth="1"/>
    <col min="1290" max="1290" width="13" style="49" customWidth="1"/>
    <col min="1291" max="1291" width="12.140625" style="49" customWidth="1"/>
    <col min="1292" max="1292" width="29.42578125" style="49" customWidth="1"/>
    <col min="1293" max="1536" width="35.5703125" style="49"/>
    <col min="1537" max="1537" width="5.85546875" style="49" customWidth="1"/>
    <col min="1538" max="1538" width="6.7109375" style="49" customWidth="1"/>
    <col min="1539" max="1539" width="60.85546875" style="49" customWidth="1"/>
    <col min="1540" max="1540" width="42" style="49" customWidth="1"/>
    <col min="1541" max="1541" width="8.5703125" style="49" bestFit="1" customWidth="1"/>
    <col min="1542" max="1542" width="9" style="49" customWidth="1"/>
    <col min="1543" max="1543" width="9.7109375" style="49" customWidth="1"/>
    <col min="1544" max="1544" width="11.42578125" style="49" customWidth="1"/>
    <col min="1545" max="1545" width="11.28515625" style="49" customWidth="1"/>
    <col min="1546" max="1546" width="13" style="49" customWidth="1"/>
    <col min="1547" max="1547" width="12.140625" style="49" customWidth="1"/>
    <col min="1548" max="1548" width="29.42578125" style="49" customWidth="1"/>
    <col min="1549" max="1792" width="35.5703125" style="49"/>
    <col min="1793" max="1793" width="5.85546875" style="49" customWidth="1"/>
    <col min="1794" max="1794" width="6.7109375" style="49" customWidth="1"/>
    <col min="1795" max="1795" width="60.85546875" style="49" customWidth="1"/>
    <col min="1796" max="1796" width="42" style="49" customWidth="1"/>
    <col min="1797" max="1797" width="8.5703125" style="49" bestFit="1" customWidth="1"/>
    <col min="1798" max="1798" width="9" style="49" customWidth="1"/>
    <col min="1799" max="1799" width="9.7109375" style="49" customWidth="1"/>
    <col min="1800" max="1800" width="11.42578125" style="49" customWidth="1"/>
    <col min="1801" max="1801" width="11.28515625" style="49" customWidth="1"/>
    <col min="1802" max="1802" width="13" style="49" customWidth="1"/>
    <col min="1803" max="1803" width="12.140625" style="49" customWidth="1"/>
    <col min="1804" max="1804" width="29.42578125" style="49" customWidth="1"/>
    <col min="1805" max="2048" width="35.5703125" style="49"/>
    <col min="2049" max="2049" width="5.85546875" style="49" customWidth="1"/>
    <col min="2050" max="2050" width="6.7109375" style="49" customWidth="1"/>
    <col min="2051" max="2051" width="60.85546875" style="49" customWidth="1"/>
    <col min="2052" max="2052" width="42" style="49" customWidth="1"/>
    <col min="2053" max="2053" width="8.5703125" style="49" bestFit="1" customWidth="1"/>
    <col min="2054" max="2054" width="9" style="49" customWidth="1"/>
    <col min="2055" max="2055" width="9.7109375" style="49" customWidth="1"/>
    <col min="2056" max="2056" width="11.42578125" style="49" customWidth="1"/>
    <col min="2057" max="2057" width="11.28515625" style="49" customWidth="1"/>
    <col min="2058" max="2058" width="13" style="49" customWidth="1"/>
    <col min="2059" max="2059" width="12.140625" style="49" customWidth="1"/>
    <col min="2060" max="2060" width="29.42578125" style="49" customWidth="1"/>
    <col min="2061" max="2304" width="35.5703125" style="49"/>
    <col min="2305" max="2305" width="5.85546875" style="49" customWidth="1"/>
    <col min="2306" max="2306" width="6.7109375" style="49" customWidth="1"/>
    <col min="2307" max="2307" width="60.85546875" style="49" customWidth="1"/>
    <col min="2308" max="2308" width="42" style="49" customWidth="1"/>
    <col min="2309" max="2309" width="8.5703125" style="49" bestFit="1" customWidth="1"/>
    <col min="2310" max="2310" width="9" style="49" customWidth="1"/>
    <col min="2311" max="2311" width="9.7109375" style="49" customWidth="1"/>
    <col min="2312" max="2312" width="11.42578125" style="49" customWidth="1"/>
    <col min="2313" max="2313" width="11.28515625" style="49" customWidth="1"/>
    <col min="2314" max="2314" width="13" style="49" customWidth="1"/>
    <col min="2315" max="2315" width="12.140625" style="49" customWidth="1"/>
    <col min="2316" max="2316" width="29.42578125" style="49" customWidth="1"/>
    <col min="2317" max="2560" width="35.5703125" style="49"/>
    <col min="2561" max="2561" width="5.85546875" style="49" customWidth="1"/>
    <col min="2562" max="2562" width="6.7109375" style="49" customWidth="1"/>
    <col min="2563" max="2563" width="60.85546875" style="49" customWidth="1"/>
    <col min="2564" max="2564" width="42" style="49" customWidth="1"/>
    <col min="2565" max="2565" width="8.5703125" style="49" bestFit="1" customWidth="1"/>
    <col min="2566" max="2566" width="9" style="49" customWidth="1"/>
    <col min="2567" max="2567" width="9.7109375" style="49" customWidth="1"/>
    <col min="2568" max="2568" width="11.42578125" style="49" customWidth="1"/>
    <col min="2569" max="2569" width="11.28515625" style="49" customWidth="1"/>
    <col min="2570" max="2570" width="13" style="49" customWidth="1"/>
    <col min="2571" max="2571" width="12.140625" style="49" customWidth="1"/>
    <col min="2572" max="2572" width="29.42578125" style="49" customWidth="1"/>
    <col min="2573" max="2816" width="35.5703125" style="49"/>
    <col min="2817" max="2817" width="5.85546875" style="49" customWidth="1"/>
    <col min="2818" max="2818" width="6.7109375" style="49" customWidth="1"/>
    <col min="2819" max="2819" width="60.85546875" style="49" customWidth="1"/>
    <col min="2820" max="2820" width="42" style="49" customWidth="1"/>
    <col min="2821" max="2821" width="8.5703125" style="49" bestFit="1" customWidth="1"/>
    <col min="2822" max="2822" width="9" style="49" customWidth="1"/>
    <col min="2823" max="2823" width="9.7109375" style="49" customWidth="1"/>
    <col min="2824" max="2824" width="11.42578125" style="49" customWidth="1"/>
    <col min="2825" max="2825" width="11.28515625" style="49" customWidth="1"/>
    <col min="2826" max="2826" width="13" style="49" customWidth="1"/>
    <col min="2827" max="2827" width="12.140625" style="49" customWidth="1"/>
    <col min="2828" max="2828" width="29.42578125" style="49" customWidth="1"/>
    <col min="2829" max="3072" width="35.5703125" style="49"/>
    <col min="3073" max="3073" width="5.85546875" style="49" customWidth="1"/>
    <col min="3074" max="3074" width="6.7109375" style="49" customWidth="1"/>
    <col min="3075" max="3075" width="60.85546875" style="49" customWidth="1"/>
    <col min="3076" max="3076" width="42" style="49" customWidth="1"/>
    <col min="3077" max="3077" width="8.5703125" style="49" bestFit="1" customWidth="1"/>
    <col min="3078" max="3078" width="9" style="49" customWidth="1"/>
    <col min="3079" max="3079" width="9.7109375" style="49" customWidth="1"/>
    <col min="3080" max="3080" width="11.42578125" style="49" customWidth="1"/>
    <col min="3081" max="3081" width="11.28515625" style="49" customWidth="1"/>
    <col min="3082" max="3082" width="13" style="49" customWidth="1"/>
    <col min="3083" max="3083" width="12.140625" style="49" customWidth="1"/>
    <col min="3084" max="3084" width="29.42578125" style="49" customWidth="1"/>
    <col min="3085" max="3328" width="35.5703125" style="49"/>
    <col min="3329" max="3329" width="5.85546875" style="49" customWidth="1"/>
    <col min="3330" max="3330" width="6.7109375" style="49" customWidth="1"/>
    <col min="3331" max="3331" width="60.85546875" style="49" customWidth="1"/>
    <col min="3332" max="3332" width="42" style="49" customWidth="1"/>
    <col min="3333" max="3333" width="8.5703125" style="49" bestFit="1" customWidth="1"/>
    <col min="3334" max="3334" width="9" style="49" customWidth="1"/>
    <col min="3335" max="3335" width="9.7109375" style="49" customWidth="1"/>
    <col min="3336" max="3336" width="11.42578125" style="49" customWidth="1"/>
    <col min="3337" max="3337" width="11.28515625" style="49" customWidth="1"/>
    <col min="3338" max="3338" width="13" style="49" customWidth="1"/>
    <col min="3339" max="3339" width="12.140625" style="49" customWidth="1"/>
    <col min="3340" max="3340" width="29.42578125" style="49" customWidth="1"/>
    <col min="3341" max="3584" width="35.5703125" style="49"/>
    <col min="3585" max="3585" width="5.85546875" style="49" customWidth="1"/>
    <col min="3586" max="3586" width="6.7109375" style="49" customWidth="1"/>
    <col min="3587" max="3587" width="60.85546875" style="49" customWidth="1"/>
    <col min="3588" max="3588" width="42" style="49" customWidth="1"/>
    <col min="3589" max="3589" width="8.5703125" style="49" bestFit="1" customWidth="1"/>
    <col min="3590" max="3590" width="9" style="49" customWidth="1"/>
    <col min="3591" max="3591" width="9.7109375" style="49" customWidth="1"/>
    <col min="3592" max="3592" width="11.42578125" style="49" customWidth="1"/>
    <col min="3593" max="3593" width="11.28515625" style="49" customWidth="1"/>
    <col min="3594" max="3594" width="13" style="49" customWidth="1"/>
    <col min="3595" max="3595" width="12.140625" style="49" customWidth="1"/>
    <col min="3596" max="3596" width="29.42578125" style="49" customWidth="1"/>
    <col min="3597" max="3840" width="35.5703125" style="49"/>
    <col min="3841" max="3841" width="5.85546875" style="49" customWidth="1"/>
    <col min="3842" max="3842" width="6.7109375" style="49" customWidth="1"/>
    <col min="3843" max="3843" width="60.85546875" style="49" customWidth="1"/>
    <col min="3844" max="3844" width="42" style="49" customWidth="1"/>
    <col min="3845" max="3845" width="8.5703125" style="49" bestFit="1" customWidth="1"/>
    <col min="3846" max="3846" width="9" style="49" customWidth="1"/>
    <col min="3847" max="3847" width="9.7109375" style="49" customWidth="1"/>
    <col min="3848" max="3848" width="11.42578125" style="49" customWidth="1"/>
    <col min="3849" max="3849" width="11.28515625" style="49" customWidth="1"/>
    <col min="3850" max="3850" width="13" style="49" customWidth="1"/>
    <col min="3851" max="3851" width="12.140625" style="49" customWidth="1"/>
    <col min="3852" max="3852" width="29.42578125" style="49" customWidth="1"/>
    <col min="3853" max="4096" width="35.5703125" style="49"/>
    <col min="4097" max="4097" width="5.85546875" style="49" customWidth="1"/>
    <col min="4098" max="4098" width="6.7109375" style="49" customWidth="1"/>
    <col min="4099" max="4099" width="60.85546875" style="49" customWidth="1"/>
    <col min="4100" max="4100" width="42" style="49" customWidth="1"/>
    <col min="4101" max="4101" width="8.5703125" style="49" bestFit="1" customWidth="1"/>
    <col min="4102" max="4102" width="9" style="49" customWidth="1"/>
    <col min="4103" max="4103" width="9.7109375" style="49" customWidth="1"/>
    <col min="4104" max="4104" width="11.42578125" style="49" customWidth="1"/>
    <col min="4105" max="4105" width="11.28515625" style="49" customWidth="1"/>
    <col min="4106" max="4106" width="13" style="49" customWidth="1"/>
    <col min="4107" max="4107" width="12.140625" style="49" customWidth="1"/>
    <col min="4108" max="4108" width="29.42578125" style="49" customWidth="1"/>
    <col min="4109" max="4352" width="35.5703125" style="49"/>
    <col min="4353" max="4353" width="5.85546875" style="49" customWidth="1"/>
    <col min="4354" max="4354" width="6.7109375" style="49" customWidth="1"/>
    <col min="4355" max="4355" width="60.85546875" style="49" customWidth="1"/>
    <col min="4356" max="4356" width="42" style="49" customWidth="1"/>
    <col min="4357" max="4357" width="8.5703125" style="49" bestFit="1" customWidth="1"/>
    <col min="4358" max="4358" width="9" style="49" customWidth="1"/>
    <col min="4359" max="4359" width="9.7109375" style="49" customWidth="1"/>
    <col min="4360" max="4360" width="11.42578125" style="49" customWidth="1"/>
    <col min="4361" max="4361" width="11.28515625" style="49" customWidth="1"/>
    <col min="4362" max="4362" width="13" style="49" customWidth="1"/>
    <col min="4363" max="4363" width="12.140625" style="49" customWidth="1"/>
    <col min="4364" max="4364" width="29.42578125" style="49" customWidth="1"/>
    <col min="4365" max="4608" width="35.5703125" style="49"/>
    <col min="4609" max="4609" width="5.85546875" style="49" customWidth="1"/>
    <col min="4610" max="4610" width="6.7109375" style="49" customWidth="1"/>
    <col min="4611" max="4611" width="60.85546875" style="49" customWidth="1"/>
    <col min="4612" max="4612" width="42" style="49" customWidth="1"/>
    <col min="4613" max="4613" width="8.5703125" style="49" bestFit="1" customWidth="1"/>
    <col min="4614" max="4614" width="9" style="49" customWidth="1"/>
    <col min="4615" max="4615" width="9.7109375" style="49" customWidth="1"/>
    <col min="4616" max="4616" width="11.42578125" style="49" customWidth="1"/>
    <col min="4617" max="4617" width="11.28515625" style="49" customWidth="1"/>
    <col min="4618" max="4618" width="13" style="49" customWidth="1"/>
    <col min="4619" max="4619" width="12.140625" style="49" customWidth="1"/>
    <col min="4620" max="4620" width="29.42578125" style="49" customWidth="1"/>
    <col min="4621" max="4864" width="35.5703125" style="49"/>
    <col min="4865" max="4865" width="5.85546875" style="49" customWidth="1"/>
    <col min="4866" max="4866" width="6.7109375" style="49" customWidth="1"/>
    <col min="4867" max="4867" width="60.85546875" style="49" customWidth="1"/>
    <col min="4868" max="4868" width="42" style="49" customWidth="1"/>
    <col min="4869" max="4869" width="8.5703125" style="49" bestFit="1" customWidth="1"/>
    <col min="4870" max="4870" width="9" style="49" customWidth="1"/>
    <col min="4871" max="4871" width="9.7109375" style="49" customWidth="1"/>
    <col min="4872" max="4872" width="11.42578125" style="49" customWidth="1"/>
    <col min="4873" max="4873" width="11.28515625" style="49" customWidth="1"/>
    <col min="4874" max="4874" width="13" style="49" customWidth="1"/>
    <col min="4875" max="4875" width="12.140625" style="49" customWidth="1"/>
    <col min="4876" max="4876" width="29.42578125" style="49" customWidth="1"/>
    <col min="4877" max="5120" width="35.5703125" style="49"/>
    <col min="5121" max="5121" width="5.85546875" style="49" customWidth="1"/>
    <col min="5122" max="5122" width="6.7109375" style="49" customWidth="1"/>
    <col min="5123" max="5123" width="60.85546875" style="49" customWidth="1"/>
    <col min="5124" max="5124" width="42" style="49" customWidth="1"/>
    <col min="5125" max="5125" width="8.5703125" style="49" bestFit="1" customWidth="1"/>
    <col min="5126" max="5126" width="9" style="49" customWidth="1"/>
    <col min="5127" max="5127" width="9.7109375" style="49" customWidth="1"/>
    <col min="5128" max="5128" width="11.42578125" style="49" customWidth="1"/>
    <col min="5129" max="5129" width="11.28515625" style="49" customWidth="1"/>
    <col min="5130" max="5130" width="13" style="49" customWidth="1"/>
    <col min="5131" max="5131" width="12.140625" style="49" customWidth="1"/>
    <col min="5132" max="5132" width="29.42578125" style="49" customWidth="1"/>
    <col min="5133" max="5376" width="35.5703125" style="49"/>
    <col min="5377" max="5377" width="5.85546875" style="49" customWidth="1"/>
    <col min="5378" max="5378" width="6.7109375" style="49" customWidth="1"/>
    <col min="5379" max="5379" width="60.85546875" style="49" customWidth="1"/>
    <col min="5380" max="5380" width="42" style="49" customWidth="1"/>
    <col min="5381" max="5381" width="8.5703125" style="49" bestFit="1" customWidth="1"/>
    <col min="5382" max="5382" width="9" style="49" customWidth="1"/>
    <col min="5383" max="5383" width="9.7109375" style="49" customWidth="1"/>
    <col min="5384" max="5384" width="11.42578125" style="49" customWidth="1"/>
    <col min="5385" max="5385" width="11.28515625" style="49" customWidth="1"/>
    <col min="5386" max="5386" width="13" style="49" customWidth="1"/>
    <col min="5387" max="5387" width="12.140625" style="49" customWidth="1"/>
    <col min="5388" max="5388" width="29.42578125" style="49" customWidth="1"/>
    <col min="5389" max="5632" width="35.5703125" style="49"/>
    <col min="5633" max="5633" width="5.85546875" style="49" customWidth="1"/>
    <col min="5634" max="5634" width="6.7109375" style="49" customWidth="1"/>
    <col min="5635" max="5635" width="60.85546875" style="49" customWidth="1"/>
    <col min="5636" max="5636" width="42" style="49" customWidth="1"/>
    <col min="5637" max="5637" width="8.5703125" style="49" bestFit="1" customWidth="1"/>
    <col min="5638" max="5638" width="9" style="49" customWidth="1"/>
    <col min="5639" max="5639" width="9.7109375" style="49" customWidth="1"/>
    <col min="5640" max="5640" width="11.42578125" style="49" customWidth="1"/>
    <col min="5641" max="5641" width="11.28515625" style="49" customWidth="1"/>
    <col min="5642" max="5642" width="13" style="49" customWidth="1"/>
    <col min="5643" max="5643" width="12.140625" style="49" customWidth="1"/>
    <col min="5644" max="5644" width="29.42578125" style="49" customWidth="1"/>
    <col min="5645" max="5888" width="35.5703125" style="49"/>
    <col min="5889" max="5889" width="5.85546875" style="49" customWidth="1"/>
    <col min="5890" max="5890" width="6.7109375" style="49" customWidth="1"/>
    <col min="5891" max="5891" width="60.85546875" style="49" customWidth="1"/>
    <col min="5892" max="5892" width="42" style="49" customWidth="1"/>
    <col min="5893" max="5893" width="8.5703125" style="49" bestFit="1" customWidth="1"/>
    <col min="5894" max="5894" width="9" style="49" customWidth="1"/>
    <col min="5895" max="5895" width="9.7109375" style="49" customWidth="1"/>
    <col min="5896" max="5896" width="11.42578125" style="49" customWidth="1"/>
    <col min="5897" max="5897" width="11.28515625" style="49" customWidth="1"/>
    <col min="5898" max="5898" width="13" style="49" customWidth="1"/>
    <col min="5899" max="5899" width="12.140625" style="49" customWidth="1"/>
    <col min="5900" max="5900" width="29.42578125" style="49" customWidth="1"/>
    <col min="5901" max="6144" width="35.5703125" style="49"/>
    <col min="6145" max="6145" width="5.85546875" style="49" customWidth="1"/>
    <col min="6146" max="6146" width="6.7109375" style="49" customWidth="1"/>
    <col min="6147" max="6147" width="60.85546875" style="49" customWidth="1"/>
    <col min="6148" max="6148" width="42" style="49" customWidth="1"/>
    <col min="6149" max="6149" width="8.5703125" style="49" bestFit="1" customWidth="1"/>
    <col min="6150" max="6150" width="9" style="49" customWidth="1"/>
    <col min="6151" max="6151" width="9.7109375" style="49" customWidth="1"/>
    <col min="6152" max="6152" width="11.42578125" style="49" customWidth="1"/>
    <col min="6153" max="6153" width="11.28515625" style="49" customWidth="1"/>
    <col min="6154" max="6154" width="13" style="49" customWidth="1"/>
    <col min="6155" max="6155" width="12.140625" style="49" customWidth="1"/>
    <col min="6156" max="6156" width="29.42578125" style="49" customWidth="1"/>
    <col min="6157" max="6400" width="35.5703125" style="49"/>
    <col min="6401" max="6401" width="5.85546875" style="49" customWidth="1"/>
    <col min="6402" max="6402" width="6.7109375" style="49" customWidth="1"/>
    <col min="6403" max="6403" width="60.85546875" style="49" customWidth="1"/>
    <col min="6404" max="6404" width="42" style="49" customWidth="1"/>
    <col min="6405" max="6405" width="8.5703125" style="49" bestFit="1" customWidth="1"/>
    <col min="6406" max="6406" width="9" style="49" customWidth="1"/>
    <col min="6407" max="6407" width="9.7109375" style="49" customWidth="1"/>
    <col min="6408" max="6408" width="11.42578125" style="49" customWidth="1"/>
    <col min="6409" max="6409" width="11.28515625" style="49" customWidth="1"/>
    <col min="6410" max="6410" width="13" style="49" customWidth="1"/>
    <col min="6411" max="6411" width="12.140625" style="49" customWidth="1"/>
    <col min="6412" max="6412" width="29.42578125" style="49" customWidth="1"/>
    <col min="6413" max="6656" width="35.5703125" style="49"/>
    <col min="6657" max="6657" width="5.85546875" style="49" customWidth="1"/>
    <col min="6658" max="6658" width="6.7109375" style="49" customWidth="1"/>
    <col min="6659" max="6659" width="60.85546875" style="49" customWidth="1"/>
    <col min="6660" max="6660" width="42" style="49" customWidth="1"/>
    <col min="6661" max="6661" width="8.5703125" style="49" bestFit="1" customWidth="1"/>
    <col min="6662" max="6662" width="9" style="49" customWidth="1"/>
    <col min="6663" max="6663" width="9.7109375" style="49" customWidth="1"/>
    <col min="6664" max="6664" width="11.42578125" style="49" customWidth="1"/>
    <col min="6665" max="6665" width="11.28515625" style="49" customWidth="1"/>
    <col min="6666" max="6666" width="13" style="49" customWidth="1"/>
    <col min="6667" max="6667" width="12.140625" style="49" customWidth="1"/>
    <col min="6668" max="6668" width="29.42578125" style="49" customWidth="1"/>
    <col min="6669" max="6912" width="35.5703125" style="49"/>
    <col min="6913" max="6913" width="5.85546875" style="49" customWidth="1"/>
    <col min="6914" max="6914" width="6.7109375" style="49" customWidth="1"/>
    <col min="6915" max="6915" width="60.85546875" style="49" customWidth="1"/>
    <col min="6916" max="6916" width="42" style="49" customWidth="1"/>
    <col min="6917" max="6917" width="8.5703125" style="49" bestFit="1" customWidth="1"/>
    <col min="6918" max="6918" width="9" style="49" customWidth="1"/>
    <col min="6919" max="6919" width="9.7109375" style="49" customWidth="1"/>
    <col min="6920" max="6920" width="11.42578125" style="49" customWidth="1"/>
    <col min="6921" max="6921" width="11.28515625" style="49" customWidth="1"/>
    <col min="6922" max="6922" width="13" style="49" customWidth="1"/>
    <col min="6923" max="6923" width="12.140625" style="49" customWidth="1"/>
    <col min="6924" max="6924" width="29.42578125" style="49" customWidth="1"/>
    <col min="6925" max="7168" width="35.5703125" style="49"/>
    <col min="7169" max="7169" width="5.85546875" style="49" customWidth="1"/>
    <col min="7170" max="7170" width="6.7109375" style="49" customWidth="1"/>
    <col min="7171" max="7171" width="60.85546875" style="49" customWidth="1"/>
    <col min="7172" max="7172" width="42" style="49" customWidth="1"/>
    <col min="7173" max="7173" width="8.5703125" style="49" bestFit="1" customWidth="1"/>
    <col min="7174" max="7174" width="9" style="49" customWidth="1"/>
    <col min="7175" max="7175" width="9.7109375" style="49" customWidth="1"/>
    <col min="7176" max="7176" width="11.42578125" style="49" customWidth="1"/>
    <col min="7177" max="7177" width="11.28515625" style="49" customWidth="1"/>
    <col min="7178" max="7178" width="13" style="49" customWidth="1"/>
    <col min="7179" max="7179" width="12.140625" style="49" customWidth="1"/>
    <col min="7180" max="7180" width="29.42578125" style="49" customWidth="1"/>
    <col min="7181" max="7424" width="35.5703125" style="49"/>
    <col min="7425" max="7425" width="5.85546875" style="49" customWidth="1"/>
    <col min="7426" max="7426" width="6.7109375" style="49" customWidth="1"/>
    <col min="7427" max="7427" width="60.85546875" style="49" customWidth="1"/>
    <col min="7428" max="7428" width="42" style="49" customWidth="1"/>
    <col min="7429" max="7429" width="8.5703125" style="49" bestFit="1" customWidth="1"/>
    <col min="7430" max="7430" width="9" style="49" customWidth="1"/>
    <col min="7431" max="7431" width="9.7109375" style="49" customWidth="1"/>
    <col min="7432" max="7432" width="11.42578125" style="49" customWidth="1"/>
    <col min="7433" max="7433" width="11.28515625" style="49" customWidth="1"/>
    <col min="7434" max="7434" width="13" style="49" customWidth="1"/>
    <col min="7435" max="7435" width="12.140625" style="49" customWidth="1"/>
    <col min="7436" max="7436" width="29.42578125" style="49" customWidth="1"/>
    <col min="7437" max="7680" width="35.5703125" style="49"/>
    <col min="7681" max="7681" width="5.85546875" style="49" customWidth="1"/>
    <col min="7682" max="7682" width="6.7109375" style="49" customWidth="1"/>
    <col min="7683" max="7683" width="60.85546875" style="49" customWidth="1"/>
    <col min="7684" max="7684" width="42" style="49" customWidth="1"/>
    <col min="7685" max="7685" width="8.5703125" style="49" bestFit="1" customWidth="1"/>
    <col min="7686" max="7686" width="9" style="49" customWidth="1"/>
    <col min="7687" max="7687" width="9.7109375" style="49" customWidth="1"/>
    <col min="7688" max="7688" width="11.42578125" style="49" customWidth="1"/>
    <col min="7689" max="7689" width="11.28515625" style="49" customWidth="1"/>
    <col min="7690" max="7690" width="13" style="49" customWidth="1"/>
    <col min="7691" max="7691" width="12.140625" style="49" customWidth="1"/>
    <col min="7692" max="7692" width="29.42578125" style="49" customWidth="1"/>
    <col min="7693" max="7936" width="35.5703125" style="49"/>
    <col min="7937" max="7937" width="5.85546875" style="49" customWidth="1"/>
    <col min="7938" max="7938" width="6.7109375" style="49" customWidth="1"/>
    <col min="7939" max="7939" width="60.85546875" style="49" customWidth="1"/>
    <col min="7940" max="7940" width="42" style="49" customWidth="1"/>
    <col min="7941" max="7941" width="8.5703125" style="49" bestFit="1" customWidth="1"/>
    <col min="7942" max="7942" width="9" style="49" customWidth="1"/>
    <col min="7943" max="7943" width="9.7109375" style="49" customWidth="1"/>
    <col min="7944" max="7944" width="11.42578125" style="49" customWidth="1"/>
    <col min="7945" max="7945" width="11.28515625" style="49" customWidth="1"/>
    <col min="7946" max="7946" width="13" style="49" customWidth="1"/>
    <col min="7947" max="7947" width="12.140625" style="49" customWidth="1"/>
    <col min="7948" max="7948" width="29.42578125" style="49" customWidth="1"/>
    <col min="7949" max="8192" width="35.5703125" style="49"/>
    <col min="8193" max="8193" width="5.85546875" style="49" customWidth="1"/>
    <col min="8194" max="8194" width="6.7109375" style="49" customWidth="1"/>
    <col min="8195" max="8195" width="60.85546875" style="49" customWidth="1"/>
    <col min="8196" max="8196" width="42" style="49" customWidth="1"/>
    <col min="8197" max="8197" width="8.5703125" style="49" bestFit="1" customWidth="1"/>
    <col min="8198" max="8198" width="9" style="49" customWidth="1"/>
    <col min="8199" max="8199" width="9.7109375" style="49" customWidth="1"/>
    <col min="8200" max="8200" width="11.42578125" style="49" customWidth="1"/>
    <col min="8201" max="8201" width="11.28515625" style="49" customWidth="1"/>
    <col min="8202" max="8202" width="13" style="49" customWidth="1"/>
    <col min="8203" max="8203" width="12.140625" style="49" customWidth="1"/>
    <col min="8204" max="8204" width="29.42578125" style="49" customWidth="1"/>
    <col min="8205" max="8448" width="35.5703125" style="49"/>
    <col min="8449" max="8449" width="5.85546875" style="49" customWidth="1"/>
    <col min="8450" max="8450" width="6.7109375" style="49" customWidth="1"/>
    <col min="8451" max="8451" width="60.85546875" style="49" customWidth="1"/>
    <col min="8452" max="8452" width="42" style="49" customWidth="1"/>
    <col min="8453" max="8453" width="8.5703125" style="49" bestFit="1" customWidth="1"/>
    <col min="8454" max="8454" width="9" style="49" customWidth="1"/>
    <col min="8455" max="8455" width="9.7109375" style="49" customWidth="1"/>
    <col min="8456" max="8456" width="11.42578125" style="49" customWidth="1"/>
    <col min="8457" max="8457" width="11.28515625" style="49" customWidth="1"/>
    <col min="8458" max="8458" width="13" style="49" customWidth="1"/>
    <col min="8459" max="8459" width="12.140625" style="49" customWidth="1"/>
    <col min="8460" max="8460" width="29.42578125" style="49" customWidth="1"/>
    <col min="8461" max="8704" width="35.5703125" style="49"/>
    <col min="8705" max="8705" width="5.85546875" style="49" customWidth="1"/>
    <col min="8706" max="8706" width="6.7109375" style="49" customWidth="1"/>
    <col min="8707" max="8707" width="60.85546875" style="49" customWidth="1"/>
    <col min="8708" max="8708" width="42" style="49" customWidth="1"/>
    <col min="8709" max="8709" width="8.5703125" style="49" bestFit="1" customWidth="1"/>
    <col min="8710" max="8710" width="9" style="49" customWidth="1"/>
    <col min="8711" max="8711" width="9.7109375" style="49" customWidth="1"/>
    <col min="8712" max="8712" width="11.42578125" style="49" customWidth="1"/>
    <col min="8713" max="8713" width="11.28515625" style="49" customWidth="1"/>
    <col min="8714" max="8714" width="13" style="49" customWidth="1"/>
    <col min="8715" max="8715" width="12.140625" style="49" customWidth="1"/>
    <col min="8716" max="8716" width="29.42578125" style="49" customWidth="1"/>
    <col min="8717" max="8960" width="35.5703125" style="49"/>
    <col min="8961" max="8961" width="5.85546875" style="49" customWidth="1"/>
    <col min="8962" max="8962" width="6.7109375" style="49" customWidth="1"/>
    <col min="8963" max="8963" width="60.85546875" style="49" customWidth="1"/>
    <col min="8964" max="8964" width="42" style="49" customWidth="1"/>
    <col min="8965" max="8965" width="8.5703125" style="49" bestFit="1" customWidth="1"/>
    <col min="8966" max="8966" width="9" style="49" customWidth="1"/>
    <col min="8967" max="8967" width="9.7109375" style="49" customWidth="1"/>
    <col min="8968" max="8968" width="11.42578125" style="49" customWidth="1"/>
    <col min="8969" max="8969" width="11.28515625" style="49" customWidth="1"/>
    <col min="8970" max="8970" width="13" style="49" customWidth="1"/>
    <col min="8971" max="8971" width="12.140625" style="49" customWidth="1"/>
    <col min="8972" max="8972" width="29.42578125" style="49" customWidth="1"/>
    <col min="8973" max="9216" width="35.5703125" style="49"/>
    <col min="9217" max="9217" width="5.85546875" style="49" customWidth="1"/>
    <col min="9218" max="9218" width="6.7109375" style="49" customWidth="1"/>
    <col min="9219" max="9219" width="60.85546875" style="49" customWidth="1"/>
    <col min="9220" max="9220" width="42" style="49" customWidth="1"/>
    <col min="9221" max="9221" width="8.5703125" style="49" bestFit="1" customWidth="1"/>
    <col min="9222" max="9222" width="9" style="49" customWidth="1"/>
    <col min="9223" max="9223" width="9.7109375" style="49" customWidth="1"/>
    <col min="9224" max="9224" width="11.42578125" style="49" customWidth="1"/>
    <col min="9225" max="9225" width="11.28515625" style="49" customWidth="1"/>
    <col min="9226" max="9226" width="13" style="49" customWidth="1"/>
    <col min="9227" max="9227" width="12.140625" style="49" customWidth="1"/>
    <col min="9228" max="9228" width="29.42578125" style="49" customWidth="1"/>
    <col min="9229" max="9472" width="35.5703125" style="49"/>
    <col min="9473" max="9473" width="5.85546875" style="49" customWidth="1"/>
    <col min="9474" max="9474" width="6.7109375" style="49" customWidth="1"/>
    <col min="9475" max="9475" width="60.85546875" style="49" customWidth="1"/>
    <col min="9476" max="9476" width="42" style="49" customWidth="1"/>
    <col min="9477" max="9477" width="8.5703125" style="49" bestFit="1" customWidth="1"/>
    <col min="9478" max="9478" width="9" style="49" customWidth="1"/>
    <col min="9479" max="9479" width="9.7109375" style="49" customWidth="1"/>
    <col min="9480" max="9480" width="11.42578125" style="49" customWidth="1"/>
    <col min="9481" max="9481" width="11.28515625" style="49" customWidth="1"/>
    <col min="9482" max="9482" width="13" style="49" customWidth="1"/>
    <col min="9483" max="9483" width="12.140625" style="49" customWidth="1"/>
    <col min="9484" max="9484" width="29.42578125" style="49" customWidth="1"/>
    <col min="9485" max="9728" width="35.5703125" style="49"/>
    <col min="9729" max="9729" width="5.85546875" style="49" customWidth="1"/>
    <col min="9730" max="9730" width="6.7109375" style="49" customWidth="1"/>
    <col min="9731" max="9731" width="60.85546875" style="49" customWidth="1"/>
    <col min="9732" max="9732" width="42" style="49" customWidth="1"/>
    <col min="9733" max="9733" width="8.5703125" style="49" bestFit="1" customWidth="1"/>
    <col min="9734" max="9734" width="9" style="49" customWidth="1"/>
    <col min="9735" max="9735" width="9.7109375" style="49" customWidth="1"/>
    <col min="9736" max="9736" width="11.42578125" style="49" customWidth="1"/>
    <col min="9737" max="9737" width="11.28515625" style="49" customWidth="1"/>
    <col min="9738" max="9738" width="13" style="49" customWidth="1"/>
    <col min="9739" max="9739" width="12.140625" style="49" customWidth="1"/>
    <col min="9740" max="9740" width="29.42578125" style="49" customWidth="1"/>
    <col min="9741" max="9984" width="35.5703125" style="49"/>
    <col min="9985" max="9985" width="5.85546875" style="49" customWidth="1"/>
    <col min="9986" max="9986" width="6.7109375" style="49" customWidth="1"/>
    <col min="9987" max="9987" width="60.85546875" style="49" customWidth="1"/>
    <col min="9988" max="9988" width="42" style="49" customWidth="1"/>
    <col min="9989" max="9989" width="8.5703125" style="49" bestFit="1" customWidth="1"/>
    <col min="9990" max="9990" width="9" style="49" customWidth="1"/>
    <col min="9991" max="9991" width="9.7109375" style="49" customWidth="1"/>
    <col min="9992" max="9992" width="11.42578125" style="49" customWidth="1"/>
    <col min="9993" max="9993" width="11.28515625" style="49" customWidth="1"/>
    <col min="9994" max="9994" width="13" style="49" customWidth="1"/>
    <col min="9995" max="9995" width="12.140625" style="49" customWidth="1"/>
    <col min="9996" max="9996" width="29.42578125" style="49" customWidth="1"/>
    <col min="9997" max="10240" width="35.5703125" style="49"/>
    <col min="10241" max="10241" width="5.85546875" style="49" customWidth="1"/>
    <col min="10242" max="10242" width="6.7109375" style="49" customWidth="1"/>
    <col min="10243" max="10243" width="60.85546875" style="49" customWidth="1"/>
    <col min="10244" max="10244" width="42" style="49" customWidth="1"/>
    <col min="10245" max="10245" width="8.5703125" style="49" bestFit="1" customWidth="1"/>
    <col min="10246" max="10246" width="9" style="49" customWidth="1"/>
    <col min="10247" max="10247" width="9.7109375" style="49" customWidth="1"/>
    <col min="10248" max="10248" width="11.42578125" style="49" customWidth="1"/>
    <col min="10249" max="10249" width="11.28515625" style="49" customWidth="1"/>
    <col min="10250" max="10250" width="13" style="49" customWidth="1"/>
    <col min="10251" max="10251" width="12.140625" style="49" customWidth="1"/>
    <col min="10252" max="10252" width="29.42578125" style="49" customWidth="1"/>
    <col min="10253" max="10496" width="35.5703125" style="49"/>
    <col min="10497" max="10497" width="5.85546875" style="49" customWidth="1"/>
    <col min="10498" max="10498" width="6.7109375" style="49" customWidth="1"/>
    <col min="10499" max="10499" width="60.85546875" style="49" customWidth="1"/>
    <col min="10500" max="10500" width="42" style="49" customWidth="1"/>
    <col min="10501" max="10501" width="8.5703125" style="49" bestFit="1" customWidth="1"/>
    <col min="10502" max="10502" width="9" style="49" customWidth="1"/>
    <col min="10503" max="10503" width="9.7109375" style="49" customWidth="1"/>
    <col min="10504" max="10504" width="11.42578125" style="49" customWidth="1"/>
    <col min="10505" max="10505" width="11.28515625" style="49" customWidth="1"/>
    <col min="10506" max="10506" width="13" style="49" customWidth="1"/>
    <col min="10507" max="10507" width="12.140625" style="49" customWidth="1"/>
    <col min="10508" max="10508" width="29.42578125" style="49" customWidth="1"/>
    <col min="10509" max="10752" width="35.5703125" style="49"/>
    <col min="10753" max="10753" width="5.85546875" style="49" customWidth="1"/>
    <col min="10754" max="10754" width="6.7109375" style="49" customWidth="1"/>
    <col min="10755" max="10755" width="60.85546875" style="49" customWidth="1"/>
    <col min="10756" max="10756" width="42" style="49" customWidth="1"/>
    <col min="10757" max="10757" width="8.5703125" style="49" bestFit="1" customWidth="1"/>
    <col min="10758" max="10758" width="9" style="49" customWidth="1"/>
    <col min="10759" max="10759" width="9.7109375" style="49" customWidth="1"/>
    <col min="10760" max="10760" width="11.42578125" style="49" customWidth="1"/>
    <col min="10761" max="10761" width="11.28515625" style="49" customWidth="1"/>
    <col min="10762" max="10762" width="13" style="49" customWidth="1"/>
    <col min="10763" max="10763" width="12.140625" style="49" customWidth="1"/>
    <col min="10764" max="10764" width="29.42578125" style="49" customWidth="1"/>
    <col min="10765" max="11008" width="35.5703125" style="49"/>
    <col min="11009" max="11009" width="5.85546875" style="49" customWidth="1"/>
    <col min="11010" max="11010" width="6.7109375" style="49" customWidth="1"/>
    <col min="11011" max="11011" width="60.85546875" style="49" customWidth="1"/>
    <col min="11012" max="11012" width="42" style="49" customWidth="1"/>
    <col min="11013" max="11013" width="8.5703125" style="49" bestFit="1" customWidth="1"/>
    <col min="11014" max="11014" width="9" style="49" customWidth="1"/>
    <col min="11015" max="11015" width="9.7109375" style="49" customWidth="1"/>
    <col min="11016" max="11016" width="11.42578125" style="49" customWidth="1"/>
    <col min="11017" max="11017" width="11.28515625" style="49" customWidth="1"/>
    <col min="11018" max="11018" width="13" style="49" customWidth="1"/>
    <col min="11019" max="11019" width="12.140625" style="49" customWidth="1"/>
    <col min="11020" max="11020" width="29.42578125" style="49" customWidth="1"/>
    <col min="11021" max="11264" width="35.5703125" style="49"/>
    <col min="11265" max="11265" width="5.85546875" style="49" customWidth="1"/>
    <col min="11266" max="11266" width="6.7109375" style="49" customWidth="1"/>
    <col min="11267" max="11267" width="60.85546875" style="49" customWidth="1"/>
    <col min="11268" max="11268" width="42" style="49" customWidth="1"/>
    <col min="11269" max="11269" width="8.5703125" style="49" bestFit="1" customWidth="1"/>
    <col min="11270" max="11270" width="9" style="49" customWidth="1"/>
    <col min="11271" max="11271" width="9.7109375" style="49" customWidth="1"/>
    <col min="11272" max="11272" width="11.42578125" style="49" customWidth="1"/>
    <col min="11273" max="11273" width="11.28515625" style="49" customWidth="1"/>
    <col min="11274" max="11274" width="13" style="49" customWidth="1"/>
    <col min="11275" max="11275" width="12.140625" style="49" customWidth="1"/>
    <col min="11276" max="11276" width="29.42578125" style="49" customWidth="1"/>
    <col min="11277" max="11520" width="35.5703125" style="49"/>
    <col min="11521" max="11521" width="5.85546875" style="49" customWidth="1"/>
    <col min="11522" max="11522" width="6.7109375" style="49" customWidth="1"/>
    <col min="11523" max="11523" width="60.85546875" style="49" customWidth="1"/>
    <col min="11524" max="11524" width="42" style="49" customWidth="1"/>
    <col min="11525" max="11525" width="8.5703125" style="49" bestFit="1" customWidth="1"/>
    <col min="11526" max="11526" width="9" style="49" customWidth="1"/>
    <col min="11527" max="11527" width="9.7109375" style="49" customWidth="1"/>
    <col min="11528" max="11528" width="11.42578125" style="49" customWidth="1"/>
    <col min="11529" max="11529" width="11.28515625" style="49" customWidth="1"/>
    <col min="11530" max="11530" width="13" style="49" customWidth="1"/>
    <col min="11531" max="11531" width="12.140625" style="49" customWidth="1"/>
    <col min="11532" max="11532" width="29.42578125" style="49" customWidth="1"/>
    <col min="11533" max="11776" width="35.5703125" style="49"/>
    <col min="11777" max="11777" width="5.85546875" style="49" customWidth="1"/>
    <col min="11778" max="11778" width="6.7109375" style="49" customWidth="1"/>
    <col min="11779" max="11779" width="60.85546875" style="49" customWidth="1"/>
    <col min="11780" max="11780" width="42" style="49" customWidth="1"/>
    <col min="11781" max="11781" width="8.5703125" style="49" bestFit="1" customWidth="1"/>
    <col min="11782" max="11782" width="9" style="49" customWidth="1"/>
    <col min="11783" max="11783" width="9.7109375" style="49" customWidth="1"/>
    <col min="11784" max="11784" width="11.42578125" style="49" customWidth="1"/>
    <col min="11785" max="11785" width="11.28515625" style="49" customWidth="1"/>
    <col min="11786" max="11786" width="13" style="49" customWidth="1"/>
    <col min="11787" max="11787" width="12.140625" style="49" customWidth="1"/>
    <col min="11788" max="11788" width="29.42578125" style="49" customWidth="1"/>
    <col min="11789" max="12032" width="35.5703125" style="49"/>
    <col min="12033" max="12033" width="5.85546875" style="49" customWidth="1"/>
    <col min="12034" max="12034" width="6.7109375" style="49" customWidth="1"/>
    <col min="12035" max="12035" width="60.85546875" style="49" customWidth="1"/>
    <col min="12036" max="12036" width="42" style="49" customWidth="1"/>
    <col min="12037" max="12037" width="8.5703125" style="49" bestFit="1" customWidth="1"/>
    <col min="12038" max="12038" width="9" style="49" customWidth="1"/>
    <col min="12039" max="12039" width="9.7109375" style="49" customWidth="1"/>
    <col min="12040" max="12040" width="11.42578125" style="49" customWidth="1"/>
    <col min="12041" max="12041" width="11.28515625" style="49" customWidth="1"/>
    <col min="12042" max="12042" width="13" style="49" customWidth="1"/>
    <col min="12043" max="12043" width="12.140625" style="49" customWidth="1"/>
    <col min="12044" max="12044" width="29.42578125" style="49" customWidth="1"/>
    <col min="12045" max="12288" width="35.5703125" style="49"/>
    <col min="12289" max="12289" width="5.85546875" style="49" customWidth="1"/>
    <col min="12290" max="12290" width="6.7109375" style="49" customWidth="1"/>
    <col min="12291" max="12291" width="60.85546875" style="49" customWidth="1"/>
    <col min="12292" max="12292" width="42" style="49" customWidth="1"/>
    <col min="12293" max="12293" width="8.5703125" style="49" bestFit="1" customWidth="1"/>
    <col min="12294" max="12294" width="9" style="49" customWidth="1"/>
    <col min="12295" max="12295" width="9.7109375" style="49" customWidth="1"/>
    <col min="12296" max="12296" width="11.42578125" style="49" customWidth="1"/>
    <col min="12297" max="12297" width="11.28515625" style="49" customWidth="1"/>
    <col min="12298" max="12298" width="13" style="49" customWidth="1"/>
    <col min="12299" max="12299" width="12.140625" style="49" customWidth="1"/>
    <col min="12300" max="12300" width="29.42578125" style="49" customWidth="1"/>
    <col min="12301" max="12544" width="35.5703125" style="49"/>
    <col min="12545" max="12545" width="5.85546875" style="49" customWidth="1"/>
    <col min="12546" max="12546" width="6.7109375" style="49" customWidth="1"/>
    <col min="12547" max="12547" width="60.85546875" style="49" customWidth="1"/>
    <col min="12548" max="12548" width="42" style="49" customWidth="1"/>
    <col min="12549" max="12549" width="8.5703125" style="49" bestFit="1" customWidth="1"/>
    <col min="12550" max="12550" width="9" style="49" customWidth="1"/>
    <col min="12551" max="12551" width="9.7109375" style="49" customWidth="1"/>
    <col min="12552" max="12552" width="11.42578125" style="49" customWidth="1"/>
    <col min="12553" max="12553" width="11.28515625" style="49" customWidth="1"/>
    <col min="12554" max="12554" width="13" style="49" customWidth="1"/>
    <col min="12555" max="12555" width="12.140625" style="49" customWidth="1"/>
    <col min="12556" max="12556" width="29.42578125" style="49" customWidth="1"/>
    <col min="12557" max="12800" width="35.5703125" style="49"/>
    <col min="12801" max="12801" width="5.85546875" style="49" customWidth="1"/>
    <col min="12802" max="12802" width="6.7109375" style="49" customWidth="1"/>
    <col min="12803" max="12803" width="60.85546875" style="49" customWidth="1"/>
    <col min="12804" max="12804" width="42" style="49" customWidth="1"/>
    <col min="12805" max="12805" width="8.5703125" style="49" bestFit="1" customWidth="1"/>
    <col min="12806" max="12806" width="9" style="49" customWidth="1"/>
    <col min="12807" max="12807" width="9.7109375" style="49" customWidth="1"/>
    <col min="12808" max="12808" width="11.42578125" style="49" customWidth="1"/>
    <col min="12809" max="12809" width="11.28515625" style="49" customWidth="1"/>
    <col min="12810" max="12810" width="13" style="49" customWidth="1"/>
    <col min="12811" max="12811" width="12.140625" style="49" customWidth="1"/>
    <col min="12812" max="12812" width="29.42578125" style="49" customWidth="1"/>
    <col min="12813" max="13056" width="35.5703125" style="49"/>
    <col min="13057" max="13057" width="5.85546875" style="49" customWidth="1"/>
    <col min="13058" max="13058" width="6.7109375" style="49" customWidth="1"/>
    <col min="13059" max="13059" width="60.85546875" style="49" customWidth="1"/>
    <col min="13060" max="13060" width="42" style="49" customWidth="1"/>
    <col min="13061" max="13061" width="8.5703125" style="49" bestFit="1" customWidth="1"/>
    <col min="13062" max="13062" width="9" style="49" customWidth="1"/>
    <col min="13063" max="13063" width="9.7109375" style="49" customWidth="1"/>
    <col min="13064" max="13064" width="11.42578125" style="49" customWidth="1"/>
    <col min="13065" max="13065" width="11.28515625" style="49" customWidth="1"/>
    <col min="13066" max="13066" width="13" style="49" customWidth="1"/>
    <col min="13067" max="13067" width="12.140625" style="49" customWidth="1"/>
    <col min="13068" max="13068" width="29.42578125" style="49" customWidth="1"/>
    <col min="13069" max="13312" width="35.5703125" style="49"/>
    <col min="13313" max="13313" width="5.85546875" style="49" customWidth="1"/>
    <col min="13314" max="13314" width="6.7109375" style="49" customWidth="1"/>
    <col min="13315" max="13315" width="60.85546875" style="49" customWidth="1"/>
    <col min="13316" max="13316" width="42" style="49" customWidth="1"/>
    <col min="13317" max="13317" width="8.5703125" style="49" bestFit="1" customWidth="1"/>
    <col min="13318" max="13318" width="9" style="49" customWidth="1"/>
    <col min="13319" max="13319" width="9.7109375" style="49" customWidth="1"/>
    <col min="13320" max="13320" width="11.42578125" style="49" customWidth="1"/>
    <col min="13321" max="13321" width="11.28515625" style="49" customWidth="1"/>
    <col min="13322" max="13322" width="13" style="49" customWidth="1"/>
    <col min="13323" max="13323" width="12.140625" style="49" customWidth="1"/>
    <col min="13324" max="13324" width="29.42578125" style="49" customWidth="1"/>
    <col min="13325" max="13568" width="35.5703125" style="49"/>
    <col min="13569" max="13569" width="5.85546875" style="49" customWidth="1"/>
    <col min="13570" max="13570" width="6.7109375" style="49" customWidth="1"/>
    <col min="13571" max="13571" width="60.85546875" style="49" customWidth="1"/>
    <col min="13572" max="13572" width="42" style="49" customWidth="1"/>
    <col min="13573" max="13573" width="8.5703125" style="49" bestFit="1" customWidth="1"/>
    <col min="13574" max="13574" width="9" style="49" customWidth="1"/>
    <col min="13575" max="13575" width="9.7109375" style="49" customWidth="1"/>
    <col min="13576" max="13576" width="11.42578125" style="49" customWidth="1"/>
    <col min="13577" max="13577" width="11.28515625" style="49" customWidth="1"/>
    <col min="13578" max="13578" width="13" style="49" customWidth="1"/>
    <col min="13579" max="13579" width="12.140625" style="49" customWidth="1"/>
    <col min="13580" max="13580" width="29.42578125" style="49" customWidth="1"/>
    <col min="13581" max="13824" width="35.5703125" style="49"/>
    <col min="13825" max="13825" width="5.85546875" style="49" customWidth="1"/>
    <col min="13826" max="13826" width="6.7109375" style="49" customWidth="1"/>
    <col min="13827" max="13827" width="60.85546875" style="49" customWidth="1"/>
    <col min="13828" max="13828" width="42" style="49" customWidth="1"/>
    <col min="13829" max="13829" width="8.5703125" style="49" bestFit="1" customWidth="1"/>
    <col min="13830" max="13830" width="9" style="49" customWidth="1"/>
    <col min="13831" max="13831" width="9.7109375" style="49" customWidth="1"/>
    <col min="13832" max="13832" width="11.42578125" style="49" customWidth="1"/>
    <col min="13833" max="13833" width="11.28515625" style="49" customWidth="1"/>
    <col min="13834" max="13834" width="13" style="49" customWidth="1"/>
    <col min="13835" max="13835" width="12.140625" style="49" customWidth="1"/>
    <col min="13836" max="13836" width="29.42578125" style="49" customWidth="1"/>
    <col min="13837" max="14080" width="35.5703125" style="49"/>
    <col min="14081" max="14081" width="5.85546875" style="49" customWidth="1"/>
    <col min="14082" max="14082" width="6.7109375" style="49" customWidth="1"/>
    <col min="14083" max="14083" width="60.85546875" style="49" customWidth="1"/>
    <col min="14084" max="14084" width="42" style="49" customWidth="1"/>
    <col min="14085" max="14085" width="8.5703125" style="49" bestFit="1" customWidth="1"/>
    <col min="14086" max="14086" width="9" style="49" customWidth="1"/>
    <col min="14087" max="14087" width="9.7109375" style="49" customWidth="1"/>
    <col min="14088" max="14088" width="11.42578125" style="49" customWidth="1"/>
    <col min="14089" max="14089" width="11.28515625" style="49" customWidth="1"/>
    <col min="14090" max="14090" width="13" style="49" customWidth="1"/>
    <col min="14091" max="14091" width="12.140625" style="49" customWidth="1"/>
    <col min="14092" max="14092" width="29.42578125" style="49" customWidth="1"/>
    <col min="14093" max="14336" width="35.5703125" style="49"/>
    <col min="14337" max="14337" width="5.85546875" style="49" customWidth="1"/>
    <col min="14338" max="14338" width="6.7109375" style="49" customWidth="1"/>
    <col min="14339" max="14339" width="60.85546875" style="49" customWidth="1"/>
    <col min="14340" max="14340" width="42" style="49" customWidth="1"/>
    <col min="14341" max="14341" width="8.5703125" style="49" bestFit="1" customWidth="1"/>
    <col min="14342" max="14342" width="9" style="49" customWidth="1"/>
    <col min="14343" max="14343" width="9.7109375" style="49" customWidth="1"/>
    <col min="14344" max="14344" width="11.42578125" style="49" customWidth="1"/>
    <col min="14345" max="14345" width="11.28515625" style="49" customWidth="1"/>
    <col min="14346" max="14346" width="13" style="49" customWidth="1"/>
    <col min="14347" max="14347" width="12.140625" style="49" customWidth="1"/>
    <col min="14348" max="14348" width="29.42578125" style="49" customWidth="1"/>
    <col min="14349" max="14592" width="35.5703125" style="49"/>
    <col min="14593" max="14593" width="5.85546875" style="49" customWidth="1"/>
    <col min="14594" max="14594" width="6.7109375" style="49" customWidth="1"/>
    <col min="14595" max="14595" width="60.85546875" style="49" customWidth="1"/>
    <col min="14596" max="14596" width="42" style="49" customWidth="1"/>
    <col min="14597" max="14597" width="8.5703125" style="49" bestFit="1" customWidth="1"/>
    <col min="14598" max="14598" width="9" style="49" customWidth="1"/>
    <col min="14599" max="14599" width="9.7109375" style="49" customWidth="1"/>
    <col min="14600" max="14600" width="11.42578125" style="49" customWidth="1"/>
    <col min="14601" max="14601" width="11.28515625" style="49" customWidth="1"/>
    <col min="14602" max="14602" width="13" style="49" customWidth="1"/>
    <col min="14603" max="14603" width="12.140625" style="49" customWidth="1"/>
    <col min="14604" max="14604" width="29.42578125" style="49" customWidth="1"/>
    <col min="14605" max="14848" width="35.5703125" style="49"/>
    <col min="14849" max="14849" width="5.85546875" style="49" customWidth="1"/>
    <col min="14850" max="14850" width="6.7109375" style="49" customWidth="1"/>
    <col min="14851" max="14851" width="60.85546875" style="49" customWidth="1"/>
    <col min="14852" max="14852" width="42" style="49" customWidth="1"/>
    <col min="14853" max="14853" width="8.5703125" style="49" bestFit="1" customWidth="1"/>
    <col min="14854" max="14854" width="9" style="49" customWidth="1"/>
    <col min="14855" max="14855" width="9.7109375" style="49" customWidth="1"/>
    <col min="14856" max="14856" width="11.42578125" style="49" customWidth="1"/>
    <col min="14857" max="14857" width="11.28515625" style="49" customWidth="1"/>
    <col min="14858" max="14858" width="13" style="49" customWidth="1"/>
    <col min="14859" max="14859" width="12.140625" style="49" customWidth="1"/>
    <col min="14860" max="14860" width="29.42578125" style="49" customWidth="1"/>
    <col min="14861" max="15104" width="35.5703125" style="49"/>
    <col min="15105" max="15105" width="5.85546875" style="49" customWidth="1"/>
    <col min="15106" max="15106" width="6.7109375" style="49" customWidth="1"/>
    <col min="15107" max="15107" width="60.85546875" style="49" customWidth="1"/>
    <col min="15108" max="15108" width="42" style="49" customWidth="1"/>
    <col min="15109" max="15109" width="8.5703125" style="49" bestFit="1" customWidth="1"/>
    <col min="15110" max="15110" width="9" style="49" customWidth="1"/>
    <col min="15111" max="15111" width="9.7109375" style="49" customWidth="1"/>
    <col min="15112" max="15112" width="11.42578125" style="49" customWidth="1"/>
    <col min="15113" max="15113" width="11.28515625" style="49" customWidth="1"/>
    <col min="15114" max="15114" width="13" style="49" customWidth="1"/>
    <col min="15115" max="15115" width="12.140625" style="49" customWidth="1"/>
    <col min="15116" max="15116" width="29.42578125" style="49" customWidth="1"/>
    <col min="15117" max="15360" width="35.5703125" style="49"/>
    <col min="15361" max="15361" width="5.85546875" style="49" customWidth="1"/>
    <col min="15362" max="15362" width="6.7109375" style="49" customWidth="1"/>
    <col min="15363" max="15363" width="60.85546875" style="49" customWidth="1"/>
    <col min="15364" max="15364" width="42" style="49" customWidth="1"/>
    <col min="15365" max="15365" width="8.5703125" style="49" bestFit="1" customWidth="1"/>
    <col min="15366" max="15366" width="9" style="49" customWidth="1"/>
    <col min="15367" max="15367" width="9.7109375" style="49" customWidth="1"/>
    <col min="15368" max="15368" width="11.42578125" style="49" customWidth="1"/>
    <col min="15369" max="15369" width="11.28515625" style="49" customWidth="1"/>
    <col min="15370" max="15370" width="13" style="49" customWidth="1"/>
    <col min="15371" max="15371" width="12.140625" style="49" customWidth="1"/>
    <col min="15372" max="15372" width="29.42578125" style="49" customWidth="1"/>
    <col min="15373" max="15616" width="35.5703125" style="49"/>
    <col min="15617" max="15617" width="5.85546875" style="49" customWidth="1"/>
    <col min="15618" max="15618" width="6.7109375" style="49" customWidth="1"/>
    <col min="15619" max="15619" width="60.85546875" style="49" customWidth="1"/>
    <col min="15620" max="15620" width="42" style="49" customWidth="1"/>
    <col min="15621" max="15621" width="8.5703125" style="49" bestFit="1" customWidth="1"/>
    <col min="15622" max="15622" width="9" style="49" customWidth="1"/>
    <col min="15623" max="15623" width="9.7109375" style="49" customWidth="1"/>
    <col min="15624" max="15624" width="11.42578125" style="49" customWidth="1"/>
    <col min="15625" max="15625" width="11.28515625" style="49" customWidth="1"/>
    <col min="15626" max="15626" width="13" style="49" customWidth="1"/>
    <col min="15627" max="15627" width="12.140625" style="49" customWidth="1"/>
    <col min="15628" max="15628" width="29.42578125" style="49" customWidth="1"/>
    <col min="15629" max="15872" width="35.5703125" style="49"/>
    <col min="15873" max="15873" width="5.85546875" style="49" customWidth="1"/>
    <col min="15874" max="15874" width="6.7109375" style="49" customWidth="1"/>
    <col min="15875" max="15875" width="60.85546875" style="49" customWidth="1"/>
    <col min="15876" max="15876" width="42" style="49" customWidth="1"/>
    <col min="15877" max="15877" width="8.5703125" style="49" bestFit="1" customWidth="1"/>
    <col min="15878" max="15878" width="9" style="49" customWidth="1"/>
    <col min="15879" max="15879" width="9.7109375" style="49" customWidth="1"/>
    <col min="15880" max="15880" width="11.42578125" style="49" customWidth="1"/>
    <col min="15881" max="15881" width="11.28515625" style="49" customWidth="1"/>
    <col min="15882" max="15882" width="13" style="49" customWidth="1"/>
    <col min="15883" max="15883" width="12.140625" style="49" customWidth="1"/>
    <col min="15884" max="15884" width="29.42578125" style="49" customWidth="1"/>
    <col min="15885" max="16128" width="35.5703125" style="49"/>
    <col min="16129" max="16129" width="5.85546875" style="49" customWidth="1"/>
    <col min="16130" max="16130" width="6.7109375" style="49" customWidth="1"/>
    <col min="16131" max="16131" width="60.85546875" style="49" customWidth="1"/>
    <col min="16132" max="16132" width="42" style="49" customWidth="1"/>
    <col min="16133" max="16133" width="8.5703125" style="49" bestFit="1" customWidth="1"/>
    <col min="16134" max="16134" width="9" style="49" customWidth="1"/>
    <col min="16135" max="16135" width="9.7109375" style="49" customWidth="1"/>
    <col min="16136" max="16136" width="11.42578125" style="49" customWidth="1"/>
    <col min="16137" max="16137" width="11.28515625" style="49" customWidth="1"/>
    <col min="16138" max="16138" width="13" style="49" customWidth="1"/>
    <col min="16139" max="16139" width="12.140625" style="49" customWidth="1"/>
    <col min="16140" max="16140" width="29.42578125" style="49" customWidth="1"/>
    <col min="16141" max="16384" width="35.5703125" style="49"/>
  </cols>
  <sheetData>
    <row r="1" spans="1:14" ht="27" customHeight="1" x14ac:dyDescent="0.2">
      <c r="A1" s="241" t="s">
        <v>3</v>
      </c>
      <c r="B1" s="242"/>
      <c r="C1" s="2" t="s">
        <v>1</v>
      </c>
      <c r="D1" s="3" t="s">
        <v>4</v>
      </c>
      <c r="E1" s="4" t="s">
        <v>5</v>
      </c>
      <c r="F1" s="243" t="s">
        <v>6</v>
      </c>
      <c r="G1" s="244"/>
      <c r="H1" s="247" t="s">
        <v>7</v>
      </c>
      <c r="I1" s="248"/>
      <c r="J1" s="249" t="s">
        <v>8</v>
      </c>
      <c r="K1" s="250"/>
      <c r="L1" s="5" t="s">
        <v>9</v>
      </c>
    </row>
    <row r="2" spans="1:14" s="50" customFormat="1" ht="57" x14ac:dyDescent="0.2">
      <c r="A2" s="235" t="s">
        <v>10</v>
      </c>
      <c r="B2" s="236"/>
      <c r="C2" s="6" t="s">
        <v>11</v>
      </c>
      <c r="D2" s="7" t="s">
        <v>12</v>
      </c>
      <c r="E2" s="8" t="s">
        <v>13</v>
      </c>
      <c r="F2" s="9" t="s">
        <v>14</v>
      </c>
      <c r="G2" s="10" t="s">
        <v>15</v>
      </c>
      <c r="H2" s="11" t="s">
        <v>16</v>
      </c>
      <c r="I2" s="12" t="s">
        <v>17</v>
      </c>
      <c r="J2" s="13" t="s">
        <v>18</v>
      </c>
      <c r="K2" s="14" t="s">
        <v>17</v>
      </c>
      <c r="L2" s="15"/>
    </row>
    <row r="3" spans="1:14" s="1" customFormat="1" ht="15" thickBot="1" x14ac:dyDescent="0.25">
      <c r="A3" s="237">
        <v>1</v>
      </c>
      <c r="B3" s="238"/>
      <c r="C3" s="16">
        <v>2</v>
      </c>
      <c r="D3" s="17">
        <v>3</v>
      </c>
      <c r="E3" s="18">
        <v>4</v>
      </c>
      <c r="F3" s="19">
        <v>5</v>
      </c>
      <c r="G3" s="20">
        <v>6</v>
      </c>
      <c r="H3" s="21">
        <v>7</v>
      </c>
      <c r="I3" s="22">
        <v>8</v>
      </c>
      <c r="J3" s="16">
        <v>9</v>
      </c>
      <c r="K3" s="23">
        <v>10</v>
      </c>
      <c r="L3" s="24">
        <v>11</v>
      </c>
    </row>
    <row r="4" spans="1:14" s="1" customFormat="1" x14ac:dyDescent="0.2">
      <c r="A4" s="25"/>
      <c r="B4" s="103"/>
      <c r="C4" s="27" t="s">
        <v>19</v>
      </c>
      <c r="D4" s="26"/>
      <c r="E4" s="28"/>
      <c r="F4" s="29"/>
      <c r="G4" s="30"/>
      <c r="H4" s="31"/>
      <c r="I4" s="32"/>
      <c r="J4" s="27"/>
      <c r="K4" s="33"/>
      <c r="L4" s="34"/>
    </row>
    <row r="5" spans="1:14" s="1" customFormat="1" x14ac:dyDescent="0.2">
      <c r="A5" s="25"/>
      <c r="B5" s="103"/>
      <c r="C5" s="27" t="s">
        <v>20</v>
      </c>
      <c r="D5" s="26"/>
      <c r="E5" s="28"/>
      <c r="F5" s="29"/>
      <c r="G5" s="30"/>
      <c r="H5" s="31"/>
      <c r="I5" s="32"/>
      <c r="J5" s="27"/>
      <c r="K5" s="33"/>
      <c r="L5" s="34"/>
    </row>
    <row r="6" spans="1:14" s="1" customFormat="1" x14ac:dyDescent="0.2">
      <c r="A6" s="25"/>
      <c r="B6" s="103"/>
      <c r="C6" s="27" t="s">
        <v>21</v>
      </c>
      <c r="D6" s="26"/>
      <c r="E6" s="28"/>
      <c r="F6" s="29"/>
      <c r="G6" s="30"/>
      <c r="H6" s="31"/>
      <c r="I6" s="32"/>
      <c r="J6" s="27"/>
      <c r="K6" s="33"/>
      <c r="L6" s="34"/>
    </row>
    <row r="7" spans="1:14" s="1" customFormat="1" ht="28.5" x14ac:dyDescent="0.2">
      <c r="A7" s="25"/>
      <c r="B7" s="104"/>
      <c r="C7" s="27" t="s">
        <v>22</v>
      </c>
      <c r="D7" s="26"/>
      <c r="E7" s="28"/>
      <c r="F7" s="29"/>
      <c r="G7" s="30"/>
      <c r="H7" s="31"/>
      <c r="I7" s="32"/>
      <c r="J7" s="27"/>
      <c r="K7" s="33"/>
      <c r="L7" s="34"/>
    </row>
    <row r="8" spans="1:14" s="1" customFormat="1" ht="15" thickBot="1" x14ac:dyDescent="0.25">
      <c r="A8" s="35"/>
      <c r="B8" s="102"/>
      <c r="C8" s="37"/>
      <c r="D8" s="38"/>
      <c r="E8" s="39"/>
      <c r="F8" s="40"/>
      <c r="G8" s="41"/>
      <c r="H8" s="42"/>
      <c r="I8" s="43"/>
      <c r="J8" s="44"/>
      <c r="K8" s="45"/>
      <c r="L8" s="46"/>
    </row>
    <row r="9" spans="1:14" s="1" customFormat="1" ht="12.75" customHeight="1" x14ac:dyDescent="0.2">
      <c r="A9" s="35"/>
      <c r="B9" s="102"/>
      <c r="C9" s="239" t="str">
        <f>Titulní!A8</f>
        <v>Frýdek-Místek - 2. ZŠ Jana Čapka - Tělocvična</v>
      </c>
      <c r="D9" s="47"/>
      <c r="E9" s="39"/>
      <c r="F9" s="40"/>
      <c r="G9" s="41"/>
      <c r="H9" s="42"/>
      <c r="I9" s="43"/>
      <c r="J9" s="44"/>
      <c r="K9" s="45"/>
      <c r="L9" s="46"/>
    </row>
    <row r="10" spans="1:14" s="1" customFormat="1" ht="13.5" customHeight="1" thickBot="1" x14ac:dyDescent="0.25">
      <c r="A10" s="35"/>
      <c r="B10" s="102"/>
      <c r="C10" s="240"/>
      <c r="D10" s="47"/>
      <c r="E10" s="39"/>
      <c r="F10" s="40"/>
      <c r="G10" s="41"/>
      <c r="H10" s="42"/>
      <c r="I10" s="43"/>
      <c r="J10" s="44"/>
      <c r="K10" s="45"/>
      <c r="L10" s="46"/>
    </row>
    <row r="11" spans="1:14" s="1" customFormat="1" x14ac:dyDescent="0.2">
      <c r="A11" s="35"/>
      <c r="B11" s="102"/>
      <c r="C11" s="41"/>
      <c r="D11" s="36"/>
      <c r="E11" s="39"/>
      <c r="F11" s="40"/>
      <c r="G11" s="41"/>
      <c r="H11" s="42"/>
      <c r="I11" s="43"/>
      <c r="J11" s="52"/>
      <c r="K11" s="101"/>
      <c r="L11" s="46"/>
    </row>
    <row r="12" spans="1:14" s="1" customFormat="1" ht="30" x14ac:dyDescent="0.2">
      <c r="A12" s="35"/>
      <c r="B12" s="102"/>
      <c r="C12" s="48" t="s">
        <v>284</v>
      </c>
      <c r="D12" s="36"/>
      <c r="E12" s="39"/>
      <c r="F12" s="40"/>
      <c r="G12" s="41"/>
      <c r="H12" s="42"/>
      <c r="I12" s="43"/>
      <c r="J12" s="52"/>
      <c r="K12" s="101"/>
      <c r="L12" s="46"/>
    </row>
    <row r="13" spans="1:14" s="1" customFormat="1" ht="28.5" x14ac:dyDescent="0.2">
      <c r="A13" s="35" t="s">
        <v>91</v>
      </c>
      <c r="B13" s="102" t="s">
        <v>2</v>
      </c>
      <c r="C13" s="44" t="s">
        <v>172</v>
      </c>
      <c r="D13" s="44" t="s">
        <v>140</v>
      </c>
      <c r="E13" s="39" t="s">
        <v>0</v>
      </c>
      <c r="F13" s="40">
        <v>1</v>
      </c>
      <c r="G13" s="44"/>
      <c r="H13" s="100">
        <v>0</v>
      </c>
      <c r="I13" s="43">
        <f>CEILING(H13*0.1,10)</f>
        <v>0</v>
      </c>
      <c r="J13" s="52">
        <f>H13*F13</f>
        <v>0</v>
      </c>
      <c r="K13" s="101">
        <f>I13*F13</f>
        <v>0</v>
      </c>
      <c r="L13" s="46"/>
      <c r="M13" s="1" t="s">
        <v>160</v>
      </c>
      <c r="N13" s="1" t="s">
        <v>201</v>
      </c>
    </row>
    <row r="14" spans="1:14" s="1" customFormat="1" ht="28.5" x14ac:dyDescent="0.2">
      <c r="A14" s="35" t="s">
        <v>91</v>
      </c>
      <c r="B14" s="102" t="s">
        <v>23</v>
      </c>
      <c r="C14" s="44" t="s">
        <v>127</v>
      </c>
      <c r="D14" s="36" t="s">
        <v>126</v>
      </c>
      <c r="E14" s="39" t="s">
        <v>0</v>
      </c>
      <c r="F14" s="40">
        <v>1</v>
      </c>
      <c r="G14" s="44"/>
      <c r="H14" s="100">
        <v>0</v>
      </c>
      <c r="I14" s="43">
        <f>CEILING(H14*0.1,10)</f>
        <v>0</v>
      </c>
      <c r="J14" s="52">
        <f>H14*F14</f>
        <v>0</v>
      </c>
      <c r="K14" s="101">
        <f>I14*F14</f>
        <v>0</v>
      </c>
      <c r="L14" s="46"/>
    </row>
    <row r="15" spans="1:14" s="1" customFormat="1" ht="15" x14ac:dyDescent="0.25">
      <c r="A15" s="35" t="s">
        <v>91</v>
      </c>
      <c r="B15" s="102" t="s">
        <v>39</v>
      </c>
      <c r="C15" s="44" t="s">
        <v>176</v>
      </c>
      <c r="D15" s="36" t="s">
        <v>126</v>
      </c>
      <c r="E15" s="39" t="s">
        <v>24</v>
      </c>
      <c r="F15" s="40">
        <f>CEILING((0.5)*1.1,1)</f>
        <v>1</v>
      </c>
      <c r="G15" s="44"/>
      <c r="H15" s="167">
        <v>0</v>
      </c>
      <c r="I15" s="43">
        <v>0</v>
      </c>
      <c r="J15" s="52">
        <f t="shared" ref="J15" si="0">H15*F15</f>
        <v>0</v>
      </c>
      <c r="K15" s="101">
        <f t="shared" ref="K15" si="1">I15*F15</f>
        <v>0</v>
      </c>
      <c r="L15" s="46"/>
      <c r="N15" s="175" t="s">
        <v>200</v>
      </c>
    </row>
    <row r="16" spans="1:14" s="1" customFormat="1" x14ac:dyDescent="0.2">
      <c r="A16" s="35"/>
      <c r="B16" s="105"/>
      <c r="C16" s="44"/>
      <c r="D16" s="39"/>
      <c r="E16" s="39"/>
      <c r="F16" s="40"/>
      <c r="G16" s="44"/>
      <c r="H16" s="100"/>
      <c r="I16" s="58"/>
      <c r="J16" s="52"/>
      <c r="K16" s="101"/>
      <c r="L16" s="46"/>
      <c r="M16" s="89"/>
    </row>
    <row r="17" spans="1:13" s="1" customFormat="1" ht="15" x14ac:dyDescent="0.2">
      <c r="A17" s="35"/>
      <c r="B17" s="105"/>
      <c r="C17" s="59" t="s">
        <v>27</v>
      </c>
      <c r="D17" s="36"/>
      <c r="E17" s="39"/>
      <c r="F17" s="40"/>
      <c r="G17" s="182"/>
      <c r="H17" s="187"/>
      <c r="I17" s="187"/>
      <c r="J17" s="52"/>
      <c r="K17" s="43"/>
      <c r="L17" s="46"/>
      <c r="M17" s="89"/>
    </row>
    <row r="18" spans="1:13" s="1" customFormat="1" x14ac:dyDescent="0.2">
      <c r="A18" s="35"/>
      <c r="B18" s="105"/>
      <c r="C18" s="60" t="s">
        <v>28</v>
      </c>
      <c r="D18" s="61"/>
      <c r="E18" s="39" t="s">
        <v>29</v>
      </c>
      <c r="F18" s="160">
        <v>0.1</v>
      </c>
      <c r="G18" s="57"/>
      <c r="H18" s="170">
        <v>0</v>
      </c>
      <c r="I18" s="170"/>
      <c r="J18" s="101">
        <f t="shared" ref="J18" si="2">H18*F18</f>
        <v>0</v>
      </c>
      <c r="K18" s="63"/>
      <c r="L18" s="46"/>
      <c r="M18" s="89"/>
    </row>
    <row r="19" spans="1:13" x14ac:dyDescent="0.2">
      <c r="A19" s="35"/>
      <c r="B19" s="102"/>
      <c r="C19" s="60"/>
      <c r="D19" s="61"/>
      <c r="E19" s="39"/>
      <c r="F19" s="40"/>
      <c r="G19" s="57"/>
      <c r="H19" s="62"/>
      <c r="I19" s="62"/>
      <c r="J19" s="52"/>
      <c r="K19" s="63"/>
      <c r="L19" s="54"/>
    </row>
    <row r="20" spans="1:13" ht="15" x14ac:dyDescent="0.2">
      <c r="A20" s="35"/>
      <c r="B20" s="102"/>
      <c r="C20" s="59" t="s">
        <v>31</v>
      </c>
      <c r="D20" s="36"/>
      <c r="E20" s="39"/>
      <c r="F20" s="40"/>
      <c r="G20" s="65"/>
      <c r="H20" s="57"/>
      <c r="I20" s="43"/>
      <c r="J20" s="66"/>
      <c r="K20" s="67"/>
      <c r="L20" s="54"/>
    </row>
    <row r="21" spans="1:13" ht="15" x14ac:dyDescent="0.2">
      <c r="A21" s="35"/>
      <c r="B21" s="102"/>
      <c r="C21" s="65"/>
      <c r="D21" s="36"/>
      <c r="E21" s="39"/>
      <c r="F21" s="40"/>
      <c r="G21" s="65"/>
      <c r="H21" s="57"/>
      <c r="I21" s="43"/>
      <c r="J21" s="66">
        <f>SUM(J11:J19)</f>
        <v>0</v>
      </c>
      <c r="K21" s="66">
        <f>SUM(K11:K19)</f>
        <v>0</v>
      </c>
      <c r="L21" s="54"/>
    </row>
    <row r="22" spans="1:13" ht="15" x14ac:dyDescent="0.2">
      <c r="A22" s="35"/>
      <c r="B22" s="102"/>
      <c r="C22" s="59" t="s">
        <v>32</v>
      </c>
      <c r="D22" s="36"/>
      <c r="E22" s="39"/>
      <c r="F22" s="40"/>
      <c r="G22" s="65"/>
      <c r="H22" s="57"/>
      <c r="I22" s="43"/>
      <c r="J22" s="66"/>
      <c r="K22" s="67"/>
      <c r="L22" s="54"/>
    </row>
    <row r="23" spans="1:13" ht="15" x14ac:dyDescent="0.2">
      <c r="A23" s="35"/>
      <c r="B23" s="102"/>
      <c r="C23" s="59"/>
      <c r="D23" s="36"/>
      <c r="E23" s="39"/>
      <c r="F23" s="40"/>
      <c r="G23" s="65"/>
      <c r="H23" s="57"/>
      <c r="I23" s="43"/>
      <c r="J23" s="66">
        <f>J21+K21</f>
        <v>0</v>
      </c>
      <c r="K23" s="67"/>
      <c r="L23" s="54"/>
    </row>
    <row r="24" spans="1:13" ht="15" x14ac:dyDescent="0.2">
      <c r="A24" s="35"/>
      <c r="B24" s="102"/>
      <c r="C24" s="59"/>
      <c r="D24" s="36"/>
      <c r="E24" s="39"/>
      <c r="F24" s="40"/>
      <c r="G24" s="65"/>
      <c r="H24" s="57"/>
      <c r="I24" s="43"/>
      <c r="J24" s="66"/>
      <c r="K24" s="67"/>
      <c r="L24" s="54"/>
    </row>
    <row r="25" spans="1:13" ht="15" x14ac:dyDescent="0.2">
      <c r="A25" s="35"/>
      <c r="B25" s="102"/>
      <c r="C25" s="59"/>
      <c r="D25" s="36"/>
      <c r="E25" s="39"/>
      <c r="F25" s="40"/>
      <c r="G25" s="65"/>
      <c r="H25" s="57"/>
      <c r="I25" s="43"/>
      <c r="J25" s="66"/>
      <c r="K25" s="67"/>
      <c r="L25" s="54"/>
    </row>
    <row r="26" spans="1:13" ht="15" x14ac:dyDescent="0.2">
      <c r="A26" s="35"/>
      <c r="B26" s="102"/>
      <c r="C26" s="59"/>
      <c r="D26" s="36"/>
      <c r="E26" s="39"/>
      <c r="F26" s="40"/>
      <c r="G26" s="65"/>
      <c r="H26" s="57"/>
      <c r="I26" s="43"/>
      <c r="J26" s="66"/>
      <c r="K26" s="67"/>
      <c r="L26" s="54"/>
    </row>
    <row r="27" spans="1:13" ht="15" x14ac:dyDescent="0.2">
      <c r="A27" s="35"/>
      <c r="B27" s="102"/>
      <c r="C27" s="59"/>
      <c r="D27" s="36"/>
      <c r="E27" s="39"/>
      <c r="F27" s="40"/>
      <c r="G27" s="65"/>
      <c r="H27" s="57"/>
      <c r="I27" s="43"/>
      <c r="J27" s="66"/>
      <c r="K27" s="67"/>
      <c r="L27" s="54"/>
    </row>
    <row r="28" spans="1:13" ht="15.75" thickBot="1" x14ac:dyDescent="0.25">
      <c r="A28" s="68"/>
      <c r="B28" s="106"/>
      <c r="C28" s="69"/>
      <c r="D28" s="17"/>
      <c r="E28" s="19"/>
      <c r="F28" s="18"/>
      <c r="G28" s="70"/>
      <c r="H28" s="21"/>
      <c r="I28" s="71"/>
      <c r="J28" s="72"/>
      <c r="K28" s="73"/>
      <c r="L28" s="74"/>
    </row>
    <row r="29" spans="1:13" x14ac:dyDescent="0.2">
      <c r="A29" s="75"/>
      <c r="B29" s="107"/>
      <c r="C29" s="77"/>
      <c r="D29" s="78"/>
      <c r="E29" s="76"/>
      <c r="F29" s="79"/>
      <c r="G29" s="80"/>
      <c r="H29" s="81"/>
      <c r="I29" s="82"/>
      <c r="J29" s="80"/>
      <c r="K29" s="83"/>
      <c r="L29" s="80"/>
    </row>
    <row r="30" spans="1:13" x14ac:dyDescent="0.2">
      <c r="A30" s="84"/>
      <c r="B30" s="108"/>
      <c r="C30" s="86"/>
      <c r="D30" s="87"/>
      <c r="E30" s="85"/>
      <c r="F30" s="88"/>
      <c r="G30" s="49"/>
      <c r="H30" s="64"/>
      <c r="I30" s="89"/>
      <c r="J30" s="49"/>
      <c r="K30" s="90"/>
      <c r="L30" s="49"/>
    </row>
    <row r="31" spans="1:13" x14ac:dyDescent="0.2">
      <c r="A31" s="84"/>
      <c r="B31" s="108"/>
      <c r="C31" s="86"/>
      <c r="D31" s="87"/>
      <c r="E31" s="85"/>
      <c r="F31" s="88"/>
      <c r="G31" s="49"/>
      <c r="H31" s="64"/>
      <c r="I31" s="89"/>
      <c r="J31" s="49"/>
      <c r="K31" s="90"/>
      <c r="L31" s="49"/>
    </row>
    <row r="32" spans="1:13" x14ac:dyDescent="0.2">
      <c r="A32" s="84"/>
      <c r="B32" s="108"/>
      <c r="C32" s="86"/>
      <c r="D32" s="87"/>
      <c r="E32" s="85"/>
      <c r="F32" s="88"/>
      <c r="G32" s="49"/>
      <c r="H32" s="64"/>
      <c r="I32" s="89"/>
      <c r="J32" s="49"/>
      <c r="K32" s="90"/>
      <c r="L32" s="49"/>
    </row>
    <row r="33" spans="1:12" x14ac:dyDescent="0.2">
      <c r="A33" s="84"/>
      <c r="B33" s="108"/>
      <c r="C33" s="86"/>
      <c r="D33" s="87"/>
      <c r="E33" s="85"/>
      <c r="F33" s="88"/>
      <c r="G33" s="49"/>
      <c r="H33" s="64"/>
      <c r="I33" s="89"/>
      <c r="J33" s="49"/>
      <c r="K33" s="90"/>
      <c r="L33" s="49"/>
    </row>
    <row r="34" spans="1:12" x14ac:dyDescent="0.2">
      <c r="A34" s="84"/>
      <c r="B34" s="108"/>
      <c r="C34" s="86"/>
      <c r="D34" s="87"/>
      <c r="E34" s="85"/>
      <c r="F34" s="88"/>
      <c r="G34" s="49"/>
      <c r="H34" s="64"/>
      <c r="I34" s="89"/>
      <c r="J34" s="49"/>
      <c r="K34" s="90"/>
      <c r="L34" s="49"/>
    </row>
    <row r="35" spans="1:12" x14ac:dyDescent="0.2">
      <c r="A35" s="84"/>
      <c r="B35" s="108"/>
      <c r="C35" s="86"/>
      <c r="D35" s="87"/>
      <c r="E35" s="85"/>
      <c r="F35" s="88"/>
      <c r="G35" s="49"/>
      <c r="H35" s="64"/>
      <c r="I35" s="89"/>
      <c r="J35" s="49"/>
      <c r="K35" s="90"/>
      <c r="L35" s="49"/>
    </row>
    <row r="36" spans="1:12" x14ac:dyDescent="0.2">
      <c r="A36" s="84"/>
      <c r="B36" s="108"/>
      <c r="C36" s="86"/>
      <c r="D36" s="87"/>
      <c r="E36" s="85"/>
      <c r="F36" s="88"/>
      <c r="G36" s="49"/>
      <c r="H36" s="64"/>
      <c r="I36" s="89"/>
      <c r="J36" s="49"/>
      <c r="K36" s="90"/>
      <c r="L36" s="49"/>
    </row>
    <row r="37" spans="1:12" x14ac:dyDescent="0.2">
      <c r="A37" s="84"/>
      <c r="B37" s="108"/>
      <c r="C37" s="86"/>
      <c r="D37" s="87"/>
      <c r="E37" s="85"/>
      <c r="F37" s="88"/>
      <c r="G37" s="49"/>
      <c r="H37" s="64"/>
      <c r="I37" s="89"/>
      <c r="J37" s="49"/>
      <c r="K37" s="90"/>
      <c r="L37" s="49"/>
    </row>
    <row r="38" spans="1:12" x14ac:dyDescent="0.2">
      <c r="A38" s="84"/>
      <c r="B38" s="108"/>
      <c r="C38" s="86"/>
      <c r="D38" s="87"/>
      <c r="E38" s="85"/>
      <c r="F38" s="88"/>
      <c r="G38" s="49"/>
      <c r="H38" s="64"/>
      <c r="I38" s="89"/>
      <c r="J38" s="49"/>
      <c r="K38" s="90"/>
      <c r="L38" s="49"/>
    </row>
    <row r="39" spans="1:12" x14ac:dyDescent="0.2">
      <c r="A39" s="84"/>
      <c r="B39" s="108"/>
      <c r="C39" s="86"/>
      <c r="D39" s="87"/>
      <c r="E39" s="85"/>
      <c r="F39" s="88"/>
      <c r="G39" s="49"/>
      <c r="H39" s="64"/>
      <c r="I39" s="89"/>
      <c r="J39" s="49"/>
      <c r="K39" s="90"/>
      <c r="L39" s="49"/>
    </row>
    <row r="40" spans="1:12" x14ac:dyDescent="0.2">
      <c r="A40" s="84"/>
      <c r="B40" s="108"/>
      <c r="C40" s="86"/>
      <c r="D40" s="87"/>
      <c r="E40" s="85"/>
      <c r="F40" s="88"/>
      <c r="G40" s="49"/>
      <c r="H40" s="64"/>
      <c r="I40" s="89"/>
      <c r="J40" s="49"/>
      <c r="K40" s="90"/>
      <c r="L40" s="49"/>
    </row>
    <row r="41" spans="1:12" x14ac:dyDescent="0.2">
      <c r="A41" s="84"/>
      <c r="B41" s="108"/>
      <c r="C41" s="86"/>
      <c r="D41" s="87"/>
      <c r="E41" s="85"/>
      <c r="F41" s="88"/>
      <c r="G41" s="49"/>
      <c r="H41" s="64"/>
      <c r="I41" s="89"/>
      <c r="J41" s="49"/>
      <c r="K41" s="90"/>
      <c r="L41" s="49"/>
    </row>
    <row r="42" spans="1:12" x14ac:dyDescent="0.2">
      <c r="A42" s="84"/>
      <c r="B42" s="108"/>
      <c r="C42" s="86"/>
      <c r="D42" s="87"/>
      <c r="E42" s="85"/>
      <c r="F42" s="88"/>
      <c r="G42" s="49"/>
      <c r="H42" s="64"/>
      <c r="I42" s="89"/>
      <c r="J42" s="49"/>
      <c r="K42" s="90"/>
      <c r="L42" s="49"/>
    </row>
    <row r="43" spans="1:12" x14ac:dyDescent="0.2">
      <c r="A43" s="84"/>
      <c r="B43" s="108"/>
      <c r="C43" s="86"/>
      <c r="D43" s="87"/>
      <c r="E43" s="85"/>
      <c r="F43" s="88"/>
      <c r="G43" s="49"/>
      <c r="H43" s="64"/>
      <c r="I43" s="89"/>
      <c r="J43" s="49"/>
      <c r="K43" s="90"/>
      <c r="L43" s="49"/>
    </row>
    <row r="44" spans="1:12" x14ac:dyDescent="0.2">
      <c r="A44" s="84"/>
      <c r="B44" s="108"/>
      <c r="C44" s="86"/>
      <c r="D44" s="87"/>
      <c r="E44" s="85"/>
      <c r="F44" s="88"/>
      <c r="G44" s="49"/>
      <c r="H44" s="64"/>
      <c r="I44" s="89"/>
      <c r="J44" s="49"/>
      <c r="K44" s="90"/>
      <c r="L44" s="49"/>
    </row>
    <row r="45" spans="1:12" x14ac:dyDescent="0.2">
      <c r="A45" s="84"/>
      <c r="B45" s="108"/>
      <c r="C45" s="86"/>
      <c r="D45" s="87"/>
      <c r="E45" s="85"/>
      <c r="F45" s="88"/>
      <c r="G45" s="49"/>
      <c r="H45" s="64"/>
      <c r="I45" s="89"/>
      <c r="J45" s="49"/>
      <c r="K45" s="90"/>
      <c r="L45" s="49"/>
    </row>
    <row r="46" spans="1:12" x14ac:dyDescent="0.2">
      <c r="A46" s="84"/>
      <c r="B46" s="108"/>
      <c r="C46" s="86"/>
      <c r="D46" s="87"/>
      <c r="E46" s="85"/>
      <c r="F46" s="88"/>
      <c r="G46" s="49"/>
      <c r="H46" s="64"/>
      <c r="I46" s="89"/>
      <c r="J46" s="49"/>
      <c r="K46" s="90"/>
      <c r="L46" s="49"/>
    </row>
    <row r="47" spans="1:12" x14ac:dyDescent="0.2">
      <c r="A47" s="84"/>
      <c r="B47" s="108"/>
      <c r="C47" s="86"/>
      <c r="D47" s="87"/>
      <c r="E47" s="85"/>
      <c r="F47" s="88"/>
      <c r="G47" s="49"/>
      <c r="H47" s="64"/>
      <c r="I47" s="89"/>
      <c r="J47" s="49"/>
      <c r="K47" s="90"/>
      <c r="L47" s="49"/>
    </row>
    <row r="48" spans="1:12" x14ac:dyDescent="0.2">
      <c r="A48" s="84"/>
      <c r="B48" s="108"/>
      <c r="C48" s="86"/>
      <c r="D48" s="87"/>
      <c r="E48" s="85"/>
      <c r="F48" s="88"/>
      <c r="G48" s="49"/>
      <c r="H48" s="64"/>
      <c r="I48" s="89"/>
      <c r="J48" s="49"/>
      <c r="K48" s="90"/>
      <c r="L48" s="49"/>
    </row>
    <row r="49" spans="1:12" x14ac:dyDescent="0.2">
      <c r="A49" s="84"/>
      <c r="B49" s="108"/>
      <c r="C49" s="86"/>
      <c r="D49" s="87"/>
      <c r="E49" s="85"/>
      <c r="F49" s="88"/>
      <c r="G49" s="49"/>
      <c r="H49" s="64"/>
      <c r="I49" s="89"/>
      <c r="J49" s="49"/>
      <c r="K49" s="90"/>
      <c r="L49" s="49"/>
    </row>
    <row r="50" spans="1:12" x14ac:dyDescent="0.2">
      <c r="A50" s="84"/>
      <c r="B50" s="108"/>
      <c r="C50" s="86"/>
      <c r="D50" s="87"/>
      <c r="E50" s="85"/>
      <c r="F50" s="88"/>
      <c r="G50" s="49"/>
      <c r="H50" s="64"/>
      <c r="I50" s="89"/>
      <c r="J50" s="49"/>
      <c r="K50" s="90"/>
      <c r="L50" s="49"/>
    </row>
    <row r="51" spans="1:12" x14ac:dyDescent="0.2">
      <c r="A51" s="84"/>
      <c r="B51" s="108"/>
      <c r="C51" s="86"/>
      <c r="D51" s="87"/>
      <c r="E51" s="85"/>
      <c r="F51" s="88"/>
      <c r="G51" s="49"/>
      <c r="H51" s="64"/>
      <c r="I51" s="89"/>
      <c r="J51" s="49"/>
      <c r="K51" s="90"/>
      <c r="L51" s="49"/>
    </row>
    <row r="52" spans="1:12" x14ac:dyDescent="0.2">
      <c r="A52" s="84"/>
      <c r="B52" s="108"/>
      <c r="C52" s="86"/>
      <c r="D52" s="87"/>
      <c r="E52" s="85"/>
      <c r="F52" s="88"/>
      <c r="G52" s="49"/>
      <c r="H52" s="64"/>
      <c r="I52" s="89"/>
      <c r="J52" s="49"/>
      <c r="K52" s="90"/>
      <c r="L52" s="49"/>
    </row>
    <row r="53" spans="1:12" x14ac:dyDescent="0.2">
      <c r="A53" s="84"/>
      <c r="B53" s="108"/>
      <c r="C53" s="86"/>
      <c r="D53" s="87"/>
      <c r="E53" s="85"/>
      <c r="F53" s="88"/>
      <c r="G53" s="49"/>
      <c r="H53" s="64"/>
      <c r="I53" s="89"/>
      <c r="J53" s="49"/>
      <c r="K53" s="90"/>
      <c r="L53" s="49"/>
    </row>
    <row r="54" spans="1:12" x14ac:dyDescent="0.2">
      <c r="A54" s="84"/>
      <c r="B54" s="108"/>
      <c r="C54" s="86"/>
      <c r="D54" s="87"/>
      <c r="E54" s="85"/>
      <c r="F54" s="88"/>
      <c r="G54" s="49"/>
      <c r="H54" s="64"/>
      <c r="I54" s="89"/>
      <c r="J54" s="49"/>
      <c r="K54" s="90"/>
      <c r="L54" s="49"/>
    </row>
    <row r="55" spans="1:12" x14ac:dyDescent="0.2">
      <c r="A55" s="84"/>
      <c r="B55" s="108"/>
      <c r="C55" s="86"/>
      <c r="D55" s="87"/>
      <c r="E55" s="85"/>
      <c r="F55" s="88"/>
      <c r="G55" s="49"/>
      <c r="H55" s="64"/>
      <c r="I55" s="89"/>
      <c r="J55" s="49"/>
      <c r="K55" s="90"/>
      <c r="L55" s="49"/>
    </row>
    <row r="56" spans="1:12" x14ac:dyDescent="0.2">
      <c r="A56" s="84"/>
      <c r="B56" s="108"/>
      <c r="C56" s="86"/>
      <c r="D56" s="87"/>
      <c r="E56" s="85"/>
      <c r="F56" s="88"/>
      <c r="G56" s="49"/>
      <c r="H56" s="64"/>
      <c r="I56" s="89"/>
      <c r="J56" s="49"/>
      <c r="K56" s="90"/>
      <c r="L56" s="49"/>
    </row>
    <row r="57" spans="1:12" x14ac:dyDescent="0.2">
      <c r="A57" s="84"/>
      <c r="B57" s="108"/>
      <c r="C57" s="86"/>
      <c r="D57" s="87"/>
      <c r="E57" s="85"/>
      <c r="F57" s="88"/>
      <c r="G57" s="49"/>
      <c r="H57" s="64"/>
      <c r="I57" s="89"/>
      <c r="J57" s="49"/>
      <c r="K57" s="90"/>
      <c r="L57" s="49"/>
    </row>
    <row r="58" spans="1:12" x14ac:dyDescent="0.2">
      <c r="A58" s="84"/>
      <c r="B58" s="108"/>
      <c r="C58" s="86"/>
      <c r="D58" s="87"/>
      <c r="E58" s="85"/>
      <c r="F58" s="88"/>
      <c r="G58" s="49"/>
      <c r="H58" s="64"/>
      <c r="I58" s="89"/>
      <c r="J58" s="49"/>
      <c r="K58" s="90"/>
      <c r="L58" s="49"/>
    </row>
    <row r="59" spans="1:12" x14ac:dyDescent="0.2">
      <c r="A59" s="84"/>
      <c r="B59" s="108"/>
      <c r="C59" s="86"/>
      <c r="D59" s="87"/>
      <c r="E59" s="85"/>
      <c r="F59" s="88"/>
      <c r="G59" s="49"/>
      <c r="H59" s="64"/>
      <c r="I59" s="89"/>
      <c r="J59" s="49"/>
      <c r="K59" s="90"/>
      <c r="L59" s="49"/>
    </row>
    <row r="60" spans="1:12" x14ac:dyDescent="0.2">
      <c r="A60" s="84"/>
      <c r="B60" s="108"/>
      <c r="C60" s="86"/>
      <c r="D60" s="87"/>
      <c r="E60" s="85"/>
      <c r="F60" s="88"/>
      <c r="G60" s="49"/>
      <c r="H60" s="64"/>
      <c r="I60" s="89"/>
      <c r="J60" s="49"/>
      <c r="K60" s="90"/>
      <c r="L60" s="49"/>
    </row>
    <row r="61" spans="1:12" x14ac:dyDescent="0.2">
      <c r="A61" s="84"/>
      <c r="B61" s="108"/>
      <c r="C61" s="86"/>
      <c r="D61" s="87"/>
      <c r="E61" s="85"/>
      <c r="F61" s="88"/>
      <c r="G61" s="49"/>
      <c r="H61" s="64"/>
      <c r="I61" s="89"/>
      <c r="J61" s="49"/>
      <c r="K61" s="90"/>
      <c r="L61" s="49"/>
    </row>
    <row r="62" spans="1:12" x14ac:dyDescent="0.2">
      <c r="A62" s="84"/>
      <c r="B62" s="108"/>
      <c r="C62" s="86"/>
      <c r="D62" s="87"/>
      <c r="E62" s="85"/>
      <c r="F62" s="88"/>
      <c r="G62" s="49"/>
      <c r="H62" s="64"/>
      <c r="I62" s="89"/>
      <c r="J62" s="49"/>
      <c r="K62" s="90"/>
      <c r="L62" s="49"/>
    </row>
    <row r="63" spans="1:12" x14ac:dyDescent="0.2">
      <c r="A63" s="84"/>
      <c r="B63" s="108"/>
      <c r="C63" s="86"/>
      <c r="D63" s="87"/>
      <c r="E63" s="85"/>
      <c r="F63" s="88"/>
      <c r="G63" s="49"/>
      <c r="H63" s="64"/>
      <c r="I63" s="89"/>
      <c r="J63" s="49"/>
      <c r="K63" s="90"/>
      <c r="L63" s="49"/>
    </row>
    <row r="64" spans="1:12" x14ac:dyDescent="0.2">
      <c r="A64" s="84"/>
      <c r="B64" s="108"/>
      <c r="C64" s="86"/>
      <c r="D64" s="87"/>
      <c r="E64" s="85"/>
      <c r="F64" s="88"/>
      <c r="G64" s="49"/>
      <c r="H64" s="64"/>
      <c r="I64" s="89"/>
      <c r="J64" s="49"/>
      <c r="K64" s="90"/>
      <c r="L64" s="49"/>
    </row>
    <row r="65" spans="1:12" x14ac:dyDescent="0.2">
      <c r="A65" s="84"/>
      <c r="B65" s="108"/>
      <c r="C65" s="86"/>
      <c r="D65" s="87"/>
      <c r="E65" s="85"/>
      <c r="F65" s="88"/>
      <c r="G65" s="49"/>
      <c r="H65" s="64"/>
      <c r="I65" s="89"/>
      <c r="J65" s="49"/>
      <c r="K65" s="90"/>
      <c r="L65" s="49"/>
    </row>
    <row r="66" spans="1:12" x14ac:dyDescent="0.2">
      <c r="A66" s="84"/>
      <c r="B66" s="108"/>
      <c r="C66" s="86"/>
      <c r="D66" s="87"/>
      <c r="E66" s="85"/>
      <c r="F66" s="88"/>
      <c r="G66" s="49"/>
      <c r="H66" s="64"/>
      <c r="I66" s="89"/>
      <c r="J66" s="49"/>
      <c r="K66" s="90"/>
      <c r="L66" s="49"/>
    </row>
    <row r="67" spans="1:12" x14ac:dyDescent="0.2">
      <c r="A67" s="84"/>
      <c r="B67" s="108"/>
      <c r="C67" s="86"/>
      <c r="D67" s="87"/>
      <c r="E67" s="85"/>
      <c r="F67" s="88"/>
      <c r="G67" s="49"/>
      <c r="H67" s="64"/>
      <c r="I67" s="89"/>
      <c r="J67" s="49"/>
      <c r="K67" s="90"/>
      <c r="L67" s="49"/>
    </row>
    <row r="68" spans="1:12" x14ac:dyDescent="0.2">
      <c r="A68" s="84"/>
      <c r="B68" s="108"/>
      <c r="C68" s="86"/>
      <c r="D68" s="87"/>
      <c r="E68" s="85"/>
      <c r="F68" s="88"/>
      <c r="G68" s="49"/>
      <c r="H68" s="64"/>
      <c r="I68" s="89"/>
      <c r="J68" s="49"/>
      <c r="K68" s="90"/>
      <c r="L68" s="49"/>
    </row>
    <row r="69" spans="1:12" x14ac:dyDescent="0.2">
      <c r="A69" s="84"/>
      <c r="B69" s="108"/>
      <c r="C69" s="86"/>
      <c r="D69" s="87"/>
      <c r="E69" s="85"/>
      <c r="F69" s="88"/>
      <c r="G69" s="49"/>
      <c r="H69" s="64"/>
      <c r="I69" s="89"/>
      <c r="J69" s="49"/>
      <c r="K69" s="90"/>
      <c r="L69" s="49"/>
    </row>
    <row r="70" spans="1:12" x14ac:dyDescent="0.2">
      <c r="A70" s="84"/>
      <c r="B70" s="108"/>
      <c r="C70" s="86"/>
      <c r="D70" s="87"/>
      <c r="E70" s="85"/>
      <c r="F70" s="88"/>
      <c r="G70" s="49"/>
      <c r="H70" s="64"/>
      <c r="I70" s="89"/>
      <c r="J70" s="49"/>
      <c r="K70" s="90"/>
      <c r="L70" s="49"/>
    </row>
    <row r="71" spans="1:12" x14ac:dyDescent="0.2">
      <c r="A71" s="84"/>
      <c r="B71" s="108"/>
      <c r="C71" s="86"/>
      <c r="D71" s="87"/>
      <c r="E71" s="85"/>
      <c r="F71" s="88"/>
      <c r="G71" s="49"/>
      <c r="H71" s="64"/>
      <c r="I71" s="89"/>
      <c r="J71" s="49"/>
      <c r="K71" s="90"/>
      <c r="L71" s="49"/>
    </row>
    <row r="72" spans="1:12" x14ac:dyDescent="0.2">
      <c r="A72" s="84"/>
      <c r="B72" s="108"/>
      <c r="C72" s="86"/>
      <c r="D72" s="87"/>
      <c r="E72" s="85"/>
      <c r="F72" s="88"/>
      <c r="G72" s="49"/>
      <c r="H72" s="64"/>
      <c r="I72" s="89"/>
      <c r="J72" s="49"/>
      <c r="K72" s="90"/>
      <c r="L72" s="49"/>
    </row>
    <row r="73" spans="1:12" x14ac:dyDescent="0.2">
      <c r="A73" s="84"/>
      <c r="B73" s="108"/>
      <c r="C73" s="86"/>
      <c r="D73" s="87"/>
      <c r="E73" s="85"/>
      <c r="F73" s="88"/>
      <c r="G73" s="49"/>
      <c r="H73" s="64"/>
      <c r="I73" s="89"/>
      <c r="J73" s="49"/>
      <c r="K73" s="90"/>
      <c r="L73" s="49"/>
    </row>
    <row r="74" spans="1:12" x14ac:dyDescent="0.2">
      <c r="A74" s="84"/>
      <c r="B74" s="108"/>
      <c r="C74" s="86"/>
      <c r="D74" s="87"/>
      <c r="E74" s="85"/>
      <c r="F74" s="88"/>
      <c r="G74" s="49"/>
      <c r="H74" s="64"/>
      <c r="I74" s="89"/>
      <c r="J74" s="49"/>
      <c r="K74" s="90"/>
      <c r="L74" s="49"/>
    </row>
    <row r="75" spans="1:12" x14ac:dyDescent="0.2">
      <c r="A75" s="84"/>
      <c r="B75" s="108"/>
      <c r="C75" s="86"/>
      <c r="D75" s="87"/>
      <c r="E75" s="85"/>
      <c r="F75" s="88"/>
      <c r="G75" s="49"/>
      <c r="H75" s="64"/>
      <c r="I75" s="89"/>
      <c r="J75" s="49"/>
      <c r="K75" s="90"/>
      <c r="L75" s="49"/>
    </row>
    <row r="76" spans="1:12" x14ac:dyDescent="0.2">
      <c r="A76" s="84"/>
      <c r="B76" s="108"/>
      <c r="C76" s="86"/>
      <c r="D76" s="87"/>
      <c r="E76" s="85"/>
      <c r="F76" s="88"/>
      <c r="G76" s="49"/>
      <c r="H76" s="64"/>
      <c r="I76" s="89"/>
      <c r="J76" s="49"/>
      <c r="K76" s="90"/>
      <c r="L76" s="49"/>
    </row>
    <row r="77" spans="1:12" x14ac:dyDescent="0.2">
      <c r="A77" s="84"/>
      <c r="B77" s="108"/>
      <c r="C77" s="86"/>
      <c r="D77" s="87"/>
      <c r="E77" s="85"/>
      <c r="F77" s="88"/>
      <c r="G77" s="49"/>
      <c r="H77" s="64"/>
      <c r="I77" s="89"/>
      <c r="J77" s="49"/>
      <c r="K77" s="90"/>
      <c r="L77" s="49"/>
    </row>
    <row r="78" spans="1:12" x14ac:dyDescent="0.2">
      <c r="A78" s="84"/>
      <c r="B78" s="108"/>
      <c r="C78" s="86"/>
      <c r="D78" s="87"/>
      <c r="E78" s="85"/>
      <c r="F78" s="88"/>
      <c r="G78" s="49"/>
      <c r="H78" s="64"/>
      <c r="I78" s="89"/>
      <c r="J78" s="49"/>
      <c r="K78" s="90"/>
      <c r="L78" s="49"/>
    </row>
    <row r="79" spans="1:12" x14ac:dyDescent="0.2">
      <c r="A79" s="84"/>
      <c r="B79" s="108"/>
      <c r="C79" s="86"/>
      <c r="D79" s="87"/>
      <c r="E79" s="85"/>
      <c r="F79" s="88"/>
      <c r="G79" s="49"/>
      <c r="H79" s="64"/>
      <c r="I79" s="89"/>
      <c r="J79" s="49"/>
      <c r="K79" s="90"/>
      <c r="L79" s="49"/>
    </row>
    <row r="80" spans="1:12" x14ac:dyDescent="0.2">
      <c r="A80" s="84"/>
      <c r="B80" s="108"/>
      <c r="C80" s="86"/>
      <c r="D80" s="87"/>
      <c r="E80" s="85"/>
      <c r="F80" s="88"/>
      <c r="G80" s="49"/>
      <c r="H80" s="64"/>
      <c r="I80" s="89"/>
      <c r="J80" s="49"/>
      <c r="K80" s="90"/>
      <c r="L80" s="49"/>
    </row>
    <row r="81" spans="1:12" x14ac:dyDescent="0.2">
      <c r="A81" s="84"/>
      <c r="B81" s="108"/>
      <c r="C81" s="86"/>
      <c r="D81" s="87"/>
      <c r="E81" s="85"/>
      <c r="F81" s="88"/>
      <c r="G81" s="49"/>
      <c r="H81" s="64"/>
      <c r="I81" s="89"/>
      <c r="J81" s="49"/>
      <c r="K81" s="90"/>
      <c r="L81" s="49"/>
    </row>
    <row r="82" spans="1:12" x14ac:dyDescent="0.2">
      <c r="A82" s="84"/>
      <c r="B82" s="108"/>
      <c r="C82" s="86"/>
      <c r="D82" s="87"/>
      <c r="E82" s="85"/>
      <c r="F82" s="88"/>
      <c r="G82" s="49"/>
      <c r="H82" s="64"/>
      <c r="I82" s="89"/>
      <c r="J82" s="49"/>
      <c r="K82" s="90"/>
      <c r="L82" s="49"/>
    </row>
    <row r="83" spans="1:12" x14ac:dyDescent="0.2">
      <c r="A83" s="84"/>
      <c r="B83" s="108"/>
      <c r="C83" s="86"/>
      <c r="D83" s="87"/>
      <c r="E83" s="85"/>
      <c r="F83" s="88"/>
      <c r="G83" s="49"/>
      <c r="H83" s="64"/>
      <c r="I83" s="89"/>
      <c r="J83" s="49"/>
      <c r="K83" s="90"/>
      <c r="L83" s="49"/>
    </row>
    <row r="84" spans="1:12" x14ac:dyDescent="0.2">
      <c r="A84" s="84"/>
      <c r="B84" s="108"/>
      <c r="C84" s="86"/>
      <c r="D84" s="87"/>
      <c r="E84" s="85"/>
      <c r="F84" s="88"/>
      <c r="G84" s="49"/>
      <c r="H84" s="64"/>
      <c r="I84" s="89"/>
      <c r="J84" s="49"/>
      <c r="K84" s="90"/>
      <c r="L84" s="49"/>
    </row>
    <row r="85" spans="1:12" x14ac:dyDescent="0.2">
      <c r="A85" s="84"/>
      <c r="B85" s="108"/>
      <c r="C85" s="86"/>
      <c r="D85" s="87"/>
      <c r="E85" s="85"/>
      <c r="F85" s="88"/>
      <c r="G85" s="49"/>
      <c r="H85" s="64"/>
      <c r="I85" s="89"/>
      <c r="J85" s="49"/>
      <c r="K85" s="90"/>
      <c r="L85" s="49"/>
    </row>
    <row r="86" spans="1:12" x14ac:dyDescent="0.2">
      <c r="A86" s="84"/>
      <c r="B86" s="108"/>
      <c r="C86" s="86"/>
      <c r="D86" s="87"/>
      <c r="E86" s="85"/>
      <c r="F86" s="88"/>
      <c r="G86" s="49"/>
      <c r="H86" s="64"/>
      <c r="I86" s="89"/>
      <c r="J86" s="49"/>
      <c r="K86" s="90"/>
      <c r="L86" s="49"/>
    </row>
    <row r="87" spans="1:12" x14ac:dyDescent="0.2">
      <c r="A87" s="84"/>
      <c r="B87" s="108"/>
      <c r="C87" s="86"/>
      <c r="D87" s="87"/>
      <c r="E87" s="85"/>
      <c r="F87" s="88"/>
      <c r="G87" s="49"/>
      <c r="H87" s="64"/>
      <c r="I87" s="89"/>
      <c r="J87" s="49"/>
      <c r="K87" s="90"/>
      <c r="L87" s="49"/>
    </row>
    <row r="88" spans="1:12" x14ac:dyDescent="0.2">
      <c r="A88" s="84"/>
      <c r="B88" s="108"/>
      <c r="C88" s="86"/>
      <c r="D88" s="87"/>
      <c r="E88" s="85"/>
      <c r="F88" s="88"/>
      <c r="G88" s="49"/>
      <c r="H88" s="64"/>
      <c r="I88" s="89"/>
      <c r="J88" s="49"/>
      <c r="K88" s="90"/>
      <c r="L88" s="49"/>
    </row>
    <row r="89" spans="1:12" x14ac:dyDescent="0.2">
      <c r="A89" s="84"/>
      <c r="B89" s="108"/>
      <c r="C89" s="86"/>
      <c r="D89" s="87"/>
      <c r="E89" s="85"/>
      <c r="F89" s="88"/>
      <c r="G89" s="49"/>
      <c r="H89" s="64"/>
      <c r="I89" s="89"/>
      <c r="J89" s="49"/>
      <c r="K89" s="90"/>
      <c r="L89" s="49"/>
    </row>
    <row r="90" spans="1:12" x14ac:dyDescent="0.2">
      <c r="A90" s="84"/>
      <c r="B90" s="108"/>
      <c r="C90" s="86"/>
      <c r="D90" s="87"/>
      <c r="E90" s="85"/>
      <c r="F90" s="88"/>
      <c r="G90" s="49"/>
      <c r="H90" s="64"/>
      <c r="I90" s="89"/>
      <c r="J90" s="49"/>
      <c r="K90" s="90"/>
      <c r="L90" s="49"/>
    </row>
    <row r="91" spans="1:12" x14ac:dyDescent="0.2">
      <c r="A91" s="84"/>
      <c r="B91" s="108"/>
      <c r="C91" s="86"/>
      <c r="D91" s="87"/>
      <c r="E91" s="85"/>
      <c r="F91" s="88"/>
      <c r="G91" s="49"/>
      <c r="H91" s="64"/>
      <c r="I91" s="89"/>
      <c r="J91" s="49"/>
      <c r="K91" s="90"/>
      <c r="L91" s="49"/>
    </row>
    <row r="92" spans="1:12" x14ac:dyDescent="0.2">
      <c r="A92" s="84"/>
      <c r="B92" s="108"/>
      <c r="C92" s="86"/>
      <c r="D92" s="87"/>
      <c r="E92" s="85"/>
      <c r="F92" s="88"/>
      <c r="G92" s="49"/>
      <c r="H92" s="64"/>
      <c r="I92" s="89"/>
      <c r="J92" s="49"/>
      <c r="K92" s="90"/>
      <c r="L92" s="49"/>
    </row>
    <row r="93" spans="1:12" x14ac:dyDescent="0.2">
      <c r="A93" s="84"/>
      <c r="B93" s="108"/>
      <c r="C93" s="86"/>
      <c r="D93" s="87"/>
      <c r="E93" s="85"/>
      <c r="F93" s="88"/>
      <c r="G93" s="49"/>
      <c r="H93" s="64"/>
      <c r="I93" s="89"/>
      <c r="J93" s="49"/>
      <c r="K93" s="90"/>
      <c r="L93" s="49"/>
    </row>
    <row r="94" spans="1:12" x14ac:dyDescent="0.2">
      <c r="A94" s="84"/>
      <c r="B94" s="108"/>
      <c r="C94" s="86"/>
      <c r="D94" s="87"/>
      <c r="E94" s="85"/>
      <c r="F94" s="88"/>
      <c r="G94" s="49"/>
      <c r="H94" s="64"/>
      <c r="I94" s="89"/>
      <c r="J94" s="49"/>
      <c r="K94" s="90"/>
      <c r="L94" s="49"/>
    </row>
    <row r="95" spans="1:12" x14ac:dyDescent="0.2">
      <c r="A95" s="84"/>
      <c r="B95" s="108"/>
      <c r="C95" s="86"/>
      <c r="D95" s="87"/>
      <c r="E95" s="85"/>
      <c r="F95" s="88"/>
      <c r="G95" s="49"/>
      <c r="H95" s="64"/>
      <c r="I95" s="89"/>
      <c r="J95" s="49"/>
      <c r="K95" s="90"/>
      <c r="L95" s="49"/>
    </row>
    <row r="96" spans="1:12" x14ac:dyDescent="0.2">
      <c r="A96" s="84"/>
      <c r="B96" s="108"/>
      <c r="C96" s="86"/>
      <c r="D96" s="87"/>
      <c r="E96" s="85"/>
      <c r="F96" s="88"/>
      <c r="G96" s="49"/>
      <c r="H96" s="64"/>
      <c r="I96" s="89"/>
      <c r="J96" s="49"/>
      <c r="K96" s="90"/>
      <c r="L96" s="49"/>
    </row>
    <row r="97" spans="1:12" x14ac:dyDescent="0.2">
      <c r="A97" s="84"/>
      <c r="B97" s="108"/>
      <c r="C97" s="86"/>
      <c r="D97" s="87"/>
      <c r="E97" s="85"/>
      <c r="F97" s="88"/>
      <c r="G97" s="49"/>
      <c r="H97" s="64"/>
      <c r="I97" s="89"/>
      <c r="J97" s="49"/>
      <c r="K97" s="90"/>
      <c r="L97" s="49"/>
    </row>
    <row r="98" spans="1:12" x14ac:dyDescent="0.2">
      <c r="A98" s="84"/>
      <c r="B98" s="108"/>
      <c r="C98" s="86"/>
      <c r="D98" s="87"/>
      <c r="E98" s="85"/>
      <c r="F98" s="88"/>
      <c r="G98" s="49"/>
      <c r="H98" s="64"/>
      <c r="I98" s="89"/>
      <c r="J98" s="49"/>
      <c r="K98" s="90"/>
      <c r="L98" s="49"/>
    </row>
    <row r="99" spans="1:12" x14ac:dyDescent="0.2">
      <c r="A99" s="84"/>
      <c r="B99" s="108"/>
      <c r="C99" s="86"/>
      <c r="D99" s="87"/>
      <c r="E99" s="85"/>
      <c r="F99" s="88"/>
      <c r="G99" s="49"/>
      <c r="H99" s="64"/>
      <c r="I99" s="89"/>
      <c r="J99" s="49"/>
      <c r="K99" s="90"/>
      <c r="L99" s="49"/>
    </row>
    <row r="100" spans="1:12" x14ac:dyDescent="0.2">
      <c r="A100" s="84"/>
      <c r="B100" s="108"/>
      <c r="C100" s="86"/>
      <c r="D100" s="87"/>
      <c r="E100" s="85"/>
      <c r="F100" s="88"/>
      <c r="G100" s="49"/>
      <c r="H100" s="64"/>
      <c r="I100" s="89"/>
      <c r="J100" s="49"/>
      <c r="K100" s="90"/>
      <c r="L100" s="49"/>
    </row>
    <row r="101" spans="1:12" x14ac:dyDescent="0.2">
      <c r="A101" s="84"/>
      <c r="B101" s="108"/>
      <c r="C101" s="86"/>
      <c r="D101" s="87"/>
      <c r="E101" s="85"/>
      <c r="F101" s="88"/>
      <c r="G101" s="49"/>
      <c r="H101" s="64"/>
      <c r="I101" s="89"/>
      <c r="J101" s="49"/>
      <c r="K101" s="90"/>
      <c r="L101" s="49"/>
    </row>
  </sheetData>
  <mergeCells count="7">
    <mergeCell ref="C9:C10"/>
    <mergeCell ref="A1:B1"/>
    <mergeCell ref="F1:G1"/>
    <mergeCell ref="H1:I1"/>
    <mergeCell ref="J1:K1"/>
    <mergeCell ref="A2:B2"/>
    <mergeCell ref="A3:B3"/>
  </mergeCells>
  <phoneticPr fontId="1" type="noConversion"/>
  <hyperlinks>
    <hyperlink ref="N15" r:id="rId1" xr:uid="{3AC9D77C-E032-4BED-A515-4F303AA2769E}"/>
  </hyperlinks>
  <pageMargins left="0.7" right="0.7" top="0.78740157499999996" bottom="0.78740157499999996" header="0.3" footer="0.3"/>
  <pageSetup paperSize="9" scale="59" fitToHeight="0" orientation="landscape" r:id="rId2"/>
  <colBreaks count="1" manualBreakCount="1">
    <brk id="12" max="222" man="1"/>
  </colBreak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9B2981CC5AF249ABC60E894A6729D8" ma:contentTypeVersion="12" ma:contentTypeDescription="Vytvoří nový dokument" ma:contentTypeScope="" ma:versionID="9b991c6c1003812502fbebac8ec80df0">
  <xsd:schema xmlns:xsd="http://www.w3.org/2001/XMLSchema" xmlns:xs="http://www.w3.org/2001/XMLSchema" xmlns:p="http://schemas.microsoft.com/office/2006/metadata/properties" xmlns:ns3="6d965f46-aef0-4b45-9149-f759a53c5292" xmlns:ns4="5c1b3a1b-eb89-4bd5-854b-a8c4d77c5868" targetNamespace="http://schemas.microsoft.com/office/2006/metadata/properties" ma:root="true" ma:fieldsID="7ca6c48b9e1004e370d2cac7617dccd0" ns3:_="" ns4:_="">
    <xsd:import namespace="6d965f46-aef0-4b45-9149-f759a53c5292"/>
    <xsd:import namespace="5c1b3a1b-eb89-4bd5-854b-a8c4d77c5868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Details" minOccurs="0"/>
                <xsd:element ref="ns4:SharedWithUser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965f46-aef0-4b45-9149-f759a53c5292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b3a1b-eb89-4bd5-854b-a8c4d77c5868" elementFormDefault="qualified">
    <xsd:import namespace="http://schemas.microsoft.com/office/2006/documentManagement/types"/>
    <xsd:import namespace="http://schemas.microsoft.com/office/infopath/2007/PartnerControls"/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1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d965f46-aef0-4b45-9149-f759a53c529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E5FDE9-ADBD-4453-9A2A-59135F06FD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965f46-aef0-4b45-9149-f759a53c5292"/>
    <ds:schemaRef ds:uri="5c1b3a1b-eb89-4bd5-854b-a8c4d77c58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5320EE-E969-4486-AD2F-198FED80566F}">
  <ds:schemaRefs>
    <ds:schemaRef ds:uri="http://purl.org/dc/terms/"/>
    <ds:schemaRef ds:uri="http://purl.org/dc/elements/1.1/"/>
    <ds:schemaRef ds:uri="5c1b3a1b-eb89-4bd5-854b-a8c4d77c5868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6d965f46-aef0-4b45-9149-f759a53c529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057E580-7F10-4044-9FBF-56275D5586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16</vt:i4>
      </vt:variant>
    </vt:vector>
  </HeadingPairs>
  <TitlesOfParts>
    <vt:vector size="32" baseType="lpstr">
      <vt:lpstr>Titulní</vt:lpstr>
      <vt:lpstr>VZT-1</vt:lpstr>
      <vt:lpstr>VZT-2</vt:lpstr>
      <vt:lpstr>VZT-3</vt:lpstr>
      <vt:lpstr>V-01</vt:lpstr>
      <vt:lpstr>V-02</vt:lpstr>
      <vt:lpstr>V-03</vt:lpstr>
      <vt:lpstr>V-04</vt:lpstr>
      <vt:lpstr>V-05</vt:lpstr>
      <vt:lpstr>V-06.1</vt:lpstr>
      <vt:lpstr>V-06.2</vt:lpstr>
      <vt:lpstr>V-07</vt:lpstr>
      <vt:lpstr>V-08</vt:lpstr>
      <vt:lpstr>V-09</vt:lpstr>
      <vt:lpstr>CHL</vt:lpstr>
      <vt:lpstr>Společné</vt:lpstr>
      <vt:lpstr>CHL!Oblast_tisku</vt:lpstr>
      <vt:lpstr>Společné!Oblast_tisku</vt:lpstr>
      <vt:lpstr>Titulní!Oblast_tisku</vt:lpstr>
      <vt:lpstr>'V-01'!Oblast_tisku</vt:lpstr>
      <vt:lpstr>'V-02'!Oblast_tisku</vt:lpstr>
      <vt:lpstr>'V-03'!Oblast_tisku</vt:lpstr>
      <vt:lpstr>'V-04'!Oblast_tisku</vt:lpstr>
      <vt:lpstr>'V-05'!Oblast_tisku</vt:lpstr>
      <vt:lpstr>'V-06.1'!Oblast_tisku</vt:lpstr>
      <vt:lpstr>'V-06.2'!Oblast_tisku</vt:lpstr>
      <vt:lpstr>'V-07'!Oblast_tisku</vt:lpstr>
      <vt:lpstr>'V-08'!Oblast_tisku</vt:lpstr>
      <vt:lpstr>'V-09'!Oblast_tisku</vt:lpstr>
      <vt:lpstr>'VZT-1'!Oblast_tisku</vt:lpstr>
      <vt:lpstr>'VZT-2'!Oblast_tisku</vt:lpstr>
      <vt:lpstr>'VZT-3'!Oblast_tisku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Hampel - Energy Benefit Centre a.s.</dc:creator>
  <cp:lastModifiedBy>Skulinová Liliana - Energy Benefit Centre a.s.</cp:lastModifiedBy>
  <cp:lastPrinted>2024-09-16T07:52:23Z</cp:lastPrinted>
  <dcterms:created xsi:type="dcterms:W3CDTF">2020-08-25T11:00:43Z</dcterms:created>
  <dcterms:modified xsi:type="dcterms:W3CDTF">2024-09-16T07:52:31Z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0x010100619B2981CC5AF249ABC60E894A6729D8</vt:lpwstr>
  </property>
</Properties>
</file>