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Y:\03_ZAKÁZKY\ZAKÁZKY 2023\52_23 F-M plynová kotelna_Palkovická 2205\03_Odeslane_Prijate\20240522_Upravy_rozpocet_3\"/>
    </mc:Choice>
  </mc:AlternateContent>
  <xr:revisionPtr revIDLastSave="0" documentId="13_ncr:1_{4274138B-49F8-4451-A968-53A9D3B9E210}" xr6:coauthVersionLast="47" xr6:coauthVersionMax="47" xr10:uidLastSave="{00000000-0000-0000-0000-000000000000}"/>
  <workbookProtection workbookAlgorithmName="SHA-512" workbookHashValue="kwsePCK9nMynomRv0kHi5tLZiE2AgwKju6K/z6f776a0eAKSi7J7tC/njvcvATtImbRzBRaCTyWWcbp0soBz7w==" workbookSaltValue="ang/fv4TzRvY9163IGj8BA==" workbookSpinCount="100000" lockStructure="1"/>
  <bookViews>
    <workbookView xWindow="-120" yWindow="-120" windowWidth="29040" windowHeight="15840" xr2:uid="{00000000-000D-0000-FFFF-FFFF00000000}"/>
  </bookViews>
  <sheets>
    <sheet name="Rekapitulace stavby" sheetId="1" r:id="rId1"/>
    <sheet name="52_23_DPS_01.01 - Technol..." sheetId="2" r:id="rId2"/>
    <sheet name="52_23_DPS_01.02 - Zemní plyn" sheetId="3" r:id="rId3"/>
    <sheet name="52_23_DPS_01.03 - Měření ..." sheetId="4" r:id="rId4"/>
    <sheet name="Pokyny pro vyplnění" sheetId="6" r:id="rId5"/>
  </sheets>
  <definedNames>
    <definedName name="_xlnm._FilterDatabase" localSheetId="1" hidden="1">'52_23_DPS_01.01 - Technol...'!$C$132:$K$478</definedName>
    <definedName name="_xlnm._FilterDatabase" localSheetId="2" hidden="1">'52_23_DPS_01.02 - Zemní plyn'!$C$121:$K$186</definedName>
    <definedName name="_xlnm._FilterDatabase" localSheetId="3" hidden="1">'52_23_DPS_01.03 - Měření ...'!$C$115:$K$212</definedName>
    <definedName name="_xlnm.Print_Titles" localSheetId="1">'52_23_DPS_01.01 - Technol...'!$132:$132</definedName>
    <definedName name="_xlnm.Print_Titles" localSheetId="2">'52_23_DPS_01.02 - Zemní plyn'!$121:$121</definedName>
    <definedName name="_xlnm.Print_Titles" localSheetId="3">'52_23_DPS_01.03 - Měření ...'!$115:$115</definedName>
    <definedName name="_xlnm.Print_Titles" localSheetId="4">'Pokyny pro vyplnění'!#REF!</definedName>
    <definedName name="_xlnm.Print_Titles" localSheetId="0">'Rekapitulace stavby'!$92:$92</definedName>
    <definedName name="_xlnm.Print_Area" localSheetId="1">'52_23_DPS_01.01 - Technol...'!$C$4:$J$39,'52_23_DPS_01.01 - Technol...'!$C$50:$J$76,'52_23_DPS_01.01 - Technol...'!$C$82:$J$114,'52_23_DPS_01.01 - Technol...'!$C$120:$J$478</definedName>
    <definedName name="_xlnm.Print_Area" localSheetId="2">'52_23_DPS_01.02 - Zemní plyn'!$C$4:$J$39,'52_23_DPS_01.02 - Zemní plyn'!$C$50:$J$76,'52_23_DPS_01.02 - Zemní plyn'!$C$82:$J$103,'52_23_DPS_01.02 - Zemní plyn'!$C$109:$J$186</definedName>
    <definedName name="_xlnm.Print_Area" localSheetId="3">'52_23_DPS_01.03 - Měření ...'!$C$4:$J$39,'52_23_DPS_01.03 - Měření ...'!$C$50:$J$76,'52_23_DPS_01.03 - Měření ...'!$C$82:$J$97,'52_23_DPS_01.03 - Měření ...'!$C$103:$J$212</definedName>
    <definedName name="_xlnm.Print_Area" localSheetId="4">'Pokyny pro vyplnění'!#REF!,'Pokyny pro vyplnění'!#REF!,'Pokyny pro vyplnění'!#REF!,'Pokyny pro vyplnění'!$C$4:$J$16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BK15" i="6" l="1"/>
  <c r="BI15" i="6"/>
  <c r="BH15" i="6"/>
  <c r="BG15" i="6"/>
  <c r="BF15" i="6"/>
  <c r="BE15" i="6"/>
  <c r="T15" i="6"/>
  <c r="R15" i="6"/>
  <c r="P15" i="6"/>
  <c r="BK13" i="6"/>
  <c r="BI13" i="6"/>
  <c r="BH13" i="6"/>
  <c r="BG13" i="6"/>
  <c r="BF13" i="6"/>
  <c r="BE13" i="6"/>
  <c r="T13" i="6"/>
  <c r="R13" i="6"/>
  <c r="P13" i="6"/>
  <c r="BK11" i="6"/>
  <c r="BI11" i="6"/>
  <c r="BH11" i="6"/>
  <c r="BG11" i="6"/>
  <c r="BF11" i="6"/>
  <c r="BE11" i="6"/>
  <c r="T11" i="6"/>
  <c r="R11" i="6"/>
  <c r="P11" i="6"/>
  <c r="BK9" i="6"/>
  <c r="BI9" i="6"/>
  <c r="BH9" i="6"/>
  <c r="BG9" i="6"/>
  <c r="BF9" i="6"/>
  <c r="BE9" i="6"/>
  <c r="T9" i="6"/>
  <c r="R9" i="6"/>
  <c r="P9" i="6"/>
  <c r="BK7" i="6"/>
  <c r="BI7" i="6"/>
  <c r="BH7" i="6"/>
  <c r="BG7" i="6"/>
  <c r="BF7" i="6"/>
  <c r="BE7" i="6"/>
  <c r="T7" i="6"/>
  <c r="R7" i="6"/>
  <c r="P7" i="6"/>
  <c r="BK5" i="6"/>
  <c r="BI5" i="6"/>
  <c r="BH5" i="6"/>
  <c r="BG5" i="6"/>
  <c r="BF5" i="6"/>
  <c r="BE5" i="6"/>
  <c r="T5" i="6"/>
  <c r="R5" i="6"/>
  <c r="P5" i="6"/>
  <c r="P4" i="6" l="1"/>
  <c r="BK4" i="6"/>
  <c r="T4" i="6"/>
  <c r="R4" i="6"/>
  <c r="J37" i="4"/>
  <c r="J36" i="4"/>
  <c r="AY97" i="1" s="1"/>
  <c r="J35" i="4"/>
  <c r="AX97" i="1" s="1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J113" i="4"/>
  <c r="F110" i="4"/>
  <c r="E108" i="4"/>
  <c r="J92" i="4"/>
  <c r="F89" i="4"/>
  <c r="E87" i="4"/>
  <c r="J21" i="4"/>
  <c r="E21" i="4"/>
  <c r="J112" i="4" s="1"/>
  <c r="J20" i="4"/>
  <c r="J18" i="4"/>
  <c r="E18" i="4"/>
  <c r="F113" i="4"/>
  <c r="J17" i="4"/>
  <c r="J15" i="4"/>
  <c r="E15" i="4"/>
  <c r="F112" i="4" s="1"/>
  <c r="J14" i="4"/>
  <c r="J12" i="4"/>
  <c r="J110" i="4"/>
  <c r="E7" i="4"/>
  <c r="E106" i="4" s="1"/>
  <c r="J37" i="3"/>
  <c r="J36" i="3"/>
  <c r="AY96" i="1" s="1"/>
  <c r="J35" i="3"/>
  <c r="AX96" i="1" s="1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T165" i="3" s="1"/>
  <c r="R166" i="3"/>
  <c r="R165" i="3" s="1"/>
  <c r="P166" i="3"/>
  <c r="P165" i="3" s="1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J119" i="3"/>
  <c r="F116" i="3"/>
  <c r="E114" i="3"/>
  <c r="J92" i="3"/>
  <c r="F89" i="3"/>
  <c r="E87" i="3"/>
  <c r="J21" i="3"/>
  <c r="E21" i="3"/>
  <c r="J118" i="3" s="1"/>
  <c r="J20" i="3"/>
  <c r="J18" i="3"/>
  <c r="E18" i="3"/>
  <c r="F119" i="3" s="1"/>
  <c r="J17" i="3"/>
  <c r="J15" i="3"/>
  <c r="E15" i="3"/>
  <c r="F118" i="3" s="1"/>
  <c r="J14" i="3"/>
  <c r="J12" i="3"/>
  <c r="J89" i="3" s="1"/>
  <c r="E7" i="3"/>
  <c r="E85" i="3" s="1"/>
  <c r="J37" i="2"/>
  <c r="J36" i="2"/>
  <c r="AY95" i="1" s="1"/>
  <c r="J35" i="2"/>
  <c r="AX95" i="1" s="1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T135" i="2" s="1"/>
  <c r="R136" i="2"/>
  <c r="R135" i="2" s="1"/>
  <c r="P136" i="2"/>
  <c r="P135" i="2" s="1"/>
  <c r="J130" i="2"/>
  <c r="F127" i="2"/>
  <c r="E125" i="2"/>
  <c r="J92" i="2"/>
  <c r="F89" i="2"/>
  <c r="E87" i="2"/>
  <c r="J21" i="2"/>
  <c r="E21" i="2"/>
  <c r="J91" i="2" s="1"/>
  <c r="J20" i="2"/>
  <c r="J18" i="2"/>
  <c r="E18" i="2"/>
  <c r="F130" i="2" s="1"/>
  <c r="J17" i="2"/>
  <c r="J15" i="2"/>
  <c r="E15" i="2"/>
  <c r="F91" i="2" s="1"/>
  <c r="J14" i="2"/>
  <c r="J12" i="2"/>
  <c r="J127" i="2" s="1"/>
  <c r="E7" i="2"/>
  <c r="E123" i="2" s="1"/>
  <c r="L90" i="1"/>
  <c r="AM90" i="1"/>
  <c r="AM89" i="1"/>
  <c r="L89" i="1"/>
  <c r="AM87" i="1"/>
  <c r="L87" i="1"/>
  <c r="L85" i="1"/>
  <c r="L84" i="1"/>
  <c r="BK258" i="2"/>
  <c r="BK204" i="2"/>
  <c r="BK151" i="2"/>
  <c r="BK361" i="2"/>
  <c r="BK334" i="2"/>
  <c r="J284" i="2"/>
  <c r="J245" i="2"/>
  <c r="J215" i="2"/>
  <c r="J167" i="2"/>
  <c r="J125" i="3"/>
  <c r="BK139" i="3"/>
  <c r="BK148" i="3"/>
  <c r="J169" i="3"/>
  <c r="BK131" i="3"/>
  <c r="BK157" i="4"/>
  <c r="J181" i="4"/>
  <c r="BK189" i="4"/>
  <c r="BK185" i="4"/>
  <c r="J133" i="4"/>
  <c r="J211" i="4"/>
  <c r="BK173" i="4"/>
  <c r="J139" i="4"/>
  <c r="BK327" i="2"/>
  <c r="J268" i="2"/>
  <c r="J206" i="2"/>
  <c r="BK153" i="2"/>
  <c r="J395" i="2"/>
  <c r="BK352" i="2"/>
  <c r="BK317" i="2"/>
  <c r="BK249" i="2"/>
  <c r="BK223" i="2"/>
  <c r="BK192" i="2"/>
  <c r="BK185" i="3"/>
  <c r="J137" i="3"/>
  <c r="BK177" i="3"/>
  <c r="J150" i="3"/>
  <c r="J143" i="4"/>
  <c r="J123" i="4"/>
  <c r="J155" i="4"/>
  <c r="J161" i="4"/>
  <c r="J169" i="4"/>
  <c r="BK151" i="4"/>
  <c r="BK171" i="4"/>
  <c r="BK443" i="2"/>
  <c r="J391" i="2"/>
  <c r="BK354" i="2"/>
  <c r="BK305" i="2"/>
  <c r="BK262" i="2"/>
  <c r="BK252" i="2"/>
  <c r="BK190" i="2"/>
  <c r="J143" i="2"/>
  <c r="BK475" i="2"/>
  <c r="BK415" i="2"/>
  <c r="J389" i="2"/>
  <c r="BK350" i="2"/>
  <c r="BK315" i="2"/>
  <c r="J280" i="2"/>
  <c r="BK243" i="2"/>
  <c r="BK212" i="2"/>
  <c r="J175" i="2"/>
  <c r="BK143" i="2"/>
  <c r="J276" i="2"/>
  <c r="J221" i="2"/>
  <c r="BK183" i="2"/>
  <c r="BK141" i="2"/>
  <c r="BK467" i="2"/>
  <c r="BK459" i="2"/>
  <c r="BK453" i="2"/>
  <c r="BK437" i="2"/>
  <c r="BK428" i="2"/>
  <c r="J411" i="2"/>
  <c r="BK385" i="2"/>
  <c r="BK367" i="2"/>
  <c r="J350" i="2"/>
  <c r="J325" i="2"/>
  <c r="J297" i="2"/>
  <c r="BK229" i="2"/>
  <c r="BK177" i="2"/>
  <c r="J363" i="2"/>
  <c r="BK303" i="2"/>
  <c r="J254" i="2"/>
  <c r="BK217" i="2"/>
  <c r="J181" i="2"/>
  <c r="J185" i="3"/>
  <c r="J173" i="3"/>
  <c r="BK135" i="3"/>
  <c r="J166" i="3"/>
  <c r="J143" i="3"/>
  <c r="J159" i="3"/>
  <c r="J157" i="3"/>
  <c r="J152" i="3"/>
  <c r="BK125" i="3"/>
  <c r="BK159" i="3"/>
  <c r="BK145" i="3"/>
  <c r="J175" i="3"/>
  <c r="J147" i="4"/>
  <c r="J141" i="4"/>
  <c r="J129" i="4"/>
  <c r="J197" i="4"/>
  <c r="BK139" i="4"/>
  <c r="BK129" i="4"/>
  <c r="J201" i="4"/>
  <c r="BK163" i="4"/>
  <c r="J185" i="4"/>
  <c r="BK133" i="4"/>
  <c r="BK199" i="4"/>
  <c r="BK446" i="2"/>
  <c r="J403" i="2"/>
  <c r="J344" i="2"/>
  <c r="J303" i="2"/>
  <c r="J264" i="2"/>
  <c r="J225" i="2"/>
  <c r="BK198" i="2"/>
  <c r="J153" i="2"/>
  <c r="J473" i="2"/>
  <c r="J401" i="2"/>
  <c r="J367" i="2"/>
  <c r="J340" i="2"/>
  <c r="BK313" i="2"/>
  <c r="BK282" i="2"/>
  <c r="BK233" i="2"/>
  <c r="J204" i="2"/>
  <c r="BK167" i="2"/>
  <c r="J305" i="2"/>
  <c r="BK280" i="2"/>
  <c r="BK239" i="2"/>
  <c r="J186" i="2"/>
  <c r="J471" i="2"/>
  <c r="J461" i="2"/>
  <c r="J443" i="2"/>
  <c r="J430" i="2"/>
  <c r="J419" i="2"/>
  <c r="J387" i="2"/>
  <c r="BK365" i="2"/>
  <c r="J348" i="2"/>
  <c r="J319" i="2"/>
  <c r="BK264" i="2"/>
  <c r="BK227" i="2"/>
  <c r="BK171" i="2"/>
  <c r="BK193" i="4"/>
  <c r="J145" i="4"/>
  <c r="J127" i="4"/>
  <c r="BK209" i="4"/>
  <c r="BK177" i="4"/>
  <c r="J167" i="4"/>
  <c r="J191" i="4"/>
  <c r="BK197" i="4"/>
  <c r="J135" i="4"/>
  <c r="BK153" i="4"/>
  <c r="BK167" i="4"/>
  <c r="J131" i="4"/>
  <c r="BK127" i="4"/>
  <c r="J117" i="4"/>
  <c r="BK448" i="2"/>
  <c r="J399" i="2"/>
  <c r="BK342" i="2"/>
  <c r="BK311" i="2"/>
  <c r="BK278" i="2"/>
  <c r="BK254" i="2"/>
  <c r="J219" i="2"/>
  <c r="J194" i="2"/>
  <c r="BK139" i="2"/>
  <c r="J421" i="2"/>
  <c r="J375" i="2"/>
  <c r="BK356" i="2"/>
  <c r="J329" i="2"/>
  <c r="J293" i="2"/>
  <c r="J262" i="2"/>
  <c r="J208" i="2"/>
  <c r="BK163" i="2"/>
  <c r="BK295" i="2"/>
  <c r="BK268" i="2"/>
  <c r="BK225" i="2"/>
  <c r="J177" i="2"/>
  <c r="BK155" i="2"/>
  <c r="BK469" i="2"/>
  <c r="J465" i="2"/>
  <c r="BK455" i="2"/>
  <c r="BK439" i="2"/>
  <c r="BK432" i="2"/>
  <c r="J415" i="2"/>
  <c r="J397" i="2"/>
  <c r="J379" i="2"/>
  <c r="BK363" i="2"/>
  <c r="J332" i="2"/>
  <c r="BK293" i="2"/>
  <c r="J223" i="2"/>
  <c r="J159" i="2"/>
  <c r="BK407" i="2"/>
  <c r="BK379" i="2"/>
  <c r="J336" i="2"/>
  <c r="BK288" i="2"/>
  <c r="J231" i="2"/>
  <c r="BK206" i="2"/>
  <c r="BK146" i="2"/>
  <c r="BK152" i="3"/>
  <c r="BK183" i="3"/>
  <c r="J139" i="3"/>
  <c r="BK181" i="3"/>
  <c r="BK129" i="3"/>
  <c r="BK169" i="3"/>
  <c r="J195" i="4"/>
  <c r="BK175" i="4"/>
  <c r="J119" i="4"/>
  <c r="BK135" i="4"/>
  <c r="BK147" i="4"/>
  <c r="J149" i="4"/>
  <c r="BK181" i="4"/>
  <c r="J417" i="2"/>
  <c r="BK383" i="2"/>
  <c r="J338" i="2"/>
  <c r="BK297" i="2"/>
  <c r="BK260" i="2"/>
  <c r="BK208" i="2"/>
  <c r="BK188" i="2"/>
  <c r="J477" i="2"/>
  <c r="J413" i="2"/>
  <c r="BK377" i="2"/>
  <c r="BK348" i="2"/>
  <c r="BK319" i="2"/>
  <c r="J301" i="2"/>
  <c r="J272" i="2"/>
  <c r="BK215" i="2"/>
  <c r="BK169" i="2"/>
  <c r="BK169" i="4"/>
  <c r="J151" i="4"/>
  <c r="J175" i="4"/>
  <c r="J187" i="4"/>
  <c r="BK137" i="4"/>
  <c r="BK145" i="4"/>
  <c r="BK121" i="4"/>
  <c r="BK203" i="4"/>
  <c r="BK179" i="4"/>
  <c r="BK387" i="2"/>
  <c r="J313" i="2"/>
  <c r="BK270" i="2"/>
  <c r="BK231" i="2"/>
  <c r="BK165" i="2"/>
  <c r="BK417" i="2"/>
  <c r="J377" i="2"/>
  <c r="BK346" i="2"/>
  <c r="BK309" i="2"/>
  <c r="J227" i="2"/>
  <c r="J165" i="2"/>
  <c r="J288" i="2"/>
  <c r="J237" i="2"/>
  <c r="BK159" i="2"/>
  <c r="BK461" i="2"/>
  <c r="BK434" i="2"/>
  <c r="J426" i="2"/>
  <c r="BK393" i="2"/>
  <c r="J361" i="2"/>
  <c r="J323" i="2"/>
  <c r="J243" i="2"/>
  <c r="J183" i="2"/>
  <c r="BK391" i="2"/>
  <c r="BK340" i="2"/>
  <c r="J278" i="2"/>
  <c r="J212" i="2"/>
  <c r="BK161" i="3"/>
  <c r="J171" i="3"/>
  <c r="BK157" i="3"/>
  <c r="J129" i="3"/>
  <c r="J135" i="3"/>
  <c r="J154" i="3"/>
  <c r="BK133" i="3"/>
  <c r="J161" i="3"/>
  <c r="J127" i="3"/>
  <c r="BK143" i="4"/>
  <c r="BK211" i="4"/>
  <c r="BK119" i="4"/>
  <c r="BK195" i="4"/>
  <c r="J207" i="4"/>
  <c r="J171" i="4"/>
  <c r="J153" i="4"/>
  <c r="BK450" i="2"/>
  <c r="J407" i="2"/>
  <c r="BK375" i="2"/>
  <c r="J315" i="2"/>
  <c r="BK291" i="2"/>
  <c r="J258" i="2"/>
  <c r="BK202" i="2"/>
  <c r="BK181" i="2"/>
  <c r="BK477" i="2"/>
  <c r="BK419" i="2"/>
  <c r="BK397" i="2"/>
  <c r="J371" i="2"/>
  <c r="BK336" i="2"/>
  <c r="J291" i="2"/>
  <c r="BK241" i="2"/>
  <c r="BK186" i="2"/>
  <c r="J148" i="2"/>
  <c r="J270" i="2"/>
  <c r="J217" i="2"/>
  <c r="BK157" i="2"/>
  <c r="BK473" i="2"/>
  <c r="BK465" i="2"/>
  <c r="J459" i="2"/>
  <c r="J446" i="2"/>
  <c r="J432" i="2"/>
  <c r="BK424" i="2"/>
  <c r="BK399" i="2"/>
  <c r="J381" i="2"/>
  <c r="J354" i="2"/>
  <c r="BK329" i="2"/>
  <c r="J286" i="2"/>
  <c r="J233" i="2"/>
  <c r="J188" i="2"/>
  <c r="BK148" i="2"/>
  <c r="J385" i="2"/>
  <c r="BK325" i="2"/>
  <c r="BK266" i="2"/>
  <c r="J229" i="2"/>
  <c r="J163" i="2"/>
  <c r="BK154" i="3"/>
  <c r="J141" i="3"/>
  <c r="J163" i="3"/>
  <c r="J131" i="3"/>
  <c r="BK137" i="3"/>
  <c r="J181" i="3"/>
  <c r="BK201" i="4"/>
  <c r="J209" i="4"/>
  <c r="BK141" i="4"/>
  <c r="J157" i="4"/>
  <c r="J193" i="4"/>
  <c r="J205" i="4"/>
  <c r="BK131" i="4"/>
  <c r="BK159" i="4"/>
  <c r="J137" i="4"/>
  <c r="J441" i="2"/>
  <c r="BK401" i="2"/>
  <c r="J369" i="2"/>
  <c r="BK321" i="2"/>
  <c r="BK299" i="2"/>
  <c r="BK256" i="2"/>
  <c r="J200" i="2"/>
  <c r="J136" i="2"/>
  <c r="J424" i="2"/>
  <c r="BK395" i="2"/>
  <c r="J365" i="2"/>
  <c r="BK344" i="2"/>
  <c r="J311" i="2"/>
  <c r="BK274" i="2"/>
  <c r="BK235" i="2"/>
  <c r="BK179" i="2"/>
  <c r="J157" i="2"/>
  <c r="BK286" i="2"/>
  <c r="J260" i="2"/>
  <c r="BK200" i="2"/>
  <c r="BK173" i="2"/>
  <c r="J469" i="2"/>
  <c r="J463" i="2"/>
  <c r="J455" i="2"/>
  <c r="BK441" i="2"/>
  <c r="J434" i="2"/>
  <c r="BK426" i="2"/>
  <c r="BK409" i="2"/>
  <c r="J373" i="2"/>
  <c r="BK358" i="2"/>
  <c r="J334" i="2"/>
  <c r="J299" i="2"/>
  <c r="J241" i="2"/>
  <c r="BK196" i="2"/>
  <c r="J239" i="2"/>
  <c r="J196" i="2"/>
  <c r="BK163" i="3"/>
  <c r="J177" i="3"/>
  <c r="BK175" i="3"/>
  <c r="BK166" i="3"/>
  <c r="BK179" i="3"/>
  <c r="J145" i="3"/>
  <c r="BK187" i="4"/>
  <c r="BK165" i="4"/>
  <c r="BK161" i="4"/>
  <c r="BK191" i="4"/>
  <c r="J121" i="4"/>
  <c r="J173" i="4"/>
  <c r="J179" i="4"/>
  <c r="J189" i="4"/>
  <c r="J453" i="2"/>
  <c r="BK411" i="2"/>
  <c r="BK389" i="2"/>
  <c r="BK323" i="2"/>
  <c r="BK301" i="2"/>
  <c r="J266" i="2"/>
  <c r="BK237" i="2"/>
  <c r="J179" i="2"/>
  <c r="AS94" i="1"/>
  <c r="BK403" i="2"/>
  <c r="BK373" i="2"/>
  <c r="BK338" i="2"/>
  <c r="BK247" i="2"/>
  <c r="BK210" i="2"/>
  <c r="J171" i="2"/>
  <c r="J307" i="2"/>
  <c r="BK284" i="2"/>
  <c r="J256" i="2"/>
  <c r="J198" i="2"/>
  <c r="BK175" i="2"/>
  <c r="BK471" i="2"/>
  <c r="BK463" i="2"/>
  <c r="J457" i="2"/>
  <c r="J448" i="2"/>
  <c r="J439" i="2"/>
  <c r="BK430" i="2"/>
  <c r="BK421" i="2"/>
  <c r="BK405" i="2"/>
  <c r="BK371" i="2"/>
  <c r="J352" i="2"/>
  <c r="J309" i="2"/>
  <c r="J274" i="2"/>
  <c r="J210" i="2"/>
  <c r="J155" i="2"/>
  <c r="J393" i="2"/>
  <c r="J346" i="2"/>
  <c r="J295" i="2"/>
  <c r="J235" i="2"/>
  <c r="J202" i="2"/>
  <c r="J151" i="2"/>
  <c r="BK150" i="3"/>
  <c r="BK143" i="3"/>
  <c r="BK173" i="3"/>
  <c r="BK171" i="3"/>
  <c r="BK127" i="3"/>
  <c r="J203" i="4"/>
  <c r="BK207" i="4"/>
  <c r="J159" i="4"/>
  <c r="BK205" i="4"/>
  <c r="BK123" i="4"/>
  <c r="BK117" i="4"/>
  <c r="J183" i="4"/>
  <c r="J405" i="2"/>
  <c r="J356" i="2"/>
  <c r="J317" i="2"/>
  <c r="BK276" i="2"/>
  <c r="J247" i="2"/>
  <c r="J192" i="2"/>
  <c r="J146" i="2"/>
  <c r="J475" i="2"/>
  <c r="J409" i="2"/>
  <c r="J383" i="2"/>
  <c r="J358" i="2"/>
  <c r="J327" i="2"/>
  <c r="BK307" i="2"/>
  <c r="BK245" i="2"/>
  <c r="BK219" i="2"/>
  <c r="J173" i="2"/>
  <c r="BK136" i="2"/>
  <c r="J282" i="2"/>
  <c r="J252" i="2"/>
  <c r="J190" i="2"/>
  <c r="J169" i="2"/>
  <c r="J467" i="2"/>
  <c r="BK457" i="2"/>
  <c r="J450" i="2"/>
  <c r="J437" i="2"/>
  <c r="J428" i="2"/>
  <c r="BK413" i="2"/>
  <c r="BK369" i="2"/>
  <c r="J342" i="2"/>
  <c r="J321" i="2"/>
  <c r="J249" i="2"/>
  <c r="BK194" i="2"/>
  <c r="J141" i="2"/>
  <c r="BK381" i="2"/>
  <c r="BK332" i="2"/>
  <c r="BK272" i="2"/>
  <c r="BK221" i="2"/>
  <c r="J139" i="2"/>
  <c r="BK141" i="3"/>
  <c r="J179" i="3"/>
  <c r="J133" i="3"/>
  <c r="J148" i="3"/>
  <c r="J183" i="3"/>
  <c r="BK125" i="4"/>
  <c r="BK149" i="4"/>
  <c r="J163" i="4"/>
  <c r="J165" i="4"/>
  <c r="J199" i="4"/>
  <c r="J125" i="4"/>
  <c r="BK183" i="4"/>
  <c r="J177" i="4"/>
  <c r="BK155" i="4"/>
  <c r="F37" i="2" l="1"/>
  <c r="BD95" i="1" s="1"/>
  <c r="J34" i="2"/>
  <c r="F34" i="2"/>
  <c r="BA95" i="1" s="1"/>
  <c r="F35" i="2"/>
  <c r="BB95" i="1" s="1"/>
  <c r="F36" i="2"/>
  <c r="BC95" i="1" s="1"/>
  <c r="BK145" i="2"/>
  <c r="J145" i="2" s="1"/>
  <c r="J100" i="2" s="1"/>
  <c r="T145" i="2"/>
  <c r="P214" i="2"/>
  <c r="R290" i="2"/>
  <c r="T423" i="2"/>
  <c r="R436" i="2"/>
  <c r="P124" i="3"/>
  <c r="P156" i="3"/>
  <c r="P168" i="3"/>
  <c r="R150" i="2"/>
  <c r="BK214" i="2"/>
  <c r="J214" i="2" s="1"/>
  <c r="J105" i="2" s="1"/>
  <c r="T290" i="2"/>
  <c r="R423" i="2"/>
  <c r="BK445" i="2"/>
  <c r="J445" i="2" s="1"/>
  <c r="J112" i="2" s="1"/>
  <c r="P138" i="2"/>
  <c r="T150" i="2"/>
  <c r="R185" i="2"/>
  <c r="BK290" i="2"/>
  <c r="J290" i="2" s="1"/>
  <c r="J107" i="2" s="1"/>
  <c r="T331" i="2"/>
  <c r="P436" i="2"/>
  <c r="P445" i="2"/>
  <c r="BK124" i="3"/>
  <c r="J124" i="3" s="1"/>
  <c r="J98" i="3" s="1"/>
  <c r="T147" i="3"/>
  <c r="BK150" i="2"/>
  <c r="J150" i="2" s="1"/>
  <c r="J101" i="2" s="1"/>
  <c r="R214" i="2"/>
  <c r="T360" i="2"/>
  <c r="P452" i="2"/>
  <c r="T162" i="2"/>
  <c r="R360" i="2"/>
  <c r="T445" i="2"/>
  <c r="R124" i="3"/>
  <c r="R147" i="3"/>
  <c r="R145" i="2"/>
  <c r="R134" i="2" s="1"/>
  <c r="P185" i="2"/>
  <c r="R251" i="2"/>
  <c r="R331" i="2"/>
  <c r="BK436" i="2"/>
  <c r="J436" i="2" s="1"/>
  <c r="J111" i="2" s="1"/>
  <c r="R445" i="2"/>
  <c r="BK147" i="3"/>
  <c r="J147" i="3" s="1"/>
  <c r="J99" i="3" s="1"/>
  <c r="R156" i="3"/>
  <c r="T168" i="3"/>
  <c r="BK138" i="2"/>
  <c r="J138" i="2"/>
  <c r="J99" i="2" s="1"/>
  <c r="P145" i="2"/>
  <c r="BK185" i="2"/>
  <c r="J185" i="2" s="1"/>
  <c r="J104" i="2" s="1"/>
  <c r="T251" i="2"/>
  <c r="P331" i="2"/>
  <c r="P150" i="2"/>
  <c r="T214" i="2"/>
  <c r="BK360" i="2"/>
  <c r="J360" i="2" s="1"/>
  <c r="J109" i="2" s="1"/>
  <c r="R452" i="2"/>
  <c r="T124" i="3"/>
  <c r="BK156" i="3"/>
  <c r="J156" i="3" s="1"/>
  <c r="J100" i="3" s="1"/>
  <c r="R168" i="3"/>
  <c r="BK116" i="4"/>
  <c r="J116" i="4" s="1"/>
  <c r="J96" i="4" s="1"/>
  <c r="BK162" i="2"/>
  <c r="J162" i="2" s="1"/>
  <c r="J103" i="2" s="1"/>
  <c r="BK251" i="2"/>
  <c r="J251" i="2"/>
  <c r="J106" i="2" s="1"/>
  <c r="P360" i="2"/>
  <c r="T452" i="2"/>
  <c r="T156" i="3"/>
  <c r="P116" i="4"/>
  <c r="AU97" i="1" s="1"/>
  <c r="R138" i="2"/>
  <c r="P162" i="2"/>
  <c r="T185" i="2"/>
  <c r="P290" i="2"/>
  <c r="P423" i="2"/>
  <c r="T436" i="2"/>
  <c r="P147" i="3"/>
  <c r="BK168" i="3"/>
  <c r="J168" i="3" s="1"/>
  <c r="J102" i="3" s="1"/>
  <c r="R116" i="4"/>
  <c r="T138" i="2"/>
  <c r="T134" i="2" s="1"/>
  <c r="R162" i="2"/>
  <c r="P251" i="2"/>
  <c r="BK331" i="2"/>
  <c r="J331" i="2" s="1"/>
  <c r="J108" i="2" s="1"/>
  <c r="BK423" i="2"/>
  <c r="J423" i="2"/>
  <c r="J110" i="2" s="1"/>
  <c r="BK452" i="2"/>
  <c r="J452" i="2" s="1"/>
  <c r="J113" i="2" s="1"/>
  <c r="T116" i="4"/>
  <c r="BK165" i="3"/>
  <c r="J165" i="3" s="1"/>
  <c r="J101" i="3" s="1"/>
  <c r="BK135" i="2"/>
  <c r="J135" i="2" s="1"/>
  <c r="J98" i="2" s="1"/>
  <c r="F91" i="4"/>
  <c r="BE149" i="4"/>
  <c r="BE191" i="4"/>
  <c r="E85" i="4"/>
  <c r="BE133" i="4"/>
  <c r="BE137" i="4"/>
  <c r="BE143" i="4"/>
  <c r="BE161" i="4"/>
  <c r="BE195" i="4"/>
  <c r="F92" i="4"/>
  <c r="BE125" i="4"/>
  <c r="BE135" i="4"/>
  <c r="BE153" i="4"/>
  <c r="BE159" i="4"/>
  <c r="BE185" i="4"/>
  <c r="J91" i="4"/>
  <c r="BE163" i="4"/>
  <c r="BE171" i="4"/>
  <c r="BE199" i="4"/>
  <c r="BE141" i="4"/>
  <c r="BE179" i="4"/>
  <c r="BE187" i="4"/>
  <c r="BE127" i="4"/>
  <c r="BE131" i="4"/>
  <c r="BE155" i="4"/>
  <c r="BE165" i="4"/>
  <c r="BE173" i="4"/>
  <c r="BE175" i="4"/>
  <c r="BE181" i="4"/>
  <c r="BE123" i="4"/>
  <c r="J89" i="4"/>
  <c r="BE117" i="4"/>
  <c r="BE119" i="4"/>
  <c r="BE121" i="4"/>
  <c r="BE129" i="4"/>
  <c r="BE145" i="4"/>
  <c r="BE169" i="4"/>
  <c r="BE203" i="4"/>
  <c r="BE205" i="4"/>
  <c r="BE139" i="4"/>
  <c r="BE183" i="4"/>
  <c r="BE189" i="4"/>
  <c r="BE193" i="4"/>
  <c r="BE197" i="4"/>
  <c r="BE207" i="4"/>
  <c r="BE209" i="4"/>
  <c r="BE211" i="4"/>
  <c r="BE147" i="4"/>
  <c r="BE201" i="4"/>
  <c r="BE151" i="4"/>
  <c r="BE157" i="4"/>
  <c r="BE167" i="4"/>
  <c r="BE177" i="4"/>
  <c r="BE133" i="3"/>
  <c r="BE150" i="3"/>
  <c r="BE154" i="3"/>
  <c r="BE159" i="3"/>
  <c r="BE166" i="3"/>
  <c r="BE181" i="3"/>
  <c r="J91" i="3"/>
  <c r="J116" i="3"/>
  <c r="BE127" i="3"/>
  <c r="BE137" i="3"/>
  <c r="BE148" i="3"/>
  <c r="BE173" i="3"/>
  <c r="BE177" i="3"/>
  <c r="BE185" i="3"/>
  <c r="F91" i="3"/>
  <c r="BE141" i="3"/>
  <c r="BE152" i="3"/>
  <c r="BE161" i="3"/>
  <c r="BE169" i="3"/>
  <c r="E112" i="3"/>
  <c r="BE135" i="3"/>
  <c r="BE171" i="3"/>
  <c r="BE175" i="3"/>
  <c r="BE139" i="3"/>
  <c r="BE145" i="3"/>
  <c r="BE183" i="3"/>
  <c r="F92" i="3"/>
  <c r="BE125" i="3"/>
  <c r="BE131" i="3"/>
  <c r="BE157" i="3"/>
  <c r="BE163" i="3"/>
  <c r="BE179" i="3"/>
  <c r="BE129" i="3"/>
  <c r="BE143" i="3"/>
  <c r="E85" i="2"/>
  <c r="F129" i="2"/>
  <c r="BE136" i="2"/>
  <c r="BE148" i="2"/>
  <c r="BE153" i="2"/>
  <c r="BE204" i="2"/>
  <c r="BE227" i="2"/>
  <c r="BE233" i="2"/>
  <c r="BE252" i="2"/>
  <c r="BE264" i="2"/>
  <c r="BE293" i="2"/>
  <c r="BE301" i="2"/>
  <c r="BE315" i="2"/>
  <c r="BE327" i="2"/>
  <c r="BE338" i="2"/>
  <c r="BE346" i="2"/>
  <c r="BE350" i="2"/>
  <c r="BE367" i="2"/>
  <c r="BE369" i="2"/>
  <c r="BE373" i="2"/>
  <c r="BE377" i="2"/>
  <c r="BE383" i="2"/>
  <c r="BE405" i="2"/>
  <c r="F92" i="2"/>
  <c r="BE139" i="2"/>
  <c r="BE163" i="2"/>
  <c r="BE165" i="2"/>
  <c r="BE173" i="2"/>
  <c r="BE186" i="2"/>
  <c r="BE190" i="2"/>
  <c r="BE202" i="2"/>
  <c r="BE210" i="2"/>
  <c r="BE231" i="2"/>
  <c r="BE237" i="2"/>
  <c r="BE239" i="2"/>
  <c r="BE243" i="2"/>
  <c r="BE247" i="2"/>
  <c r="BE254" i="2"/>
  <c r="BE262" i="2"/>
  <c r="BE270" i="2"/>
  <c r="BE276" i="2"/>
  <c r="BE282" i="2"/>
  <c r="BE297" i="2"/>
  <c r="BE305" i="2"/>
  <c r="BE309" i="2"/>
  <c r="BE313" i="2"/>
  <c r="BE317" i="2"/>
  <c r="BE319" i="2"/>
  <c r="BE325" i="2"/>
  <c r="BE336" i="2"/>
  <c r="BE340" i="2"/>
  <c r="BE342" i="2"/>
  <c r="BE352" i="2"/>
  <c r="BE354" i="2"/>
  <c r="BE356" i="2"/>
  <c r="BE375" i="2"/>
  <c r="BE381" i="2"/>
  <c r="BE385" i="2"/>
  <c r="BE391" i="2"/>
  <c r="BE399" i="2"/>
  <c r="BE401" i="2"/>
  <c r="BE403" i="2"/>
  <c r="BE407" i="2"/>
  <c r="BE415" i="2"/>
  <c r="BE417" i="2"/>
  <c r="BE419" i="2"/>
  <c r="BE424" i="2"/>
  <c r="BE426" i="2"/>
  <c r="BE428" i="2"/>
  <c r="BE430" i="2"/>
  <c r="BE432" i="2"/>
  <c r="BE434" i="2"/>
  <c r="BE437" i="2"/>
  <c r="BE439" i="2"/>
  <c r="BE450" i="2"/>
  <c r="BE453" i="2"/>
  <c r="BE455" i="2"/>
  <c r="BE457" i="2"/>
  <c r="BE459" i="2"/>
  <c r="BE461" i="2"/>
  <c r="BE463" i="2"/>
  <c r="BE465" i="2"/>
  <c r="BE467" i="2"/>
  <c r="BE469" i="2"/>
  <c r="J89" i="2"/>
  <c r="BE146" i="2"/>
  <c r="BE167" i="2"/>
  <c r="BE179" i="2"/>
  <c r="BE188" i="2"/>
  <c r="BE196" i="2"/>
  <c r="BE208" i="2"/>
  <c r="BE212" i="2"/>
  <c r="BE215" i="2"/>
  <c r="BE219" i="2"/>
  <c r="BE235" i="2"/>
  <c r="BE258" i="2"/>
  <c r="BE266" i="2"/>
  <c r="BE274" i="2"/>
  <c r="BE303" i="2"/>
  <c r="J129" i="2"/>
  <c r="BE141" i="2"/>
  <c r="BE155" i="2"/>
  <c r="BE171" i="2"/>
  <c r="BE177" i="2"/>
  <c r="BE181" i="2"/>
  <c r="BE183" i="2"/>
  <c r="BE194" i="2"/>
  <c r="BE198" i="2"/>
  <c r="BE200" i="2"/>
  <c r="BE225" i="2"/>
  <c r="BE229" i="2"/>
  <c r="BE249" i="2"/>
  <c r="BE256" i="2"/>
  <c r="BE260" i="2"/>
  <c r="BE278" i="2"/>
  <c r="BE284" i="2"/>
  <c r="BE288" i="2"/>
  <c r="BE291" i="2"/>
  <c r="BE299" i="2"/>
  <c r="BE311" i="2"/>
  <c r="BE321" i="2"/>
  <c r="BE323" i="2"/>
  <c r="BE332" i="2"/>
  <c r="BE358" i="2"/>
  <c r="BE361" i="2"/>
  <c r="BE379" i="2"/>
  <c r="BE389" i="2"/>
  <c r="BE397" i="2"/>
  <c r="BE409" i="2"/>
  <c r="BE413" i="2"/>
  <c r="BE421" i="2"/>
  <c r="BE471" i="2"/>
  <c r="BE473" i="2"/>
  <c r="BE475" i="2"/>
  <c r="AW95" i="1"/>
  <c r="BE143" i="2"/>
  <c r="BE151" i="2"/>
  <c r="BE157" i="2"/>
  <c r="BE159" i="2"/>
  <c r="BE169" i="2"/>
  <c r="BE175" i="2"/>
  <c r="BE192" i="2"/>
  <c r="BE206" i="2"/>
  <c r="BE217" i="2"/>
  <c r="BE221" i="2"/>
  <c r="BE223" i="2"/>
  <c r="BE241" i="2"/>
  <c r="BE245" i="2"/>
  <c r="BE268" i="2"/>
  <c r="BE272" i="2"/>
  <c r="BE280" i="2"/>
  <c r="BE286" i="2"/>
  <c r="BE295" i="2"/>
  <c r="BE307" i="2"/>
  <c r="BE329" i="2"/>
  <c r="BE334" i="2"/>
  <c r="BE344" i="2"/>
  <c r="BE348" i="2"/>
  <c r="BE363" i="2"/>
  <c r="BE365" i="2"/>
  <c r="BE371" i="2"/>
  <c r="BE387" i="2"/>
  <c r="BE393" i="2"/>
  <c r="BE395" i="2"/>
  <c r="BE411" i="2"/>
  <c r="BE441" i="2"/>
  <c r="BE443" i="2"/>
  <c r="BE446" i="2"/>
  <c r="BE448" i="2"/>
  <c r="BE477" i="2"/>
  <c r="F34" i="4"/>
  <c r="BA97" i="1"/>
  <c r="F36" i="4"/>
  <c r="BC97" i="1"/>
  <c r="J34" i="4"/>
  <c r="AW97" i="1" s="1"/>
  <c r="F37" i="4"/>
  <c r="BD97" i="1" s="1"/>
  <c r="F35" i="3"/>
  <c r="BB96" i="1" s="1"/>
  <c r="F36" i="3"/>
  <c r="BC96" i="1" s="1"/>
  <c r="F35" i="4"/>
  <c r="BB97" i="1" s="1"/>
  <c r="F34" i="3"/>
  <c r="BA96" i="1" s="1"/>
  <c r="F37" i="3"/>
  <c r="BD96" i="1" s="1"/>
  <c r="J34" i="3"/>
  <c r="AW96" i="1" s="1"/>
  <c r="T123" i="3" l="1"/>
  <c r="T122" i="3" s="1"/>
  <c r="R161" i="2"/>
  <c r="R133" i="2" s="1"/>
  <c r="BK134" i="2"/>
  <c r="J134" i="2" s="1"/>
  <c r="J97" i="2" s="1"/>
  <c r="P134" i="2"/>
  <c r="P133" i="2" s="1"/>
  <c r="AU95" i="1" s="1"/>
  <c r="BK161" i="2"/>
  <c r="J161" i="2" s="1"/>
  <c r="J102" i="2" s="1"/>
  <c r="R123" i="3"/>
  <c r="R122" i="3" s="1"/>
  <c r="P161" i="2"/>
  <c r="BK123" i="3"/>
  <c r="BK122" i="3" s="1"/>
  <c r="T161" i="2"/>
  <c r="T133" i="2"/>
  <c r="P123" i="3"/>
  <c r="P122" i="3" s="1"/>
  <c r="AU96" i="1" s="1"/>
  <c r="F33" i="2"/>
  <c r="AZ95" i="1" s="1"/>
  <c r="J30" i="4"/>
  <c r="AG97" i="1" s="1"/>
  <c r="AN97" i="1" s="1"/>
  <c r="J33" i="2"/>
  <c r="AV95" i="1" s="1"/>
  <c r="AT95" i="1" s="1"/>
  <c r="J33" i="3"/>
  <c r="AV96" i="1" s="1"/>
  <c r="AT96" i="1" s="1"/>
  <c r="F33" i="3"/>
  <c r="AZ96" i="1" s="1"/>
  <c r="BB94" i="1"/>
  <c r="AX94" i="1" s="1"/>
  <c r="BD94" i="1"/>
  <c r="W33" i="1" s="1"/>
  <c r="J33" i="4"/>
  <c r="AV97" i="1"/>
  <c r="AT97" i="1"/>
  <c r="BA94" i="1"/>
  <c r="AW94" i="1" s="1"/>
  <c r="AK30" i="1" s="1"/>
  <c r="F33" i="4"/>
  <c r="AZ97" i="1" s="1"/>
  <c r="BC94" i="1"/>
  <c r="W32" i="1" s="1"/>
  <c r="J122" i="3" l="1"/>
  <c r="J30" i="3" s="1"/>
  <c r="AG96" i="1" s="1"/>
  <c r="BK133" i="2"/>
  <c r="J133" i="2" s="1"/>
  <c r="J96" i="2" s="1"/>
  <c r="J123" i="3"/>
  <c r="J97" i="3" s="1"/>
  <c r="J39" i="4"/>
  <c r="AU94" i="1"/>
  <c r="AZ94" i="1"/>
  <c r="W29" i="1" s="1"/>
  <c r="AY94" i="1"/>
  <c r="W30" i="1"/>
  <c r="W31" i="1"/>
  <c r="J96" i="3" l="1"/>
  <c r="J39" i="3"/>
  <c r="AN96" i="1"/>
  <c r="J30" i="2"/>
  <c r="AG95" i="1" s="1"/>
  <c r="AN95" i="1" s="1"/>
  <c r="AV94" i="1"/>
  <c r="AK29" i="1" s="1"/>
  <c r="J39" i="2" l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<sst xmlns="http://schemas.openxmlformats.org/spreadsheetml/2006/main" count="5075" uniqueCount="1210">
  <si>
    <t>Export Komplet</t>
  </si>
  <si>
    <t/>
  </si>
  <si>
    <t>2.0</t>
  </si>
  <si>
    <t>ZAMOK</t>
  </si>
  <si>
    <t>False</t>
  </si>
  <si>
    <t>{c70402bf-1407-43d8-af7c-70e867c90e16}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</si>
  <si>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</si>
  <si>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</si>
  <si>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</si>
  <si>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</si>
  <si>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</si>
  <si>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</si>
  <si>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</si>
  <si>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</si>
  <si>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52_23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</si>
  <si>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</si>
  <si>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</si>
  <si>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Ubytovna. ul. Palkovická 2205, Frýdek-Místek - Rekonstrukce kotelny</t>
  </si>
  <si>
    <t>KSO:</t>
  </si>
  <si>
    <t>CC-CZ:</t>
  </si>
  <si>
    <t>Místo:</t>
  </si>
  <si>
    <t xml:space="preserve"> </t>
  </si>
  <si>
    <t>Datum:</t>
  </si>
  <si>
    <t>14. 9. 2023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</si>
  <si>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</si>
  <si>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</si>
  <si>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</si>
  <si>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</si>
  <si>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</si>
  <si>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</si>
  <si>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</si>
  <si>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</si>
  <si>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Ing. Lucie Turcovská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</si>
  <si>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</si>
  <si>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</si>
  <si>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</si>
  <si>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</si>
  <si>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</si>
  <si>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</si>
  <si>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</si>
  <si>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</si>
  <si>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</si>
  <si>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</si>
  <si>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</si>
  <si>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</si>
  <si>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</si>
  <si>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</si>
  <si>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</si>
  <si>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</si>
  <si>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</si>
  <si>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</si>
  <si>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</si>
  <si>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</si>
  <si>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</si>
  <si>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</si>
  <si>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</si>
  <si>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</si>
  <si>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</si>
  <si>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</si>
  <si>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</si>
  <si>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</si>
  <si>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</si>
  <si>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</si>
  <si>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</si>
  <si>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</si>
  <si>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</si>
  <si>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</si>
  <si>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</si>
  <si>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</si>
  <si>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</si>
  <si>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</si>
  <si>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</si>
  <si>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</si>
  <si>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</si>
  <si>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</si>
  <si>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</si>
  <si>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</si>
  <si>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</si>
  <si>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</si>
  <si>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52_23_DPS_01.01</t>
  </si>
  <si>
    <t>Technologie</t>
  </si>
  <si>
    <t>STA</t>
  </si>
  <si>
    <t>1</t>
  </si>
  <si>
    <t>{4884b9ce-e431-4baf-81a3-2ba74e53287d}</t>
  </si>
  <si>
    <t>2</t>
  </si>
  <si>
    <t>52_23_DPS_01.02</t>
  </si>
  <si>
    <t>Zemní plyn</t>
  </si>
  <si>
    <t>{6704ecf6-03f1-4df4-bf4f-a1aadcfff99c}</t>
  </si>
  <si>
    <t>52_23_DPS_01.03</t>
  </si>
  <si>
    <t>Měření a regulace</t>
  </si>
  <si>
    <t>{b5673aca-cddf-43c1-8548-fba49ee52ca0}</t>
  </si>
  <si>
    <t>KRYCÍ LIST SOUPISU PRACÍ</t>
  </si>
  <si>
    <t>Objekt:</t>
  </si>
  <si>
    <t>52_23_DPS_01.01 - Technologie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</si>
  <si>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</si>
  <si>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</si>
  <si>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</si>
  <si>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</si>
  <si>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</si>
  <si>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</si>
  <si>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</si>
  <si>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</si>
  <si>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</si>
  <si>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</si>
  <si>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</si>
  <si>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</si>
  <si>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722 - Zdravotechnika - vnitřní vodovod</t>
  </si>
  <si>
    <t xml:space="preserve">    731 - Ústřední vytápění - kotelny</t>
  </si>
  <si>
    <t xml:space="preserve">    731_SP - Ústřední vytápění - kotelny - spaliny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</si>
  <si>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</si>
  <si>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</si>
  <si>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</si>
  <si>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</si>
  <si>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</si>
  <si>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</si>
  <si>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</si>
  <si>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</si>
  <si>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</si>
  <si>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</si>
  <si>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</si>
  <si>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</si>
  <si>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</si>
  <si>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</si>
  <si>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</si>
  <si>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</si>
  <si>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</si>
  <si>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</si>
  <si>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</si>
  <si>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</si>
  <si>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</si>
  <si>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</si>
  <si>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</si>
  <si>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</si>
  <si>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</si>
  <si>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179</t>
  </si>
  <si>
    <t>K</t>
  </si>
  <si>
    <t>310238211</t>
  </si>
  <si>
    <t>Zazdívka otvorů pl přes 0,25 do 1 m2 ve zdivu nadzákladovém cihlami pálenými na MVC</t>
  </si>
  <si>
    <t>m3</t>
  </si>
  <si>
    <t>4</t>
  </si>
  <si>
    <t>224325073</t>
  </si>
  <si>
    <t>PP</t>
  </si>
  <si>
    <t>Zazdívka otvorů ve zdivu nadzákladovém cihlami pálenými plochy přes 0,25 m2 do 1 m2 na maltu vápenocementovou</t>
  </si>
  <si>
    <t>6</t>
  </si>
  <si>
    <t>Úpravy povrchů, podlahy a osazování výplní</t>
  </si>
  <si>
    <t>181</t>
  </si>
  <si>
    <t>612131121</t>
  </si>
  <si>
    <t>Penetrační disperzní nátěr vnitřních stěn nanášený ručně</t>
  </si>
  <si>
    <t>m2</t>
  </si>
  <si>
    <t>-1467425250</t>
  </si>
  <si>
    <t>Podkladní a spojovací vrstva vnitřních omítaných ploch penetrace disperzní nanášená ručně stěn</t>
  </si>
  <si>
    <t>180</t>
  </si>
  <si>
    <t>612321141</t>
  </si>
  <si>
    <t>Vápenocementová omítka štuková dvouvrstvá vnitřních stěn nanášená ručně</t>
  </si>
  <si>
    <t>1225787015</t>
  </si>
  <si>
    <t>Omítka vápenocementová vnitřních ploch nanášená ručně dvouvrstvá, tloušťky jádrové omítky do 10 mm a tloušťky štuku do 3 mm štuková svislých konstrukcí stěn</t>
  </si>
  <si>
    <t>227</t>
  </si>
  <si>
    <t>622331101</t>
  </si>
  <si>
    <t>Cementová omítka hrubá jednovrstvá nezatřená vnějších stěn nanášená ručně</t>
  </si>
  <si>
    <t>292855064</t>
  </si>
  <si>
    <t>Omítka cementová vnějších ploch nanášená ručně jednovrstvá, tloušťky do 15 mm hrubá nezatřená stěn</t>
  </si>
  <si>
    <t>9</t>
  </si>
  <si>
    <t>Ostatní konstrukce a práce, bourání</t>
  </si>
  <si>
    <t>182</t>
  </si>
  <si>
    <t>977151113</t>
  </si>
  <si>
    <t>Jádrové vrty diamantovými korunkami do stavebních materiálů D přes 40 do 50 mm</t>
  </si>
  <si>
    <t>m</t>
  </si>
  <si>
    <t>1629105531</t>
  </si>
  <si>
    <t>Jádrové vrty diamantovými korunkami do stavebních materiálů (železobetonu, betonu, cihel, obkladů, dlažeb, kamene) průměru přes 40 do 50 mm</t>
  </si>
  <si>
    <t>226</t>
  </si>
  <si>
    <t>977151125</t>
  </si>
  <si>
    <t>Jádrové vrty diamantovými korunkami do stavebních materiálů D přes 180 do 200 mm</t>
  </si>
  <si>
    <t>-618201621</t>
  </si>
  <si>
    <t>Jádrové vrty diamantovými korunkami do stavebních materiálů (železobetonu, betonu, cihel, obkladů, dlažeb, kamene) průměru přes 180 do 200 mm</t>
  </si>
  <si>
    <t>997</t>
  </si>
  <si>
    <t>Přesun sutě</t>
  </si>
  <si>
    <t>5</t>
  </si>
  <si>
    <t>997013501</t>
  </si>
  <si>
    <t>Odvoz suti a vybouraných hmot na skládku nebo meziskládku do 1 km se složením</t>
  </si>
  <si>
    <t>t</t>
  </si>
  <si>
    <t>1077457694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</si>
  <si>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</si>
  <si>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</si>
  <si>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</si>
  <si>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1762649525</t>
  </si>
  <si>
    <t>Odvoz suti a vybouraných hmot na skládku nebo meziskládku se složením, na vzdálenost Příplatek k ceně za každý další i započatý 1 km přes 1 km</t>
  </si>
  <si>
    <t>7</t>
  </si>
  <si>
    <t>997013814</t>
  </si>
  <si>
    <t>Poplatek za uložení na skládce (skládkovné) stavebního odpadu izolací kód odpadu 17 06 04</t>
  </si>
  <si>
    <t>-2131763459</t>
  </si>
  <si>
    <t>Poplatek za uložení stavebního odpadu na skládce (skládkovné) z izolačních materiálů zatříděného do Katalogu odpadů pod kódem 17 06 04</t>
  </si>
  <si>
    <t>8</t>
  </si>
  <si>
    <t>997013871</t>
  </si>
  <si>
    <t>Poplatek za uložení stavebního odpadu na recyklační skládce (skládkovné) směsného stavebního a demoličního kód odpadu 17 09 04</t>
  </si>
  <si>
    <t>1809790384</t>
  </si>
  <si>
    <t>Poplatek za uložení stavebního odpadu na recyklační skládce (skládkovné) směsného stavebního a demoličního zatříděného do Katalogu odpadů pod kódem 17 09 04</t>
  </si>
  <si>
    <t>997221612</t>
  </si>
  <si>
    <t>Nakládání vybouraných hmot na dopravní prostředky pro vodorovnou dopravu</t>
  </si>
  <si>
    <t>216298551</t>
  </si>
  <si>
    <t>Nakládání na dopravní prostředky pro vodorovnou dopravu vybouraných hmot</t>
  </si>
  <si>
    <t>PSV</t>
  </si>
  <si>
    <t>Práce a dodávky PSV</t>
  </si>
  <si>
    <t>713</t>
  </si>
  <si>
    <t>Izolace tepelné</t>
  </si>
  <si>
    <t>11</t>
  </si>
  <si>
    <t>M</t>
  </si>
  <si>
    <t>63154049</t>
  </si>
  <si>
    <t>pouzdro izolační potrubní z minerální vlny s Al fólií max. 250/100°C 89/80mm</t>
  </si>
  <si>
    <t>32</t>
  </si>
  <si>
    <t>16</t>
  </si>
  <si>
    <t>82275654</t>
  </si>
  <si>
    <t>185</t>
  </si>
  <si>
    <t>63154574</t>
  </si>
  <si>
    <t>pouzdro izolační potrubní z minerální vlny s Al fólií max. 250/100°C 48/40mm</t>
  </si>
  <si>
    <t>-649568791</t>
  </si>
  <si>
    <t>186</t>
  </si>
  <si>
    <t>63154029</t>
  </si>
  <si>
    <t>pouzdro izolační potrubní z minerální vlny s Al fólií max. 250/100°C 60/60mm</t>
  </si>
  <si>
    <t>-1928492716</t>
  </si>
  <si>
    <t>15</t>
  </si>
  <si>
    <t>713463211</t>
  </si>
  <si>
    <t>Montáž izolace tepelné potrubí potrubními pouzdry s Al fólií staženými Al páskou 1x D do 50 mm</t>
  </si>
  <si>
    <t>-1088853450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</si>
  <si>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</si>
  <si>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713463212</t>
  </si>
  <si>
    <t>Montáž izolace tepelné potrubí potrubními pouzdry s Al fólií staženými Al páskou 1x D přes 50 do 100 mm</t>
  </si>
  <si>
    <t>-1664336193</t>
  </si>
  <si>
    <t>Montáž izolace tepelné potrubí a ohybů tvarovkami nebo deskami potrubními pouzdry s povrchovou úpravou hliníkovou fólií (izolační materiál ve specifikaci) přelepenými samolepící hliníkovou páskou potrubí jednovrstvá D přes 50 do 100 mm</t>
  </si>
  <si>
    <t>17</t>
  </si>
  <si>
    <t>713463215</t>
  </si>
  <si>
    <t>Montáž izolace tepelné ohybů potrubními pouzdry s Al fólií staženými Al páskou 1x D do 50 mm</t>
  </si>
  <si>
    <t>232237671</t>
  </si>
  <si>
    <t>Montáž izolace tepelné potrubí a ohybů tvarovkami nebo deskami potrubními pouzdry s povrchovou úpravou hliníkovou fólií (izolační materiál ve specifikaci) přelepenými samolepící hliníkovou páskou ohybů jednovrstvá D do 50 mm</t>
  </si>
  <si>
    <t>18</t>
  </si>
  <si>
    <t>713463316</t>
  </si>
  <si>
    <t>Montáž izolace tepelné ohybů potrubními pouzdry s Al fólií s přesahem Al páskou 1x D přes 50 do 100 mm</t>
  </si>
  <si>
    <t>-1070797483</t>
  </si>
  <si>
    <t>Montáž izolace tepelné potrubí a ohybů tvarovkami nebo deskami potrubními pouzdry s povrchovou úpravou hliníkovou fólií se samolepícím přesahem (izolační materiál ve specifikaci) přelepenými samolepící hliníkovou páskou ohybů jednovrstvá D přes 50 do 100 mm</t>
  </si>
  <si>
    <t>19</t>
  </si>
  <si>
    <t>713_150-KL-80</t>
  </si>
  <si>
    <t>Snímatelná vrstvená tepelná izolace ze skelné vlny tl. 60 mm na vyztužené hliníkové fólii - klapka uzavírací DN80</t>
  </si>
  <si>
    <t>kus</t>
  </si>
  <si>
    <t>1051625645</t>
  </si>
  <si>
    <t>22</t>
  </si>
  <si>
    <t>713471212</t>
  </si>
  <si>
    <t>Montáž tepelné izolace armatur snímatelnými pouzdry na suchý zip</t>
  </si>
  <si>
    <t>383015165</t>
  </si>
  <si>
    <t>Montáž izolace tepelné potrubí, ohybů, přírub, armatur nebo tvarovek snímatelnými pouzdry s vrstvenou izolací s upevněním na suchý zip (izolační materiál ve specifikaci) armatur</t>
  </si>
  <si>
    <t>23</t>
  </si>
  <si>
    <t>998713102</t>
  </si>
  <si>
    <t>Přesun hmot tonážní pro izolace tepelné v objektech v přes 6 do 12 m</t>
  </si>
  <si>
    <t>32647402</t>
  </si>
  <si>
    <t>Přesun hmot pro izolace tepelné stanovený z hmotnosti přesunovaného materiálu vodorovná dopravní vzdálenost do 50 m v objektech výšky přes 6 m do 12 m</t>
  </si>
  <si>
    <t>24</t>
  </si>
  <si>
    <t>998713192</t>
  </si>
  <si>
    <t>Přesun hmot pro izolace tepelné stanovený z hmotnosti přesunovaného materiálu Příplatek k cenám za zvětšený přesun přes vymezenou největší dopravní vzdálenost do 100 m</t>
  </si>
  <si>
    <t>375950328</t>
  </si>
  <si>
    <t>722</t>
  </si>
  <si>
    <t>Zdravotechnika - vnitřní vodovod</t>
  </si>
  <si>
    <t>25</t>
  </si>
  <si>
    <t>722170801</t>
  </si>
  <si>
    <t>Demontáž rozvodů vody z plastů D do 25</t>
  </si>
  <si>
    <t>1706176569</t>
  </si>
  <si>
    <t>Demontáž rozvodů vody z plastů do Ø 25 mm</t>
  </si>
  <si>
    <t>27</t>
  </si>
  <si>
    <t>722174023</t>
  </si>
  <si>
    <t>Potrubí vodovodní plastové PPR svar polyfúze PN 20 D 25x4,2 mm</t>
  </si>
  <si>
    <t>-1149354286</t>
  </si>
  <si>
    <t>Potrubí z plastových trubek z polypropylenu PPR svařovaných polyfúzně PN 20 (SDR 6) D 25 x 4,2</t>
  </si>
  <si>
    <t>131</t>
  </si>
  <si>
    <t>722174025</t>
  </si>
  <si>
    <t>Potrubí vodovodní plastové PPR svar polyfúze PN 20 D 40x6,7 mm</t>
  </si>
  <si>
    <t>-367374119</t>
  </si>
  <si>
    <t>Potrubí z plastových trubek z polypropylenu PPR svařovaných polyfúzně PN 20 (SDR 6) D 40 x 6,7</t>
  </si>
  <si>
    <t>132</t>
  </si>
  <si>
    <t>722174026</t>
  </si>
  <si>
    <t>Potrubí vodovodní plastové PPR svar polyfúze PN 20 D 50x8,4 mm</t>
  </si>
  <si>
    <t>-1182636645</t>
  </si>
  <si>
    <t>Potrubí z plastových trubek z polypropylenu PPR svařovaných polyfúzně PN 20 (SDR 6) D 50 x 8,3</t>
  </si>
  <si>
    <t>28</t>
  </si>
  <si>
    <t>722181222</t>
  </si>
  <si>
    <t>Ochrana vodovodního potrubí přilepenými termoizolačními trubicemi z PE tl přes 6 do 9 mm DN přes 22 do 45 mm</t>
  </si>
  <si>
    <t>423109348</t>
  </si>
  <si>
    <t>Ochrana potrubí termoizolačními trubicemi z pěnového polyetylenu PE přilepenými v příčných a podélných spojích, tloušťky izolace přes 6 do 9 mm, vnitřního průměru izolace DN přes 22 do 45 mm</t>
  </si>
  <si>
    <t>133</t>
  </si>
  <si>
    <t>722181252</t>
  </si>
  <si>
    <t>Ochrana vodovodního potrubí přilepenými termoizolačními trubicemi z PE tl přes 20 do 25 mm DN přes 22 do 45 mm</t>
  </si>
  <si>
    <t>173790639</t>
  </si>
  <si>
    <t>Ochrana potrubí termoizolačními trubicemi z pěnového polyetylenu PE přilepenými v příčných a podélných spojích, tloušťky izolace přes 20 do 25 mm, vnitřního průměru izolace DN přes 22 do 45 mm</t>
  </si>
  <si>
    <t>29</t>
  </si>
  <si>
    <t>722190901</t>
  </si>
  <si>
    <t>Uzavření nebo otevření vodovodního potrubí při opravách</t>
  </si>
  <si>
    <t>760284302</t>
  </si>
  <si>
    <t>Opravy ostatní uzavření nebo otevření vodovodního potrubí při opravách včetně vypuštění a napuštění</t>
  </si>
  <si>
    <t>173</t>
  </si>
  <si>
    <t>722221134</t>
  </si>
  <si>
    <t>Ventil výtokový G 1/2" s jedním závitem</t>
  </si>
  <si>
    <t>soubor</t>
  </si>
  <si>
    <t>-2456386</t>
  </si>
  <si>
    <t>Armatury s jedním závitem ventily výtokové G 1/2"</t>
  </si>
  <si>
    <t>172</t>
  </si>
  <si>
    <t>722231074</t>
  </si>
  <si>
    <t>Ventil zpětný mosazný G 1" PN 10 do 110°C se dvěma závity</t>
  </si>
  <si>
    <t>-184848082</t>
  </si>
  <si>
    <t>Armatury se dvěma závity ventily zpětné mosazné PN 10 do 110°C G 1"</t>
  </si>
  <si>
    <t>171</t>
  </si>
  <si>
    <t>722232047</t>
  </si>
  <si>
    <t>Kohout kulový přímý G 6/4" PN 42 do 185°C vnitřní závit</t>
  </si>
  <si>
    <t>2052793548</t>
  </si>
  <si>
    <t>Armatury se dvěma závity kulové kohouty PN 42 do 185 °C přímé vnitřní závit G 6/4"</t>
  </si>
  <si>
    <t>174</t>
  </si>
  <si>
    <t>722234265</t>
  </si>
  <si>
    <t>Filtr mosazný G 1" PN 20 do 80°C s 2x vnitřním závitem</t>
  </si>
  <si>
    <t>-640562144</t>
  </si>
  <si>
    <t>Armatury se dvěma závity filtry mosazný PN 20 do 80 °C G 1"</t>
  </si>
  <si>
    <t>35</t>
  </si>
  <si>
    <t>722290226</t>
  </si>
  <si>
    <t>Zkouška těsnosti vodovodního potrubí závitového DN do 50</t>
  </si>
  <si>
    <t>1522096509</t>
  </si>
  <si>
    <t>Zkoušky, proplach a desinfekce vodovodního potrubí zkoušky těsnosti vodovodního potrubí závitového do DN 50</t>
  </si>
  <si>
    <t>36</t>
  </si>
  <si>
    <t>998722101</t>
  </si>
  <si>
    <t>Přesun hmot tonážní pro vnitřní vodovod v objektech v do 6 m</t>
  </si>
  <si>
    <t>1507930426</t>
  </si>
  <si>
    <t>Přesun hmot pro vnitřní vodovod stanovený z hmotnosti přesunovaného materiálu vodorovná dopravní vzdálenost do 50 m v objektech výšky do 6 m</t>
  </si>
  <si>
    <t>37</t>
  </si>
  <si>
    <t>998722181</t>
  </si>
  <si>
    <t>Příplatek k přesunu hmot tonážní 722 prováděný bez použití mechanizace</t>
  </si>
  <si>
    <t>1936454188</t>
  </si>
  <si>
    <t>Přesun hmot pro vnitřní vodovod stanovený z hmotnosti přesunovaného materiálu Příplatek k ceně za přesun prováděný bez použití mechanizace pro jakoukoliv výšku objektu</t>
  </si>
  <si>
    <t>731</t>
  </si>
  <si>
    <t>Ústřední vytápění - kotelny</t>
  </si>
  <si>
    <t>162</t>
  </si>
  <si>
    <t>731_spec02</t>
  </si>
  <si>
    <t>D+M Kombinovaný rozdělač TV s tepelnou izolací (specifikace viz Technická zpráva)</t>
  </si>
  <si>
    <t>199170250</t>
  </si>
  <si>
    <t>D+M Kombinovaný rozdělač TV s tepelnou izolací (specifikace viz Technická zpráva) a nožkami</t>
  </si>
  <si>
    <t>163</t>
  </si>
  <si>
    <t>731_spec03</t>
  </si>
  <si>
    <t>D+M Předávací stanice pro přípravu teplé vody (specifikace viz Technická zpráva)</t>
  </si>
  <si>
    <t>1750330368</t>
  </si>
  <si>
    <t>164</t>
  </si>
  <si>
    <t>731_spec05</t>
  </si>
  <si>
    <t>D+M Oběhové elektronické mokroběžné čerpadlo topné vody (specifikace viz Technická zpráva)</t>
  </si>
  <si>
    <t>kpl</t>
  </si>
  <si>
    <t>163641803</t>
  </si>
  <si>
    <t>165</t>
  </si>
  <si>
    <t>731_spec06</t>
  </si>
  <si>
    <t>D+M Cirkulační čerpadlo nerezové (specifikace viz Technická zpráva)</t>
  </si>
  <si>
    <t>855771076</t>
  </si>
  <si>
    <t>166</t>
  </si>
  <si>
    <t>731_spec07</t>
  </si>
  <si>
    <t>D+M Membránová expanzní nádoba 300 l (specifikace viz Technická zpráva)</t>
  </si>
  <si>
    <t>1061772309</t>
  </si>
  <si>
    <t>167</t>
  </si>
  <si>
    <t>731_spec08</t>
  </si>
  <si>
    <t>D+M Průtočná membránová expanzní nádoba pro teplou vodu (specifikace viz Technická zpráva)</t>
  </si>
  <si>
    <t>-1420185895</t>
  </si>
  <si>
    <t>39</t>
  </si>
  <si>
    <t>731_spec09</t>
  </si>
  <si>
    <t>D+M Chemická úpravna vody (CHÚV) (specifikace viz Technická zpráva)</t>
  </si>
  <si>
    <t>1315378972</t>
  </si>
  <si>
    <t>40</t>
  </si>
  <si>
    <t>731_spec04</t>
  </si>
  <si>
    <t>D+M Trojcestný regulační kulový kohout s elektropohonem (specifikace viz Technická zpráva)</t>
  </si>
  <si>
    <t>1690906012</t>
  </si>
  <si>
    <t>38</t>
  </si>
  <si>
    <t>731_spec01</t>
  </si>
  <si>
    <t>D+M Nástěnná kotlová sestava 4 kotlů v kaskádovém provedení (specifikace viz Technická zpráva)</t>
  </si>
  <si>
    <t>1448794025</t>
  </si>
  <si>
    <t>170</t>
  </si>
  <si>
    <t>731_spec10</t>
  </si>
  <si>
    <t>D+M Elektromagnetický ventil na vodu (specifikace viz Technická zpráva)</t>
  </si>
  <si>
    <t>-449529324</t>
  </si>
  <si>
    <t>169</t>
  </si>
  <si>
    <t>731_spec11</t>
  </si>
  <si>
    <t>D+M Neutralizační zařízení (specifikace viz Technická zpráva)</t>
  </si>
  <si>
    <t>-630491533</t>
  </si>
  <si>
    <t>168</t>
  </si>
  <si>
    <t>731_spec12</t>
  </si>
  <si>
    <t>D+M Třícestný termostatatický ventil (specifikace viz Technická zpráva)</t>
  </si>
  <si>
    <t>400625931</t>
  </si>
  <si>
    <t>135</t>
  </si>
  <si>
    <t>731100814R</t>
  </si>
  <si>
    <t>Demontáž kotle litinového 7 článků</t>
  </si>
  <si>
    <t>-474229310</t>
  </si>
  <si>
    <t>Demontáž kotlů litinových článkových počet čl./hmotnost kotle (t) 7 čl./0,920 t</t>
  </si>
  <si>
    <t>136</t>
  </si>
  <si>
    <t>731100815R</t>
  </si>
  <si>
    <t>Demontáž kotle litinového 8 článků</t>
  </si>
  <si>
    <t>452195609</t>
  </si>
  <si>
    <t>Demontáž kotlů litinových článkových počet čl./hmotnost kotle (t) 8 čl./1,030 t</t>
  </si>
  <si>
    <t>137</t>
  </si>
  <si>
    <t>731292811</t>
  </si>
  <si>
    <t>Demontáž hořáku na plynné nebo kapalné palivo výkon do 145 kW</t>
  </si>
  <si>
    <t>357619248</t>
  </si>
  <si>
    <t>Demontáž hořáků na kapalná a plynná paliva, o výkonu do 145 kW</t>
  </si>
  <si>
    <t>138</t>
  </si>
  <si>
    <t>731391814</t>
  </si>
  <si>
    <t>Vypuštění vody z kotle samospádem pl kotle přes 20 do 50 m2</t>
  </si>
  <si>
    <t>412476307</t>
  </si>
  <si>
    <t>Vypuštění vody z kotlů do kanalizace samospádem o výhřevné ploše kotlů přes 20 do 50 m2</t>
  </si>
  <si>
    <t>41</t>
  </si>
  <si>
    <t>998731101</t>
  </si>
  <si>
    <t>Přesun hmot tonážní pro kotelny v objektech v do 6 m</t>
  </si>
  <si>
    <t>-1811746774</t>
  </si>
  <si>
    <t>Přesun hmot pro kotelny stanovený z hmotnosti přesunovaného materiálu vodorovná dopravní vzdálenost do 50 m v objektech výšky do 6 m</t>
  </si>
  <si>
    <t>42</t>
  </si>
  <si>
    <t>998731181</t>
  </si>
  <si>
    <t>Příplatek k přesunu hmot tonážní 731 prováděný bez použití mechanizace</t>
  </si>
  <si>
    <t>-1789854230</t>
  </si>
  <si>
    <t>Přesun hmot pro kotelny stanovený z hmotnosti přesunovaného materiálu Příplatek k cenám za přesun prováděný bez použití mechanizace pro jakoukoliv výšku objektu</t>
  </si>
  <si>
    <t>731_SP</t>
  </si>
  <si>
    <t>Ústřední vytápění - kotelny - spaliny</t>
  </si>
  <si>
    <t>43</t>
  </si>
  <si>
    <t>731810_SP_D</t>
  </si>
  <si>
    <t>Demontáž - Kouřovody ⌀225mm, vč. uložení a POK</t>
  </si>
  <si>
    <t>-940348305</t>
  </si>
  <si>
    <t>206</t>
  </si>
  <si>
    <t>731810_SP01</t>
  </si>
  <si>
    <t>Spalinová kaskáda PP - základní sada DN160</t>
  </si>
  <si>
    <t>ks</t>
  </si>
  <si>
    <t>-1396920698</t>
  </si>
  <si>
    <t>Spaliny - Spalinová kaskáda PP - základní sada DN160</t>
  </si>
  <si>
    <t>207</t>
  </si>
  <si>
    <t>731810_SP02</t>
  </si>
  <si>
    <t>Spalinová kaskáda PP - rozšířená sada DN160/080</t>
  </si>
  <si>
    <t>488257598</t>
  </si>
  <si>
    <t>208</t>
  </si>
  <si>
    <t>731810_SP03</t>
  </si>
  <si>
    <t>PP prodloužení 1015 mm, DN160</t>
  </si>
  <si>
    <t>-1376695487</t>
  </si>
  <si>
    <t>209</t>
  </si>
  <si>
    <t>731810_SP04</t>
  </si>
  <si>
    <t>PP prodloužení 2015 mm. DN160</t>
  </si>
  <si>
    <t>-972060391</t>
  </si>
  <si>
    <t>210</t>
  </si>
  <si>
    <t>731810_SP05</t>
  </si>
  <si>
    <t>PP prodloužení 560 mm, DN 160</t>
  </si>
  <si>
    <t>1094556743</t>
  </si>
  <si>
    <t>211</t>
  </si>
  <si>
    <t>731810_SP06</t>
  </si>
  <si>
    <t>Límec</t>
  </si>
  <si>
    <t>-258968229</t>
  </si>
  <si>
    <t>212</t>
  </si>
  <si>
    <t>731810_SP07</t>
  </si>
  <si>
    <t>PP patní koleno 87° s podporou, DN160</t>
  </si>
  <si>
    <t>-127250150</t>
  </si>
  <si>
    <t>213</t>
  </si>
  <si>
    <t>731810_SP08</t>
  </si>
  <si>
    <t>PP prodloužení 560 mm, DN 080</t>
  </si>
  <si>
    <t>1844597183</t>
  </si>
  <si>
    <t>214</t>
  </si>
  <si>
    <t>731810_SP09</t>
  </si>
  <si>
    <t>PP lapač kondenzátu, horizontální montáž DN 160</t>
  </si>
  <si>
    <t>1733731556</t>
  </si>
  <si>
    <t>215</t>
  </si>
  <si>
    <t>731810_SP10</t>
  </si>
  <si>
    <t>Distanční objímka pro DN110-160</t>
  </si>
  <si>
    <t>1194360390</t>
  </si>
  <si>
    <t>Spaliny - Distanční objímka pro DN110-160</t>
  </si>
  <si>
    <t>216</t>
  </si>
  <si>
    <t>731810_SP11</t>
  </si>
  <si>
    <t>Sifon</t>
  </si>
  <si>
    <t>-431096582</t>
  </si>
  <si>
    <t>217</t>
  </si>
  <si>
    <t>731810_SP12</t>
  </si>
  <si>
    <t>Kluzný prostředek pro PP</t>
  </si>
  <si>
    <t>1533162054</t>
  </si>
  <si>
    <t>Spaliny - Kluzný prostředek pro PP</t>
  </si>
  <si>
    <t>220</t>
  </si>
  <si>
    <t>731810_SP15</t>
  </si>
  <si>
    <t>Montáž a revize</t>
  </si>
  <si>
    <t>1340313392</t>
  </si>
  <si>
    <t>Spaliny - Montáž a revize</t>
  </si>
  <si>
    <t>221</t>
  </si>
  <si>
    <t>731810_SP16</t>
  </si>
  <si>
    <t>Doprava</t>
  </si>
  <si>
    <t>1421390303</t>
  </si>
  <si>
    <t>Spaliny - Doprava</t>
  </si>
  <si>
    <t>222</t>
  </si>
  <si>
    <t>731810_SP17</t>
  </si>
  <si>
    <t>Uložení - Podpěry a uložení kouřovodů</t>
  </si>
  <si>
    <t>-1129224655</t>
  </si>
  <si>
    <t>D+M Spaliny - Uložení - Podpěry a uložení kouřovodů</t>
  </si>
  <si>
    <t>223</t>
  </si>
  <si>
    <t>731810_SP18</t>
  </si>
  <si>
    <t>Uložení - Drobné pomocné ocelové konstrukce (POK)</t>
  </si>
  <si>
    <t>kg</t>
  </si>
  <si>
    <t>2101911536</t>
  </si>
  <si>
    <t>D+M Spaliny - Uložení - Drobné pomocné ocelové konstrukce (POK)</t>
  </si>
  <si>
    <t>224</t>
  </si>
  <si>
    <t>731810_SP19</t>
  </si>
  <si>
    <t>hod</t>
  </si>
  <si>
    <t>-979507718</t>
  </si>
  <si>
    <t>Spaliny - Stavební přípomoc</t>
  </si>
  <si>
    <t>225</t>
  </si>
  <si>
    <t>731810_SP20</t>
  </si>
  <si>
    <t>Límec vnější průměr 400 mm</t>
  </si>
  <si>
    <t>935134556</t>
  </si>
  <si>
    <t>732</t>
  </si>
  <si>
    <t>Ústřední vytápění - strojovny</t>
  </si>
  <si>
    <t>139</t>
  </si>
  <si>
    <t>732110812</t>
  </si>
  <si>
    <t>Demontáž rozdělovače nebo sběrače DN přes 100 do 200</t>
  </si>
  <si>
    <t>294015609</t>
  </si>
  <si>
    <t>Demontáž těles rozdělovačů a sběračů přes 100 do DN 200</t>
  </si>
  <si>
    <t>63</t>
  </si>
  <si>
    <t>732199100</t>
  </si>
  <si>
    <t>Montáž orientačních štítků</t>
  </si>
  <si>
    <t>1008484800</t>
  </si>
  <si>
    <t>Montáž štítků orientačních</t>
  </si>
  <si>
    <t>64</t>
  </si>
  <si>
    <t>73534564</t>
  </si>
  <si>
    <t>tabulka bezpečnostní smaltovaná symbol a text 150x210mm barevná</t>
  </si>
  <si>
    <t>-701588209</t>
  </si>
  <si>
    <t>140</t>
  </si>
  <si>
    <t>732212821</t>
  </si>
  <si>
    <t>Demontáž ohříváku zásobníkového stojatého obsah přes 1600 do 2500 l</t>
  </si>
  <si>
    <t>-593683250</t>
  </si>
  <si>
    <t>Demontáž ohříváků zásobníkových stojatých o obsahu přes 1 600 do 2 500 l</t>
  </si>
  <si>
    <t>141</t>
  </si>
  <si>
    <t>732213815</t>
  </si>
  <si>
    <t>Rozřezání demontovaného ohříváku obsah přes 1600 do 2500 l</t>
  </si>
  <si>
    <t>-1456786835</t>
  </si>
  <si>
    <t>Demontáž ohříváků zásobníkových rozřezání demontovaných ohříváků o obsahu přes 1 600 do 2 500 l</t>
  </si>
  <si>
    <t>142</t>
  </si>
  <si>
    <t>732214821</t>
  </si>
  <si>
    <t>Vypuštění vody z ohříváku obsah přes 1600 do 2500 l</t>
  </si>
  <si>
    <t>-1899354301</t>
  </si>
  <si>
    <t>Demontáž ohříváků zásobníkových vypuštění vody z ohříváků o obsahu přes 1 600 do 2 500 l</t>
  </si>
  <si>
    <t>154</t>
  </si>
  <si>
    <t>7322218R</t>
  </si>
  <si>
    <t>Demontáž výměníku tepla s4</t>
  </si>
  <si>
    <t>-1807962080</t>
  </si>
  <si>
    <t>143</t>
  </si>
  <si>
    <t>732292810</t>
  </si>
  <si>
    <t>Rozřezání konstrukcí podpěrných ohříváků TUV</t>
  </si>
  <si>
    <t>-5417460</t>
  </si>
  <si>
    <t>Demontáž ostatní rozřezání podpěrných konstrukcí ohříváků TUV</t>
  </si>
  <si>
    <t>144</t>
  </si>
  <si>
    <t>732293810</t>
  </si>
  <si>
    <t>Rozřezání konstrukcí podpěrných nádrží a nádob</t>
  </si>
  <si>
    <t>-96431356</t>
  </si>
  <si>
    <t>Demontáž ostatní rozřezání podpěrných konstrukcí nádrží a nádob</t>
  </si>
  <si>
    <t>145</t>
  </si>
  <si>
    <t>732320812</t>
  </si>
  <si>
    <t>Demontáž nádrže beztlaké nebo tlakové odpojení od rozvodů potrubí obsah do 100 l</t>
  </si>
  <si>
    <t>-1046595138</t>
  </si>
  <si>
    <t>Demontáž nádrží beztlakých nebo tlakových odpojení od rozvodů potrubí nádrže o obsahu do 100 l</t>
  </si>
  <si>
    <t>146</t>
  </si>
  <si>
    <t>732320814</t>
  </si>
  <si>
    <t>Demontáž nádrže beztlaké nebo tlakové odpojení od rozvodů potrubí obsah přes 200 do 500 l</t>
  </si>
  <si>
    <t>-482203626</t>
  </si>
  <si>
    <t>Demontáž nádrží beztlakých nebo tlakových odpojení od rozvodů potrubí nádrže o obsahu přes 200 do 500 l</t>
  </si>
  <si>
    <t>147</t>
  </si>
  <si>
    <t>732324812</t>
  </si>
  <si>
    <t>Demontáž nádrže beztlaké nebo tlakové vypuštění vody z nádrže obsah do 100 l</t>
  </si>
  <si>
    <t>589530862</t>
  </si>
  <si>
    <t>Demontáž nádrží beztlakých nebo tlakových vypuštění vody z nádrží o obsahu do 100 l</t>
  </si>
  <si>
    <t>148</t>
  </si>
  <si>
    <t>732324814</t>
  </si>
  <si>
    <t>Demontáž nádrže beztlaké nebo tlakové vypuštění vody z nádrže obsah přes 200 do 500 l</t>
  </si>
  <si>
    <t>450310873</t>
  </si>
  <si>
    <t>Demontáž nádrží beztlakých nebo tlakových vypuštění vody z nádrží o obsahu přes 200 do 500 l</t>
  </si>
  <si>
    <t>149</t>
  </si>
  <si>
    <t>732390853</t>
  </si>
  <si>
    <t>Sejmutí odpojených nádrží z konzol na podlahu obsah přes 100 do 200 l</t>
  </si>
  <si>
    <t>-1692923234</t>
  </si>
  <si>
    <t>Sejmutí nádrží z konzol, rozřezání nádrží sejmutí odpojených nádrží z konzol na podlahu, o obsahu nádrže přes 100 do 200 l</t>
  </si>
  <si>
    <t>150</t>
  </si>
  <si>
    <t>732390854</t>
  </si>
  <si>
    <t>Příplatek k sejmutí odpojených nádrží z konzol za dalších 100 l obsahu nádrže</t>
  </si>
  <si>
    <t>1495704758</t>
  </si>
  <si>
    <t>Sejmutí nádrží z konzol, rozřezání nádrží sejmutí odpojených nádrží z konzol na podlahu, o obsahu nádrže Příplatek k cenám za každých dalších 100 l</t>
  </si>
  <si>
    <t>151</t>
  </si>
  <si>
    <t>732420813</t>
  </si>
  <si>
    <t>Demontáž čerpadla oběhového spirálního DN 50</t>
  </si>
  <si>
    <t>-540226330</t>
  </si>
  <si>
    <t>Demontáž čerpadel oběhových spirálních (do potrubí) DN 50</t>
  </si>
  <si>
    <t>152</t>
  </si>
  <si>
    <t>732482811</t>
  </si>
  <si>
    <t>Demontáž vodoměru šroubového vertikálního DN 50</t>
  </si>
  <si>
    <t>2058972705</t>
  </si>
  <si>
    <t>Demontáž měřičů kondenzátu, vodoměrů vodoměrů šroubových vertikálních DN 50</t>
  </si>
  <si>
    <t>153</t>
  </si>
  <si>
    <t>7324938R</t>
  </si>
  <si>
    <t>Demontáž anuloidu HVDT, včetně izolace a rozřezání</t>
  </si>
  <si>
    <t>-1252307985</t>
  </si>
  <si>
    <t>Demontáž ostatního zařízení strojoven plovákového spínacího zařízení</t>
  </si>
  <si>
    <t>65</t>
  </si>
  <si>
    <t>998732101</t>
  </si>
  <si>
    <t>Přesun hmot tonážní pro strojovny v objektech v do 6 m</t>
  </si>
  <si>
    <t>-830535024</t>
  </si>
  <si>
    <t>Přesun hmot pro strojovny stanovený z hmotnosti přesunovaného materiálu vodorovná dopravní vzdálenost do 50 m v objektech výšky do 6 m</t>
  </si>
  <si>
    <t>66</t>
  </si>
  <si>
    <t>998732181</t>
  </si>
  <si>
    <t>Příplatek k přesunu hmot tonážní 732 prováděný bez použití mechanizace</t>
  </si>
  <si>
    <t>-2099413301</t>
  </si>
  <si>
    <t>Přesun hmot pro strojovny stanovený z hmotnosti přesunovaného materiálu Příplatek k cenám za přesun prováděný bez použití mechanizace pro jakoukoliv výšku objektu</t>
  </si>
  <si>
    <t>733</t>
  </si>
  <si>
    <t>Ústřední vytápění - rozvodné potrubí</t>
  </si>
  <si>
    <t>67</t>
  </si>
  <si>
    <t>732490103</t>
  </si>
  <si>
    <t>Montáž hadice pro odvod kondenzátu kotle</t>
  </si>
  <si>
    <t>-1211906258</t>
  </si>
  <si>
    <t>Montáž ostatních zařízení pro odvod kondenzátu kotle hadice</t>
  </si>
  <si>
    <t>68</t>
  </si>
  <si>
    <t>28612144</t>
  </si>
  <si>
    <t>hadice z měkčeného PVC pro vodu, kapaliny, vzduch D 16/22mm</t>
  </si>
  <si>
    <t>-2033398356</t>
  </si>
  <si>
    <t>156</t>
  </si>
  <si>
    <t>733110808</t>
  </si>
  <si>
    <t>Demontáž potrubí ocelového závitového DN přes 32 do 50</t>
  </si>
  <si>
    <t>-103897659</t>
  </si>
  <si>
    <t>Demontáž potrubí z trubek ocelových závitových DN přes 32 do 50</t>
  </si>
  <si>
    <t>69</t>
  </si>
  <si>
    <t>733111115</t>
  </si>
  <si>
    <t>Potrubí ocelové závitové černé bezešvé běžné v kotelnách nebo strojovnách DN 25</t>
  </si>
  <si>
    <t>449887094</t>
  </si>
  <si>
    <t>Potrubí z trubek ocelových závitových černých spojovaných svařováním bezešvých běžných nízkotlakých PN 16 do 115°C v kotelnách a strojovnách DN 25</t>
  </si>
  <si>
    <t>71</t>
  </si>
  <si>
    <t>733111117</t>
  </si>
  <si>
    <t>Potrubí ocelové závitové černé bezešvé běžné v kotelnách nebo strojovnách DN 40</t>
  </si>
  <si>
    <t>1623020867</t>
  </si>
  <si>
    <t>Potrubí z trubek ocelových závitových černých spojovaných svařováním bezešvých běžných nízkotlakých PN 16 do 115°C v kotelnách a strojovnách DN 40</t>
  </si>
  <si>
    <t>183</t>
  </si>
  <si>
    <t>733111118</t>
  </si>
  <si>
    <t>Potrubí ocelové závitové černé bezešvé běžné v kotelnách nebo strojovnách DN 50</t>
  </si>
  <si>
    <t>-992673565</t>
  </si>
  <si>
    <t>Potrubí z trubek ocelových závitových černých spojovaných svařováním bezešvých běžných nízkotlakých PN 16 do 115°C v kotelnách a strojovnách DN 50</t>
  </si>
  <si>
    <t>157</t>
  </si>
  <si>
    <t>733120826</t>
  </si>
  <si>
    <t>Demontáž potrubí ocelového hladkého D přes 60,3 do 89</t>
  </si>
  <si>
    <t>-1448490579</t>
  </si>
  <si>
    <t>Demontáž potrubí z trubek ocelových hladkých Ø přes 60,3 do 89</t>
  </si>
  <si>
    <t>72</t>
  </si>
  <si>
    <t>733121125_R</t>
  </si>
  <si>
    <t>Potrubí ocelové hladké bezešvé v kotelnách nebo strojovnách DN80</t>
  </si>
  <si>
    <t>1792943097</t>
  </si>
  <si>
    <t>Potrubí ocelové hladké bezešvé v kotelnách nebo strojovnách DN80, parametry viz Potrubní třída</t>
  </si>
  <si>
    <t>73</t>
  </si>
  <si>
    <t>733190107</t>
  </si>
  <si>
    <t>Zkouška těsnosti potrubí ocelové závitové DN do 40</t>
  </si>
  <si>
    <t>489469580</t>
  </si>
  <si>
    <t>Zkoušky těsnosti potrubí, manžety prostupové z trubek ocelových zkoušky těsnosti potrubí (za provozu) z trubek ocelových závitových DN do 40</t>
  </si>
  <si>
    <t>74</t>
  </si>
  <si>
    <t>733190108</t>
  </si>
  <si>
    <t>Zkouška těsnosti potrubí ocelové závitové DN přes 40 do 50</t>
  </si>
  <si>
    <t>1902736002</t>
  </si>
  <si>
    <t>Zkoušky těsnosti potrubí, manžety prostupové z trubek ocelových zkoušky těsnosti potrubí (za provozu) z trubek ocelových závitových DN 40 do 50</t>
  </si>
  <si>
    <t>75</t>
  </si>
  <si>
    <t>733190225</t>
  </si>
  <si>
    <t>Zkouška těsnosti potrubí ocelové hladké D přes 60,3x2,9 do 89x5,0</t>
  </si>
  <si>
    <t>2006779714</t>
  </si>
  <si>
    <t>Zkoušky těsnosti potrubí, manžety prostupové z trubek ocelových zkoušky těsnosti potrubí (za provozu) z trubek ocelových hladkých Ø přes 60,3/2,9 do 89/5,0</t>
  </si>
  <si>
    <t>155</t>
  </si>
  <si>
    <t>7331908R</t>
  </si>
  <si>
    <t>Demontáž objímky, podpěr, konzol atd stávajícího potrubí</t>
  </si>
  <si>
    <t>-2054348994</t>
  </si>
  <si>
    <t>76</t>
  </si>
  <si>
    <t>998733101</t>
  </si>
  <si>
    <t>Přesun hmot tonážní pro rozvody potrubí v objektech v do 6 m</t>
  </si>
  <si>
    <t>1510773562</t>
  </si>
  <si>
    <t>Přesun hmot pro rozvody potrubí stanovený z hmotnosti přesunovaného materiálu vodorovná dopravní vzdálenost do 50 m v objektech výšky do 6 m</t>
  </si>
  <si>
    <t>77</t>
  </si>
  <si>
    <t>998733181</t>
  </si>
  <si>
    <t>Příplatek k přesunu hmot tonážní 733 prováděný bez použití mechanizace</t>
  </si>
  <si>
    <t>-1809143971</t>
  </si>
  <si>
    <t>Přesun hmot pro rozvody potrubí stanovený z hmotnosti přesunovaného materiálu Příplatek k cenám za přesun prováděný bez použití mechanizace pro jakoukoliv výšku objektu</t>
  </si>
  <si>
    <t>734</t>
  </si>
  <si>
    <t>Ústřední vytápění - armatury</t>
  </si>
  <si>
    <t>78</t>
  </si>
  <si>
    <t>734100812</t>
  </si>
  <si>
    <t>Demontáž armatury přírubové se dvěma přírubami DN přes 50 do 100</t>
  </si>
  <si>
    <t>-2065409418</t>
  </si>
  <si>
    <t>Demontáž armatur přírubových se dvěma přírubami přes 50 do DN 100</t>
  </si>
  <si>
    <t>81</t>
  </si>
  <si>
    <t>734109216</t>
  </si>
  <si>
    <t>Montáž armatury přírubové se dvěma přírubami PN 16 DN 80</t>
  </si>
  <si>
    <t>1030580087</t>
  </si>
  <si>
    <t>Montáž armatur přírubových se dvěma přírubami PN 16 DN 80</t>
  </si>
  <si>
    <t>158</t>
  </si>
  <si>
    <t>734190818</t>
  </si>
  <si>
    <t>Rozpojení přírubového spoje DN přes 50 do 100</t>
  </si>
  <si>
    <t>-89716362</t>
  </si>
  <si>
    <t>Demontáž přírub rozpojení přírubového spoje přes 50 do DN 100</t>
  </si>
  <si>
    <t>192</t>
  </si>
  <si>
    <t>734193216</t>
  </si>
  <si>
    <t>Klapka mezipřírubová uzavírací DN 80 PN 16 do 120°C disk nerezová ocel</t>
  </si>
  <si>
    <t>2091833465</t>
  </si>
  <si>
    <t>Ostatní přírubové armatury klapky mezipřírubové uzavírací PN 16 do 120°C disk nerezová ocel DN 80</t>
  </si>
  <si>
    <t>159</t>
  </si>
  <si>
    <t>734200811</t>
  </si>
  <si>
    <t>Demontáž armatury závitové s jedním závitem přes G 1/2 do G 1/2</t>
  </si>
  <si>
    <t>1663855625</t>
  </si>
  <si>
    <t>Demontáž armatur závitových s jedním závitem do G 1/2</t>
  </si>
  <si>
    <t>160</t>
  </si>
  <si>
    <t>734200823</t>
  </si>
  <si>
    <t>Demontáž armatur závitových se dvěma závity přes 1 do G 6/4</t>
  </si>
  <si>
    <t>-1657082484</t>
  </si>
  <si>
    <t>161</t>
  </si>
  <si>
    <t>734200833</t>
  </si>
  <si>
    <t>Demontáž armatury závitové se třemi závity přes G 1 přes G 1 do G 6/4</t>
  </si>
  <si>
    <t>-1751311496</t>
  </si>
  <si>
    <t>Demontáž armatur závitových se třemi závity přes 1 do G 6/4</t>
  </si>
  <si>
    <t>205</t>
  </si>
  <si>
    <t>734209103</t>
  </si>
  <si>
    <t>Montáž armatury závitové s jedním závitem G 1/2</t>
  </si>
  <si>
    <t>-1821239343</t>
  </si>
  <si>
    <t>Montáž závitových armatur s 1 závitem G 1/2 (DN 15)</t>
  </si>
  <si>
    <t>203</t>
  </si>
  <si>
    <t>734209104</t>
  </si>
  <si>
    <t>Montáž armatury závitové s jedním závitem G 3/4</t>
  </si>
  <si>
    <t>-319154278</t>
  </si>
  <si>
    <t>Montáž závitových armatur s 1 závitem G 3/4 (DN 20)</t>
  </si>
  <si>
    <t>204</t>
  </si>
  <si>
    <t>734209117</t>
  </si>
  <si>
    <t>Montáž armatury závitové s dvěma závity G 6/4</t>
  </si>
  <si>
    <t>-253367293</t>
  </si>
  <si>
    <t>Montáž závitových armatur se 2 závity G 6/4 (DN 40)</t>
  </si>
  <si>
    <t>202</t>
  </si>
  <si>
    <t>734209118</t>
  </si>
  <si>
    <t>Montáž armatury závitové s dvěma závity G 2</t>
  </si>
  <si>
    <t>-913497665</t>
  </si>
  <si>
    <t>Montáž závitových armatur se 2 závity G 2 (DN 50)</t>
  </si>
  <si>
    <t>82</t>
  </si>
  <si>
    <t>734211120</t>
  </si>
  <si>
    <t>Ventil závitový odvzdušňovací G 1/2 PN 14 do 120°C automatický</t>
  </si>
  <si>
    <t>-1467940209</t>
  </si>
  <si>
    <t>Ventily odvzdušňovací závitové automatické PN 14 do 120°C G 1/2</t>
  </si>
  <si>
    <t>175</t>
  </si>
  <si>
    <t>734220102</t>
  </si>
  <si>
    <t>Ventil závitový regulační přímý G 1 PN 20 do 100°C vyvažovací bez vypouštění</t>
  </si>
  <si>
    <t>-1964723845</t>
  </si>
  <si>
    <t>Ventily regulační závitové vyvažovací přímé bez vypouštění PN 20 do 100°C G 1</t>
  </si>
  <si>
    <t>190</t>
  </si>
  <si>
    <t>734242417</t>
  </si>
  <si>
    <t>Ventil závitový zpětný přímý G 2 PN 16 do 110°C</t>
  </si>
  <si>
    <t>-575562963</t>
  </si>
  <si>
    <t>Ventily zpětné závitové PN 16 do 110°C přímé G 2</t>
  </si>
  <si>
    <t>196</t>
  </si>
  <si>
    <t>734251133</t>
  </si>
  <si>
    <t>Ventil pojistný čepový rohový G 1/2 PN 16 do 200°C</t>
  </si>
  <si>
    <t>-1187603050</t>
  </si>
  <si>
    <t>Ventily pojistné závitové a čepové rohové PN 16 do 200°C (P 10 287 616) G 1/2</t>
  </si>
  <si>
    <t>187</t>
  </si>
  <si>
    <t>734291124</t>
  </si>
  <si>
    <t>Kohout plnící a vypouštěcí G 3/4 PN 10 do 90°C závitový</t>
  </si>
  <si>
    <t>-2123132280</t>
  </si>
  <si>
    <t>Ostatní armatury kohouty plnicí a vypouštěcí PN 10 do 90°C G 3/4</t>
  </si>
  <si>
    <t>189</t>
  </si>
  <si>
    <t>734291258</t>
  </si>
  <si>
    <t>Filtr závitový pro topné a chladicí systémy přímý G 2 PN 16 do 160°C s vnitřními závity</t>
  </si>
  <si>
    <t>-657020448</t>
  </si>
  <si>
    <t>Ostatní armatury filtry závitové pro topné a chladicí systémy PN 16 do 160°C přímé s vnitřními závity G 2</t>
  </si>
  <si>
    <t>86</t>
  </si>
  <si>
    <t>734292713</t>
  </si>
  <si>
    <t>Kohout kulový přímý G 1/2 PN 42 do 185°C vnitřní závit</t>
  </si>
  <si>
    <t>1392804256</t>
  </si>
  <si>
    <t>Ostatní armatury kulové kohouty PN 42 do 185°C přímé vnitřní závit G 1/2</t>
  </si>
  <si>
    <t>188</t>
  </si>
  <si>
    <t>734292718</t>
  </si>
  <si>
    <t>Kohout kulový přímý G 2 PN 42 do 185°C vnitřní závit</t>
  </si>
  <si>
    <t>-652103206</t>
  </si>
  <si>
    <t>Ostatní armatury kulové kohouty PN 42 do 185°C přímé vnitřní závit G 2</t>
  </si>
  <si>
    <t>197</t>
  </si>
  <si>
    <t>734292725</t>
  </si>
  <si>
    <t>Kohout kulový přímý G 1 PN 42 do 185°C vnitřní závit s vypouštěním</t>
  </si>
  <si>
    <t>1771643881</t>
  </si>
  <si>
    <t>Ostatní armatury kulové kohouty PN 42 do 185°C přímé vnitřní závit s vypouštěním G 1</t>
  </si>
  <si>
    <t>199</t>
  </si>
  <si>
    <t>734411117</t>
  </si>
  <si>
    <t>Teploměr technický s pevným stonkem a jímkou zadní připojení průměr 80 mm délky 100 mm</t>
  </si>
  <si>
    <t>530734044</t>
  </si>
  <si>
    <t>Teploměry technické s pevným stonkem a jímkou zadní připojení (axiální) průměr 80 mm délka stonku 100 mm</t>
  </si>
  <si>
    <t>178</t>
  </si>
  <si>
    <t>734411131</t>
  </si>
  <si>
    <t>Teploměr technický s pevným stonkem a jímkou spodní připojení průměr 80 mm délky 50 mm</t>
  </si>
  <si>
    <t>518718890</t>
  </si>
  <si>
    <t>Teploměry technické s pevným stonkem a jímkou spodní připojení (radiální) průměr 80 mm délka stonku 50 mm</t>
  </si>
  <si>
    <t>200</t>
  </si>
  <si>
    <t>734411601R</t>
  </si>
  <si>
    <t>Ochranná jímka se závitem</t>
  </si>
  <si>
    <t>2071007859</t>
  </si>
  <si>
    <t>Teploměry technické ochranné jímky se závitem do G 1</t>
  </si>
  <si>
    <t>191</t>
  </si>
  <si>
    <t>73441R</t>
  </si>
  <si>
    <t>Teploměr 0-120°C příložný s připevňovací pružinou, d=63 mm</t>
  </si>
  <si>
    <t>-1841371609</t>
  </si>
  <si>
    <t>201</t>
  </si>
  <si>
    <t>734421102R</t>
  </si>
  <si>
    <t>Tlakoměr s pevným stonkem a zpětnou klapkou tlak 0-6 bar průměr 63 mm spodní připojení</t>
  </si>
  <si>
    <t>903473384</t>
  </si>
  <si>
    <t>Tlakoměry s pevným stonkem a zpětnou klapkou spodní připojení (radiální) tlaku 0–16 bar průměru 63 mm</t>
  </si>
  <si>
    <t>193</t>
  </si>
  <si>
    <t>734421R</t>
  </si>
  <si>
    <t>Tlakoměr s pevným stonkem tlak 0-10 bar průměr 63 mm spodní připojení</t>
  </si>
  <si>
    <t>-1451036920</t>
  </si>
  <si>
    <t>194</t>
  </si>
  <si>
    <t>734424101</t>
  </si>
  <si>
    <t>Kondenzační smyčka k přivaření zahnutá PN 250 do 300°C</t>
  </si>
  <si>
    <t>-1570025325</t>
  </si>
  <si>
    <t>Tlakoměry kondenzační smyčky k přivaření, PN 250 do 300°C zahnuté</t>
  </si>
  <si>
    <t>195</t>
  </si>
  <si>
    <t>734424912</t>
  </si>
  <si>
    <t>Příslušenství tlakoměrů kohout čepový PN 25 do 50°C s nátrubkovou přípojkou M 20x1,5 mm</t>
  </si>
  <si>
    <t>-1514547210</t>
  </si>
  <si>
    <t>Příslušenství tlakoměrů kohouty čepové s nátrubkovou přípojkou PN 25 do 50°C M 20 x 1,5</t>
  </si>
  <si>
    <t>93</t>
  </si>
  <si>
    <t>734494121</t>
  </si>
  <si>
    <t>Návarek s metrickým závitem M 20x1,5 délky do 220 mm</t>
  </si>
  <si>
    <t>-1394290877</t>
  </si>
  <si>
    <t>Měřicí armatury návarky s metrickým závitem M 20x1,5 délky do 220 mm</t>
  </si>
  <si>
    <t>94</t>
  </si>
  <si>
    <t>998734101</t>
  </si>
  <si>
    <t>Přesun hmot tonážní pro armatury v objektech v do 6 m</t>
  </si>
  <si>
    <t>-244432581</t>
  </si>
  <si>
    <t>Přesun hmot pro armatury stanovený z hmotnosti přesunovaného materiálu vodorovná dopravní vzdálenost do 50 m v objektech výšky do 6 m</t>
  </si>
  <si>
    <t>95</t>
  </si>
  <si>
    <t>998734181</t>
  </si>
  <si>
    <t>Příplatek k přesunu hmot tonážní 734 prováděný bez použití mechanizace</t>
  </si>
  <si>
    <t>-1276159495</t>
  </si>
  <si>
    <t>Přesun hmot pro armatury stanovený z hmotnosti přesunovaného materiálu Příplatek k cenám za přesun prováděný bez použití mechanizace pro jakoukoliv výšku objektu</t>
  </si>
  <si>
    <t>767</t>
  </si>
  <si>
    <t>Konstrukce zámečnické</t>
  </si>
  <si>
    <t>96</t>
  </si>
  <si>
    <t>13010422</t>
  </si>
  <si>
    <t>úhelník ocelový rovnostranný jakost S235JR (11 375) 50x50x6mm</t>
  </si>
  <si>
    <t>359679265</t>
  </si>
  <si>
    <t>97</t>
  </si>
  <si>
    <t>55300000</t>
  </si>
  <si>
    <t>drobné pomocné konstrukce pro uložení potrubí</t>
  </si>
  <si>
    <t>1045072205</t>
  </si>
  <si>
    <t>98</t>
  </si>
  <si>
    <t>767995112</t>
  </si>
  <si>
    <t>Montáž atypických zámečnických konstrukcí hm přes 5 do 10 kg</t>
  </si>
  <si>
    <t>103189754</t>
  </si>
  <si>
    <t>Montáž ostatních atypických zámečnických konstrukcí hmotnosti přes 5 do 10 kg</t>
  </si>
  <si>
    <t>99</t>
  </si>
  <si>
    <t>767996702</t>
  </si>
  <si>
    <t>Demontáž atypických zámečnických konstrukcí řezáním hm jednotlivých dílů přes 50 do 100 kg</t>
  </si>
  <si>
    <t>1350763063</t>
  </si>
  <si>
    <t>Demontáž ostatních zámečnických konstrukcí řezáním o hmotnosti jednotlivých dílů přes 50 do 100 kg</t>
  </si>
  <si>
    <t>102</t>
  </si>
  <si>
    <t>998767101</t>
  </si>
  <si>
    <t>Přesun hmot tonážní pro zámečnické konstrukce v objektech v do 6 m</t>
  </si>
  <si>
    <t>932366745</t>
  </si>
  <si>
    <t>Přesun hmot pro zámečnické konstrukce stanovený z hmotnosti přesunovaného materiálu vodorovná dopravní vzdálenost do 50 m v objektech výšky do 6 m</t>
  </si>
  <si>
    <t>103</t>
  </si>
  <si>
    <t>998767181</t>
  </si>
  <si>
    <t>Příplatek k přesunu hmot tonážní 767 prováděný bez použití mechanizace</t>
  </si>
  <si>
    <t>1734046378</t>
  </si>
  <si>
    <t>Přesun hmot pro zámečnické konstrukce stanovený z hmotnosti přesunovaného materiálu Příplatek k cenám za přesun prováděný bez použití mechanizace pro jakoukoliv výšku objektu</t>
  </si>
  <si>
    <t>783</t>
  </si>
  <si>
    <t>Dokončovací práce - nátěry</t>
  </si>
  <si>
    <t>104</t>
  </si>
  <si>
    <t>783314101</t>
  </si>
  <si>
    <t>Základní jednonásobný syntetický nátěr zámečnických konstrukcí</t>
  </si>
  <si>
    <t>404011107</t>
  </si>
  <si>
    <t>Základní nátěr zámečnických konstrukcí jednonásobný syntetický</t>
  </si>
  <si>
    <t>105</t>
  </si>
  <si>
    <t>783317101</t>
  </si>
  <si>
    <t>Krycí jednonásobný syntetický standardní nátěr zámečnických konstrukcí</t>
  </si>
  <si>
    <t>339301302</t>
  </si>
  <si>
    <t>Krycí nátěr (email) zámečnických konstrukcí jednonásobný syntetický standardní</t>
  </si>
  <si>
    <t>106</t>
  </si>
  <si>
    <t>783614551</t>
  </si>
  <si>
    <t>Základní jednonásobný syntetický nátěr potrubí DN do 50 mm</t>
  </si>
  <si>
    <t>-473380772</t>
  </si>
  <si>
    <t>Základní nátěr armatur a kovových potrubí jednonásobný potrubí do DN 50 mm syntetický</t>
  </si>
  <si>
    <t>107</t>
  </si>
  <si>
    <t>783614561</t>
  </si>
  <si>
    <t>Základní jednonásobný syntetický nátěr potrubí přes DN 50 do DN 100 mm</t>
  </si>
  <si>
    <t>2122482133</t>
  </si>
  <si>
    <t>Základní nátěr armatur a kovových potrubí jednonásobný potrubí přes DN 50 do DN 100 mm syntetický</t>
  </si>
  <si>
    <t>HZS</t>
  </si>
  <si>
    <t>Hodinové zúčtovací sazby</t>
  </si>
  <si>
    <t>108</t>
  </si>
  <si>
    <t>HZS1292</t>
  </si>
  <si>
    <t>Hodinová zúčtovací sazba stavební dělník</t>
  </si>
  <si>
    <t>-148771780</t>
  </si>
  <si>
    <t>Hodinové zúčtovací sazby profesí HSV zemní a pomocné práce stavební dělník</t>
  </si>
  <si>
    <t>109</t>
  </si>
  <si>
    <t>HZS1301</t>
  </si>
  <si>
    <t>Hodinová zúčtovací sazba zedník</t>
  </si>
  <si>
    <t>1429626873</t>
  </si>
  <si>
    <t>Hodinové zúčtovací sazby profesí HSV provádění konstrukcí zedník</t>
  </si>
  <si>
    <t>110</t>
  </si>
  <si>
    <t>HZS2212</t>
  </si>
  <si>
    <t>Hodinová zúčtovací sazba instalatér odborný</t>
  </si>
  <si>
    <t>-1516171019</t>
  </si>
  <si>
    <t>Hodinové zúčtovací sazby profesí PSV provádění stavebních instalací instalatér odborný</t>
  </si>
  <si>
    <t>OST</t>
  </si>
  <si>
    <t>Ostatní</t>
  </si>
  <si>
    <t>111</t>
  </si>
  <si>
    <t>1003</t>
  </si>
  <si>
    <t>Proplach potrubních rozvodů, včetně vyčištění všech filtrů</t>
  </si>
  <si>
    <t>262144</t>
  </si>
  <si>
    <t>21223479</t>
  </si>
  <si>
    <t>112</t>
  </si>
  <si>
    <t>1004</t>
  </si>
  <si>
    <t>Vypouštění systému,vč.pitné vody</t>
  </si>
  <si>
    <t>643063317</t>
  </si>
  <si>
    <t>113</t>
  </si>
  <si>
    <t>1005</t>
  </si>
  <si>
    <t>Napouštění systému, včetně odvzdušnění vč.pitné vody</t>
  </si>
  <si>
    <t>525673296</t>
  </si>
  <si>
    <t>114</t>
  </si>
  <si>
    <t>1007.1.1</t>
  </si>
  <si>
    <t>Návrh provozního řádu</t>
  </si>
  <si>
    <t>-656011999</t>
  </si>
  <si>
    <t>115</t>
  </si>
  <si>
    <t>1007.2</t>
  </si>
  <si>
    <t>Zaregulování</t>
  </si>
  <si>
    <t>1571460512</t>
  </si>
  <si>
    <t>116</t>
  </si>
  <si>
    <t>1017</t>
  </si>
  <si>
    <t>Provozní zkouška (dilatační + topná) dle ČSN 06 0310</t>
  </si>
  <si>
    <t>-1733833800</t>
  </si>
  <si>
    <t>117</t>
  </si>
  <si>
    <t>1018</t>
  </si>
  <si>
    <t>Funkční zkoušky</t>
  </si>
  <si>
    <t>-1751916223</t>
  </si>
  <si>
    <t>118</t>
  </si>
  <si>
    <t>1019</t>
  </si>
  <si>
    <t>Zkušební provoz</t>
  </si>
  <si>
    <t>-1153737920</t>
  </si>
  <si>
    <t>120</t>
  </si>
  <si>
    <t>1028.1</t>
  </si>
  <si>
    <t>Zaškolení obsluhy</t>
  </si>
  <si>
    <t>575884430</t>
  </si>
  <si>
    <t>121</t>
  </si>
  <si>
    <t>1029</t>
  </si>
  <si>
    <t>Fotodokumentace</t>
  </si>
  <si>
    <t>1265548380</t>
  </si>
  <si>
    <t>122</t>
  </si>
  <si>
    <t>1030</t>
  </si>
  <si>
    <t>Dokumentace skutečného provedení</t>
  </si>
  <si>
    <t>2142329128</t>
  </si>
  <si>
    <t>123</t>
  </si>
  <si>
    <t>1031</t>
  </si>
  <si>
    <t>Požární hlídka - po ukončení sváření po pracovní době</t>
  </si>
  <si>
    <t>-555631841</t>
  </si>
  <si>
    <t>124</t>
  </si>
  <si>
    <t>1032</t>
  </si>
  <si>
    <t>Dodavatelská dokumentace pro předání stavby</t>
  </si>
  <si>
    <t>-1347686396</t>
  </si>
  <si>
    <t>Pokyn pro vyplnění</t>
  </si>
  <si>
    <t>Pro stanovení nabídkové ceny za dílo, nebo jeho část, je rozhodující veškerá výkresová dokumentace výkazy, výpisy materiálů, technická zpráva, statický výpočet. Dodavatel si musí provést vlastní specifikaci pro stanovení nákladů. V případě nejasností možn</t>
  </si>
  <si>
    <t>-1096630726</t>
  </si>
  <si>
    <t>Pro stanovení nabídkové ceny za dílo, nebo jeho část, je rozhodující veškerá výkresová dokumentace výkazy, výpisy materiálů, technická zpráva, statický výpočet. Dodavatel si musí provést vlastní specifikaci pro stanovení nákladů. V případě nejasností možno kontaktovat projektanta, který doplní  se souhlasem zadavatele veškeré potřebné informace, nutné pro zodpovědné stanovení nabídkové ceny.</t>
  </si>
  <si>
    <t>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</t>
  </si>
  <si>
    <t>-1838049442</t>
  </si>
  <si>
    <t>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</t>
  </si>
  <si>
    <t>Součástí nabídkové ceny je rovněž tzv. dodavatelská příprava stavby a dodavatelská dokumentace, kterou je nutno předložit technickému dozoru investora, případně zástupci projektanta.</t>
  </si>
  <si>
    <t>2067148830</t>
  </si>
  <si>
    <t>Bude-li dodavatel poskytovat projektovou dokumentaci k ocenění svým subdodavatelům, je nutno jej seznámit se všemi skutečnostmi a podmínkami, určenými pro stanovení celkových nákladů i jednotkové ceny.</t>
  </si>
  <si>
    <t>1707531999</t>
  </si>
  <si>
    <t>Dodavatel je povinen podrobně prostudovat předloženou projektovou dokumentaci. Pokud dodavatel na základě svých odborných zkušeností zjistí, že v projektové dokumentaci není některá činnost či položka nutná pro dokončení předmětného díla uvedena, je povin</t>
  </si>
  <si>
    <t>-1347145636</t>
  </si>
  <si>
    <t>Dodavatel je povinen podrobně prostudovat předloženou projektovou dokumentaci. Pokud dodavatel na základě svých odborných zkušeností zjistí, že v projektové dokumentaci není některá činnost či položka nutná pro dokončení předmětného díla uvedena, je povinen ji doplnit  do nabídky a ocenit ji.</t>
  </si>
  <si>
    <t>Výkazy výměr jsou bez technologických přídavků a prořezů</t>
  </si>
  <si>
    <t>1370777989</t>
  </si>
  <si>
    <t>52_23_DPS_01.02 - Zemní plyn</t>
  </si>
  <si>
    <t xml:space="preserve">    723 - Zdravotechnika - vnitřní plynovod</t>
  </si>
  <si>
    <t>723</t>
  </si>
  <si>
    <t>Zdravotechnika - vnitřní plynovod</t>
  </si>
  <si>
    <t>723111202</t>
  </si>
  <si>
    <t>Potrubí ocelové závitové černé bezešvé svařované běžné DN 15</t>
  </si>
  <si>
    <t>599473511</t>
  </si>
  <si>
    <t>Potrubí z ocelových trubek závitových černých spojovaných svařováním, bezešvých běžných DN 15</t>
  </si>
  <si>
    <t>723111204</t>
  </si>
  <si>
    <t>Potrubí ocelové závitové černé bezešvé svařované běžné DN 25</t>
  </si>
  <si>
    <t>1589643916</t>
  </si>
  <si>
    <t>Potrubí z ocelových trubek závitových černých spojovaných svařováním, bezešvých běžných DN 25</t>
  </si>
  <si>
    <t>10</t>
  </si>
  <si>
    <t>723120804</t>
  </si>
  <si>
    <t>Demontáž potrubí ocelové závitové svařované DN do 25</t>
  </si>
  <si>
    <t>-225111020</t>
  </si>
  <si>
    <t>Demontáž potrubí svařovaného z ocelových trubek závitových do DN 25</t>
  </si>
  <si>
    <t>723120805</t>
  </si>
  <si>
    <t>Demontáž potrubí ocelové závitové svařované DN od 25 do 50</t>
  </si>
  <si>
    <t>226454754</t>
  </si>
  <si>
    <t>Demontáž potrubí svařovaného z ocelových trubek závitových přes 25 do DN 50</t>
  </si>
  <si>
    <t>723190901</t>
  </si>
  <si>
    <t>Uzavření,otevření plynovodního potrubí při opravě</t>
  </si>
  <si>
    <t>588861126</t>
  </si>
  <si>
    <t>Opravy plynovodního potrubí uzavření nebo otevření potrubí</t>
  </si>
  <si>
    <t>723190907</t>
  </si>
  <si>
    <t>Odvzdušnění nebo napuštění plynovodního potrubí</t>
  </si>
  <si>
    <t>649563848</t>
  </si>
  <si>
    <t>Opravy plynovodního potrubí odvzdušnění a napuštění potrubí</t>
  </si>
  <si>
    <t>723221304</t>
  </si>
  <si>
    <t>Ventil vzorkovací rohový G 1/2" PN 5 s vnitřním závitem</t>
  </si>
  <si>
    <t>1761022719</t>
  </si>
  <si>
    <t>Armatury s jedním závitem ventily vzorkovací rohové PN 5 vnitřní závit G 1/2"</t>
  </si>
  <si>
    <t>723231162</t>
  </si>
  <si>
    <t>Kohout kulový přímý G 1/2" PN 42 do 185°C plnoprůtokový vnitřní závit těžká řada</t>
  </si>
  <si>
    <t>1764581638</t>
  </si>
  <si>
    <t>Armatury se dvěma závity kohouty kulové PN 42 do 185°C plnoprůtokové vnitřní závit těžká řada G 1/2"</t>
  </si>
  <si>
    <t>723231164</t>
  </si>
  <si>
    <t>Kohout kulový přímý G 1" PN 42 do 185°C plnoprůtokový vnitřní závit těžká řada</t>
  </si>
  <si>
    <t>-539666077</t>
  </si>
  <si>
    <t>Armatury se dvěma závity kohouty kulové PN 42 do 185°C plnoprůtokové vnitřní závit těžká řada G 1"</t>
  </si>
  <si>
    <t>998723101</t>
  </si>
  <si>
    <t>Přesun hmot tonážní pro vnitřní plynovod v objektech v do 6 m</t>
  </si>
  <si>
    <t>1992595311</t>
  </si>
  <si>
    <t>Přesun hmot pro vnitřní plynovod stanovený z hmotnosti přesunovaného materiálu vodorovná dopravní vzdálenost do 50 m v objektech výšky do 6 m</t>
  </si>
  <si>
    <t>998723181</t>
  </si>
  <si>
    <t>Příplatek k přesunu hmot tonážní 723 prováděný bez použití mechanizace</t>
  </si>
  <si>
    <t>1168916444</t>
  </si>
  <si>
    <t>Přesun hmot pro vnitřní plynovod stanovený z hmotnosti přesunovaného materiálu Příplatek k ceně za přesun prováděný bez použití mechanizace pro jakoukoliv výšku objektu</t>
  </si>
  <si>
    <t>13</t>
  </si>
  <si>
    <t>-95536980</t>
  </si>
  <si>
    <t>14</t>
  </si>
  <si>
    <t>Štítky na potrubí dle ČSN 13 0072</t>
  </si>
  <si>
    <t>1266534306</t>
  </si>
  <si>
    <t>905838276</t>
  </si>
  <si>
    <t>-525064788</t>
  </si>
  <si>
    <t>734421102R1</t>
  </si>
  <si>
    <t>Manometr - pr. 100mm, rozsah 0-10 kPa,  připojení M20x1,5, tř. přesnosti 1,6%, vč.Propojovacího potrubí a tlačítkového ventilu s nulováním</t>
  </si>
  <si>
    <t>1685849763</t>
  </si>
  <si>
    <t>734494213</t>
  </si>
  <si>
    <t>Návarek s trubkovým závitem G 1/2</t>
  </si>
  <si>
    <t>-1081901322</t>
  </si>
  <si>
    <t>Měřicí armatury návarky s trubkovým závitem G 1/2</t>
  </si>
  <si>
    <t>-1812408732</t>
  </si>
  <si>
    <t>20</t>
  </si>
  <si>
    <t>215095557</t>
  </si>
  <si>
    <t>-223054174</t>
  </si>
  <si>
    <t>26</t>
  </si>
  <si>
    <t>1005a</t>
  </si>
  <si>
    <t>Provozní zkoušky ČSN EN 1775 a TPG 704 01</t>
  </si>
  <si>
    <t>hzs</t>
  </si>
  <si>
    <t>1990256542</t>
  </si>
  <si>
    <t>1005b</t>
  </si>
  <si>
    <t>Tlaková zkouška ČSN EN 1775</t>
  </si>
  <si>
    <t>578787311</t>
  </si>
  <si>
    <t>1006</t>
  </si>
  <si>
    <t>Výchozí revize plynovodu</t>
  </si>
  <si>
    <t>-2112198531</t>
  </si>
  <si>
    <t>1007</t>
  </si>
  <si>
    <t>-1368681911</t>
  </si>
  <si>
    <t>30</t>
  </si>
  <si>
    <t>1008</t>
  </si>
  <si>
    <t>-815530118</t>
  </si>
  <si>
    <t>31</t>
  </si>
  <si>
    <t>1023</t>
  </si>
  <si>
    <t>vizuální kontrola svárů (dle ČSN EN ISO 17 637 a ČSN EN 13018) v rozsahu dle ČSN EN 13480 - rozsah 100%</t>
  </si>
  <si>
    <t>793778859</t>
  </si>
  <si>
    <t>Vizuální kontrola svarů dle ČSN EN ISO 17637 a ČSN EN 13018 (100%)</t>
  </si>
  <si>
    <t>-959472729</t>
  </si>
  <si>
    <t>33</t>
  </si>
  <si>
    <t>494042479</t>
  </si>
  <si>
    <t>34</t>
  </si>
  <si>
    <t>900289707</t>
  </si>
  <si>
    <t>52_23_DPS_01.03 - Měření a regulace</t>
  </si>
  <si>
    <t>210100001R00</t>
  </si>
  <si>
    <t>Ukončení vodičů v rozvaděči + zapojení do 2,5 mm2</t>
  </si>
  <si>
    <t>-725584134</t>
  </si>
  <si>
    <t>210-101</t>
  </si>
  <si>
    <t>Montáž periférií kotelny</t>
  </si>
  <si>
    <t>566077173</t>
  </si>
  <si>
    <t>210-102</t>
  </si>
  <si>
    <t>Napojení BUP</t>
  </si>
  <si>
    <t>1799932861</t>
  </si>
  <si>
    <t>210-103</t>
  </si>
  <si>
    <t>MTZ zapojení čidel</t>
  </si>
  <si>
    <t>-1801013649</t>
  </si>
  <si>
    <t>210190002R00</t>
  </si>
  <si>
    <t>Montáž celoplechových rozvodnic do váhy 50 kg</t>
  </si>
  <si>
    <t>-204471283</t>
  </si>
  <si>
    <t>210190004R00</t>
  </si>
  <si>
    <t>Montáž-zapojení čerpadel</t>
  </si>
  <si>
    <t>1649907262</t>
  </si>
  <si>
    <t>210190005</t>
  </si>
  <si>
    <t>Montáž-zapojení servopohonů</t>
  </si>
  <si>
    <t>2031364931</t>
  </si>
  <si>
    <t>210220321R00</t>
  </si>
  <si>
    <t>Svorka na potrubí Bernard, včetně Cu pásku</t>
  </si>
  <si>
    <t>170650324</t>
  </si>
  <si>
    <t>210860222R00</t>
  </si>
  <si>
    <t>Kabel speciální JYTY s Al 4 x 1 mm pevně uložený</t>
  </si>
  <si>
    <t>2119694938</t>
  </si>
  <si>
    <t>210860261R00</t>
  </si>
  <si>
    <t>Kabel speciální SYKFY 1-2 x2x 0,8 mm pevně uložený</t>
  </si>
  <si>
    <t>-793647264</t>
  </si>
  <si>
    <t>34111000R</t>
  </si>
  <si>
    <t>Kabel silový s Cu jádrem 750 V CYKY 2 x 1,5 mm2</t>
  </si>
  <si>
    <t>2013014889</t>
  </si>
  <si>
    <t>34111030R</t>
  </si>
  <si>
    <t>Kabel silový s Cu jádrem 750 V CYKY 3 x 1,5 mm2</t>
  </si>
  <si>
    <t>1297133669</t>
  </si>
  <si>
    <t>34121044R</t>
  </si>
  <si>
    <t>Kabel sdělovací s Cu jádrem JYSTY 1x2x0,80 mm</t>
  </si>
  <si>
    <t>-2024270262</t>
  </si>
  <si>
    <t>34121044R.1</t>
  </si>
  <si>
    <t>Kabel sdělovací s Cu jádrem JYSTY 2x2x0,80 mm</t>
  </si>
  <si>
    <t>-24789169</t>
  </si>
  <si>
    <t>34121554R</t>
  </si>
  <si>
    <t>Kabel sdělovací s Cu jádrem JYTY 4 x 1 mm</t>
  </si>
  <si>
    <t>-1912054460</t>
  </si>
  <si>
    <t>34142187R</t>
  </si>
  <si>
    <t>Vodič pro pevné uložení CYA 6,00 mm2 zelený</t>
  </si>
  <si>
    <t>52016365</t>
  </si>
  <si>
    <t>34531501R</t>
  </si>
  <si>
    <t>Čidla Ni1000/5000ppm, příložné</t>
  </si>
  <si>
    <t>-717187136</t>
  </si>
  <si>
    <t>34531502R</t>
  </si>
  <si>
    <t>Čidlo Ni1000/5000ppm, Venkovní</t>
  </si>
  <si>
    <t>1099604439</t>
  </si>
  <si>
    <t>345-3151R</t>
  </si>
  <si>
    <t>Čidlo Ni1000/5000ppm-ponorné do jímky</t>
  </si>
  <si>
    <t>-318912387</t>
  </si>
  <si>
    <t>34571051R</t>
  </si>
  <si>
    <t>Trubka elektroinstalační ohebná 2323/LPE-1 d 22,9 mm</t>
  </si>
  <si>
    <t>-591408639</t>
  </si>
  <si>
    <t>34571092R</t>
  </si>
  <si>
    <t>Trubka elektroinstalační tuhá z PVC d20-25</t>
  </si>
  <si>
    <t>-1586911603</t>
  </si>
  <si>
    <t>405619512R</t>
  </si>
  <si>
    <t>Čidlo Ni1000/5000ppm , prostorové</t>
  </si>
  <si>
    <t>372678864</t>
  </si>
  <si>
    <t>405620</t>
  </si>
  <si>
    <t>Tlakové čidlo 0-6bar, 4-20mA</t>
  </si>
  <si>
    <t>998442060</t>
  </si>
  <si>
    <t>405621</t>
  </si>
  <si>
    <t>Čidlo zaplavení -plováček</t>
  </si>
  <si>
    <t>1526606456</t>
  </si>
  <si>
    <t>405623</t>
  </si>
  <si>
    <t>Kompaktní detektor METAN, I a II stupeň, 230V-STÁVAJÍCÍ</t>
  </si>
  <si>
    <t>-1492933122</t>
  </si>
  <si>
    <t>405624</t>
  </si>
  <si>
    <t>Kompaktní detektor CO, I a II stupeň, 230V</t>
  </si>
  <si>
    <t>1141640419</t>
  </si>
  <si>
    <t>405625</t>
  </si>
  <si>
    <t>Houkačka se signalizací 230V</t>
  </si>
  <si>
    <t>804580890</t>
  </si>
  <si>
    <t>480100</t>
  </si>
  <si>
    <t>Volně programovatelný regulátor DC1</t>
  </si>
  <si>
    <t>1046988451</t>
  </si>
  <si>
    <t>480101</t>
  </si>
  <si>
    <t>Průmyslový terminál, LCD - STÁVAJÍCÍ, displej 4×20 zn., paralelní rozhraní,</t>
  </si>
  <si>
    <t>-989717838</t>
  </si>
  <si>
    <t>44</t>
  </si>
  <si>
    <t>480-102</t>
  </si>
  <si>
    <t>Aplikační SW regulace</t>
  </si>
  <si>
    <t>DB</t>
  </si>
  <si>
    <t>386245028</t>
  </si>
  <si>
    <t>45</t>
  </si>
  <si>
    <t>480-103</t>
  </si>
  <si>
    <t>Aplikační SW webové vizualizace</t>
  </si>
  <si>
    <t>1406087251</t>
  </si>
  <si>
    <t>550500</t>
  </si>
  <si>
    <t>Drobný montážní materiál</t>
  </si>
  <si>
    <t>kpl.</t>
  </si>
  <si>
    <t>-1278325175</t>
  </si>
  <si>
    <t>550501</t>
  </si>
  <si>
    <t>Dodávka rozvaděče RA1, vč.výroby dle v.č.6</t>
  </si>
  <si>
    <t>1866165036</t>
  </si>
  <si>
    <t>550502</t>
  </si>
  <si>
    <t>STOP tlačítko kotelny</t>
  </si>
  <si>
    <t>1380653900</t>
  </si>
  <si>
    <t>550-502</t>
  </si>
  <si>
    <t>Napojení kotlů</t>
  </si>
  <si>
    <t>-1715112319</t>
  </si>
  <si>
    <t>550-503</t>
  </si>
  <si>
    <t>Servisní spuštění, zkoušky,testy</t>
  </si>
  <si>
    <t>437172172</t>
  </si>
  <si>
    <t>553473900R</t>
  </si>
  <si>
    <t>Žlab kabelový 100x50 a 50x50, vč. upevňovací techniky</t>
  </si>
  <si>
    <t>-590244327</t>
  </si>
  <si>
    <t>650-00221478</t>
  </si>
  <si>
    <t>Demontáž stávajcí technologie MaR</t>
  </si>
  <si>
    <t>hod.</t>
  </si>
  <si>
    <t>-2109199101</t>
  </si>
  <si>
    <t>650010636R00</t>
  </si>
  <si>
    <t>Montáž trubky ohebné plastové D 20-25 mm</t>
  </si>
  <si>
    <t>-309764022</t>
  </si>
  <si>
    <t>650010642R00</t>
  </si>
  <si>
    <t>Montáž trubky plastové tuhé D 20 uložené pevně</t>
  </si>
  <si>
    <t>-382787291</t>
  </si>
  <si>
    <t>650011111R00</t>
  </si>
  <si>
    <t>Montáž žlabu kabelového drátěného šířky do 150 mm</t>
  </si>
  <si>
    <t>640434711</t>
  </si>
  <si>
    <t>65001222R</t>
  </si>
  <si>
    <t>Zapojení stávajícího osvětlení vč.ukončení, do RA1</t>
  </si>
  <si>
    <t>-2106300386</t>
  </si>
  <si>
    <t>650122617R00</t>
  </si>
  <si>
    <t>Uložení vodiče Cu 6 mm2 volně</t>
  </si>
  <si>
    <t>-510531378</t>
  </si>
  <si>
    <t>650124263R00</t>
  </si>
  <si>
    <t>Uložení kabelu Cu 5 x 2,5 mm2 pevně</t>
  </si>
  <si>
    <t>-2123411843</t>
  </si>
  <si>
    <t>650125641R00</t>
  </si>
  <si>
    <t>Uložení kabelu Cu 3 x 1,5 mm2 pevně</t>
  </si>
  <si>
    <t>276465496</t>
  </si>
  <si>
    <t>46</t>
  </si>
  <si>
    <t>VN100</t>
  </si>
  <si>
    <t>Výchozí revizní zpráva elektro</t>
  </si>
  <si>
    <t>613835489</t>
  </si>
  <si>
    <t>47</t>
  </si>
  <si>
    <t>VN101</t>
  </si>
  <si>
    <t>Mimostaveništní doprava</t>
  </si>
  <si>
    <t>-957667824</t>
  </si>
  <si>
    <t>48</t>
  </si>
  <si>
    <t>VN103</t>
  </si>
  <si>
    <t>Dokumentace skutečného stavu</t>
  </si>
  <si>
    <t>-1559630825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</si>
</sst>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49352E7E-29E7-41C0-A072-6E7303894BC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topLeftCell="A61" workbookViewId="0">
      <selection activeCell="BE91" sqref="BE9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91" t="s">
        <v>14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R5" s="16"/>
      <c r="BE5" s="188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92" t="s">
        <v>17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R6" s="16"/>
      <c r="BE6" s="189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89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89"/>
      <c r="BS8" s="13" t="s">
        <v>6</v>
      </c>
    </row>
    <row r="9" spans="1:74" ht="14.45" customHeight="1">
      <c r="B9" s="16"/>
      <c r="AR9" s="16"/>
      <c r="BE9" s="189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89"/>
      <c r="BS10" s="13" t="s">
        <v>6</v>
      </c>
    </row>
    <row r="11" spans="1:74" ht="18.399999999999999" customHeight="1">
      <c r="B11" s="16"/>
      <c r="E11" s="21" t="s">
        <v>21</v>
      </c>
      <c r="AK11" s="23" t="s">
        <v>26</v>
      </c>
      <c r="AN11" s="21" t="s">
        <v>1</v>
      </c>
      <c r="AR11" s="16"/>
      <c r="BE11" s="189"/>
      <c r="BS11" s="13" t="s">
        <v>6</v>
      </c>
    </row>
    <row r="12" spans="1:74" ht="6.95" customHeight="1">
      <c r="B12" s="16"/>
      <c r="AR12" s="16"/>
      <c r="BE12" s="189"/>
      <c r="BS12" s="13" t="s">
        <v>6</v>
      </c>
    </row>
    <row r="13" spans="1:74" ht="12" customHeight="1">
      <c r="B13" s="16"/>
      <c r="D13" s="23" t="s">
        <v>27</v>
      </c>
      <c r="AK13" s="23" t="s">
        <v>25</v>
      </c>
      <c r="AN13" s="25" t="s">
        <v>28</v>
      </c>
      <c r="AR13" s="16"/>
      <c r="BE13" s="189"/>
      <c r="BS13" s="13" t="s">
        <v>6</v>
      </c>
    </row>
    <row r="14" spans="1:74" ht="12.75">
      <c r="B14" s="16"/>
      <c r="E14" s="193" t="s">
        <v>28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3" t="s">
        <v>26</v>
      </c>
      <c r="AN14" s="25" t="s">
        <v>28</v>
      </c>
      <c r="AR14" s="16"/>
      <c r="BE14" s="189"/>
      <c r="BS14" s="13" t="s">
        <v>6</v>
      </c>
    </row>
    <row r="15" spans="1:74" ht="6.95" customHeight="1">
      <c r="B15" s="16"/>
      <c r="AR15" s="16"/>
      <c r="BE15" s="189"/>
      <c r="BS15" s="13" t="s">
        <v>4</v>
      </c>
    </row>
    <row r="16" spans="1:74" ht="12" customHeight="1">
      <c r="B16" s="16"/>
      <c r="D16" s="23" t="s">
        <v>29</v>
      </c>
      <c r="AK16" s="23" t="s">
        <v>25</v>
      </c>
      <c r="AN16" s="21" t="s">
        <v>1</v>
      </c>
      <c r="AR16" s="16"/>
      <c r="BE16" s="189"/>
      <c r="BS16" s="13" t="s">
        <v>4</v>
      </c>
    </row>
    <row r="17" spans="2:71" ht="18.399999999999999" customHeight="1">
      <c r="B17" s="16"/>
      <c r="E17" s="21" t="s">
        <v>21</v>
      </c>
      <c r="AK17" s="23" t="s">
        <v>26</v>
      </c>
      <c r="AN17" s="21" t="s">
        <v>1</v>
      </c>
      <c r="AR17" s="16"/>
      <c r="BE17" s="189"/>
      <c r="BS17" s="13" t="s">
        <v>30</v>
      </c>
    </row>
    <row r="18" spans="2:71" ht="6.95" customHeight="1">
      <c r="B18" s="16"/>
      <c r="AR18" s="16"/>
      <c r="BE18" s="189"/>
      <c r="BS18" s="13" t="s">
        <v>6</v>
      </c>
    </row>
    <row r="19" spans="2:71" ht="12" customHeight="1">
      <c r="B19" s="16"/>
      <c r="D19" s="23" t="s">
        <v>31</v>
      </c>
      <c r="AK19" s="23" t="s">
        <v>25</v>
      </c>
      <c r="AN19" s="21" t="s">
        <v>1</v>
      </c>
      <c r="AR19" s="16"/>
      <c r="BE19" s="189"/>
      <c r="BS19" s="13" t="s">
        <v>6</v>
      </c>
    </row>
    <row r="20" spans="2:71" ht="18.399999999999999" customHeight="1">
      <c r="B20" s="16"/>
      <c r="E20" s="21" t="s">
        <v>32</v>
      </c>
      <c r="AK20" s="23" t="s">
        <v>26</v>
      </c>
      <c r="AN20" s="21" t="s">
        <v>1</v>
      </c>
      <c r="AR20" s="16"/>
      <c r="BE20" s="189"/>
      <c r="BS20" s="13" t="s">
        <v>30</v>
      </c>
    </row>
    <row r="21" spans="2:71" ht="6.95" customHeight="1">
      <c r="B21" s="16"/>
      <c r="AR21" s="16"/>
      <c r="BE21" s="189"/>
    </row>
    <row r="22" spans="2:71" ht="12" customHeight="1">
      <c r="B22" s="16"/>
      <c r="D22" s="23" t="s">
        <v>33</v>
      </c>
      <c r="AR22" s="16"/>
      <c r="BE22" s="189"/>
    </row>
    <row r="23" spans="2:71" ht="16.5" customHeight="1">
      <c r="B23" s="16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6"/>
      <c r="BE23" s="189"/>
    </row>
    <row r="24" spans="2:71" ht="6.95" customHeight="1">
      <c r="B24" s="16"/>
      <c r="AR24" s="16"/>
      <c r="BE24" s="189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9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6">
        <f>ROUND(AG94,2)</f>
        <v>0</v>
      </c>
      <c r="AL26" s="197"/>
      <c r="AM26" s="197"/>
      <c r="AN26" s="197"/>
      <c r="AO26" s="197"/>
      <c r="AR26" s="28"/>
      <c r="BE26" s="189"/>
    </row>
    <row r="27" spans="2:71" s="1" customFormat="1" ht="6.95" customHeight="1">
      <c r="B27" s="28"/>
      <c r="AR27" s="28"/>
      <c r="BE27" s="189"/>
    </row>
    <row r="28" spans="2:71" s="1" customFormat="1" ht="12.75">
      <c r="B28" s="28"/>
      <c r="L28" s="198" t="s">
        <v>35</v>
      </c>
      <c r="M28" s="198"/>
      <c r="N28" s="198"/>
      <c r="O28" s="198"/>
      <c r="P28" s="198"/>
      <c r="W28" s="198" t="s">
        <v>36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37</v>
      </c>
      <c r="AL28" s="198"/>
      <c r="AM28" s="198"/>
      <c r="AN28" s="198"/>
      <c r="AO28" s="198"/>
      <c r="AR28" s="28"/>
      <c r="BE28" s="189"/>
    </row>
    <row r="29" spans="2:71" s="2" customFormat="1" ht="14.45" customHeight="1">
      <c r="B29" s="32"/>
      <c r="D29" s="23" t="s">
        <v>38</v>
      </c>
      <c r="F29" s="23" t="s">
        <v>39</v>
      </c>
      <c r="L29" s="183">
        <v>0.21</v>
      </c>
      <c r="M29" s="182"/>
      <c r="N29" s="182"/>
      <c r="O29" s="182"/>
      <c r="P29" s="182"/>
      <c r="W29" s="181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ROUND(AV94, 2)</f>
        <v>0</v>
      </c>
      <c r="AL29" s="182"/>
      <c r="AM29" s="182"/>
      <c r="AN29" s="182"/>
      <c r="AO29" s="182"/>
      <c r="AR29" s="32"/>
      <c r="BE29" s="190"/>
    </row>
    <row r="30" spans="2:71" s="2" customFormat="1" ht="14.45" customHeight="1">
      <c r="B30" s="32"/>
      <c r="F30" s="23" t="s">
        <v>40</v>
      </c>
      <c r="L30" s="183">
        <v>0.12</v>
      </c>
      <c r="M30" s="182"/>
      <c r="N30" s="182"/>
      <c r="O30" s="182"/>
      <c r="P30" s="182"/>
      <c r="W30" s="181">
        <f>ROUND(BA94,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ROUND(AW94, 2)</f>
        <v>0</v>
      </c>
      <c r="AL30" s="182"/>
      <c r="AM30" s="182"/>
      <c r="AN30" s="182"/>
      <c r="AO30" s="182"/>
      <c r="AR30" s="32"/>
      <c r="BE30" s="190"/>
    </row>
    <row r="31" spans="2:71" s="2" customFormat="1" ht="14.45" hidden="1" customHeight="1">
      <c r="B31" s="32"/>
      <c r="F31" s="23" t="s">
        <v>41</v>
      </c>
      <c r="L31" s="183">
        <v>0.21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  <c r="BE31" s="190"/>
    </row>
    <row r="32" spans="2:71" s="2" customFormat="1" ht="14.45" hidden="1" customHeight="1">
      <c r="B32" s="32"/>
      <c r="F32" s="23" t="s">
        <v>42</v>
      </c>
      <c r="L32" s="183">
        <v>0.12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  <c r="BE32" s="190"/>
    </row>
    <row r="33" spans="2:57" s="2" customFormat="1" ht="14.45" hidden="1" customHeight="1">
      <c r="B33" s="32"/>
      <c r="F33" s="23" t="s">
        <v>43</v>
      </c>
      <c r="L33" s="183">
        <v>0</v>
      </c>
      <c r="M33" s="182"/>
      <c r="N33" s="182"/>
      <c r="O33" s="182"/>
      <c r="P33" s="182"/>
      <c r="W33" s="181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2"/>
      <c r="BE33" s="190"/>
    </row>
    <row r="34" spans="2:57" s="1" customFormat="1" ht="6.95" customHeight="1">
      <c r="B34" s="28"/>
      <c r="AR34" s="28"/>
      <c r="BE34" s="189"/>
    </row>
    <row r="35" spans="2:57" s="1" customFormat="1" ht="25.9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184" t="s">
        <v>46</v>
      </c>
      <c r="Y35" s="185"/>
      <c r="Z35" s="185"/>
      <c r="AA35" s="185"/>
      <c r="AB35" s="185"/>
      <c r="AC35" s="35"/>
      <c r="AD35" s="35"/>
      <c r="AE35" s="35"/>
      <c r="AF35" s="35"/>
      <c r="AG35" s="35"/>
      <c r="AH35" s="35"/>
      <c r="AI35" s="35"/>
      <c r="AJ35" s="35"/>
      <c r="AK35" s="186">
        <f>SUM(AK26:AK33)</f>
        <v>0</v>
      </c>
      <c r="AL35" s="185"/>
      <c r="AM35" s="185"/>
      <c r="AN35" s="185"/>
      <c r="AO35" s="18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52_23</v>
      </c>
      <c r="AR84" s="44"/>
    </row>
    <row r="85" spans="1:91" s="4" customFormat="1" ht="36.950000000000003" customHeight="1">
      <c r="B85" s="45"/>
      <c r="C85" s="46" t="s">
        <v>16</v>
      </c>
      <c r="L85" s="172" t="str">
        <f>K6</f>
        <v>Ubytovna. ul. Palkovická 2205, Frýdek-Místek - Rekonstrukce kotelny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 xml:space="preserve"> </v>
      </c>
      <c r="AI87" s="23" t="s">
        <v>22</v>
      </c>
      <c r="AM87" s="174" t="str">
        <f>IF(AN8= "","",AN8)</f>
        <v>14. 9. 2023</v>
      </c>
      <c r="AN87" s="174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 xml:space="preserve"> </v>
      </c>
      <c r="AI89" s="23" t="s">
        <v>29</v>
      </c>
      <c r="AM89" s="175" t="str">
        <f>IF(E17="","",E17)</f>
        <v xml:space="preserve"> </v>
      </c>
      <c r="AN89" s="176"/>
      <c r="AO89" s="176"/>
      <c r="AP89" s="176"/>
      <c r="AR89" s="28"/>
      <c r="AS89" s="177" t="s">
        <v>54</v>
      </c>
      <c r="AT89" s="17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27</v>
      </c>
      <c r="L90" s="3" t="str">
        <f>IF(E14= "Vyplň údaj","",E14)</f>
        <v/>
      </c>
      <c r="AI90" s="23" t="s">
        <v>31</v>
      </c>
      <c r="AM90" s="175" t="str">
        <f>IF(E20="","",E20)</f>
        <v>Ing. Lucie Turcovská</v>
      </c>
      <c r="AN90" s="176"/>
      <c r="AO90" s="176"/>
      <c r="AP90" s="176"/>
      <c r="AR90" s="28"/>
      <c r="AS90" s="179"/>
      <c r="AT90" s="180"/>
      <c r="BD90" s="52"/>
    </row>
    <row r="91" spans="1:91" s="1" customFormat="1" ht="10.9" customHeight="1">
      <c r="B91" s="28"/>
      <c r="AR91" s="28"/>
      <c r="AS91" s="179"/>
      <c r="AT91" s="180"/>
      <c r="BD91" s="52"/>
    </row>
    <row r="92" spans="1:91" s="1" customFormat="1" ht="29.25" customHeight="1">
      <c r="B92" s="28"/>
      <c r="C92" s="165" t="s">
        <v>55</v>
      </c>
      <c r="D92" s="166"/>
      <c r="E92" s="166"/>
      <c r="F92" s="166"/>
      <c r="G92" s="166"/>
      <c r="H92" s="53"/>
      <c r="I92" s="167" t="s">
        <v>56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8" t="s">
        <v>57</v>
      </c>
      <c r="AH92" s="166"/>
      <c r="AI92" s="166"/>
      <c r="AJ92" s="166"/>
      <c r="AK92" s="166"/>
      <c r="AL92" s="166"/>
      <c r="AM92" s="166"/>
      <c r="AN92" s="167" t="s">
        <v>58</v>
      </c>
      <c r="AO92" s="166"/>
      <c r="AP92" s="169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0">
        <f>ROUND(SUM(AG95:AG97),2)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3" t="s">
        <v>1</v>
      </c>
      <c r="AR94" s="59"/>
      <c r="AS94" s="64">
        <f>ROUND(SUM(AS95:AS97),2)</f>
        <v>0</v>
      </c>
      <c r="AT94" s="65">
        <f>ROUND(SUM(AV94:AW94),2)</f>
        <v>0</v>
      </c>
      <c r="AU94" s="66" t="e">
        <f>ROUND(SUM(AU95:AU97),5)</f>
        <v>#REF!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ROUND(SUM(AZ95:AZ97),2)</f>
        <v>0</v>
      </c>
      <c r="BA94" s="65">
        <f>ROUND(SUM(BA95:BA97),2)</f>
        <v>0</v>
      </c>
      <c r="BB94" s="65">
        <f>ROUND(SUM(BB95:BB97),2)</f>
        <v>0</v>
      </c>
      <c r="BC94" s="65">
        <f>ROUND(SUM(BC95:BC97),2)</f>
        <v>0</v>
      </c>
      <c r="BD94" s="67">
        <f>ROUND(SUM(BD95:BD97),2)</f>
        <v>0</v>
      </c>
      <c r="BS94" s="68" t="s">
        <v>73</v>
      </c>
      <c r="BT94" s="68" t="s">
        <v>74</v>
      </c>
      <c r="BU94" s="69" t="s">
        <v>75</v>
      </c>
      <c r="BV94" s="68" t="s">
        <v>76</v>
      </c>
      <c r="BW94" s="68" t="s">
        <v>5</v>
      </c>
      <c r="BX94" s="68" t="s">
        <v>77</v>
      </c>
      <c r="CL94" s="68" t="s">
        <v>1</v>
      </c>
    </row>
    <row r="95" spans="1:91" s="6" customFormat="1" ht="37.5" customHeight="1">
      <c r="A95" s="70" t="s">
        <v>78</v>
      </c>
      <c r="B95" s="71"/>
      <c r="C95" s="72"/>
      <c r="D95" s="164" t="s">
        <v>79</v>
      </c>
      <c r="E95" s="164"/>
      <c r="F95" s="164"/>
      <c r="G95" s="164"/>
      <c r="H95" s="164"/>
      <c r="I95" s="73"/>
      <c r="J95" s="164" t="s">
        <v>80</v>
      </c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2">
        <f>'52_23_DPS_01.01 - Technol...'!J30</f>
        <v>0</v>
      </c>
      <c r="AH95" s="163"/>
      <c r="AI95" s="163"/>
      <c r="AJ95" s="163"/>
      <c r="AK95" s="163"/>
      <c r="AL95" s="163"/>
      <c r="AM95" s="163"/>
      <c r="AN95" s="162">
        <f>SUM(AG95,AT95)</f>
        <v>0</v>
      </c>
      <c r="AO95" s="163"/>
      <c r="AP95" s="163"/>
      <c r="AQ95" s="74" t="s">
        <v>81</v>
      </c>
      <c r="AR95" s="71"/>
      <c r="AS95" s="75">
        <v>0</v>
      </c>
      <c r="AT95" s="76">
        <f>ROUND(SUM(AV95:AW95),2)</f>
        <v>0</v>
      </c>
      <c r="AU95" s="77">
        <f>'52_23_DPS_01.01 - Technol...'!P133</f>
        <v>0</v>
      </c>
      <c r="AV95" s="76">
        <f>'52_23_DPS_01.01 - Technol...'!J33</f>
        <v>0</v>
      </c>
      <c r="AW95" s="76">
        <f>'52_23_DPS_01.01 - Technol...'!J34</f>
        <v>0</v>
      </c>
      <c r="AX95" s="76">
        <f>'52_23_DPS_01.01 - Technol...'!J35</f>
        <v>0</v>
      </c>
      <c r="AY95" s="76">
        <f>'52_23_DPS_01.01 - Technol...'!J36</f>
        <v>0</v>
      </c>
      <c r="AZ95" s="76">
        <f>'52_23_DPS_01.01 - Technol...'!F33</f>
        <v>0</v>
      </c>
      <c r="BA95" s="76">
        <f>'52_23_DPS_01.01 - Technol...'!F34</f>
        <v>0</v>
      </c>
      <c r="BB95" s="76">
        <f>'52_23_DPS_01.01 - Technol...'!F35</f>
        <v>0</v>
      </c>
      <c r="BC95" s="76">
        <f>'52_23_DPS_01.01 - Technol...'!F36</f>
        <v>0</v>
      </c>
      <c r="BD95" s="78">
        <f>'52_23_DPS_01.01 - Technol...'!F37</f>
        <v>0</v>
      </c>
      <c r="BT95" s="79" t="s">
        <v>82</v>
      </c>
      <c r="BV95" s="79" t="s">
        <v>76</v>
      </c>
      <c r="BW95" s="79" t="s">
        <v>83</v>
      </c>
      <c r="BX95" s="79" t="s">
        <v>5</v>
      </c>
      <c r="CL95" s="79" t="s">
        <v>1</v>
      </c>
      <c r="CM95" s="79" t="s">
        <v>84</v>
      </c>
    </row>
    <row r="96" spans="1:91" s="6" customFormat="1" ht="37.5" customHeight="1">
      <c r="A96" s="70" t="s">
        <v>78</v>
      </c>
      <c r="B96" s="71"/>
      <c r="C96" s="72"/>
      <c r="D96" s="164" t="s">
        <v>85</v>
      </c>
      <c r="E96" s="164"/>
      <c r="F96" s="164"/>
      <c r="G96" s="164"/>
      <c r="H96" s="164"/>
      <c r="I96" s="73"/>
      <c r="J96" s="164" t="s">
        <v>86</v>
      </c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2">
        <f>'52_23_DPS_01.02 - Zemní plyn'!J30</f>
        <v>0</v>
      </c>
      <c r="AH96" s="163"/>
      <c r="AI96" s="163"/>
      <c r="AJ96" s="163"/>
      <c r="AK96" s="163"/>
      <c r="AL96" s="163"/>
      <c r="AM96" s="163"/>
      <c r="AN96" s="162">
        <f>SUM(AG96,AT96)</f>
        <v>0</v>
      </c>
      <c r="AO96" s="163"/>
      <c r="AP96" s="163"/>
      <c r="AQ96" s="74" t="s">
        <v>81</v>
      </c>
      <c r="AR96" s="71"/>
      <c r="AS96" s="75">
        <v>0</v>
      </c>
      <c r="AT96" s="76">
        <f>ROUND(SUM(AV96:AW96),2)</f>
        <v>0</v>
      </c>
      <c r="AU96" s="77" t="e">
        <f>'52_23_DPS_01.02 - Zemní plyn'!P122</f>
        <v>#REF!</v>
      </c>
      <c r="AV96" s="76">
        <f>'52_23_DPS_01.02 - Zemní plyn'!J33</f>
        <v>0</v>
      </c>
      <c r="AW96" s="76">
        <f>'52_23_DPS_01.02 - Zemní plyn'!J34</f>
        <v>0</v>
      </c>
      <c r="AX96" s="76">
        <f>'52_23_DPS_01.02 - Zemní plyn'!J35</f>
        <v>0</v>
      </c>
      <c r="AY96" s="76">
        <f>'52_23_DPS_01.02 - Zemní plyn'!J36</f>
        <v>0</v>
      </c>
      <c r="AZ96" s="76">
        <f>'52_23_DPS_01.02 - Zemní plyn'!F33</f>
        <v>0</v>
      </c>
      <c r="BA96" s="76">
        <f>'52_23_DPS_01.02 - Zemní plyn'!F34</f>
        <v>0</v>
      </c>
      <c r="BB96" s="76">
        <f>'52_23_DPS_01.02 - Zemní plyn'!F35</f>
        <v>0</v>
      </c>
      <c r="BC96" s="76">
        <f>'52_23_DPS_01.02 - Zemní plyn'!F36</f>
        <v>0</v>
      </c>
      <c r="BD96" s="78">
        <f>'52_23_DPS_01.02 - Zemní plyn'!F37</f>
        <v>0</v>
      </c>
      <c r="BT96" s="79" t="s">
        <v>82</v>
      </c>
      <c r="BV96" s="79" t="s">
        <v>76</v>
      </c>
      <c r="BW96" s="79" t="s">
        <v>87</v>
      </c>
      <c r="BX96" s="79" t="s">
        <v>5</v>
      </c>
      <c r="CL96" s="79" t="s">
        <v>1</v>
      </c>
      <c r="CM96" s="79" t="s">
        <v>84</v>
      </c>
    </row>
    <row r="97" spans="1:91" s="6" customFormat="1" ht="37.5" customHeight="1">
      <c r="A97" s="70" t="s">
        <v>78</v>
      </c>
      <c r="B97" s="71"/>
      <c r="C97" s="72"/>
      <c r="D97" s="164" t="s">
        <v>88</v>
      </c>
      <c r="E97" s="164"/>
      <c r="F97" s="164"/>
      <c r="G97" s="164"/>
      <c r="H97" s="164"/>
      <c r="I97" s="73"/>
      <c r="J97" s="164" t="s">
        <v>89</v>
      </c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2">
        <f>'52_23_DPS_01.03 - Měření ...'!J30</f>
        <v>0</v>
      </c>
      <c r="AH97" s="163"/>
      <c r="AI97" s="163"/>
      <c r="AJ97" s="163"/>
      <c r="AK97" s="163"/>
      <c r="AL97" s="163"/>
      <c r="AM97" s="163"/>
      <c r="AN97" s="162">
        <f>SUM(AG97,AT97)</f>
        <v>0</v>
      </c>
      <c r="AO97" s="163"/>
      <c r="AP97" s="163"/>
      <c r="AQ97" s="74" t="s">
        <v>81</v>
      </c>
      <c r="AR97" s="71"/>
      <c r="AS97" s="80">
        <v>0</v>
      </c>
      <c r="AT97" s="81">
        <f>ROUND(SUM(AV97:AW97),2)</f>
        <v>0</v>
      </c>
      <c r="AU97" s="82">
        <f>'52_23_DPS_01.03 - Měření ...'!P116</f>
        <v>0</v>
      </c>
      <c r="AV97" s="81">
        <f>'52_23_DPS_01.03 - Měření ...'!J33</f>
        <v>0</v>
      </c>
      <c r="AW97" s="81">
        <f>'52_23_DPS_01.03 - Měření ...'!J34</f>
        <v>0</v>
      </c>
      <c r="AX97" s="81">
        <f>'52_23_DPS_01.03 - Měření ...'!J35</f>
        <v>0</v>
      </c>
      <c r="AY97" s="81">
        <f>'52_23_DPS_01.03 - Měření ...'!J36</f>
        <v>0</v>
      </c>
      <c r="AZ97" s="81">
        <f>'52_23_DPS_01.03 - Měření ...'!F33</f>
        <v>0</v>
      </c>
      <c r="BA97" s="81">
        <f>'52_23_DPS_01.03 - Měření ...'!F34</f>
        <v>0</v>
      </c>
      <c r="BB97" s="81">
        <f>'52_23_DPS_01.03 - Měření ...'!F35</f>
        <v>0</v>
      </c>
      <c r="BC97" s="81">
        <f>'52_23_DPS_01.03 - Měření ...'!F36</f>
        <v>0</v>
      </c>
      <c r="BD97" s="83">
        <f>'52_23_DPS_01.03 - Měření ...'!F37</f>
        <v>0</v>
      </c>
      <c r="BT97" s="79" t="s">
        <v>82</v>
      </c>
      <c r="BV97" s="79" t="s">
        <v>76</v>
      </c>
      <c r="BW97" s="79" t="s">
        <v>90</v>
      </c>
      <c r="BX97" s="79" t="s">
        <v>5</v>
      </c>
      <c r="CL97" s="79" t="s">
        <v>1</v>
      </c>
      <c r="CM97" s="79" t="s">
        <v>84</v>
      </c>
    </row>
    <row r="98" spans="1:91" s="1" customFormat="1" ht="30" customHeight="1">
      <c r="B98" s="28"/>
      <c r="AR98" s="28"/>
    </row>
    <row r="99" spans="1:91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8"/>
    </row>
  </sheetData>
  <sheetProtection algorithmName="SHA-512" hashValue="milgXhAu1z+Pl762FuUuTwLlG/TaD2qrfYwk7O3LAtU/P1uHs/nEzVZea6u9dmJSRCJbPqP3htZJbBrCjrLXEQ==" saltValue="kf2xpIJVDXajp5glR/kQQwIaIcvtSQq6vUe5gSgDbvGVXED1Ukb7td6cuq4GIkJPVS3DF1SsU4NGhK7oj03Q+w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52_23_DPS_01.01 - Technol...'!C2" display="/" xr:uid="{00000000-0004-0000-0000-000000000000}"/>
    <hyperlink ref="A96" location="'52_23_DPS_01.02 - Zemní plyn'!C2" display="/" xr:uid="{00000000-0004-0000-0000-000001000000}"/>
    <hyperlink ref="A97" location="'52_23_DPS_01.03 - Měření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79"/>
  <sheetViews>
    <sheetView showGridLines="0" topLeftCell="A446" workbookViewId="0">
      <selection activeCell="H465" sqref="H46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83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5" customHeight="1">
      <c r="B4" s="16"/>
      <c r="D4" s="17" t="s">
        <v>91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0" t="str">
        <f>'Rekapitulace stavby'!K6</f>
        <v>Ubytovna. ul. Palkovická 2205, Frýdek-Místek - Rekonstrukce kotelny</v>
      </c>
      <c r="F7" s="201"/>
      <c r="G7" s="201"/>
      <c r="H7" s="201"/>
      <c r="L7" s="16"/>
    </row>
    <row r="8" spans="2:46" s="1" customFormat="1" ht="12" customHeight="1">
      <c r="B8" s="28"/>
      <c r="D8" s="23" t="s">
        <v>92</v>
      </c>
      <c r="L8" s="28"/>
    </row>
    <row r="9" spans="2:46" s="1" customFormat="1" ht="16.5" customHeight="1">
      <c r="B9" s="28"/>
      <c r="E9" s="172" t="s">
        <v>93</v>
      </c>
      <c r="F9" s="199"/>
      <c r="G9" s="199"/>
      <c r="H9" s="19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14. 9. 2023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2" t="str">
        <f>'Rekapitulace stavby'!E14</f>
        <v>Vyplň údaj</v>
      </c>
      <c r="F18" s="191"/>
      <c r="G18" s="191"/>
      <c r="H18" s="191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26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5"/>
      <c r="E27" s="195" t="s">
        <v>1</v>
      </c>
      <c r="F27" s="195"/>
      <c r="G27" s="195"/>
      <c r="H27" s="195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34</v>
      </c>
      <c r="J30" s="62">
        <f>ROUND(J133,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1" t="s">
        <v>38</v>
      </c>
      <c r="E33" s="23" t="s">
        <v>39</v>
      </c>
      <c r="F33" s="87">
        <f>ROUND((SUM(BE133:BE478)),  2)</f>
        <v>0</v>
      </c>
      <c r="I33" s="88">
        <v>0.21</v>
      </c>
      <c r="J33" s="87">
        <f>ROUND(((SUM(BE133:BE478))*I33),  2)</f>
        <v>0</v>
      </c>
      <c r="L33" s="28"/>
    </row>
    <row r="34" spans="2:12" s="1" customFormat="1" ht="14.45" customHeight="1">
      <c r="B34" s="28"/>
      <c r="E34" s="23" t="s">
        <v>40</v>
      </c>
      <c r="F34" s="87">
        <f>ROUND((SUM(BF133:BF478)),  2)</f>
        <v>0</v>
      </c>
      <c r="I34" s="88">
        <v>0.12</v>
      </c>
      <c r="J34" s="87">
        <f>ROUND(((SUM(BF133:BF478))*I34),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7">
        <f>ROUND((SUM(BG133:BG478)),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7">
        <f>ROUND((SUM(BH133:BH478)),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43</v>
      </c>
      <c r="F37" s="87">
        <f>ROUND((SUM(BI133:BI478)),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94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200" t="str">
        <f>E7</f>
        <v>Ubytovna. ul. Palkovická 2205, Frýdek-Místek - Rekonstrukce kotelny</v>
      </c>
      <c r="F85" s="201"/>
      <c r="G85" s="201"/>
      <c r="H85" s="201"/>
      <c r="L85" s="28"/>
    </row>
    <row r="86" spans="2:47" s="1" customFormat="1" ht="12" customHeight="1">
      <c r="B86" s="28"/>
      <c r="C86" s="23" t="s">
        <v>92</v>
      </c>
      <c r="L86" s="28"/>
    </row>
    <row r="87" spans="2:47" s="1" customFormat="1" ht="16.5" customHeight="1">
      <c r="B87" s="28"/>
      <c r="E87" s="172" t="str">
        <f>E9</f>
        <v>52_23_DPS_01.01 - Technologie</v>
      </c>
      <c r="F87" s="199"/>
      <c r="G87" s="199"/>
      <c r="H87" s="19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>14. 9. 2023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>Ing. Lucie Turcovská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95</v>
      </c>
      <c r="D94" s="89"/>
      <c r="E94" s="89"/>
      <c r="F94" s="89"/>
      <c r="G94" s="89"/>
      <c r="H94" s="89"/>
      <c r="I94" s="89"/>
      <c r="J94" s="98" t="s">
        <v>96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97</v>
      </c>
      <c r="J96" s="62">
        <f>J133</f>
        <v>0</v>
      </c>
      <c r="L96" s="28"/>
      <c r="AU96" s="13" t="s">
        <v>98</v>
      </c>
    </row>
    <row r="97" spans="2:12" s="8" customFormat="1" ht="24.95" customHeight="1">
      <c r="B97" s="100"/>
      <c r="D97" s="101" t="s">
        <v>99</v>
      </c>
      <c r="E97" s="102"/>
      <c r="F97" s="102"/>
      <c r="G97" s="102"/>
      <c r="H97" s="102"/>
      <c r="I97" s="102"/>
      <c r="J97" s="103">
        <f>J134</f>
        <v>0</v>
      </c>
      <c r="L97" s="100"/>
    </row>
    <row r="98" spans="2:12" s="9" customFormat="1" ht="19.899999999999999" customHeight="1">
      <c r="B98" s="104"/>
      <c r="D98" s="105" t="s">
        <v>100</v>
      </c>
      <c r="E98" s="106"/>
      <c r="F98" s="106"/>
      <c r="G98" s="106"/>
      <c r="H98" s="106"/>
      <c r="I98" s="106"/>
      <c r="J98" s="107">
        <f>J135</f>
        <v>0</v>
      </c>
      <c r="L98" s="104"/>
    </row>
    <row r="99" spans="2:12" s="9" customFormat="1" ht="19.899999999999999" customHeight="1">
      <c r="B99" s="104"/>
      <c r="D99" s="105" t="s">
        <v>101</v>
      </c>
      <c r="E99" s="106"/>
      <c r="F99" s="106"/>
      <c r="G99" s="106"/>
      <c r="H99" s="106"/>
      <c r="I99" s="106"/>
      <c r="J99" s="107">
        <f>J138</f>
        <v>0</v>
      </c>
      <c r="L99" s="104"/>
    </row>
    <row r="100" spans="2:12" s="9" customFormat="1" ht="19.899999999999999" customHeight="1">
      <c r="B100" s="104"/>
      <c r="D100" s="105" t="s">
        <v>102</v>
      </c>
      <c r="E100" s="106"/>
      <c r="F100" s="106"/>
      <c r="G100" s="106"/>
      <c r="H100" s="106"/>
      <c r="I100" s="106"/>
      <c r="J100" s="107">
        <f>J145</f>
        <v>0</v>
      </c>
      <c r="L100" s="104"/>
    </row>
    <row r="101" spans="2:12" s="9" customFormat="1" ht="19.899999999999999" customHeight="1">
      <c r="B101" s="104"/>
      <c r="D101" s="105" t="s">
        <v>103</v>
      </c>
      <c r="E101" s="106"/>
      <c r="F101" s="106"/>
      <c r="G101" s="106"/>
      <c r="H101" s="106"/>
      <c r="I101" s="106"/>
      <c r="J101" s="107">
        <f>J150</f>
        <v>0</v>
      </c>
      <c r="L101" s="104"/>
    </row>
    <row r="102" spans="2:12" s="8" customFormat="1" ht="24.95" customHeight="1">
      <c r="B102" s="100"/>
      <c r="D102" s="101" t="s">
        <v>104</v>
      </c>
      <c r="E102" s="102"/>
      <c r="F102" s="102"/>
      <c r="G102" s="102"/>
      <c r="H102" s="102"/>
      <c r="I102" s="102"/>
      <c r="J102" s="103">
        <f>J161</f>
        <v>0</v>
      </c>
      <c r="L102" s="100"/>
    </row>
    <row r="103" spans="2:12" s="9" customFormat="1" ht="19.899999999999999" customHeight="1">
      <c r="B103" s="104"/>
      <c r="D103" s="105" t="s">
        <v>105</v>
      </c>
      <c r="E103" s="106"/>
      <c r="F103" s="106"/>
      <c r="G103" s="106"/>
      <c r="H103" s="106"/>
      <c r="I103" s="106"/>
      <c r="J103" s="107">
        <f>J162</f>
        <v>0</v>
      </c>
      <c r="L103" s="104"/>
    </row>
    <row r="104" spans="2:12" s="9" customFormat="1" ht="19.899999999999999" customHeight="1">
      <c r="B104" s="104"/>
      <c r="D104" s="105" t="s">
        <v>106</v>
      </c>
      <c r="E104" s="106"/>
      <c r="F104" s="106"/>
      <c r="G104" s="106"/>
      <c r="H104" s="106"/>
      <c r="I104" s="106"/>
      <c r="J104" s="107">
        <f>J185</f>
        <v>0</v>
      </c>
      <c r="L104" s="104"/>
    </row>
    <row r="105" spans="2:12" s="9" customFormat="1" ht="19.899999999999999" customHeight="1">
      <c r="B105" s="104"/>
      <c r="D105" s="105" t="s">
        <v>107</v>
      </c>
      <c r="E105" s="106"/>
      <c r="F105" s="106"/>
      <c r="G105" s="106"/>
      <c r="H105" s="106"/>
      <c r="I105" s="106"/>
      <c r="J105" s="107">
        <f>J214</f>
        <v>0</v>
      </c>
      <c r="L105" s="104"/>
    </row>
    <row r="106" spans="2:12" s="9" customFormat="1" ht="19.899999999999999" customHeight="1">
      <c r="B106" s="104"/>
      <c r="D106" s="105" t="s">
        <v>108</v>
      </c>
      <c r="E106" s="106"/>
      <c r="F106" s="106"/>
      <c r="G106" s="106"/>
      <c r="H106" s="106"/>
      <c r="I106" s="106"/>
      <c r="J106" s="107">
        <f>J251</f>
        <v>0</v>
      </c>
      <c r="L106" s="104"/>
    </row>
    <row r="107" spans="2:12" s="9" customFormat="1" ht="19.899999999999999" customHeight="1">
      <c r="B107" s="104"/>
      <c r="D107" s="105" t="s">
        <v>109</v>
      </c>
      <c r="E107" s="106"/>
      <c r="F107" s="106"/>
      <c r="G107" s="106"/>
      <c r="H107" s="106"/>
      <c r="I107" s="106"/>
      <c r="J107" s="107">
        <f>J290</f>
        <v>0</v>
      </c>
      <c r="L107" s="104"/>
    </row>
    <row r="108" spans="2:12" s="9" customFormat="1" ht="19.899999999999999" customHeight="1">
      <c r="B108" s="104"/>
      <c r="D108" s="105" t="s">
        <v>110</v>
      </c>
      <c r="E108" s="106"/>
      <c r="F108" s="106"/>
      <c r="G108" s="106"/>
      <c r="H108" s="106"/>
      <c r="I108" s="106"/>
      <c r="J108" s="107">
        <f>J331</f>
        <v>0</v>
      </c>
      <c r="L108" s="104"/>
    </row>
    <row r="109" spans="2:12" s="9" customFormat="1" ht="19.899999999999999" customHeight="1">
      <c r="B109" s="104"/>
      <c r="D109" s="105" t="s">
        <v>111</v>
      </c>
      <c r="E109" s="106"/>
      <c r="F109" s="106"/>
      <c r="G109" s="106"/>
      <c r="H109" s="106"/>
      <c r="I109" s="106"/>
      <c r="J109" s="107">
        <f>J360</f>
        <v>0</v>
      </c>
      <c r="L109" s="104"/>
    </row>
    <row r="110" spans="2:12" s="9" customFormat="1" ht="19.899999999999999" customHeight="1">
      <c r="B110" s="104"/>
      <c r="D110" s="105" t="s">
        <v>112</v>
      </c>
      <c r="E110" s="106"/>
      <c r="F110" s="106"/>
      <c r="G110" s="106"/>
      <c r="H110" s="106"/>
      <c r="I110" s="106"/>
      <c r="J110" s="107">
        <f>J423</f>
        <v>0</v>
      </c>
      <c r="L110" s="104"/>
    </row>
    <row r="111" spans="2:12" s="9" customFormat="1" ht="19.899999999999999" customHeight="1">
      <c r="B111" s="104"/>
      <c r="D111" s="105" t="s">
        <v>113</v>
      </c>
      <c r="E111" s="106"/>
      <c r="F111" s="106"/>
      <c r="G111" s="106"/>
      <c r="H111" s="106"/>
      <c r="I111" s="106"/>
      <c r="J111" s="107">
        <f>J436</f>
        <v>0</v>
      </c>
      <c r="L111" s="104"/>
    </row>
    <row r="112" spans="2:12" s="8" customFormat="1" ht="24.95" customHeight="1">
      <c r="B112" s="100"/>
      <c r="D112" s="101" t="s">
        <v>114</v>
      </c>
      <c r="E112" s="102"/>
      <c r="F112" s="102"/>
      <c r="G112" s="102"/>
      <c r="H112" s="102"/>
      <c r="I112" s="102"/>
      <c r="J112" s="103">
        <f>J445</f>
        <v>0</v>
      </c>
      <c r="L112" s="100"/>
    </row>
    <row r="113" spans="2:12" s="8" customFormat="1" ht="24.95" customHeight="1">
      <c r="B113" s="100"/>
      <c r="D113" s="101" t="s">
        <v>115</v>
      </c>
      <c r="E113" s="102"/>
      <c r="F113" s="102"/>
      <c r="G113" s="102"/>
      <c r="H113" s="102"/>
      <c r="I113" s="102"/>
      <c r="J113" s="103">
        <f>J452</f>
        <v>0</v>
      </c>
      <c r="L113" s="100"/>
    </row>
    <row r="114" spans="2:12" s="1" customFormat="1" ht="21.75" customHeight="1">
      <c r="B114" s="28"/>
      <c r="L114" s="28"/>
    </row>
    <row r="115" spans="2:12" s="1" customFormat="1" ht="6.95" customHeight="1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28"/>
    </row>
    <row r="119" spans="2:12" s="1" customFormat="1" ht="6.95" customHeight="1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28"/>
    </row>
    <row r="120" spans="2:12" s="1" customFormat="1" ht="24.95" customHeight="1">
      <c r="B120" s="28"/>
      <c r="C120" s="17" t="s">
        <v>116</v>
      </c>
      <c r="L120" s="28"/>
    </row>
    <row r="121" spans="2:12" s="1" customFormat="1" ht="6.95" customHeight="1">
      <c r="B121" s="28"/>
      <c r="L121" s="28"/>
    </row>
    <row r="122" spans="2:12" s="1" customFormat="1" ht="12" customHeight="1">
      <c r="B122" s="28"/>
      <c r="C122" s="23" t="s">
        <v>16</v>
      </c>
      <c r="L122" s="28"/>
    </row>
    <row r="123" spans="2:12" s="1" customFormat="1" ht="16.5" customHeight="1">
      <c r="B123" s="28"/>
      <c r="E123" s="200" t="str">
        <f>E7</f>
        <v>Ubytovna. ul. Palkovická 2205, Frýdek-Místek - Rekonstrukce kotelny</v>
      </c>
      <c r="F123" s="201"/>
      <c r="G123" s="201"/>
      <c r="H123" s="201"/>
      <c r="L123" s="28"/>
    </row>
    <row r="124" spans="2:12" s="1" customFormat="1" ht="12" customHeight="1">
      <c r="B124" s="28"/>
      <c r="C124" s="23" t="s">
        <v>92</v>
      </c>
      <c r="L124" s="28"/>
    </row>
    <row r="125" spans="2:12" s="1" customFormat="1" ht="16.5" customHeight="1">
      <c r="B125" s="28"/>
      <c r="E125" s="172" t="str">
        <f>E9</f>
        <v>52_23_DPS_01.01 - Technologie</v>
      </c>
      <c r="F125" s="199"/>
      <c r="G125" s="199"/>
      <c r="H125" s="199"/>
      <c r="L125" s="28"/>
    </row>
    <row r="126" spans="2:12" s="1" customFormat="1" ht="6.95" customHeight="1">
      <c r="B126" s="28"/>
      <c r="L126" s="28"/>
    </row>
    <row r="127" spans="2:12" s="1" customFormat="1" ht="12" customHeight="1">
      <c r="B127" s="28"/>
      <c r="C127" s="23" t="s">
        <v>20</v>
      </c>
      <c r="F127" s="21" t="str">
        <f>F12</f>
        <v xml:space="preserve"> </v>
      </c>
      <c r="I127" s="23" t="s">
        <v>22</v>
      </c>
      <c r="J127" s="48" t="str">
        <f>IF(J12="","",J12)</f>
        <v>14. 9. 2023</v>
      </c>
      <c r="L127" s="28"/>
    </row>
    <row r="128" spans="2:12" s="1" customFormat="1" ht="6.95" customHeight="1">
      <c r="B128" s="28"/>
      <c r="L128" s="28"/>
    </row>
    <row r="129" spans="2:65" s="1" customFormat="1" ht="15.2" customHeight="1">
      <c r="B129" s="28"/>
      <c r="C129" s="23" t="s">
        <v>24</v>
      </c>
      <c r="F129" s="21" t="str">
        <f>E15</f>
        <v xml:space="preserve"> </v>
      </c>
      <c r="I129" s="23" t="s">
        <v>29</v>
      </c>
      <c r="J129" s="26" t="str">
        <f>E21</f>
        <v xml:space="preserve"> </v>
      </c>
      <c r="L129" s="28"/>
    </row>
    <row r="130" spans="2:65" s="1" customFormat="1" ht="15.2" customHeight="1">
      <c r="B130" s="28"/>
      <c r="C130" s="23" t="s">
        <v>27</v>
      </c>
      <c r="F130" s="21" t="str">
        <f>IF(E18="","",E18)</f>
        <v>Vyplň údaj</v>
      </c>
      <c r="I130" s="23" t="s">
        <v>31</v>
      </c>
      <c r="J130" s="26" t="str">
        <f>E24</f>
        <v>Ing. Lucie Turcovská</v>
      </c>
      <c r="L130" s="28"/>
    </row>
    <row r="131" spans="2:65" s="1" customFormat="1" ht="10.35" customHeight="1">
      <c r="B131" s="28"/>
      <c r="L131" s="28"/>
    </row>
    <row r="132" spans="2:65" s="10" customFormat="1" ht="29.25" customHeight="1">
      <c r="B132" s="108"/>
      <c r="C132" s="109" t="s">
        <v>117</v>
      </c>
      <c r="D132" s="110" t="s">
        <v>59</v>
      </c>
      <c r="E132" s="110" t="s">
        <v>55</v>
      </c>
      <c r="F132" s="110" t="s">
        <v>56</v>
      </c>
      <c r="G132" s="110" t="s">
        <v>118</v>
      </c>
      <c r="H132" s="110" t="s">
        <v>119</v>
      </c>
      <c r="I132" s="110" t="s">
        <v>120</v>
      </c>
      <c r="J132" s="111" t="s">
        <v>96</v>
      </c>
      <c r="K132" s="112" t="s">
        <v>121</v>
      </c>
      <c r="L132" s="108"/>
      <c r="M132" s="55" t="s">
        <v>1</v>
      </c>
      <c r="N132" s="56" t="s">
        <v>38</v>
      </c>
      <c r="O132" s="56" t="s">
        <v>122</v>
      </c>
      <c r="P132" s="56" t="s">
        <v>123</v>
      </c>
      <c r="Q132" s="56" t="s">
        <v>124</v>
      </c>
      <c r="R132" s="56" t="s">
        <v>125</v>
      </c>
      <c r="S132" s="56" t="s">
        <v>126</v>
      </c>
      <c r="T132" s="57" t="s">
        <v>127</v>
      </c>
    </row>
    <row r="133" spans="2:65" s="1" customFormat="1" ht="22.9" customHeight="1">
      <c r="B133" s="28"/>
      <c r="C133" s="60" t="s">
        <v>128</v>
      </c>
      <c r="J133" s="113">
        <f>BK133</f>
        <v>0</v>
      </c>
      <c r="L133" s="28"/>
      <c r="M133" s="58"/>
      <c r="N133" s="49"/>
      <c r="O133" s="49"/>
      <c r="P133" s="114">
        <f>P134+P161+P445+P452</f>
        <v>0</v>
      </c>
      <c r="Q133" s="49"/>
      <c r="R133" s="114">
        <f>R134+R161+R445+R452</f>
        <v>3.195726459999999</v>
      </c>
      <c r="S133" s="49"/>
      <c r="T133" s="115">
        <f>T134+T161+T445+T452</f>
        <v>6.3324699999999998</v>
      </c>
      <c r="AT133" s="13" t="s">
        <v>73</v>
      </c>
      <c r="AU133" s="13" t="s">
        <v>98</v>
      </c>
      <c r="BK133" s="116">
        <f>BK134+BK161+BK445+BK452</f>
        <v>0</v>
      </c>
    </row>
    <row r="134" spans="2:65" s="11" customFormat="1" ht="25.9" customHeight="1">
      <c r="B134" s="117"/>
      <c r="D134" s="118" t="s">
        <v>73</v>
      </c>
      <c r="E134" s="119" t="s">
        <v>129</v>
      </c>
      <c r="F134" s="119" t="s">
        <v>130</v>
      </c>
      <c r="I134" s="120"/>
      <c r="J134" s="121">
        <f>BK134</f>
        <v>0</v>
      </c>
      <c r="L134" s="117"/>
      <c r="M134" s="122"/>
      <c r="P134" s="123">
        <f>P135+P138+P145+P150</f>
        <v>0</v>
      </c>
      <c r="R134" s="123">
        <f>R135+R138+R145+R150</f>
        <v>0.22955149999999999</v>
      </c>
      <c r="T134" s="124">
        <f>T135+T138+T145+T150</f>
        <v>7.5020000000000003E-2</v>
      </c>
      <c r="AR134" s="118" t="s">
        <v>82</v>
      </c>
      <c r="AT134" s="125" t="s">
        <v>73</v>
      </c>
      <c r="AU134" s="125" t="s">
        <v>74</v>
      </c>
      <c r="AY134" s="118" t="s">
        <v>131</v>
      </c>
      <c r="BK134" s="126">
        <f>BK135+BK138+BK145+BK150</f>
        <v>0</v>
      </c>
    </row>
    <row r="135" spans="2:65" s="11" customFormat="1" ht="22.9" customHeight="1">
      <c r="B135" s="117"/>
      <c r="D135" s="118" t="s">
        <v>73</v>
      </c>
      <c r="E135" s="127" t="s">
        <v>132</v>
      </c>
      <c r="F135" s="127" t="s">
        <v>133</v>
      </c>
      <c r="I135" s="120"/>
      <c r="J135" s="128">
        <f>BK135</f>
        <v>0</v>
      </c>
      <c r="L135" s="117"/>
      <c r="M135" s="122"/>
      <c r="P135" s="123">
        <f>SUM(P136:P137)</f>
        <v>0</v>
      </c>
      <c r="R135" s="123">
        <f>SUM(R136:R137)</f>
        <v>0.2121575</v>
      </c>
      <c r="T135" s="124">
        <f>SUM(T136:T137)</f>
        <v>0</v>
      </c>
      <c r="AR135" s="118" t="s">
        <v>82</v>
      </c>
      <c r="AT135" s="125" t="s">
        <v>73</v>
      </c>
      <c r="AU135" s="125" t="s">
        <v>82</v>
      </c>
      <c r="AY135" s="118" t="s">
        <v>131</v>
      </c>
      <c r="BK135" s="126">
        <f>SUM(BK136:BK137)</f>
        <v>0</v>
      </c>
    </row>
    <row r="136" spans="2:65" s="1" customFormat="1" ht="16.5" customHeight="1">
      <c r="B136" s="28"/>
      <c r="C136" s="129" t="s">
        <v>134</v>
      </c>
      <c r="D136" s="129" t="s">
        <v>135</v>
      </c>
      <c r="E136" s="130" t="s">
        <v>136</v>
      </c>
      <c r="F136" s="131" t="s">
        <v>137</v>
      </c>
      <c r="G136" s="132" t="s">
        <v>138</v>
      </c>
      <c r="H136" s="133">
        <v>0.113</v>
      </c>
      <c r="I136" s="134"/>
      <c r="J136" s="135">
        <f>ROUND(I136*H136,2)</f>
        <v>0</v>
      </c>
      <c r="K136" s="136"/>
      <c r="L136" s="28"/>
      <c r="M136" s="137" t="s">
        <v>1</v>
      </c>
      <c r="N136" s="138" t="s">
        <v>39</v>
      </c>
      <c r="P136" s="139">
        <f>O136*H136</f>
        <v>0</v>
      </c>
      <c r="Q136" s="139">
        <v>1.8774999999999999</v>
      </c>
      <c r="R136" s="139">
        <f>Q136*H136</f>
        <v>0.2121575</v>
      </c>
      <c r="S136" s="139">
        <v>0</v>
      </c>
      <c r="T136" s="140">
        <f>S136*H136</f>
        <v>0</v>
      </c>
      <c r="AR136" s="141" t="s">
        <v>139</v>
      </c>
      <c r="AT136" s="141" t="s">
        <v>135</v>
      </c>
      <c r="AU136" s="141" t="s">
        <v>84</v>
      </c>
      <c r="AY136" s="13" t="s">
        <v>131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3" t="s">
        <v>82</v>
      </c>
      <c r="BK136" s="142">
        <f>ROUND(I136*H136,2)</f>
        <v>0</v>
      </c>
      <c r="BL136" s="13" t="s">
        <v>139</v>
      </c>
      <c r="BM136" s="141" t="s">
        <v>140</v>
      </c>
    </row>
    <row r="137" spans="2:65" s="1" customFormat="1">
      <c r="B137" s="28"/>
      <c r="D137" s="143" t="s">
        <v>141</v>
      </c>
      <c r="F137" s="144" t="s">
        <v>142</v>
      </c>
      <c r="I137" s="145"/>
      <c r="L137" s="28"/>
      <c r="M137" s="146"/>
      <c r="T137" s="52"/>
      <c r="AT137" s="13" t="s">
        <v>141</v>
      </c>
      <c r="AU137" s="13" t="s">
        <v>84</v>
      </c>
    </row>
    <row r="138" spans="2:65" s="11" customFormat="1" ht="22.9" customHeight="1">
      <c r="B138" s="117"/>
      <c r="D138" s="118" t="s">
        <v>73</v>
      </c>
      <c r="E138" s="127" t="s">
        <v>143</v>
      </c>
      <c r="F138" s="127" t="s">
        <v>144</v>
      </c>
      <c r="I138" s="120"/>
      <c r="J138" s="128">
        <f>BK138</f>
        <v>0</v>
      </c>
      <c r="L138" s="117"/>
      <c r="M138" s="122"/>
      <c r="P138" s="123">
        <f>SUM(P139:P144)</f>
        <v>0</v>
      </c>
      <c r="R138" s="123">
        <f>SUM(R139:R144)</f>
        <v>1.2875999999999999E-2</v>
      </c>
      <c r="T138" s="124">
        <f>SUM(T139:T144)</f>
        <v>0</v>
      </c>
      <c r="AR138" s="118" t="s">
        <v>82</v>
      </c>
      <c r="AT138" s="125" t="s">
        <v>73</v>
      </c>
      <c r="AU138" s="125" t="s">
        <v>82</v>
      </c>
      <c r="AY138" s="118" t="s">
        <v>131</v>
      </c>
      <c r="BK138" s="126">
        <f>SUM(BK139:BK144)</f>
        <v>0</v>
      </c>
    </row>
    <row r="139" spans="2:65" s="1" customFormat="1" ht="16.5" customHeight="1">
      <c r="B139" s="28"/>
      <c r="C139" s="129" t="s">
        <v>145</v>
      </c>
      <c r="D139" s="129" t="s">
        <v>135</v>
      </c>
      <c r="E139" s="130" t="s">
        <v>146</v>
      </c>
      <c r="F139" s="131" t="s">
        <v>147</v>
      </c>
      <c r="G139" s="132" t="s">
        <v>148</v>
      </c>
      <c r="H139" s="133">
        <v>0.55000000000000004</v>
      </c>
      <c r="I139" s="134"/>
      <c r="J139" s="135">
        <f>ROUND(I139*H139,2)</f>
        <v>0</v>
      </c>
      <c r="K139" s="136"/>
      <c r="L139" s="28"/>
      <c r="M139" s="137" t="s">
        <v>1</v>
      </c>
      <c r="N139" s="138" t="s">
        <v>39</v>
      </c>
      <c r="P139" s="139">
        <f>O139*H139</f>
        <v>0</v>
      </c>
      <c r="Q139" s="139">
        <v>2.5999999999999998E-4</v>
      </c>
      <c r="R139" s="139">
        <f>Q139*H139</f>
        <v>1.4300000000000001E-4</v>
      </c>
      <c r="S139" s="139">
        <v>0</v>
      </c>
      <c r="T139" s="140">
        <f>S139*H139</f>
        <v>0</v>
      </c>
      <c r="AR139" s="141" t="s">
        <v>139</v>
      </c>
      <c r="AT139" s="141" t="s">
        <v>135</v>
      </c>
      <c r="AU139" s="141" t="s">
        <v>84</v>
      </c>
      <c r="AY139" s="13" t="s">
        <v>131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3" t="s">
        <v>82</v>
      </c>
      <c r="BK139" s="142">
        <f>ROUND(I139*H139,2)</f>
        <v>0</v>
      </c>
      <c r="BL139" s="13" t="s">
        <v>139</v>
      </c>
      <c r="BM139" s="141" t="s">
        <v>149</v>
      </c>
    </row>
    <row r="140" spans="2:65" s="1" customFormat="1">
      <c r="B140" s="28"/>
      <c r="D140" s="143" t="s">
        <v>141</v>
      </c>
      <c r="F140" s="144" t="s">
        <v>150</v>
      </c>
      <c r="I140" s="145"/>
      <c r="L140" s="28"/>
      <c r="M140" s="146"/>
      <c r="T140" s="52"/>
      <c r="AT140" s="13" t="s">
        <v>141</v>
      </c>
      <c r="AU140" s="13" t="s">
        <v>84</v>
      </c>
    </row>
    <row r="141" spans="2:65" s="1" customFormat="1" ht="16.5" customHeight="1">
      <c r="B141" s="28"/>
      <c r="C141" s="129" t="s">
        <v>151</v>
      </c>
      <c r="D141" s="129" t="s">
        <v>135</v>
      </c>
      <c r="E141" s="130" t="s">
        <v>152</v>
      </c>
      <c r="F141" s="131" t="s">
        <v>153</v>
      </c>
      <c r="G141" s="132" t="s">
        <v>148</v>
      </c>
      <c r="H141" s="133">
        <v>0.35</v>
      </c>
      <c r="I141" s="134"/>
      <c r="J141" s="135">
        <f>ROUND(I141*H141,2)</f>
        <v>0</v>
      </c>
      <c r="K141" s="136"/>
      <c r="L141" s="28"/>
      <c r="M141" s="137" t="s">
        <v>1</v>
      </c>
      <c r="N141" s="138" t="s">
        <v>39</v>
      </c>
      <c r="P141" s="139">
        <f>O141*H141</f>
        <v>0</v>
      </c>
      <c r="Q141" s="139">
        <v>1.8380000000000001E-2</v>
      </c>
      <c r="R141" s="139">
        <f>Q141*H141</f>
        <v>6.4329999999999995E-3</v>
      </c>
      <c r="S141" s="139">
        <v>0</v>
      </c>
      <c r="T141" s="140">
        <f>S141*H141</f>
        <v>0</v>
      </c>
      <c r="AR141" s="141" t="s">
        <v>139</v>
      </c>
      <c r="AT141" s="141" t="s">
        <v>135</v>
      </c>
      <c r="AU141" s="141" t="s">
        <v>84</v>
      </c>
      <c r="AY141" s="13" t="s">
        <v>131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3" t="s">
        <v>82</v>
      </c>
      <c r="BK141" s="142">
        <f>ROUND(I141*H141,2)</f>
        <v>0</v>
      </c>
      <c r="BL141" s="13" t="s">
        <v>139</v>
      </c>
      <c r="BM141" s="141" t="s">
        <v>154</v>
      </c>
    </row>
    <row r="142" spans="2:65" s="1" customFormat="1" ht="19.5">
      <c r="B142" s="28"/>
      <c r="D142" s="143" t="s">
        <v>141</v>
      </c>
      <c r="F142" s="144" t="s">
        <v>155</v>
      </c>
      <c r="I142" s="145"/>
      <c r="L142" s="28"/>
      <c r="M142" s="146"/>
      <c r="T142" s="52"/>
      <c r="AT142" s="13" t="s">
        <v>141</v>
      </c>
      <c r="AU142" s="13" t="s">
        <v>84</v>
      </c>
    </row>
    <row r="143" spans="2:65" s="1" customFormat="1" ht="16.5" customHeight="1">
      <c r="B143" s="28"/>
      <c r="C143" s="129" t="s">
        <v>156</v>
      </c>
      <c r="D143" s="129" t="s">
        <v>135</v>
      </c>
      <c r="E143" s="130" t="s">
        <v>157</v>
      </c>
      <c r="F143" s="131" t="s">
        <v>158</v>
      </c>
      <c r="G143" s="132" t="s">
        <v>148</v>
      </c>
      <c r="H143" s="133">
        <v>0.2</v>
      </c>
      <c r="I143" s="134"/>
      <c r="J143" s="135">
        <f>ROUND(I143*H143,2)</f>
        <v>0</v>
      </c>
      <c r="K143" s="136"/>
      <c r="L143" s="28"/>
      <c r="M143" s="137" t="s">
        <v>1</v>
      </c>
      <c r="N143" s="138" t="s">
        <v>39</v>
      </c>
      <c r="P143" s="139">
        <f>O143*H143</f>
        <v>0</v>
      </c>
      <c r="Q143" s="139">
        <v>3.15E-2</v>
      </c>
      <c r="R143" s="139">
        <f>Q143*H143</f>
        <v>6.3E-3</v>
      </c>
      <c r="S143" s="139">
        <v>0</v>
      </c>
      <c r="T143" s="140">
        <f>S143*H143</f>
        <v>0</v>
      </c>
      <c r="AR143" s="141" t="s">
        <v>139</v>
      </c>
      <c r="AT143" s="141" t="s">
        <v>135</v>
      </c>
      <c r="AU143" s="141" t="s">
        <v>84</v>
      </c>
      <c r="AY143" s="13" t="s">
        <v>131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3" t="s">
        <v>82</v>
      </c>
      <c r="BK143" s="142">
        <f>ROUND(I143*H143,2)</f>
        <v>0</v>
      </c>
      <c r="BL143" s="13" t="s">
        <v>139</v>
      </c>
      <c r="BM143" s="141" t="s">
        <v>159</v>
      </c>
    </row>
    <row r="144" spans="2:65" s="1" customFormat="1">
      <c r="B144" s="28"/>
      <c r="D144" s="143" t="s">
        <v>141</v>
      </c>
      <c r="F144" s="144" t="s">
        <v>160</v>
      </c>
      <c r="I144" s="145"/>
      <c r="L144" s="28"/>
      <c r="M144" s="146"/>
      <c r="T144" s="52"/>
      <c r="AT144" s="13" t="s">
        <v>141</v>
      </c>
      <c r="AU144" s="13" t="s">
        <v>84</v>
      </c>
    </row>
    <row r="145" spans="2:65" s="11" customFormat="1" ht="22.9" customHeight="1">
      <c r="B145" s="117"/>
      <c r="D145" s="118" t="s">
        <v>73</v>
      </c>
      <c r="E145" s="127" t="s">
        <v>161</v>
      </c>
      <c r="F145" s="127" t="s">
        <v>162</v>
      </c>
      <c r="I145" s="120"/>
      <c r="J145" s="128">
        <f>BK145</f>
        <v>0</v>
      </c>
      <c r="L145" s="117"/>
      <c r="M145" s="122"/>
      <c r="P145" s="123">
        <f>SUM(P146:P149)</f>
        <v>0</v>
      </c>
      <c r="R145" s="123">
        <f>SUM(R146:R149)</f>
        <v>4.5180000000000003E-3</v>
      </c>
      <c r="T145" s="124">
        <f>SUM(T146:T149)</f>
        <v>7.5020000000000003E-2</v>
      </c>
      <c r="AR145" s="118" t="s">
        <v>82</v>
      </c>
      <c r="AT145" s="125" t="s">
        <v>73</v>
      </c>
      <c r="AU145" s="125" t="s">
        <v>82</v>
      </c>
      <c r="AY145" s="118" t="s">
        <v>131</v>
      </c>
      <c r="BK145" s="126">
        <f>SUM(BK146:BK149)</f>
        <v>0</v>
      </c>
    </row>
    <row r="146" spans="2:65" s="1" customFormat="1" ht="16.5" customHeight="1">
      <c r="B146" s="28"/>
      <c r="C146" s="129" t="s">
        <v>163</v>
      </c>
      <c r="D146" s="129" t="s">
        <v>135</v>
      </c>
      <c r="E146" s="130" t="s">
        <v>164</v>
      </c>
      <c r="F146" s="131" t="s">
        <v>165</v>
      </c>
      <c r="G146" s="132" t="s">
        <v>166</v>
      </c>
      <c r="H146" s="133">
        <v>1.4</v>
      </c>
      <c r="I146" s="134"/>
      <c r="J146" s="135">
        <f>ROUND(I146*H146,2)</f>
        <v>0</v>
      </c>
      <c r="K146" s="136"/>
      <c r="L146" s="28"/>
      <c r="M146" s="137" t="s">
        <v>1</v>
      </c>
      <c r="N146" s="138" t="s">
        <v>39</v>
      </c>
      <c r="P146" s="139">
        <f>O146*H146</f>
        <v>0</v>
      </c>
      <c r="Q146" s="139">
        <v>9.7000000000000005E-4</v>
      </c>
      <c r="R146" s="139">
        <f>Q146*H146</f>
        <v>1.358E-3</v>
      </c>
      <c r="S146" s="139">
        <v>4.3E-3</v>
      </c>
      <c r="T146" s="140">
        <f>S146*H146</f>
        <v>6.0199999999999993E-3</v>
      </c>
      <c r="AR146" s="141" t="s">
        <v>139</v>
      </c>
      <c r="AT146" s="141" t="s">
        <v>135</v>
      </c>
      <c r="AU146" s="141" t="s">
        <v>84</v>
      </c>
      <c r="AY146" s="13" t="s">
        <v>131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3" t="s">
        <v>82</v>
      </c>
      <c r="BK146" s="142">
        <f>ROUND(I146*H146,2)</f>
        <v>0</v>
      </c>
      <c r="BL146" s="13" t="s">
        <v>139</v>
      </c>
      <c r="BM146" s="141" t="s">
        <v>167</v>
      </c>
    </row>
    <row r="147" spans="2:65" s="1" customFormat="1" ht="19.5">
      <c r="B147" s="28"/>
      <c r="D147" s="143" t="s">
        <v>141</v>
      </c>
      <c r="F147" s="144" t="s">
        <v>168</v>
      </c>
      <c r="I147" s="145"/>
      <c r="L147" s="28"/>
      <c r="M147" s="146"/>
      <c r="T147" s="52"/>
      <c r="AT147" s="13" t="s">
        <v>141</v>
      </c>
      <c r="AU147" s="13" t="s">
        <v>84</v>
      </c>
    </row>
    <row r="148" spans="2:65" s="1" customFormat="1" ht="16.5" customHeight="1">
      <c r="B148" s="28"/>
      <c r="C148" s="129" t="s">
        <v>169</v>
      </c>
      <c r="D148" s="129" t="s">
        <v>135</v>
      </c>
      <c r="E148" s="130" t="s">
        <v>170</v>
      </c>
      <c r="F148" s="131" t="s">
        <v>171</v>
      </c>
      <c r="G148" s="132" t="s">
        <v>166</v>
      </c>
      <c r="H148" s="133">
        <v>1</v>
      </c>
      <c r="I148" s="134"/>
      <c r="J148" s="135">
        <f>ROUND(I148*H148,2)</f>
        <v>0</v>
      </c>
      <c r="K148" s="136"/>
      <c r="L148" s="28"/>
      <c r="M148" s="137" t="s">
        <v>1</v>
      </c>
      <c r="N148" s="138" t="s">
        <v>39</v>
      </c>
      <c r="P148" s="139">
        <f>O148*H148</f>
        <v>0</v>
      </c>
      <c r="Q148" s="139">
        <v>3.16E-3</v>
      </c>
      <c r="R148" s="139">
        <f>Q148*H148</f>
        <v>3.16E-3</v>
      </c>
      <c r="S148" s="139">
        <v>6.9000000000000006E-2</v>
      </c>
      <c r="T148" s="140">
        <f>S148*H148</f>
        <v>6.9000000000000006E-2</v>
      </c>
      <c r="AR148" s="141" t="s">
        <v>139</v>
      </c>
      <c r="AT148" s="141" t="s">
        <v>135</v>
      </c>
      <c r="AU148" s="141" t="s">
        <v>84</v>
      </c>
      <c r="AY148" s="13" t="s">
        <v>131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3" t="s">
        <v>82</v>
      </c>
      <c r="BK148" s="142">
        <f>ROUND(I148*H148,2)</f>
        <v>0</v>
      </c>
      <c r="BL148" s="13" t="s">
        <v>139</v>
      </c>
      <c r="BM148" s="141" t="s">
        <v>172</v>
      </c>
    </row>
    <row r="149" spans="2:65" s="1" customFormat="1" ht="19.5">
      <c r="B149" s="28"/>
      <c r="D149" s="143" t="s">
        <v>141</v>
      </c>
      <c r="F149" s="144" t="s">
        <v>173</v>
      </c>
      <c r="I149" s="145"/>
      <c r="L149" s="28"/>
      <c r="M149" s="146"/>
      <c r="T149" s="52"/>
      <c r="AT149" s="13" t="s">
        <v>141</v>
      </c>
      <c r="AU149" s="13" t="s">
        <v>84</v>
      </c>
    </row>
    <row r="150" spans="2:65" s="11" customFormat="1" ht="22.9" customHeight="1">
      <c r="B150" s="117"/>
      <c r="D150" s="118" t="s">
        <v>73</v>
      </c>
      <c r="E150" s="127" t="s">
        <v>174</v>
      </c>
      <c r="F150" s="127" t="s">
        <v>175</v>
      </c>
      <c r="I150" s="120"/>
      <c r="J150" s="128">
        <f>BK150</f>
        <v>0</v>
      </c>
      <c r="L150" s="117"/>
      <c r="M150" s="122"/>
      <c r="P150" s="123">
        <f>SUM(P151:P160)</f>
        <v>0</v>
      </c>
      <c r="R150" s="123">
        <f>SUM(R151:R160)</f>
        <v>0</v>
      </c>
      <c r="T150" s="124">
        <f>SUM(T151:T160)</f>
        <v>0</v>
      </c>
      <c r="AR150" s="118" t="s">
        <v>82</v>
      </c>
      <c r="AT150" s="125" t="s">
        <v>73</v>
      </c>
      <c r="AU150" s="125" t="s">
        <v>82</v>
      </c>
      <c r="AY150" s="118" t="s">
        <v>131</v>
      </c>
      <c r="BK150" s="126">
        <f>SUM(BK151:BK160)</f>
        <v>0</v>
      </c>
    </row>
    <row r="151" spans="2:65" s="1" customFormat="1" ht="16.5" customHeight="1">
      <c r="B151" s="28"/>
      <c r="C151" s="129" t="s">
        <v>176</v>
      </c>
      <c r="D151" s="129" t="s">
        <v>135</v>
      </c>
      <c r="E151" s="130" t="s">
        <v>177</v>
      </c>
      <c r="F151" s="131" t="s">
        <v>178</v>
      </c>
      <c r="G151" s="132" t="s">
        <v>179</v>
      </c>
      <c r="H151" s="133">
        <v>3.79</v>
      </c>
      <c r="I151" s="134"/>
      <c r="J151" s="135">
        <f>ROUND(I151*H151,2)</f>
        <v>0</v>
      </c>
      <c r="K151" s="136"/>
      <c r="L151" s="28"/>
      <c r="M151" s="137" t="s">
        <v>1</v>
      </c>
      <c r="N151" s="138" t="s">
        <v>39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82</v>
      </c>
      <c r="AT151" s="141" t="s">
        <v>135</v>
      </c>
      <c r="AU151" s="141" t="s">
        <v>84</v>
      </c>
      <c r="AY151" s="13" t="s">
        <v>131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3" t="s">
        <v>82</v>
      </c>
      <c r="BK151" s="142">
        <f>ROUND(I151*H151,2)</f>
        <v>0</v>
      </c>
      <c r="BL151" s="13" t="s">
        <v>82</v>
      </c>
      <c r="BM151" s="141" t="s">
        <v>180</v>
      </c>
    </row>
    <row r="152" spans="2:65" s="1" customFormat="1">
      <c r="B152" s="28"/>
      <c r="D152" s="143" t="s">
        <v>141</v>
      </c>
      <c r="F152" s="144" t="s">
        <v>181</v>
      </c>
      <c r="I152" s="145"/>
      <c r="L152" s="28"/>
      <c r="M152" s="146"/>
      <c r="T152" s="52"/>
      <c r="AT152" s="13" t="s">
        <v>141</v>
      </c>
      <c r="AU152" s="13" t="s">
        <v>84</v>
      </c>
    </row>
    <row r="153" spans="2:65" s="1" customFormat="1" ht="16.5" customHeight="1">
      <c r="B153" s="28"/>
      <c r="C153" s="129" t="s">
        <v>143</v>
      </c>
      <c r="D153" s="129" t="s">
        <v>135</v>
      </c>
      <c r="E153" s="130" t="s">
        <v>182</v>
      </c>
      <c r="F153" s="131" t="s">
        <v>183</v>
      </c>
      <c r="G153" s="132" t="s">
        <v>179</v>
      </c>
      <c r="H153" s="133">
        <v>3.79</v>
      </c>
      <c r="I153" s="134"/>
      <c r="J153" s="135">
        <f>ROUND(I153*H153,2)</f>
        <v>0</v>
      </c>
      <c r="K153" s="136"/>
      <c r="L153" s="28"/>
      <c r="M153" s="137" t="s">
        <v>1</v>
      </c>
      <c r="N153" s="138" t="s">
        <v>39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82</v>
      </c>
      <c r="AT153" s="141" t="s">
        <v>135</v>
      </c>
      <c r="AU153" s="141" t="s">
        <v>84</v>
      </c>
      <c r="AY153" s="13" t="s">
        <v>131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3" t="s">
        <v>82</v>
      </c>
      <c r="BK153" s="142">
        <f>ROUND(I153*H153,2)</f>
        <v>0</v>
      </c>
      <c r="BL153" s="13" t="s">
        <v>82</v>
      </c>
      <c r="BM153" s="141" t="s">
        <v>184</v>
      </c>
    </row>
    <row r="154" spans="2:65" s="1" customFormat="1" ht="19.5">
      <c r="B154" s="28"/>
      <c r="D154" s="143" t="s">
        <v>141</v>
      </c>
      <c r="F154" s="144" t="s">
        <v>185</v>
      </c>
      <c r="I154" s="145"/>
      <c r="L154" s="28"/>
      <c r="M154" s="146"/>
      <c r="T154" s="52"/>
      <c r="AT154" s="13" t="s">
        <v>141</v>
      </c>
      <c r="AU154" s="13" t="s">
        <v>84</v>
      </c>
    </row>
    <row r="155" spans="2:65" s="1" customFormat="1" ht="16.5" customHeight="1">
      <c r="B155" s="28"/>
      <c r="C155" s="129" t="s">
        <v>186</v>
      </c>
      <c r="D155" s="129" t="s">
        <v>135</v>
      </c>
      <c r="E155" s="130" t="s">
        <v>187</v>
      </c>
      <c r="F155" s="131" t="s">
        <v>188</v>
      </c>
      <c r="G155" s="132" t="s">
        <v>179</v>
      </c>
      <c r="H155" s="133">
        <v>0.05</v>
      </c>
      <c r="I155" s="134"/>
      <c r="J155" s="135">
        <f>ROUND(I155*H155,2)</f>
        <v>0</v>
      </c>
      <c r="K155" s="136"/>
      <c r="L155" s="28"/>
      <c r="M155" s="137" t="s">
        <v>1</v>
      </c>
      <c r="N155" s="138" t="s">
        <v>39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82</v>
      </c>
      <c r="AT155" s="141" t="s">
        <v>135</v>
      </c>
      <c r="AU155" s="141" t="s">
        <v>84</v>
      </c>
      <c r="AY155" s="13" t="s">
        <v>131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3" t="s">
        <v>82</v>
      </c>
      <c r="BK155" s="142">
        <f>ROUND(I155*H155,2)</f>
        <v>0</v>
      </c>
      <c r="BL155" s="13" t="s">
        <v>82</v>
      </c>
      <c r="BM155" s="141" t="s">
        <v>189</v>
      </c>
    </row>
    <row r="156" spans="2:65" s="1" customFormat="1" ht="19.5">
      <c r="B156" s="28"/>
      <c r="D156" s="143" t="s">
        <v>141</v>
      </c>
      <c r="F156" s="144" t="s">
        <v>190</v>
      </c>
      <c r="I156" s="145"/>
      <c r="L156" s="28"/>
      <c r="M156" s="146"/>
      <c r="T156" s="52"/>
      <c r="AT156" s="13" t="s">
        <v>141</v>
      </c>
      <c r="AU156" s="13" t="s">
        <v>84</v>
      </c>
    </row>
    <row r="157" spans="2:65" s="1" customFormat="1" ht="24.2" customHeight="1">
      <c r="B157" s="28"/>
      <c r="C157" s="129" t="s">
        <v>191</v>
      </c>
      <c r="D157" s="129" t="s">
        <v>135</v>
      </c>
      <c r="E157" s="130" t="s">
        <v>192</v>
      </c>
      <c r="F157" s="131" t="s">
        <v>193</v>
      </c>
      <c r="G157" s="132" t="s">
        <v>179</v>
      </c>
      <c r="H157" s="133">
        <v>4.09</v>
      </c>
      <c r="I157" s="134"/>
      <c r="J157" s="135">
        <f>ROUND(I157*H157,2)</f>
        <v>0</v>
      </c>
      <c r="K157" s="136"/>
      <c r="L157" s="28"/>
      <c r="M157" s="137" t="s">
        <v>1</v>
      </c>
      <c r="N157" s="138" t="s">
        <v>39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82</v>
      </c>
      <c r="AT157" s="141" t="s">
        <v>135</v>
      </c>
      <c r="AU157" s="141" t="s">
        <v>84</v>
      </c>
      <c r="AY157" s="13" t="s">
        <v>131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3" t="s">
        <v>82</v>
      </c>
      <c r="BK157" s="142">
        <f>ROUND(I157*H157,2)</f>
        <v>0</v>
      </c>
      <c r="BL157" s="13" t="s">
        <v>82</v>
      </c>
      <c r="BM157" s="141" t="s">
        <v>194</v>
      </c>
    </row>
    <row r="158" spans="2:65" s="1" customFormat="1" ht="19.5">
      <c r="B158" s="28"/>
      <c r="D158" s="143" t="s">
        <v>141</v>
      </c>
      <c r="F158" s="144" t="s">
        <v>195</v>
      </c>
      <c r="I158" s="145"/>
      <c r="L158" s="28"/>
      <c r="M158" s="146"/>
      <c r="T158" s="52"/>
      <c r="AT158" s="13" t="s">
        <v>141</v>
      </c>
      <c r="AU158" s="13" t="s">
        <v>84</v>
      </c>
    </row>
    <row r="159" spans="2:65" s="1" customFormat="1" ht="16.5" customHeight="1">
      <c r="B159" s="28"/>
      <c r="C159" s="129" t="s">
        <v>161</v>
      </c>
      <c r="D159" s="129" t="s">
        <v>135</v>
      </c>
      <c r="E159" s="130" t="s">
        <v>196</v>
      </c>
      <c r="F159" s="131" t="s">
        <v>197</v>
      </c>
      <c r="G159" s="132" t="s">
        <v>179</v>
      </c>
      <c r="H159" s="133">
        <v>4.09</v>
      </c>
      <c r="I159" s="134"/>
      <c r="J159" s="135">
        <f>ROUND(I159*H159,2)</f>
        <v>0</v>
      </c>
      <c r="K159" s="136"/>
      <c r="L159" s="28"/>
      <c r="M159" s="137" t="s">
        <v>1</v>
      </c>
      <c r="N159" s="138" t="s">
        <v>39</v>
      </c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139</v>
      </c>
      <c r="AT159" s="141" t="s">
        <v>135</v>
      </c>
      <c r="AU159" s="141" t="s">
        <v>84</v>
      </c>
      <c r="AY159" s="13" t="s">
        <v>131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3" t="s">
        <v>82</v>
      </c>
      <c r="BK159" s="142">
        <f>ROUND(I159*H159,2)</f>
        <v>0</v>
      </c>
      <c r="BL159" s="13" t="s">
        <v>139</v>
      </c>
      <c r="BM159" s="141" t="s">
        <v>198</v>
      </c>
    </row>
    <row r="160" spans="2:65" s="1" customFormat="1">
      <c r="B160" s="28"/>
      <c r="D160" s="143" t="s">
        <v>141</v>
      </c>
      <c r="F160" s="144" t="s">
        <v>199</v>
      </c>
      <c r="I160" s="145"/>
      <c r="L160" s="28"/>
      <c r="M160" s="146"/>
      <c r="T160" s="52"/>
      <c r="AT160" s="13" t="s">
        <v>141</v>
      </c>
      <c r="AU160" s="13" t="s">
        <v>84</v>
      </c>
    </row>
    <row r="161" spans="2:65" s="11" customFormat="1" ht="25.9" customHeight="1">
      <c r="B161" s="117"/>
      <c r="D161" s="118" t="s">
        <v>73</v>
      </c>
      <c r="E161" s="119" t="s">
        <v>200</v>
      </c>
      <c r="F161" s="119" t="s">
        <v>201</v>
      </c>
      <c r="I161" s="120"/>
      <c r="J161" s="121">
        <f>BK161</f>
        <v>0</v>
      </c>
      <c r="L161" s="117"/>
      <c r="M161" s="122"/>
      <c r="P161" s="123">
        <f>P162+P185+P214+P251+P290+P331+P360+P423+P436</f>
        <v>0</v>
      </c>
      <c r="R161" s="123">
        <f>R162+R185+R214+R251+R290+R331+R360+R423+R436</f>
        <v>2.9661749599999991</v>
      </c>
      <c r="T161" s="124">
        <f>T162+T185+T214+T251+T290+T331+T360+T423+T436</f>
        <v>6.2574499999999995</v>
      </c>
      <c r="AR161" s="118" t="s">
        <v>84</v>
      </c>
      <c r="AT161" s="125" t="s">
        <v>73</v>
      </c>
      <c r="AU161" s="125" t="s">
        <v>74</v>
      </c>
      <c r="AY161" s="118" t="s">
        <v>131</v>
      </c>
      <c r="BK161" s="126">
        <f>BK162+BK185+BK214+BK251+BK290+BK331+BK360+BK423+BK436</f>
        <v>0</v>
      </c>
    </row>
    <row r="162" spans="2:65" s="11" customFormat="1" ht="22.9" customHeight="1">
      <c r="B162" s="117"/>
      <c r="D162" s="118" t="s">
        <v>73</v>
      </c>
      <c r="E162" s="127" t="s">
        <v>202</v>
      </c>
      <c r="F162" s="127" t="s">
        <v>203</v>
      </c>
      <c r="I162" s="120"/>
      <c r="J162" s="128">
        <f>BK162</f>
        <v>0</v>
      </c>
      <c r="L162" s="117"/>
      <c r="M162" s="122"/>
      <c r="P162" s="123">
        <f>SUM(P163:P184)</f>
        <v>0</v>
      </c>
      <c r="R162" s="123">
        <f>SUM(R163:R184)</f>
        <v>9.0463299999999996E-2</v>
      </c>
      <c r="T162" s="124">
        <f>SUM(T163:T184)</f>
        <v>0</v>
      </c>
      <c r="AR162" s="118" t="s">
        <v>84</v>
      </c>
      <c r="AT162" s="125" t="s">
        <v>73</v>
      </c>
      <c r="AU162" s="125" t="s">
        <v>82</v>
      </c>
      <c r="AY162" s="118" t="s">
        <v>131</v>
      </c>
      <c r="BK162" s="126">
        <f>SUM(BK163:BK184)</f>
        <v>0</v>
      </c>
    </row>
    <row r="163" spans="2:65" s="1" customFormat="1" ht="16.5" customHeight="1">
      <c r="B163" s="28"/>
      <c r="C163" s="147" t="s">
        <v>204</v>
      </c>
      <c r="D163" s="147" t="s">
        <v>205</v>
      </c>
      <c r="E163" s="148" t="s">
        <v>206</v>
      </c>
      <c r="F163" s="149" t="s">
        <v>207</v>
      </c>
      <c r="G163" s="150" t="s">
        <v>166</v>
      </c>
      <c r="H163" s="151">
        <v>15.78</v>
      </c>
      <c r="I163" s="152"/>
      <c r="J163" s="153">
        <f>ROUND(I163*H163,2)</f>
        <v>0</v>
      </c>
      <c r="K163" s="154"/>
      <c r="L163" s="155"/>
      <c r="M163" s="156" t="s">
        <v>1</v>
      </c>
      <c r="N163" s="157" t="s">
        <v>39</v>
      </c>
      <c r="P163" s="139">
        <f>O163*H163</f>
        <v>0</v>
      </c>
      <c r="Q163" s="139">
        <v>3.0999999999999999E-3</v>
      </c>
      <c r="R163" s="139">
        <f>Q163*H163</f>
        <v>4.8917999999999996E-2</v>
      </c>
      <c r="S163" s="139">
        <v>0</v>
      </c>
      <c r="T163" s="140">
        <f>S163*H163</f>
        <v>0</v>
      </c>
      <c r="AR163" s="141" t="s">
        <v>208</v>
      </c>
      <c r="AT163" s="141" t="s">
        <v>205</v>
      </c>
      <c r="AU163" s="141" t="s">
        <v>84</v>
      </c>
      <c r="AY163" s="13" t="s">
        <v>131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3" t="s">
        <v>82</v>
      </c>
      <c r="BK163" s="142">
        <f>ROUND(I163*H163,2)</f>
        <v>0</v>
      </c>
      <c r="BL163" s="13" t="s">
        <v>209</v>
      </c>
      <c r="BM163" s="141" t="s">
        <v>210</v>
      </c>
    </row>
    <row r="164" spans="2:65" s="1" customFormat="1">
      <c r="B164" s="28"/>
      <c r="D164" s="143" t="s">
        <v>141</v>
      </c>
      <c r="F164" s="144" t="s">
        <v>207</v>
      </c>
      <c r="I164" s="145"/>
      <c r="L164" s="28"/>
      <c r="M164" s="146"/>
      <c r="T164" s="52"/>
      <c r="AT164" s="13" t="s">
        <v>141</v>
      </c>
      <c r="AU164" s="13" t="s">
        <v>84</v>
      </c>
    </row>
    <row r="165" spans="2:65" s="1" customFormat="1" ht="16.5" customHeight="1">
      <c r="B165" s="28"/>
      <c r="C165" s="147" t="s">
        <v>211</v>
      </c>
      <c r="D165" s="147" t="s">
        <v>205</v>
      </c>
      <c r="E165" s="148" t="s">
        <v>212</v>
      </c>
      <c r="F165" s="149" t="s">
        <v>213</v>
      </c>
      <c r="G165" s="150" t="s">
        <v>166</v>
      </c>
      <c r="H165" s="151">
        <v>20.52</v>
      </c>
      <c r="I165" s="152"/>
      <c r="J165" s="153">
        <f>ROUND(I165*H165,2)</f>
        <v>0</v>
      </c>
      <c r="K165" s="154"/>
      <c r="L165" s="155"/>
      <c r="M165" s="156" t="s">
        <v>1</v>
      </c>
      <c r="N165" s="157" t="s">
        <v>39</v>
      </c>
      <c r="P165" s="139">
        <f>O165*H165</f>
        <v>0</v>
      </c>
      <c r="Q165" s="139">
        <v>7.7999999999999999E-4</v>
      </c>
      <c r="R165" s="139">
        <f>Q165*H165</f>
        <v>1.6005599999999998E-2</v>
      </c>
      <c r="S165" s="139">
        <v>0</v>
      </c>
      <c r="T165" s="140">
        <f>S165*H165</f>
        <v>0</v>
      </c>
      <c r="AR165" s="141" t="s">
        <v>208</v>
      </c>
      <c r="AT165" s="141" t="s">
        <v>205</v>
      </c>
      <c r="AU165" s="141" t="s">
        <v>84</v>
      </c>
      <c r="AY165" s="13" t="s">
        <v>131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3" t="s">
        <v>82</v>
      </c>
      <c r="BK165" s="142">
        <f>ROUND(I165*H165,2)</f>
        <v>0</v>
      </c>
      <c r="BL165" s="13" t="s">
        <v>209</v>
      </c>
      <c r="BM165" s="141" t="s">
        <v>214</v>
      </c>
    </row>
    <row r="166" spans="2:65" s="1" customFormat="1">
      <c r="B166" s="28"/>
      <c r="D166" s="143" t="s">
        <v>141</v>
      </c>
      <c r="F166" s="144" t="s">
        <v>213</v>
      </c>
      <c r="I166" s="145"/>
      <c r="L166" s="28"/>
      <c r="M166" s="146"/>
      <c r="T166" s="52"/>
      <c r="AT166" s="13" t="s">
        <v>141</v>
      </c>
      <c r="AU166" s="13" t="s">
        <v>84</v>
      </c>
    </row>
    <row r="167" spans="2:65" s="1" customFormat="1" ht="16.5" customHeight="1">
      <c r="B167" s="28"/>
      <c r="C167" s="147" t="s">
        <v>215</v>
      </c>
      <c r="D167" s="147" t="s">
        <v>205</v>
      </c>
      <c r="E167" s="148" t="s">
        <v>216</v>
      </c>
      <c r="F167" s="149" t="s">
        <v>217</v>
      </c>
      <c r="G167" s="150" t="s">
        <v>166</v>
      </c>
      <c r="H167" s="151">
        <v>10.8</v>
      </c>
      <c r="I167" s="152"/>
      <c r="J167" s="153">
        <f>ROUND(I167*H167,2)</f>
        <v>0</v>
      </c>
      <c r="K167" s="154"/>
      <c r="L167" s="155"/>
      <c r="M167" s="156" t="s">
        <v>1</v>
      </c>
      <c r="N167" s="157" t="s">
        <v>39</v>
      </c>
      <c r="P167" s="139">
        <f>O167*H167</f>
        <v>0</v>
      </c>
      <c r="Q167" s="139">
        <v>1.25E-3</v>
      </c>
      <c r="R167" s="139">
        <f>Q167*H167</f>
        <v>1.3500000000000002E-2</v>
      </c>
      <c r="S167" s="139">
        <v>0</v>
      </c>
      <c r="T167" s="140">
        <f>S167*H167</f>
        <v>0</v>
      </c>
      <c r="AR167" s="141" t="s">
        <v>208</v>
      </c>
      <c r="AT167" s="141" t="s">
        <v>205</v>
      </c>
      <c r="AU167" s="141" t="s">
        <v>84</v>
      </c>
      <c r="AY167" s="13" t="s">
        <v>131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3" t="s">
        <v>82</v>
      </c>
      <c r="BK167" s="142">
        <f>ROUND(I167*H167,2)</f>
        <v>0</v>
      </c>
      <c r="BL167" s="13" t="s">
        <v>209</v>
      </c>
      <c r="BM167" s="141" t="s">
        <v>218</v>
      </c>
    </row>
    <row r="168" spans="2:65" s="1" customFormat="1">
      <c r="B168" s="28"/>
      <c r="D168" s="143" t="s">
        <v>141</v>
      </c>
      <c r="F168" s="144" t="s">
        <v>217</v>
      </c>
      <c r="I168" s="145"/>
      <c r="L168" s="28"/>
      <c r="M168" s="146"/>
      <c r="T168" s="52"/>
      <c r="AT168" s="13" t="s">
        <v>141</v>
      </c>
      <c r="AU168" s="13" t="s">
        <v>84</v>
      </c>
    </row>
    <row r="169" spans="2:65" s="1" customFormat="1" ht="21.75" customHeight="1">
      <c r="B169" s="28"/>
      <c r="C169" s="129" t="s">
        <v>219</v>
      </c>
      <c r="D169" s="129" t="s">
        <v>135</v>
      </c>
      <c r="E169" s="130" t="s">
        <v>220</v>
      </c>
      <c r="F169" s="131" t="s">
        <v>221</v>
      </c>
      <c r="G169" s="132" t="s">
        <v>166</v>
      </c>
      <c r="H169" s="133">
        <v>17.100000000000001</v>
      </c>
      <c r="I169" s="134"/>
      <c r="J169" s="135">
        <f>ROUND(I169*H169,2)</f>
        <v>0</v>
      </c>
      <c r="K169" s="136"/>
      <c r="L169" s="28"/>
      <c r="M169" s="137" t="s">
        <v>1</v>
      </c>
      <c r="N169" s="138" t="s">
        <v>39</v>
      </c>
      <c r="P169" s="139">
        <f>O169*H169</f>
        <v>0</v>
      </c>
      <c r="Q169" s="139">
        <v>1.9000000000000001E-4</v>
      </c>
      <c r="R169" s="139">
        <f>Q169*H169</f>
        <v>3.2490000000000006E-3</v>
      </c>
      <c r="S169" s="139">
        <v>0</v>
      </c>
      <c r="T169" s="140">
        <f>S169*H169</f>
        <v>0</v>
      </c>
      <c r="AR169" s="141" t="s">
        <v>209</v>
      </c>
      <c r="AT169" s="141" t="s">
        <v>135</v>
      </c>
      <c r="AU169" s="141" t="s">
        <v>84</v>
      </c>
      <c r="AY169" s="13" t="s">
        <v>131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3" t="s">
        <v>82</v>
      </c>
      <c r="BK169" s="142">
        <f>ROUND(I169*H169,2)</f>
        <v>0</v>
      </c>
      <c r="BL169" s="13" t="s">
        <v>209</v>
      </c>
      <c r="BM169" s="141" t="s">
        <v>222</v>
      </c>
    </row>
    <row r="170" spans="2:65" s="1" customFormat="1" ht="19.5">
      <c r="B170" s="28"/>
      <c r="D170" s="143" t="s">
        <v>141</v>
      </c>
      <c r="F170" s="144" t="s">
        <v>223</v>
      </c>
      <c r="I170" s="145"/>
      <c r="L170" s="28"/>
      <c r="M170" s="146"/>
      <c r="T170" s="52"/>
      <c r="AT170" s="13" t="s">
        <v>141</v>
      </c>
      <c r="AU170" s="13" t="s">
        <v>84</v>
      </c>
    </row>
    <row r="171" spans="2:65" s="1" customFormat="1" ht="21.75" customHeight="1">
      <c r="B171" s="28"/>
      <c r="C171" s="129" t="s">
        <v>209</v>
      </c>
      <c r="D171" s="129" t="s">
        <v>135</v>
      </c>
      <c r="E171" s="130" t="s">
        <v>224</v>
      </c>
      <c r="F171" s="131" t="s">
        <v>225</v>
      </c>
      <c r="G171" s="132" t="s">
        <v>166</v>
      </c>
      <c r="H171" s="133">
        <v>22.15</v>
      </c>
      <c r="I171" s="134"/>
      <c r="J171" s="135">
        <f>ROUND(I171*H171,2)</f>
        <v>0</v>
      </c>
      <c r="K171" s="136"/>
      <c r="L171" s="28"/>
      <c r="M171" s="137" t="s">
        <v>1</v>
      </c>
      <c r="N171" s="138" t="s">
        <v>39</v>
      </c>
      <c r="P171" s="139">
        <f>O171*H171</f>
        <v>0</v>
      </c>
      <c r="Q171" s="139">
        <v>2.7E-4</v>
      </c>
      <c r="R171" s="139">
        <f>Q171*H171</f>
        <v>5.9804999999999997E-3</v>
      </c>
      <c r="S171" s="139">
        <v>0</v>
      </c>
      <c r="T171" s="140">
        <f>S171*H171</f>
        <v>0</v>
      </c>
      <c r="AR171" s="141" t="s">
        <v>209</v>
      </c>
      <c r="AT171" s="141" t="s">
        <v>135</v>
      </c>
      <c r="AU171" s="141" t="s">
        <v>84</v>
      </c>
      <c r="AY171" s="13" t="s">
        <v>131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3" t="s">
        <v>82</v>
      </c>
      <c r="BK171" s="142">
        <f>ROUND(I171*H171,2)</f>
        <v>0</v>
      </c>
      <c r="BL171" s="13" t="s">
        <v>209</v>
      </c>
      <c r="BM171" s="141" t="s">
        <v>226</v>
      </c>
    </row>
    <row r="172" spans="2:65" s="1" customFormat="1" ht="19.5">
      <c r="B172" s="28"/>
      <c r="D172" s="143" t="s">
        <v>141</v>
      </c>
      <c r="F172" s="144" t="s">
        <v>227</v>
      </c>
      <c r="I172" s="145"/>
      <c r="L172" s="28"/>
      <c r="M172" s="146"/>
      <c r="T172" s="52"/>
      <c r="AT172" s="13" t="s">
        <v>141</v>
      </c>
      <c r="AU172" s="13" t="s">
        <v>84</v>
      </c>
    </row>
    <row r="173" spans="2:65" s="1" customFormat="1" ht="21.75" customHeight="1">
      <c r="B173" s="28"/>
      <c r="C173" s="129" t="s">
        <v>228</v>
      </c>
      <c r="D173" s="129" t="s">
        <v>135</v>
      </c>
      <c r="E173" s="130" t="s">
        <v>229</v>
      </c>
      <c r="F173" s="131" t="s">
        <v>230</v>
      </c>
      <c r="G173" s="132" t="s">
        <v>166</v>
      </c>
      <c r="H173" s="133">
        <v>2.63</v>
      </c>
      <c r="I173" s="134"/>
      <c r="J173" s="135">
        <f>ROUND(I173*H173,2)</f>
        <v>0</v>
      </c>
      <c r="K173" s="136"/>
      <c r="L173" s="28"/>
      <c r="M173" s="137" t="s">
        <v>1</v>
      </c>
      <c r="N173" s="138" t="s">
        <v>39</v>
      </c>
      <c r="P173" s="139">
        <f>O173*H173</f>
        <v>0</v>
      </c>
      <c r="Q173" s="139">
        <v>2.9E-4</v>
      </c>
      <c r="R173" s="139">
        <f>Q173*H173</f>
        <v>7.6269999999999994E-4</v>
      </c>
      <c r="S173" s="139">
        <v>0</v>
      </c>
      <c r="T173" s="140">
        <f>S173*H173</f>
        <v>0</v>
      </c>
      <c r="AR173" s="141" t="s">
        <v>209</v>
      </c>
      <c r="AT173" s="141" t="s">
        <v>135</v>
      </c>
      <c r="AU173" s="141" t="s">
        <v>84</v>
      </c>
      <c r="AY173" s="13" t="s">
        <v>131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3" t="s">
        <v>82</v>
      </c>
      <c r="BK173" s="142">
        <f>ROUND(I173*H173,2)</f>
        <v>0</v>
      </c>
      <c r="BL173" s="13" t="s">
        <v>209</v>
      </c>
      <c r="BM173" s="141" t="s">
        <v>231</v>
      </c>
    </row>
    <row r="174" spans="2:65" s="1" customFormat="1" ht="19.5">
      <c r="B174" s="28"/>
      <c r="D174" s="143" t="s">
        <v>141</v>
      </c>
      <c r="F174" s="144" t="s">
        <v>232</v>
      </c>
      <c r="I174" s="145"/>
      <c r="L174" s="28"/>
      <c r="M174" s="146"/>
      <c r="T174" s="52"/>
      <c r="AT174" s="13" t="s">
        <v>141</v>
      </c>
      <c r="AU174" s="13" t="s">
        <v>84</v>
      </c>
    </row>
    <row r="175" spans="2:65" s="1" customFormat="1" ht="21.75" customHeight="1">
      <c r="B175" s="28"/>
      <c r="C175" s="129" t="s">
        <v>233</v>
      </c>
      <c r="D175" s="129" t="s">
        <v>135</v>
      </c>
      <c r="E175" s="130" t="s">
        <v>234</v>
      </c>
      <c r="F175" s="131" t="s">
        <v>235</v>
      </c>
      <c r="G175" s="132" t="s">
        <v>166</v>
      </c>
      <c r="H175" s="133">
        <v>4.43</v>
      </c>
      <c r="I175" s="134"/>
      <c r="J175" s="135">
        <f>ROUND(I175*H175,2)</f>
        <v>0</v>
      </c>
      <c r="K175" s="136"/>
      <c r="L175" s="28"/>
      <c r="M175" s="137" t="s">
        <v>1</v>
      </c>
      <c r="N175" s="138" t="s">
        <v>39</v>
      </c>
      <c r="P175" s="139">
        <f>O175*H175</f>
        <v>0</v>
      </c>
      <c r="Q175" s="139">
        <v>2.5000000000000001E-4</v>
      </c>
      <c r="R175" s="139">
        <f>Q175*H175</f>
        <v>1.1075E-3</v>
      </c>
      <c r="S175" s="139">
        <v>0</v>
      </c>
      <c r="T175" s="140">
        <f>S175*H175</f>
        <v>0</v>
      </c>
      <c r="AR175" s="141" t="s">
        <v>209</v>
      </c>
      <c r="AT175" s="141" t="s">
        <v>135</v>
      </c>
      <c r="AU175" s="141" t="s">
        <v>84</v>
      </c>
      <c r="AY175" s="13" t="s">
        <v>131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3" t="s">
        <v>82</v>
      </c>
      <c r="BK175" s="142">
        <f>ROUND(I175*H175,2)</f>
        <v>0</v>
      </c>
      <c r="BL175" s="13" t="s">
        <v>209</v>
      </c>
      <c r="BM175" s="141" t="s">
        <v>236</v>
      </c>
    </row>
    <row r="176" spans="2:65" s="1" customFormat="1" ht="29.25">
      <c r="B176" s="28"/>
      <c r="D176" s="143" t="s">
        <v>141</v>
      </c>
      <c r="F176" s="144" t="s">
        <v>237</v>
      </c>
      <c r="I176" s="145"/>
      <c r="L176" s="28"/>
      <c r="M176" s="146"/>
      <c r="T176" s="52"/>
      <c r="AT176" s="13" t="s">
        <v>141</v>
      </c>
      <c r="AU176" s="13" t="s">
        <v>84</v>
      </c>
    </row>
    <row r="177" spans="2:65" s="1" customFormat="1" ht="24.2" customHeight="1">
      <c r="B177" s="28"/>
      <c r="C177" s="147" t="s">
        <v>238</v>
      </c>
      <c r="D177" s="147" t="s">
        <v>205</v>
      </c>
      <c r="E177" s="148" t="s">
        <v>239</v>
      </c>
      <c r="F177" s="149" t="s">
        <v>240</v>
      </c>
      <c r="G177" s="150" t="s">
        <v>241</v>
      </c>
      <c r="H177" s="151">
        <v>2</v>
      </c>
      <c r="I177" s="152"/>
      <c r="J177" s="153">
        <f>ROUND(I177*H177,2)</f>
        <v>0</v>
      </c>
      <c r="K177" s="154"/>
      <c r="L177" s="155"/>
      <c r="M177" s="156" t="s">
        <v>1</v>
      </c>
      <c r="N177" s="157" t="s">
        <v>39</v>
      </c>
      <c r="P177" s="139">
        <f>O177*H177</f>
        <v>0</v>
      </c>
      <c r="Q177" s="139">
        <v>4.6999999999999999E-4</v>
      </c>
      <c r="R177" s="139">
        <f>Q177*H177</f>
        <v>9.3999999999999997E-4</v>
      </c>
      <c r="S177" s="139">
        <v>0</v>
      </c>
      <c r="T177" s="140">
        <f>S177*H177</f>
        <v>0</v>
      </c>
      <c r="AR177" s="141" t="s">
        <v>208</v>
      </c>
      <c r="AT177" s="141" t="s">
        <v>205</v>
      </c>
      <c r="AU177" s="141" t="s">
        <v>84</v>
      </c>
      <c r="AY177" s="13" t="s">
        <v>131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3" t="s">
        <v>82</v>
      </c>
      <c r="BK177" s="142">
        <f>ROUND(I177*H177,2)</f>
        <v>0</v>
      </c>
      <c r="BL177" s="13" t="s">
        <v>209</v>
      </c>
      <c r="BM177" s="141" t="s">
        <v>242</v>
      </c>
    </row>
    <row r="178" spans="2:65" s="1" customFormat="1">
      <c r="B178" s="28"/>
      <c r="D178" s="143" t="s">
        <v>141</v>
      </c>
      <c r="F178" s="144" t="s">
        <v>240</v>
      </c>
      <c r="I178" s="145"/>
      <c r="L178" s="28"/>
      <c r="M178" s="146"/>
      <c r="T178" s="52"/>
      <c r="AT178" s="13" t="s">
        <v>141</v>
      </c>
      <c r="AU178" s="13" t="s">
        <v>84</v>
      </c>
    </row>
    <row r="179" spans="2:65" s="1" customFormat="1" ht="16.5" customHeight="1">
      <c r="B179" s="28"/>
      <c r="C179" s="129" t="s">
        <v>243</v>
      </c>
      <c r="D179" s="129" t="s">
        <v>135</v>
      </c>
      <c r="E179" s="130" t="s">
        <v>244</v>
      </c>
      <c r="F179" s="131" t="s">
        <v>245</v>
      </c>
      <c r="G179" s="132" t="s">
        <v>241</v>
      </c>
      <c r="H179" s="133">
        <v>2</v>
      </c>
      <c r="I179" s="134"/>
      <c r="J179" s="135">
        <f>ROUND(I179*H179,2)</f>
        <v>0</v>
      </c>
      <c r="K179" s="136"/>
      <c r="L179" s="28"/>
      <c r="M179" s="137" t="s">
        <v>1</v>
      </c>
      <c r="N179" s="138" t="s">
        <v>39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209</v>
      </c>
      <c r="AT179" s="141" t="s">
        <v>135</v>
      </c>
      <c r="AU179" s="141" t="s">
        <v>84</v>
      </c>
      <c r="AY179" s="13" t="s">
        <v>131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3" t="s">
        <v>82</v>
      </c>
      <c r="BK179" s="142">
        <f>ROUND(I179*H179,2)</f>
        <v>0</v>
      </c>
      <c r="BL179" s="13" t="s">
        <v>209</v>
      </c>
      <c r="BM179" s="141" t="s">
        <v>246</v>
      </c>
    </row>
    <row r="180" spans="2:65" s="1" customFormat="1" ht="19.5">
      <c r="B180" s="28"/>
      <c r="D180" s="143" t="s">
        <v>141</v>
      </c>
      <c r="F180" s="144" t="s">
        <v>247</v>
      </c>
      <c r="I180" s="145"/>
      <c r="L180" s="28"/>
      <c r="M180" s="146"/>
      <c r="T180" s="52"/>
      <c r="AT180" s="13" t="s">
        <v>141</v>
      </c>
      <c r="AU180" s="13" t="s">
        <v>84</v>
      </c>
    </row>
    <row r="181" spans="2:65" s="1" customFormat="1" ht="16.5" customHeight="1">
      <c r="B181" s="28"/>
      <c r="C181" s="129" t="s">
        <v>248</v>
      </c>
      <c r="D181" s="129" t="s">
        <v>135</v>
      </c>
      <c r="E181" s="130" t="s">
        <v>249</v>
      </c>
      <c r="F181" s="131" t="s">
        <v>250</v>
      </c>
      <c r="G181" s="132" t="s">
        <v>179</v>
      </c>
      <c r="H181" s="133">
        <v>0.23</v>
      </c>
      <c r="I181" s="134"/>
      <c r="J181" s="135">
        <f>ROUND(I181*H181,2)</f>
        <v>0</v>
      </c>
      <c r="K181" s="136"/>
      <c r="L181" s="28"/>
      <c r="M181" s="137" t="s">
        <v>1</v>
      </c>
      <c r="N181" s="138" t="s">
        <v>39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82</v>
      </c>
      <c r="AT181" s="141" t="s">
        <v>135</v>
      </c>
      <c r="AU181" s="141" t="s">
        <v>84</v>
      </c>
      <c r="AY181" s="13" t="s">
        <v>131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3" t="s">
        <v>82</v>
      </c>
      <c r="BK181" s="142">
        <f>ROUND(I181*H181,2)</f>
        <v>0</v>
      </c>
      <c r="BL181" s="13" t="s">
        <v>82</v>
      </c>
      <c r="BM181" s="141" t="s">
        <v>251</v>
      </c>
    </row>
    <row r="182" spans="2:65" s="1" customFormat="1" ht="19.5">
      <c r="B182" s="28"/>
      <c r="D182" s="143" t="s">
        <v>141</v>
      </c>
      <c r="F182" s="144" t="s">
        <v>252</v>
      </c>
      <c r="I182" s="145"/>
      <c r="L182" s="28"/>
      <c r="M182" s="146"/>
      <c r="T182" s="52"/>
      <c r="AT182" s="13" t="s">
        <v>141</v>
      </c>
      <c r="AU182" s="13" t="s">
        <v>84</v>
      </c>
    </row>
    <row r="183" spans="2:65" s="1" customFormat="1" ht="24.2" customHeight="1">
      <c r="B183" s="28"/>
      <c r="C183" s="129" t="s">
        <v>253</v>
      </c>
      <c r="D183" s="129" t="s">
        <v>135</v>
      </c>
      <c r="E183" s="130" t="s">
        <v>254</v>
      </c>
      <c r="F183" s="131" t="s">
        <v>255</v>
      </c>
      <c r="G183" s="132" t="s">
        <v>179</v>
      </c>
      <c r="H183" s="133">
        <v>0.23</v>
      </c>
      <c r="I183" s="134"/>
      <c r="J183" s="135">
        <f>ROUND(I183*H183,2)</f>
        <v>0</v>
      </c>
      <c r="K183" s="136"/>
      <c r="L183" s="28"/>
      <c r="M183" s="137" t="s">
        <v>1</v>
      </c>
      <c r="N183" s="138" t="s">
        <v>39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82</v>
      </c>
      <c r="AT183" s="141" t="s">
        <v>135</v>
      </c>
      <c r="AU183" s="141" t="s">
        <v>84</v>
      </c>
      <c r="AY183" s="13" t="s">
        <v>131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3" t="s">
        <v>82</v>
      </c>
      <c r="BK183" s="142">
        <f>ROUND(I183*H183,2)</f>
        <v>0</v>
      </c>
      <c r="BL183" s="13" t="s">
        <v>82</v>
      </c>
      <c r="BM183" s="141" t="s">
        <v>256</v>
      </c>
    </row>
    <row r="184" spans="2:65" s="1" customFormat="1" ht="19.5">
      <c r="B184" s="28"/>
      <c r="D184" s="143" t="s">
        <v>141</v>
      </c>
      <c r="F184" s="144" t="s">
        <v>255</v>
      </c>
      <c r="I184" s="145"/>
      <c r="L184" s="28"/>
      <c r="M184" s="146"/>
      <c r="T184" s="52"/>
      <c r="AT184" s="13" t="s">
        <v>141</v>
      </c>
      <c r="AU184" s="13" t="s">
        <v>84</v>
      </c>
    </row>
    <row r="185" spans="2:65" s="11" customFormat="1" ht="22.9" customHeight="1">
      <c r="B185" s="117"/>
      <c r="D185" s="118" t="s">
        <v>73</v>
      </c>
      <c r="E185" s="127" t="s">
        <v>257</v>
      </c>
      <c r="F185" s="127" t="s">
        <v>258</v>
      </c>
      <c r="I185" s="120"/>
      <c r="J185" s="128">
        <f>BK185</f>
        <v>0</v>
      </c>
      <c r="L185" s="117"/>
      <c r="M185" s="122"/>
      <c r="P185" s="123">
        <f>SUM(P186:P213)</f>
        <v>0</v>
      </c>
      <c r="R185" s="123">
        <f>SUM(R186:R213)</f>
        <v>9.9040100000000006E-2</v>
      </c>
      <c r="T185" s="124">
        <f>SUM(T186:T213)</f>
        <v>1.0359999999999999E-2</v>
      </c>
      <c r="AR185" s="118" t="s">
        <v>84</v>
      </c>
      <c r="AT185" s="125" t="s">
        <v>73</v>
      </c>
      <c r="AU185" s="125" t="s">
        <v>82</v>
      </c>
      <c r="AY185" s="118" t="s">
        <v>131</v>
      </c>
      <c r="BK185" s="126">
        <f>SUM(BK186:BK213)</f>
        <v>0</v>
      </c>
    </row>
    <row r="186" spans="2:65" s="1" customFormat="1" ht="16.5" customHeight="1">
      <c r="B186" s="28"/>
      <c r="C186" s="129" t="s">
        <v>259</v>
      </c>
      <c r="D186" s="129" t="s">
        <v>135</v>
      </c>
      <c r="E186" s="130" t="s">
        <v>260</v>
      </c>
      <c r="F186" s="131" t="s">
        <v>261</v>
      </c>
      <c r="G186" s="132" t="s">
        <v>166</v>
      </c>
      <c r="H186" s="133">
        <v>37</v>
      </c>
      <c r="I186" s="134"/>
      <c r="J186" s="135">
        <f>ROUND(I186*H186,2)</f>
        <v>0</v>
      </c>
      <c r="K186" s="136"/>
      <c r="L186" s="28"/>
      <c r="M186" s="137" t="s">
        <v>1</v>
      </c>
      <c r="N186" s="138" t="s">
        <v>39</v>
      </c>
      <c r="P186" s="139">
        <f>O186*H186</f>
        <v>0</v>
      </c>
      <c r="Q186" s="139">
        <v>0</v>
      </c>
      <c r="R186" s="139">
        <f>Q186*H186</f>
        <v>0</v>
      </c>
      <c r="S186" s="139">
        <v>2.7999999999999998E-4</v>
      </c>
      <c r="T186" s="140">
        <f>S186*H186</f>
        <v>1.0359999999999999E-2</v>
      </c>
      <c r="AR186" s="141" t="s">
        <v>209</v>
      </c>
      <c r="AT186" s="141" t="s">
        <v>135</v>
      </c>
      <c r="AU186" s="141" t="s">
        <v>84</v>
      </c>
      <c r="AY186" s="13" t="s">
        <v>131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3" t="s">
        <v>82</v>
      </c>
      <c r="BK186" s="142">
        <f>ROUND(I186*H186,2)</f>
        <v>0</v>
      </c>
      <c r="BL186" s="13" t="s">
        <v>209</v>
      </c>
      <c r="BM186" s="141" t="s">
        <v>262</v>
      </c>
    </row>
    <row r="187" spans="2:65" s="1" customFormat="1">
      <c r="B187" s="28"/>
      <c r="D187" s="143" t="s">
        <v>141</v>
      </c>
      <c r="F187" s="144" t="s">
        <v>263</v>
      </c>
      <c r="I187" s="145"/>
      <c r="L187" s="28"/>
      <c r="M187" s="146"/>
      <c r="T187" s="52"/>
      <c r="AT187" s="13" t="s">
        <v>141</v>
      </c>
      <c r="AU187" s="13" t="s">
        <v>84</v>
      </c>
    </row>
    <row r="188" spans="2:65" s="1" customFormat="1" ht="16.5" customHeight="1">
      <c r="B188" s="28"/>
      <c r="C188" s="129" t="s">
        <v>264</v>
      </c>
      <c r="D188" s="129" t="s">
        <v>135</v>
      </c>
      <c r="E188" s="130" t="s">
        <v>265</v>
      </c>
      <c r="F188" s="131" t="s">
        <v>266</v>
      </c>
      <c r="G188" s="132" t="s">
        <v>166</v>
      </c>
      <c r="H188" s="133">
        <v>11.5</v>
      </c>
      <c r="I188" s="134"/>
      <c r="J188" s="135">
        <f>ROUND(I188*H188,2)</f>
        <v>0</v>
      </c>
      <c r="K188" s="136"/>
      <c r="L188" s="28"/>
      <c r="M188" s="137" t="s">
        <v>1</v>
      </c>
      <c r="N188" s="138" t="s">
        <v>39</v>
      </c>
      <c r="P188" s="139">
        <f>O188*H188</f>
        <v>0</v>
      </c>
      <c r="Q188" s="139">
        <v>1.2600000000000001E-3</v>
      </c>
      <c r="R188" s="139">
        <f>Q188*H188</f>
        <v>1.4490000000000001E-2</v>
      </c>
      <c r="S188" s="139">
        <v>0</v>
      </c>
      <c r="T188" s="140">
        <f>S188*H188</f>
        <v>0</v>
      </c>
      <c r="AR188" s="141" t="s">
        <v>209</v>
      </c>
      <c r="AT188" s="141" t="s">
        <v>135</v>
      </c>
      <c r="AU188" s="141" t="s">
        <v>84</v>
      </c>
      <c r="AY188" s="13" t="s">
        <v>131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3" t="s">
        <v>82</v>
      </c>
      <c r="BK188" s="142">
        <f>ROUND(I188*H188,2)</f>
        <v>0</v>
      </c>
      <c r="BL188" s="13" t="s">
        <v>209</v>
      </c>
      <c r="BM188" s="141" t="s">
        <v>267</v>
      </c>
    </row>
    <row r="189" spans="2:65" s="1" customFormat="1">
      <c r="B189" s="28"/>
      <c r="D189" s="143" t="s">
        <v>141</v>
      </c>
      <c r="F189" s="144" t="s">
        <v>268</v>
      </c>
      <c r="I189" s="145"/>
      <c r="L189" s="28"/>
      <c r="M189" s="146"/>
      <c r="T189" s="52"/>
      <c r="AT189" s="13" t="s">
        <v>141</v>
      </c>
      <c r="AU189" s="13" t="s">
        <v>84</v>
      </c>
    </row>
    <row r="190" spans="2:65" s="1" customFormat="1" ht="16.5" customHeight="1">
      <c r="B190" s="28"/>
      <c r="C190" s="129" t="s">
        <v>269</v>
      </c>
      <c r="D190" s="129" t="s">
        <v>135</v>
      </c>
      <c r="E190" s="130" t="s">
        <v>270</v>
      </c>
      <c r="F190" s="131" t="s">
        <v>271</v>
      </c>
      <c r="G190" s="132" t="s">
        <v>166</v>
      </c>
      <c r="H190" s="133">
        <v>12.65</v>
      </c>
      <c r="I190" s="134"/>
      <c r="J190" s="135">
        <f>ROUND(I190*H190,2)</f>
        <v>0</v>
      </c>
      <c r="K190" s="136"/>
      <c r="L190" s="28"/>
      <c r="M190" s="137" t="s">
        <v>1</v>
      </c>
      <c r="N190" s="138" t="s">
        <v>39</v>
      </c>
      <c r="P190" s="139">
        <f>O190*H190</f>
        <v>0</v>
      </c>
      <c r="Q190" s="139">
        <v>2.8400000000000001E-3</v>
      </c>
      <c r="R190" s="139">
        <f>Q190*H190</f>
        <v>3.5926E-2</v>
      </c>
      <c r="S190" s="139">
        <v>0</v>
      </c>
      <c r="T190" s="140">
        <f>S190*H190</f>
        <v>0</v>
      </c>
      <c r="AR190" s="141" t="s">
        <v>209</v>
      </c>
      <c r="AT190" s="141" t="s">
        <v>135</v>
      </c>
      <c r="AU190" s="141" t="s">
        <v>84</v>
      </c>
      <c r="AY190" s="13" t="s">
        <v>131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3" t="s">
        <v>82</v>
      </c>
      <c r="BK190" s="142">
        <f>ROUND(I190*H190,2)</f>
        <v>0</v>
      </c>
      <c r="BL190" s="13" t="s">
        <v>209</v>
      </c>
      <c r="BM190" s="141" t="s">
        <v>272</v>
      </c>
    </row>
    <row r="191" spans="2:65" s="1" customFormat="1">
      <c r="B191" s="28"/>
      <c r="D191" s="143" t="s">
        <v>141</v>
      </c>
      <c r="F191" s="144" t="s">
        <v>273</v>
      </c>
      <c r="I191" s="145"/>
      <c r="L191" s="28"/>
      <c r="M191" s="146"/>
      <c r="T191" s="52"/>
      <c r="AT191" s="13" t="s">
        <v>141</v>
      </c>
      <c r="AU191" s="13" t="s">
        <v>84</v>
      </c>
    </row>
    <row r="192" spans="2:65" s="1" customFormat="1" ht="16.5" customHeight="1">
      <c r="B192" s="28"/>
      <c r="C192" s="129" t="s">
        <v>274</v>
      </c>
      <c r="D192" s="129" t="s">
        <v>135</v>
      </c>
      <c r="E192" s="130" t="s">
        <v>275</v>
      </c>
      <c r="F192" s="131" t="s">
        <v>276</v>
      </c>
      <c r="G192" s="132" t="s">
        <v>166</v>
      </c>
      <c r="H192" s="133">
        <v>9.1999999999999993</v>
      </c>
      <c r="I192" s="134"/>
      <c r="J192" s="135">
        <f>ROUND(I192*H192,2)</f>
        <v>0</v>
      </c>
      <c r="K192" s="136"/>
      <c r="L192" s="28"/>
      <c r="M192" s="137" t="s">
        <v>1</v>
      </c>
      <c r="N192" s="138" t="s">
        <v>39</v>
      </c>
      <c r="P192" s="139">
        <f>O192*H192</f>
        <v>0</v>
      </c>
      <c r="Q192" s="139">
        <v>3.7299999999999998E-3</v>
      </c>
      <c r="R192" s="139">
        <f>Q192*H192</f>
        <v>3.4315999999999992E-2</v>
      </c>
      <c r="S192" s="139">
        <v>0</v>
      </c>
      <c r="T192" s="140">
        <f>S192*H192</f>
        <v>0</v>
      </c>
      <c r="AR192" s="141" t="s">
        <v>209</v>
      </c>
      <c r="AT192" s="141" t="s">
        <v>135</v>
      </c>
      <c r="AU192" s="141" t="s">
        <v>84</v>
      </c>
      <c r="AY192" s="13" t="s">
        <v>131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3" t="s">
        <v>82</v>
      </c>
      <c r="BK192" s="142">
        <f>ROUND(I192*H192,2)</f>
        <v>0</v>
      </c>
      <c r="BL192" s="13" t="s">
        <v>209</v>
      </c>
      <c r="BM192" s="141" t="s">
        <v>277</v>
      </c>
    </row>
    <row r="193" spans="2:65" s="1" customFormat="1">
      <c r="B193" s="28"/>
      <c r="D193" s="143" t="s">
        <v>141</v>
      </c>
      <c r="F193" s="144" t="s">
        <v>278</v>
      </c>
      <c r="I193" s="145"/>
      <c r="L193" s="28"/>
      <c r="M193" s="146"/>
      <c r="T193" s="52"/>
      <c r="AT193" s="13" t="s">
        <v>141</v>
      </c>
      <c r="AU193" s="13" t="s">
        <v>84</v>
      </c>
    </row>
    <row r="194" spans="2:65" s="1" customFormat="1" ht="24.2" customHeight="1">
      <c r="B194" s="28"/>
      <c r="C194" s="129" t="s">
        <v>279</v>
      </c>
      <c r="D194" s="129" t="s">
        <v>135</v>
      </c>
      <c r="E194" s="130" t="s">
        <v>280</v>
      </c>
      <c r="F194" s="131" t="s">
        <v>281</v>
      </c>
      <c r="G194" s="132" t="s">
        <v>166</v>
      </c>
      <c r="H194" s="133">
        <v>14.72</v>
      </c>
      <c r="I194" s="134"/>
      <c r="J194" s="135">
        <f>ROUND(I194*H194,2)</f>
        <v>0</v>
      </c>
      <c r="K194" s="136"/>
      <c r="L194" s="28"/>
      <c r="M194" s="137" t="s">
        <v>1</v>
      </c>
      <c r="N194" s="138" t="s">
        <v>39</v>
      </c>
      <c r="P194" s="139">
        <f>O194*H194</f>
        <v>0</v>
      </c>
      <c r="Q194" s="139">
        <v>6.9999999999999994E-5</v>
      </c>
      <c r="R194" s="139">
        <f>Q194*H194</f>
        <v>1.0303999999999999E-3</v>
      </c>
      <c r="S194" s="139">
        <v>0</v>
      </c>
      <c r="T194" s="140">
        <f>S194*H194</f>
        <v>0</v>
      </c>
      <c r="AR194" s="141" t="s">
        <v>209</v>
      </c>
      <c r="AT194" s="141" t="s">
        <v>135</v>
      </c>
      <c r="AU194" s="141" t="s">
        <v>84</v>
      </c>
      <c r="AY194" s="13" t="s">
        <v>131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3" t="s">
        <v>82</v>
      </c>
      <c r="BK194" s="142">
        <f>ROUND(I194*H194,2)</f>
        <v>0</v>
      </c>
      <c r="BL194" s="13" t="s">
        <v>209</v>
      </c>
      <c r="BM194" s="141" t="s">
        <v>282</v>
      </c>
    </row>
    <row r="195" spans="2:65" s="1" customFormat="1" ht="19.5">
      <c r="B195" s="28"/>
      <c r="D195" s="143" t="s">
        <v>141</v>
      </c>
      <c r="F195" s="144" t="s">
        <v>283</v>
      </c>
      <c r="I195" s="145"/>
      <c r="L195" s="28"/>
      <c r="M195" s="146"/>
      <c r="T195" s="52"/>
      <c r="AT195" s="13" t="s">
        <v>141</v>
      </c>
      <c r="AU195" s="13" t="s">
        <v>84</v>
      </c>
    </row>
    <row r="196" spans="2:65" s="1" customFormat="1" ht="24.2" customHeight="1">
      <c r="B196" s="28"/>
      <c r="C196" s="129" t="s">
        <v>284</v>
      </c>
      <c r="D196" s="129" t="s">
        <v>135</v>
      </c>
      <c r="E196" s="130" t="s">
        <v>285</v>
      </c>
      <c r="F196" s="131" t="s">
        <v>286</v>
      </c>
      <c r="G196" s="132" t="s">
        <v>166</v>
      </c>
      <c r="H196" s="133">
        <v>18.63</v>
      </c>
      <c r="I196" s="134"/>
      <c r="J196" s="135">
        <f>ROUND(I196*H196,2)</f>
        <v>0</v>
      </c>
      <c r="K196" s="136"/>
      <c r="L196" s="28"/>
      <c r="M196" s="137" t="s">
        <v>1</v>
      </c>
      <c r="N196" s="138" t="s">
        <v>39</v>
      </c>
      <c r="P196" s="139">
        <f>O196*H196</f>
        <v>0</v>
      </c>
      <c r="Q196" s="139">
        <v>2.4000000000000001E-4</v>
      </c>
      <c r="R196" s="139">
        <f>Q196*H196</f>
        <v>4.4711999999999998E-3</v>
      </c>
      <c r="S196" s="139">
        <v>0</v>
      </c>
      <c r="T196" s="140">
        <f>S196*H196</f>
        <v>0</v>
      </c>
      <c r="AR196" s="141" t="s">
        <v>209</v>
      </c>
      <c r="AT196" s="141" t="s">
        <v>135</v>
      </c>
      <c r="AU196" s="141" t="s">
        <v>84</v>
      </c>
      <c r="AY196" s="13" t="s">
        <v>131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3" t="s">
        <v>82</v>
      </c>
      <c r="BK196" s="142">
        <f>ROUND(I196*H196,2)</f>
        <v>0</v>
      </c>
      <c r="BL196" s="13" t="s">
        <v>209</v>
      </c>
      <c r="BM196" s="141" t="s">
        <v>287</v>
      </c>
    </row>
    <row r="197" spans="2:65" s="1" customFormat="1" ht="19.5">
      <c r="B197" s="28"/>
      <c r="D197" s="143" t="s">
        <v>141</v>
      </c>
      <c r="F197" s="144" t="s">
        <v>288</v>
      </c>
      <c r="I197" s="145"/>
      <c r="L197" s="28"/>
      <c r="M197" s="146"/>
      <c r="T197" s="52"/>
      <c r="AT197" s="13" t="s">
        <v>141</v>
      </c>
      <c r="AU197" s="13" t="s">
        <v>84</v>
      </c>
    </row>
    <row r="198" spans="2:65" s="1" customFormat="1" ht="16.5" customHeight="1">
      <c r="B198" s="28"/>
      <c r="C198" s="129" t="s">
        <v>289</v>
      </c>
      <c r="D198" s="129" t="s">
        <v>135</v>
      </c>
      <c r="E198" s="130" t="s">
        <v>290</v>
      </c>
      <c r="F198" s="131" t="s">
        <v>291</v>
      </c>
      <c r="G198" s="132" t="s">
        <v>241</v>
      </c>
      <c r="H198" s="133">
        <v>4</v>
      </c>
      <c r="I198" s="134"/>
      <c r="J198" s="135">
        <f>ROUND(I198*H198,2)</f>
        <v>0</v>
      </c>
      <c r="K198" s="136"/>
      <c r="L198" s="28"/>
      <c r="M198" s="137" t="s">
        <v>1</v>
      </c>
      <c r="N198" s="138" t="s">
        <v>39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209</v>
      </c>
      <c r="AT198" s="141" t="s">
        <v>135</v>
      </c>
      <c r="AU198" s="141" t="s">
        <v>84</v>
      </c>
      <c r="AY198" s="13" t="s">
        <v>131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3" t="s">
        <v>82</v>
      </c>
      <c r="BK198" s="142">
        <f>ROUND(I198*H198,2)</f>
        <v>0</v>
      </c>
      <c r="BL198" s="13" t="s">
        <v>209</v>
      </c>
      <c r="BM198" s="141" t="s">
        <v>292</v>
      </c>
    </row>
    <row r="199" spans="2:65" s="1" customFormat="1">
      <c r="B199" s="28"/>
      <c r="D199" s="143" t="s">
        <v>141</v>
      </c>
      <c r="F199" s="144" t="s">
        <v>293</v>
      </c>
      <c r="I199" s="145"/>
      <c r="L199" s="28"/>
      <c r="M199" s="146"/>
      <c r="T199" s="52"/>
      <c r="AT199" s="13" t="s">
        <v>141</v>
      </c>
      <c r="AU199" s="13" t="s">
        <v>84</v>
      </c>
    </row>
    <row r="200" spans="2:65" s="1" customFormat="1" ht="16.5" customHeight="1">
      <c r="B200" s="28"/>
      <c r="C200" s="129" t="s">
        <v>294</v>
      </c>
      <c r="D200" s="129" t="s">
        <v>135</v>
      </c>
      <c r="E200" s="130" t="s">
        <v>295</v>
      </c>
      <c r="F200" s="131" t="s">
        <v>296</v>
      </c>
      <c r="G200" s="132" t="s">
        <v>297</v>
      </c>
      <c r="H200" s="133">
        <v>1</v>
      </c>
      <c r="I200" s="134"/>
      <c r="J200" s="135">
        <f>ROUND(I200*H200,2)</f>
        <v>0</v>
      </c>
      <c r="K200" s="136"/>
      <c r="L200" s="28"/>
      <c r="M200" s="137" t="s">
        <v>1</v>
      </c>
      <c r="N200" s="138" t="s">
        <v>39</v>
      </c>
      <c r="P200" s="139">
        <f>O200*H200</f>
        <v>0</v>
      </c>
      <c r="Q200" s="139">
        <v>5.6999999999999998E-4</v>
      </c>
      <c r="R200" s="139">
        <f>Q200*H200</f>
        <v>5.6999999999999998E-4</v>
      </c>
      <c r="S200" s="139">
        <v>0</v>
      </c>
      <c r="T200" s="140">
        <f>S200*H200</f>
        <v>0</v>
      </c>
      <c r="AR200" s="141" t="s">
        <v>209</v>
      </c>
      <c r="AT200" s="141" t="s">
        <v>135</v>
      </c>
      <c r="AU200" s="141" t="s">
        <v>84</v>
      </c>
      <c r="AY200" s="13" t="s">
        <v>131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3" t="s">
        <v>82</v>
      </c>
      <c r="BK200" s="142">
        <f>ROUND(I200*H200,2)</f>
        <v>0</v>
      </c>
      <c r="BL200" s="13" t="s">
        <v>209</v>
      </c>
      <c r="BM200" s="141" t="s">
        <v>298</v>
      </c>
    </row>
    <row r="201" spans="2:65" s="1" customFormat="1">
      <c r="B201" s="28"/>
      <c r="D201" s="143" t="s">
        <v>141</v>
      </c>
      <c r="F201" s="144" t="s">
        <v>299</v>
      </c>
      <c r="I201" s="145"/>
      <c r="L201" s="28"/>
      <c r="M201" s="146"/>
      <c r="T201" s="52"/>
      <c r="AT201" s="13" t="s">
        <v>141</v>
      </c>
      <c r="AU201" s="13" t="s">
        <v>84</v>
      </c>
    </row>
    <row r="202" spans="2:65" s="1" customFormat="1" ht="16.5" customHeight="1">
      <c r="B202" s="28"/>
      <c r="C202" s="129" t="s">
        <v>300</v>
      </c>
      <c r="D202" s="129" t="s">
        <v>135</v>
      </c>
      <c r="E202" s="130" t="s">
        <v>301</v>
      </c>
      <c r="F202" s="131" t="s">
        <v>302</v>
      </c>
      <c r="G202" s="132" t="s">
        <v>241</v>
      </c>
      <c r="H202" s="133">
        <v>1</v>
      </c>
      <c r="I202" s="134"/>
      <c r="J202" s="135">
        <f>ROUND(I202*H202,2)</f>
        <v>0</v>
      </c>
      <c r="K202" s="136"/>
      <c r="L202" s="28"/>
      <c r="M202" s="137" t="s">
        <v>1</v>
      </c>
      <c r="N202" s="138" t="s">
        <v>39</v>
      </c>
      <c r="P202" s="139">
        <f>O202*H202</f>
        <v>0</v>
      </c>
      <c r="Q202" s="139">
        <v>5.1999999999999995E-4</v>
      </c>
      <c r="R202" s="139">
        <f>Q202*H202</f>
        <v>5.1999999999999995E-4</v>
      </c>
      <c r="S202" s="139">
        <v>0</v>
      </c>
      <c r="T202" s="140">
        <f>S202*H202</f>
        <v>0</v>
      </c>
      <c r="AR202" s="141" t="s">
        <v>209</v>
      </c>
      <c r="AT202" s="141" t="s">
        <v>135</v>
      </c>
      <c r="AU202" s="141" t="s">
        <v>84</v>
      </c>
      <c r="AY202" s="13" t="s">
        <v>131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3" t="s">
        <v>82</v>
      </c>
      <c r="BK202" s="142">
        <f>ROUND(I202*H202,2)</f>
        <v>0</v>
      </c>
      <c r="BL202" s="13" t="s">
        <v>209</v>
      </c>
      <c r="BM202" s="141" t="s">
        <v>303</v>
      </c>
    </row>
    <row r="203" spans="2:65" s="1" customFormat="1">
      <c r="B203" s="28"/>
      <c r="D203" s="143" t="s">
        <v>141</v>
      </c>
      <c r="F203" s="144" t="s">
        <v>304</v>
      </c>
      <c r="I203" s="145"/>
      <c r="L203" s="28"/>
      <c r="M203" s="146"/>
      <c r="T203" s="52"/>
      <c r="AT203" s="13" t="s">
        <v>141</v>
      </c>
      <c r="AU203" s="13" t="s">
        <v>84</v>
      </c>
    </row>
    <row r="204" spans="2:65" s="1" customFormat="1" ht="16.5" customHeight="1">
      <c r="B204" s="28"/>
      <c r="C204" s="129" t="s">
        <v>305</v>
      </c>
      <c r="D204" s="129" t="s">
        <v>135</v>
      </c>
      <c r="E204" s="130" t="s">
        <v>306</v>
      </c>
      <c r="F204" s="131" t="s">
        <v>307</v>
      </c>
      <c r="G204" s="132" t="s">
        <v>241</v>
      </c>
      <c r="H204" s="133">
        <v>1</v>
      </c>
      <c r="I204" s="134"/>
      <c r="J204" s="135">
        <f>ROUND(I204*H204,2)</f>
        <v>0</v>
      </c>
      <c r="K204" s="136"/>
      <c r="L204" s="28"/>
      <c r="M204" s="137" t="s">
        <v>1</v>
      </c>
      <c r="N204" s="138" t="s">
        <v>39</v>
      </c>
      <c r="P204" s="139">
        <f>O204*H204</f>
        <v>0</v>
      </c>
      <c r="Q204" s="139">
        <v>1.07E-3</v>
      </c>
      <c r="R204" s="139">
        <f>Q204*H204</f>
        <v>1.07E-3</v>
      </c>
      <c r="S204" s="139">
        <v>0</v>
      </c>
      <c r="T204" s="140">
        <f>S204*H204</f>
        <v>0</v>
      </c>
      <c r="AR204" s="141" t="s">
        <v>209</v>
      </c>
      <c r="AT204" s="141" t="s">
        <v>135</v>
      </c>
      <c r="AU204" s="141" t="s">
        <v>84</v>
      </c>
      <c r="AY204" s="13" t="s">
        <v>131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3" t="s">
        <v>82</v>
      </c>
      <c r="BK204" s="142">
        <f>ROUND(I204*H204,2)</f>
        <v>0</v>
      </c>
      <c r="BL204" s="13" t="s">
        <v>209</v>
      </c>
      <c r="BM204" s="141" t="s">
        <v>308</v>
      </c>
    </row>
    <row r="205" spans="2:65" s="1" customFormat="1">
      <c r="B205" s="28"/>
      <c r="D205" s="143" t="s">
        <v>141</v>
      </c>
      <c r="F205" s="144" t="s">
        <v>309</v>
      </c>
      <c r="I205" s="145"/>
      <c r="L205" s="28"/>
      <c r="M205" s="146"/>
      <c r="T205" s="52"/>
      <c r="AT205" s="13" t="s">
        <v>141</v>
      </c>
      <c r="AU205" s="13" t="s">
        <v>84</v>
      </c>
    </row>
    <row r="206" spans="2:65" s="1" customFormat="1" ht="16.5" customHeight="1">
      <c r="B206" s="28"/>
      <c r="C206" s="129" t="s">
        <v>310</v>
      </c>
      <c r="D206" s="129" t="s">
        <v>135</v>
      </c>
      <c r="E206" s="130" t="s">
        <v>311</v>
      </c>
      <c r="F206" s="131" t="s">
        <v>312</v>
      </c>
      <c r="G206" s="132" t="s">
        <v>241</v>
      </c>
      <c r="H206" s="133">
        <v>1</v>
      </c>
      <c r="I206" s="134"/>
      <c r="J206" s="135">
        <f>ROUND(I206*H206,2)</f>
        <v>0</v>
      </c>
      <c r="K206" s="136"/>
      <c r="L206" s="28"/>
      <c r="M206" s="137" t="s">
        <v>1</v>
      </c>
      <c r="N206" s="138" t="s">
        <v>39</v>
      </c>
      <c r="P206" s="139">
        <f>O206*H206</f>
        <v>0</v>
      </c>
      <c r="Q206" s="139">
        <v>3.1E-4</v>
      </c>
      <c r="R206" s="139">
        <f>Q206*H206</f>
        <v>3.1E-4</v>
      </c>
      <c r="S206" s="139">
        <v>0</v>
      </c>
      <c r="T206" s="140">
        <f>S206*H206</f>
        <v>0</v>
      </c>
      <c r="AR206" s="141" t="s">
        <v>209</v>
      </c>
      <c r="AT206" s="141" t="s">
        <v>135</v>
      </c>
      <c r="AU206" s="141" t="s">
        <v>84</v>
      </c>
      <c r="AY206" s="13" t="s">
        <v>131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3" t="s">
        <v>82</v>
      </c>
      <c r="BK206" s="142">
        <f>ROUND(I206*H206,2)</f>
        <v>0</v>
      </c>
      <c r="BL206" s="13" t="s">
        <v>209</v>
      </c>
      <c r="BM206" s="141" t="s">
        <v>313</v>
      </c>
    </row>
    <row r="207" spans="2:65" s="1" customFormat="1">
      <c r="B207" s="28"/>
      <c r="D207" s="143" t="s">
        <v>141</v>
      </c>
      <c r="F207" s="144" t="s">
        <v>314</v>
      </c>
      <c r="I207" s="145"/>
      <c r="L207" s="28"/>
      <c r="M207" s="146"/>
      <c r="T207" s="52"/>
      <c r="AT207" s="13" t="s">
        <v>141</v>
      </c>
      <c r="AU207" s="13" t="s">
        <v>84</v>
      </c>
    </row>
    <row r="208" spans="2:65" s="1" customFormat="1" ht="16.5" customHeight="1">
      <c r="B208" s="28"/>
      <c r="C208" s="129" t="s">
        <v>315</v>
      </c>
      <c r="D208" s="129" t="s">
        <v>135</v>
      </c>
      <c r="E208" s="130" t="s">
        <v>316</v>
      </c>
      <c r="F208" s="131" t="s">
        <v>317</v>
      </c>
      <c r="G208" s="132" t="s">
        <v>166</v>
      </c>
      <c r="H208" s="133">
        <v>33.35</v>
      </c>
      <c r="I208" s="134"/>
      <c r="J208" s="135">
        <f>ROUND(I208*H208,2)</f>
        <v>0</v>
      </c>
      <c r="K208" s="136"/>
      <c r="L208" s="28"/>
      <c r="M208" s="137" t="s">
        <v>1</v>
      </c>
      <c r="N208" s="138" t="s">
        <v>39</v>
      </c>
      <c r="P208" s="139">
        <f>O208*H208</f>
        <v>0</v>
      </c>
      <c r="Q208" s="139">
        <v>1.9000000000000001E-4</v>
      </c>
      <c r="R208" s="139">
        <f>Q208*H208</f>
        <v>6.336500000000001E-3</v>
      </c>
      <c r="S208" s="139">
        <v>0</v>
      </c>
      <c r="T208" s="140">
        <f>S208*H208</f>
        <v>0</v>
      </c>
      <c r="AR208" s="141" t="s">
        <v>209</v>
      </c>
      <c r="AT208" s="141" t="s">
        <v>135</v>
      </c>
      <c r="AU208" s="141" t="s">
        <v>84</v>
      </c>
      <c r="AY208" s="13" t="s">
        <v>131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3" t="s">
        <v>82</v>
      </c>
      <c r="BK208" s="142">
        <f>ROUND(I208*H208,2)</f>
        <v>0</v>
      </c>
      <c r="BL208" s="13" t="s">
        <v>209</v>
      </c>
      <c r="BM208" s="141" t="s">
        <v>318</v>
      </c>
    </row>
    <row r="209" spans="2:65" s="1" customFormat="1">
      <c r="B209" s="28"/>
      <c r="D209" s="143" t="s">
        <v>141</v>
      </c>
      <c r="F209" s="144" t="s">
        <v>319</v>
      </c>
      <c r="I209" s="145"/>
      <c r="L209" s="28"/>
      <c r="M209" s="146"/>
      <c r="T209" s="52"/>
      <c r="AT209" s="13" t="s">
        <v>141</v>
      </c>
      <c r="AU209" s="13" t="s">
        <v>84</v>
      </c>
    </row>
    <row r="210" spans="2:65" s="1" customFormat="1" ht="16.5" customHeight="1">
      <c r="B210" s="28"/>
      <c r="C210" s="129" t="s">
        <v>320</v>
      </c>
      <c r="D210" s="129" t="s">
        <v>135</v>
      </c>
      <c r="E210" s="130" t="s">
        <v>321</v>
      </c>
      <c r="F210" s="131" t="s">
        <v>322</v>
      </c>
      <c r="G210" s="132" t="s">
        <v>179</v>
      </c>
      <c r="H210" s="133">
        <v>9.9000000000000005E-2</v>
      </c>
      <c r="I210" s="134"/>
      <c r="J210" s="135">
        <f>ROUND(I210*H210,2)</f>
        <v>0</v>
      </c>
      <c r="K210" s="136"/>
      <c r="L210" s="28"/>
      <c r="M210" s="137" t="s">
        <v>1</v>
      </c>
      <c r="N210" s="138" t="s">
        <v>39</v>
      </c>
      <c r="P210" s="139">
        <f>O210*H210</f>
        <v>0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82</v>
      </c>
      <c r="AT210" s="141" t="s">
        <v>135</v>
      </c>
      <c r="AU210" s="141" t="s">
        <v>84</v>
      </c>
      <c r="AY210" s="13" t="s">
        <v>131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3" t="s">
        <v>82</v>
      </c>
      <c r="BK210" s="142">
        <f>ROUND(I210*H210,2)</f>
        <v>0</v>
      </c>
      <c r="BL210" s="13" t="s">
        <v>82</v>
      </c>
      <c r="BM210" s="141" t="s">
        <v>323</v>
      </c>
    </row>
    <row r="211" spans="2:65" s="1" customFormat="1" ht="19.5">
      <c r="B211" s="28"/>
      <c r="D211" s="143" t="s">
        <v>141</v>
      </c>
      <c r="F211" s="144" t="s">
        <v>324</v>
      </c>
      <c r="I211" s="145"/>
      <c r="L211" s="28"/>
      <c r="M211" s="146"/>
      <c r="T211" s="52"/>
      <c r="AT211" s="13" t="s">
        <v>141</v>
      </c>
      <c r="AU211" s="13" t="s">
        <v>84</v>
      </c>
    </row>
    <row r="212" spans="2:65" s="1" customFormat="1" ht="16.5" customHeight="1">
      <c r="B212" s="28"/>
      <c r="C212" s="129" t="s">
        <v>325</v>
      </c>
      <c r="D212" s="129" t="s">
        <v>135</v>
      </c>
      <c r="E212" s="130" t="s">
        <v>326</v>
      </c>
      <c r="F212" s="131" t="s">
        <v>327</v>
      </c>
      <c r="G212" s="132" t="s">
        <v>179</v>
      </c>
      <c r="H212" s="133">
        <v>9.9000000000000005E-2</v>
      </c>
      <c r="I212" s="134"/>
      <c r="J212" s="135">
        <f>ROUND(I212*H212,2)</f>
        <v>0</v>
      </c>
      <c r="K212" s="136"/>
      <c r="L212" s="28"/>
      <c r="M212" s="137" t="s">
        <v>1</v>
      </c>
      <c r="N212" s="138" t="s">
        <v>39</v>
      </c>
      <c r="P212" s="139">
        <f>O212*H212</f>
        <v>0</v>
      </c>
      <c r="Q212" s="139">
        <v>0</v>
      </c>
      <c r="R212" s="139">
        <f>Q212*H212</f>
        <v>0</v>
      </c>
      <c r="S212" s="139">
        <v>0</v>
      </c>
      <c r="T212" s="140">
        <f>S212*H212</f>
        <v>0</v>
      </c>
      <c r="AR212" s="141" t="s">
        <v>82</v>
      </c>
      <c r="AT212" s="141" t="s">
        <v>135</v>
      </c>
      <c r="AU212" s="141" t="s">
        <v>84</v>
      </c>
      <c r="AY212" s="13" t="s">
        <v>131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3" t="s">
        <v>82</v>
      </c>
      <c r="BK212" s="142">
        <f>ROUND(I212*H212,2)</f>
        <v>0</v>
      </c>
      <c r="BL212" s="13" t="s">
        <v>82</v>
      </c>
      <c r="BM212" s="141" t="s">
        <v>328</v>
      </c>
    </row>
    <row r="213" spans="2:65" s="1" customFormat="1" ht="19.5">
      <c r="B213" s="28"/>
      <c r="D213" s="143" t="s">
        <v>141</v>
      </c>
      <c r="F213" s="144" t="s">
        <v>329</v>
      </c>
      <c r="I213" s="145"/>
      <c r="L213" s="28"/>
      <c r="M213" s="146"/>
      <c r="T213" s="52"/>
      <c r="AT213" s="13" t="s">
        <v>141</v>
      </c>
      <c r="AU213" s="13" t="s">
        <v>84</v>
      </c>
    </row>
    <row r="214" spans="2:65" s="11" customFormat="1" ht="22.9" customHeight="1">
      <c r="B214" s="117"/>
      <c r="D214" s="118" t="s">
        <v>73</v>
      </c>
      <c r="E214" s="127" t="s">
        <v>330</v>
      </c>
      <c r="F214" s="127" t="s">
        <v>331</v>
      </c>
      <c r="I214" s="120"/>
      <c r="J214" s="128">
        <f>BK214</f>
        <v>0</v>
      </c>
      <c r="L214" s="117"/>
      <c r="M214" s="122"/>
      <c r="P214" s="123">
        <f>SUM(P215:P250)</f>
        <v>0</v>
      </c>
      <c r="R214" s="123">
        <f>SUM(R215:R250)</f>
        <v>2.2766399999999996</v>
      </c>
      <c r="T214" s="124">
        <f>SUM(T215:T250)</f>
        <v>3.07</v>
      </c>
      <c r="AR214" s="118" t="s">
        <v>84</v>
      </c>
      <c r="AT214" s="125" t="s">
        <v>73</v>
      </c>
      <c r="AU214" s="125" t="s">
        <v>82</v>
      </c>
      <c r="AY214" s="118" t="s">
        <v>131</v>
      </c>
      <c r="BK214" s="126">
        <f>SUM(BK215:BK250)</f>
        <v>0</v>
      </c>
    </row>
    <row r="215" spans="2:65" s="1" customFormat="1" ht="16.5" customHeight="1">
      <c r="B215" s="28"/>
      <c r="C215" s="129" t="s">
        <v>332</v>
      </c>
      <c r="D215" s="129" t="s">
        <v>135</v>
      </c>
      <c r="E215" s="130" t="s">
        <v>333</v>
      </c>
      <c r="F215" s="131" t="s">
        <v>334</v>
      </c>
      <c r="G215" s="132" t="s">
        <v>297</v>
      </c>
      <c r="H215" s="133">
        <v>1</v>
      </c>
      <c r="I215" s="134"/>
      <c r="J215" s="135">
        <f>ROUND(I215*H215,2)</f>
        <v>0</v>
      </c>
      <c r="K215" s="136"/>
      <c r="L215" s="28"/>
      <c r="M215" s="137" t="s">
        <v>1</v>
      </c>
      <c r="N215" s="138" t="s">
        <v>39</v>
      </c>
      <c r="P215" s="139">
        <f>O215*H215</f>
        <v>0</v>
      </c>
      <c r="Q215" s="139">
        <v>0.5</v>
      </c>
      <c r="R215" s="139">
        <f>Q215*H215</f>
        <v>0.5</v>
      </c>
      <c r="S215" s="139">
        <v>0</v>
      </c>
      <c r="T215" s="140">
        <f>S215*H215</f>
        <v>0</v>
      </c>
      <c r="AR215" s="141" t="s">
        <v>209</v>
      </c>
      <c r="AT215" s="141" t="s">
        <v>135</v>
      </c>
      <c r="AU215" s="141" t="s">
        <v>84</v>
      </c>
      <c r="AY215" s="13" t="s">
        <v>131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3" t="s">
        <v>82</v>
      </c>
      <c r="BK215" s="142">
        <f>ROUND(I215*H215,2)</f>
        <v>0</v>
      </c>
      <c r="BL215" s="13" t="s">
        <v>209</v>
      </c>
      <c r="BM215" s="141" t="s">
        <v>335</v>
      </c>
    </row>
    <row r="216" spans="2:65" s="1" customFormat="1">
      <c r="B216" s="28"/>
      <c r="D216" s="143" t="s">
        <v>141</v>
      </c>
      <c r="F216" s="144" t="s">
        <v>336</v>
      </c>
      <c r="I216" s="145"/>
      <c r="L216" s="28"/>
      <c r="M216" s="146"/>
      <c r="T216" s="52"/>
      <c r="AT216" s="13" t="s">
        <v>141</v>
      </c>
      <c r="AU216" s="13" t="s">
        <v>84</v>
      </c>
    </row>
    <row r="217" spans="2:65" s="1" customFormat="1" ht="16.5" customHeight="1">
      <c r="B217" s="28"/>
      <c r="C217" s="129" t="s">
        <v>337</v>
      </c>
      <c r="D217" s="129" t="s">
        <v>135</v>
      </c>
      <c r="E217" s="130" t="s">
        <v>338</v>
      </c>
      <c r="F217" s="131" t="s">
        <v>339</v>
      </c>
      <c r="G217" s="132" t="s">
        <v>297</v>
      </c>
      <c r="H217" s="133">
        <v>1</v>
      </c>
      <c r="I217" s="134"/>
      <c r="J217" s="135">
        <f>ROUND(I217*H217,2)</f>
        <v>0</v>
      </c>
      <c r="K217" s="136"/>
      <c r="L217" s="28"/>
      <c r="M217" s="137" t="s">
        <v>1</v>
      </c>
      <c r="N217" s="138" t="s">
        <v>39</v>
      </c>
      <c r="P217" s="139">
        <f>O217*H217</f>
        <v>0</v>
      </c>
      <c r="Q217" s="139">
        <v>0.08</v>
      </c>
      <c r="R217" s="139">
        <f>Q217*H217</f>
        <v>0.08</v>
      </c>
      <c r="S217" s="139">
        <v>0</v>
      </c>
      <c r="T217" s="140">
        <f>S217*H217</f>
        <v>0</v>
      </c>
      <c r="AR217" s="141" t="s">
        <v>209</v>
      </c>
      <c r="AT217" s="141" t="s">
        <v>135</v>
      </c>
      <c r="AU217" s="141" t="s">
        <v>84</v>
      </c>
      <c r="AY217" s="13" t="s">
        <v>131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3" t="s">
        <v>82</v>
      </c>
      <c r="BK217" s="142">
        <f>ROUND(I217*H217,2)</f>
        <v>0</v>
      </c>
      <c r="BL217" s="13" t="s">
        <v>209</v>
      </c>
      <c r="BM217" s="141" t="s">
        <v>340</v>
      </c>
    </row>
    <row r="218" spans="2:65" s="1" customFormat="1">
      <c r="B218" s="28"/>
      <c r="D218" s="143" t="s">
        <v>141</v>
      </c>
      <c r="F218" s="144" t="s">
        <v>339</v>
      </c>
      <c r="I218" s="145"/>
      <c r="L218" s="28"/>
      <c r="M218" s="146"/>
      <c r="T218" s="52"/>
      <c r="AT218" s="13" t="s">
        <v>141</v>
      </c>
      <c r="AU218" s="13" t="s">
        <v>84</v>
      </c>
    </row>
    <row r="219" spans="2:65" s="1" customFormat="1" ht="16.5" customHeight="1">
      <c r="B219" s="28"/>
      <c r="C219" s="129" t="s">
        <v>341</v>
      </c>
      <c r="D219" s="129" t="s">
        <v>135</v>
      </c>
      <c r="E219" s="130" t="s">
        <v>342</v>
      </c>
      <c r="F219" s="131" t="s">
        <v>343</v>
      </c>
      <c r="G219" s="132" t="s">
        <v>344</v>
      </c>
      <c r="H219" s="133">
        <v>2</v>
      </c>
      <c r="I219" s="134"/>
      <c r="J219" s="135">
        <f>ROUND(I219*H219,2)</f>
        <v>0</v>
      </c>
      <c r="K219" s="136"/>
      <c r="L219" s="28"/>
      <c r="M219" s="137" t="s">
        <v>1</v>
      </c>
      <c r="N219" s="138" t="s">
        <v>39</v>
      </c>
      <c r="P219" s="139">
        <f>O219*H219</f>
        <v>0</v>
      </c>
      <c r="Q219" s="139">
        <v>5.0000000000000001E-3</v>
      </c>
      <c r="R219" s="139">
        <f>Q219*H219</f>
        <v>0.01</v>
      </c>
      <c r="S219" s="139">
        <v>0</v>
      </c>
      <c r="T219" s="140">
        <f>S219*H219</f>
        <v>0</v>
      </c>
      <c r="AR219" s="141" t="s">
        <v>209</v>
      </c>
      <c r="AT219" s="141" t="s">
        <v>135</v>
      </c>
      <c r="AU219" s="141" t="s">
        <v>84</v>
      </c>
      <c r="AY219" s="13" t="s">
        <v>131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3" t="s">
        <v>82</v>
      </c>
      <c r="BK219" s="142">
        <f>ROUND(I219*H219,2)</f>
        <v>0</v>
      </c>
      <c r="BL219" s="13" t="s">
        <v>209</v>
      </c>
      <c r="BM219" s="141" t="s">
        <v>345</v>
      </c>
    </row>
    <row r="220" spans="2:65" s="1" customFormat="1">
      <c r="B220" s="28"/>
      <c r="D220" s="143" t="s">
        <v>141</v>
      </c>
      <c r="F220" s="144" t="s">
        <v>343</v>
      </c>
      <c r="I220" s="145"/>
      <c r="L220" s="28"/>
      <c r="M220" s="146"/>
      <c r="T220" s="52"/>
      <c r="AT220" s="13" t="s">
        <v>141</v>
      </c>
      <c r="AU220" s="13" t="s">
        <v>84</v>
      </c>
    </row>
    <row r="221" spans="2:65" s="1" customFormat="1" ht="16.5" customHeight="1">
      <c r="B221" s="28"/>
      <c r="C221" s="129" t="s">
        <v>346</v>
      </c>
      <c r="D221" s="129" t="s">
        <v>135</v>
      </c>
      <c r="E221" s="130" t="s">
        <v>347</v>
      </c>
      <c r="F221" s="131" t="s">
        <v>348</v>
      </c>
      <c r="G221" s="132" t="s">
        <v>297</v>
      </c>
      <c r="H221" s="133">
        <v>1</v>
      </c>
      <c r="I221" s="134"/>
      <c r="J221" s="135">
        <f>ROUND(I221*H221,2)</f>
        <v>0</v>
      </c>
      <c r="K221" s="136"/>
      <c r="L221" s="28"/>
      <c r="M221" s="137" t="s">
        <v>1</v>
      </c>
      <c r="N221" s="138" t="s">
        <v>39</v>
      </c>
      <c r="P221" s="139">
        <f>O221*H221</f>
        <v>0</v>
      </c>
      <c r="Q221" s="139">
        <v>0.08</v>
      </c>
      <c r="R221" s="139">
        <f>Q221*H221</f>
        <v>0.08</v>
      </c>
      <c r="S221" s="139">
        <v>0</v>
      </c>
      <c r="T221" s="140">
        <f>S221*H221</f>
        <v>0</v>
      </c>
      <c r="AR221" s="141" t="s">
        <v>209</v>
      </c>
      <c r="AT221" s="141" t="s">
        <v>135</v>
      </c>
      <c r="AU221" s="141" t="s">
        <v>84</v>
      </c>
      <c r="AY221" s="13" t="s">
        <v>131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3" t="s">
        <v>82</v>
      </c>
      <c r="BK221" s="142">
        <f>ROUND(I221*H221,2)</f>
        <v>0</v>
      </c>
      <c r="BL221" s="13" t="s">
        <v>209</v>
      </c>
      <c r="BM221" s="141" t="s">
        <v>349</v>
      </c>
    </row>
    <row r="222" spans="2:65" s="1" customFormat="1">
      <c r="B222" s="28"/>
      <c r="D222" s="143" t="s">
        <v>141</v>
      </c>
      <c r="F222" s="144" t="s">
        <v>348</v>
      </c>
      <c r="I222" s="145"/>
      <c r="L222" s="28"/>
      <c r="M222" s="146"/>
      <c r="T222" s="52"/>
      <c r="AT222" s="13" t="s">
        <v>141</v>
      </c>
      <c r="AU222" s="13" t="s">
        <v>84</v>
      </c>
    </row>
    <row r="223" spans="2:65" s="1" customFormat="1" ht="16.5" customHeight="1">
      <c r="B223" s="28"/>
      <c r="C223" s="129" t="s">
        <v>350</v>
      </c>
      <c r="D223" s="129" t="s">
        <v>135</v>
      </c>
      <c r="E223" s="130" t="s">
        <v>351</v>
      </c>
      <c r="F223" s="131" t="s">
        <v>352</v>
      </c>
      <c r="G223" s="132" t="s">
        <v>297</v>
      </c>
      <c r="H223" s="133">
        <v>1</v>
      </c>
      <c r="I223" s="134"/>
      <c r="J223" s="135">
        <f>ROUND(I223*H223,2)</f>
        <v>0</v>
      </c>
      <c r="K223" s="136"/>
      <c r="L223" s="28"/>
      <c r="M223" s="137" t="s">
        <v>1</v>
      </c>
      <c r="N223" s="138" t="s">
        <v>39</v>
      </c>
      <c r="P223" s="139">
        <f>O223*H223</f>
        <v>0</v>
      </c>
      <c r="Q223" s="139">
        <v>0.5</v>
      </c>
      <c r="R223" s="139">
        <f>Q223*H223</f>
        <v>0.5</v>
      </c>
      <c r="S223" s="139">
        <v>0</v>
      </c>
      <c r="T223" s="140">
        <f>S223*H223</f>
        <v>0</v>
      </c>
      <c r="AR223" s="141" t="s">
        <v>209</v>
      </c>
      <c r="AT223" s="141" t="s">
        <v>135</v>
      </c>
      <c r="AU223" s="141" t="s">
        <v>84</v>
      </c>
      <c r="AY223" s="13" t="s">
        <v>131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3" t="s">
        <v>82</v>
      </c>
      <c r="BK223" s="142">
        <f>ROUND(I223*H223,2)</f>
        <v>0</v>
      </c>
      <c r="BL223" s="13" t="s">
        <v>209</v>
      </c>
      <c r="BM223" s="141" t="s">
        <v>353</v>
      </c>
    </row>
    <row r="224" spans="2:65" s="1" customFormat="1">
      <c r="B224" s="28"/>
      <c r="D224" s="143" t="s">
        <v>141</v>
      </c>
      <c r="F224" s="144" t="s">
        <v>352</v>
      </c>
      <c r="I224" s="145"/>
      <c r="L224" s="28"/>
      <c r="M224" s="146"/>
      <c r="T224" s="52"/>
      <c r="AT224" s="13" t="s">
        <v>141</v>
      </c>
      <c r="AU224" s="13" t="s">
        <v>84</v>
      </c>
    </row>
    <row r="225" spans="2:65" s="1" customFormat="1" ht="16.5" customHeight="1">
      <c r="B225" s="28"/>
      <c r="C225" s="129" t="s">
        <v>354</v>
      </c>
      <c r="D225" s="129" t="s">
        <v>135</v>
      </c>
      <c r="E225" s="130" t="s">
        <v>355</v>
      </c>
      <c r="F225" s="131" t="s">
        <v>356</v>
      </c>
      <c r="G225" s="132" t="s">
        <v>297</v>
      </c>
      <c r="H225" s="133">
        <v>1</v>
      </c>
      <c r="I225" s="134"/>
      <c r="J225" s="135">
        <f>ROUND(I225*H225,2)</f>
        <v>0</v>
      </c>
      <c r="K225" s="136"/>
      <c r="L225" s="28"/>
      <c r="M225" s="137" t="s">
        <v>1</v>
      </c>
      <c r="N225" s="138" t="s">
        <v>39</v>
      </c>
      <c r="P225" s="139">
        <f>O225*H225</f>
        <v>0</v>
      </c>
      <c r="Q225" s="139">
        <v>0.5</v>
      </c>
      <c r="R225" s="139">
        <f>Q225*H225</f>
        <v>0.5</v>
      </c>
      <c r="S225" s="139">
        <v>0</v>
      </c>
      <c r="T225" s="140">
        <f>S225*H225</f>
        <v>0</v>
      </c>
      <c r="AR225" s="141" t="s">
        <v>209</v>
      </c>
      <c r="AT225" s="141" t="s">
        <v>135</v>
      </c>
      <c r="AU225" s="141" t="s">
        <v>84</v>
      </c>
      <c r="AY225" s="13" t="s">
        <v>131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3" t="s">
        <v>82</v>
      </c>
      <c r="BK225" s="142">
        <f>ROUND(I225*H225,2)</f>
        <v>0</v>
      </c>
      <c r="BL225" s="13" t="s">
        <v>209</v>
      </c>
      <c r="BM225" s="141" t="s">
        <v>357</v>
      </c>
    </row>
    <row r="226" spans="2:65" s="1" customFormat="1">
      <c r="B226" s="28"/>
      <c r="D226" s="143" t="s">
        <v>141</v>
      </c>
      <c r="F226" s="144" t="s">
        <v>352</v>
      </c>
      <c r="I226" s="145"/>
      <c r="L226" s="28"/>
      <c r="M226" s="146"/>
      <c r="T226" s="52"/>
      <c r="AT226" s="13" t="s">
        <v>141</v>
      </c>
      <c r="AU226" s="13" t="s">
        <v>84</v>
      </c>
    </row>
    <row r="227" spans="2:65" s="1" customFormat="1" ht="16.5" customHeight="1">
      <c r="B227" s="28"/>
      <c r="C227" s="129" t="s">
        <v>358</v>
      </c>
      <c r="D227" s="129" t="s">
        <v>135</v>
      </c>
      <c r="E227" s="130" t="s">
        <v>359</v>
      </c>
      <c r="F227" s="131" t="s">
        <v>360</v>
      </c>
      <c r="G227" s="132" t="s">
        <v>297</v>
      </c>
      <c r="H227" s="133">
        <v>1</v>
      </c>
      <c r="I227" s="134"/>
      <c r="J227" s="135">
        <f>ROUND(I227*H227,2)</f>
        <v>0</v>
      </c>
      <c r="K227" s="136"/>
      <c r="L227" s="28"/>
      <c r="M227" s="137" t="s">
        <v>1</v>
      </c>
      <c r="N227" s="138" t="s">
        <v>39</v>
      </c>
      <c r="P227" s="139">
        <f>O227*H227</f>
        <v>0</v>
      </c>
      <c r="Q227" s="139">
        <v>0.08</v>
      </c>
      <c r="R227" s="139">
        <f>Q227*H227</f>
        <v>0.08</v>
      </c>
      <c r="S227" s="139">
        <v>0</v>
      </c>
      <c r="T227" s="140">
        <f>S227*H227</f>
        <v>0</v>
      </c>
      <c r="AR227" s="141" t="s">
        <v>209</v>
      </c>
      <c r="AT227" s="141" t="s">
        <v>135</v>
      </c>
      <c r="AU227" s="141" t="s">
        <v>84</v>
      </c>
      <c r="AY227" s="13" t="s">
        <v>131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3" t="s">
        <v>82</v>
      </c>
      <c r="BK227" s="142">
        <f>ROUND(I227*H227,2)</f>
        <v>0</v>
      </c>
      <c r="BL227" s="13" t="s">
        <v>209</v>
      </c>
      <c r="BM227" s="141" t="s">
        <v>361</v>
      </c>
    </row>
    <row r="228" spans="2:65" s="1" customFormat="1">
      <c r="B228" s="28"/>
      <c r="D228" s="143" t="s">
        <v>141</v>
      </c>
      <c r="F228" s="144" t="s">
        <v>360</v>
      </c>
      <c r="I228" s="145"/>
      <c r="L228" s="28"/>
      <c r="M228" s="146"/>
      <c r="T228" s="52"/>
      <c r="AT228" s="13" t="s">
        <v>141</v>
      </c>
      <c r="AU228" s="13" t="s">
        <v>84</v>
      </c>
    </row>
    <row r="229" spans="2:65" s="1" customFormat="1" ht="16.5" customHeight="1">
      <c r="B229" s="28"/>
      <c r="C229" s="129" t="s">
        <v>362</v>
      </c>
      <c r="D229" s="129" t="s">
        <v>135</v>
      </c>
      <c r="E229" s="130" t="s">
        <v>363</v>
      </c>
      <c r="F229" s="131" t="s">
        <v>364</v>
      </c>
      <c r="G229" s="132" t="s">
        <v>344</v>
      </c>
      <c r="H229" s="133">
        <v>2</v>
      </c>
      <c r="I229" s="134"/>
      <c r="J229" s="135">
        <f>ROUND(I229*H229,2)</f>
        <v>0</v>
      </c>
      <c r="K229" s="136"/>
      <c r="L229" s="28"/>
      <c r="M229" s="137" t="s">
        <v>1</v>
      </c>
      <c r="N229" s="138" t="s">
        <v>39</v>
      </c>
      <c r="P229" s="139">
        <f>O229*H229</f>
        <v>0</v>
      </c>
      <c r="Q229" s="139">
        <v>5.0000000000000001E-3</v>
      </c>
      <c r="R229" s="139">
        <f>Q229*H229</f>
        <v>0.01</v>
      </c>
      <c r="S229" s="139">
        <v>0</v>
      </c>
      <c r="T229" s="140">
        <f>S229*H229</f>
        <v>0</v>
      </c>
      <c r="AR229" s="141" t="s">
        <v>209</v>
      </c>
      <c r="AT229" s="141" t="s">
        <v>135</v>
      </c>
      <c r="AU229" s="141" t="s">
        <v>84</v>
      </c>
      <c r="AY229" s="13" t="s">
        <v>131</v>
      </c>
      <c r="BE229" s="142">
        <f>IF(N229="základní",J229,0)</f>
        <v>0</v>
      </c>
      <c r="BF229" s="142">
        <f>IF(N229="snížená",J229,0)</f>
        <v>0</v>
      </c>
      <c r="BG229" s="142">
        <f>IF(N229="zákl. přenesená",J229,0)</f>
        <v>0</v>
      </c>
      <c r="BH229" s="142">
        <f>IF(N229="sníž. přenesená",J229,0)</f>
        <v>0</v>
      </c>
      <c r="BI229" s="142">
        <f>IF(N229="nulová",J229,0)</f>
        <v>0</v>
      </c>
      <c r="BJ229" s="13" t="s">
        <v>82</v>
      </c>
      <c r="BK229" s="142">
        <f>ROUND(I229*H229,2)</f>
        <v>0</v>
      </c>
      <c r="BL229" s="13" t="s">
        <v>209</v>
      </c>
      <c r="BM229" s="141" t="s">
        <v>365</v>
      </c>
    </row>
    <row r="230" spans="2:65" s="1" customFormat="1">
      <c r="B230" s="28"/>
      <c r="D230" s="143" t="s">
        <v>141</v>
      </c>
      <c r="F230" s="144" t="s">
        <v>364</v>
      </c>
      <c r="I230" s="145"/>
      <c r="L230" s="28"/>
      <c r="M230" s="146"/>
      <c r="T230" s="52"/>
      <c r="AT230" s="13" t="s">
        <v>141</v>
      </c>
      <c r="AU230" s="13" t="s">
        <v>84</v>
      </c>
    </row>
    <row r="231" spans="2:65" s="1" customFormat="1" ht="16.5" customHeight="1">
      <c r="B231" s="28"/>
      <c r="C231" s="129" t="s">
        <v>366</v>
      </c>
      <c r="D231" s="129" t="s">
        <v>135</v>
      </c>
      <c r="E231" s="130" t="s">
        <v>367</v>
      </c>
      <c r="F231" s="131" t="s">
        <v>368</v>
      </c>
      <c r="G231" s="132" t="s">
        <v>297</v>
      </c>
      <c r="H231" s="133">
        <v>1</v>
      </c>
      <c r="I231" s="134"/>
      <c r="J231" s="135">
        <f>ROUND(I231*H231,2)</f>
        <v>0</v>
      </c>
      <c r="K231" s="136"/>
      <c r="L231" s="28"/>
      <c r="M231" s="137" t="s">
        <v>1</v>
      </c>
      <c r="N231" s="138" t="s">
        <v>39</v>
      </c>
      <c r="P231" s="139">
        <f>O231*H231</f>
        <v>0</v>
      </c>
      <c r="Q231" s="139">
        <v>0.5</v>
      </c>
      <c r="R231" s="139">
        <f>Q231*H231</f>
        <v>0.5</v>
      </c>
      <c r="S231" s="139">
        <v>0</v>
      </c>
      <c r="T231" s="140">
        <f>S231*H231</f>
        <v>0</v>
      </c>
      <c r="AR231" s="141" t="s">
        <v>209</v>
      </c>
      <c r="AT231" s="141" t="s">
        <v>135</v>
      </c>
      <c r="AU231" s="141" t="s">
        <v>84</v>
      </c>
      <c r="AY231" s="13" t="s">
        <v>131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3" t="s">
        <v>82</v>
      </c>
      <c r="BK231" s="142">
        <f>ROUND(I231*H231,2)</f>
        <v>0</v>
      </c>
      <c r="BL231" s="13" t="s">
        <v>209</v>
      </c>
      <c r="BM231" s="141" t="s">
        <v>369</v>
      </c>
    </row>
    <row r="232" spans="2:65" s="1" customFormat="1">
      <c r="B232" s="28"/>
      <c r="D232" s="143" t="s">
        <v>141</v>
      </c>
      <c r="F232" s="144" t="s">
        <v>368</v>
      </c>
      <c r="I232" s="145"/>
      <c r="L232" s="28"/>
      <c r="M232" s="146"/>
      <c r="T232" s="52"/>
      <c r="AT232" s="13" t="s">
        <v>141</v>
      </c>
      <c r="AU232" s="13" t="s">
        <v>84</v>
      </c>
    </row>
    <row r="233" spans="2:65" s="1" customFormat="1" ht="16.5" customHeight="1">
      <c r="B233" s="28"/>
      <c r="C233" s="129" t="s">
        <v>370</v>
      </c>
      <c r="D233" s="129" t="s">
        <v>135</v>
      </c>
      <c r="E233" s="130" t="s">
        <v>371</v>
      </c>
      <c r="F233" s="131" t="s">
        <v>372</v>
      </c>
      <c r="G233" s="132" t="s">
        <v>344</v>
      </c>
      <c r="H233" s="133">
        <v>1</v>
      </c>
      <c r="I233" s="134"/>
      <c r="J233" s="135">
        <f>ROUND(I233*H233,2)</f>
        <v>0</v>
      </c>
      <c r="K233" s="136"/>
      <c r="L233" s="28"/>
      <c r="M233" s="137" t="s">
        <v>1</v>
      </c>
      <c r="N233" s="138" t="s">
        <v>39</v>
      </c>
      <c r="P233" s="139">
        <f>O233*H233</f>
        <v>0</v>
      </c>
      <c r="Q233" s="139">
        <v>5.0000000000000001E-3</v>
      </c>
      <c r="R233" s="139">
        <f>Q233*H233</f>
        <v>5.0000000000000001E-3</v>
      </c>
      <c r="S233" s="139">
        <v>0</v>
      </c>
      <c r="T233" s="140">
        <f>S233*H233</f>
        <v>0</v>
      </c>
      <c r="AR233" s="141" t="s">
        <v>209</v>
      </c>
      <c r="AT233" s="141" t="s">
        <v>135</v>
      </c>
      <c r="AU233" s="141" t="s">
        <v>84</v>
      </c>
      <c r="AY233" s="13" t="s">
        <v>131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3" t="s">
        <v>82</v>
      </c>
      <c r="BK233" s="142">
        <f>ROUND(I233*H233,2)</f>
        <v>0</v>
      </c>
      <c r="BL233" s="13" t="s">
        <v>209</v>
      </c>
      <c r="BM233" s="141" t="s">
        <v>373</v>
      </c>
    </row>
    <row r="234" spans="2:65" s="1" customFormat="1">
      <c r="B234" s="28"/>
      <c r="D234" s="143" t="s">
        <v>141</v>
      </c>
      <c r="F234" s="144" t="s">
        <v>372</v>
      </c>
      <c r="I234" s="145"/>
      <c r="L234" s="28"/>
      <c r="M234" s="146"/>
      <c r="T234" s="52"/>
      <c r="AT234" s="13" t="s">
        <v>141</v>
      </c>
      <c r="AU234" s="13" t="s">
        <v>84</v>
      </c>
    </row>
    <row r="235" spans="2:65" s="1" customFormat="1" ht="16.5" customHeight="1">
      <c r="B235" s="28"/>
      <c r="C235" s="129" t="s">
        <v>374</v>
      </c>
      <c r="D235" s="129" t="s">
        <v>135</v>
      </c>
      <c r="E235" s="130" t="s">
        <v>375</v>
      </c>
      <c r="F235" s="131" t="s">
        <v>376</v>
      </c>
      <c r="G235" s="132" t="s">
        <v>344</v>
      </c>
      <c r="H235" s="133">
        <v>1</v>
      </c>
      <c r="I235" s="134"/>
      <c r="J235" s="135">
        <f>ROUND(I235*H235,2)</f>
        <v>0</v>
      </c>
      <c r="K235" s="136"/>
      <c r="L235" s="28"/>
      <c r="M235" s="137" t="s">
        <v>1</v>
      </c>
      <c r="N235" s="138" t="s">
        <v>39</v>
      </c>
      <c r="P235" s="139">
        <f>O235*H235</f>
        <v>0</v>
      </c>
      <c r="Q235" s="139">
        <v>5.0000000000000001E-3</v>
      </c>
      <c r="R235" s="139">
        <f>Q235*H235</f>
        <v>5.0000000000000001E-3</v>
      </c>
      <c r="S235" s="139">
        <v>0</v>
      </c>
      <c r="T235" s="140">
        <f>S235*H235</f>
        <v>0</v>
      </c>
      <c r="AR235" s="141" t="s">
        <v>209</v>
      </c>
      <c r="AT235" s="141" t="s">
        <v>135</v>
      </c>
      <c r="AU235" s="141" t="s">
        <v>84</v>
      </c>
      <c r="AY235" s="13" t="s">
        <v>131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3" t="s">
        <v>82</v>
      </c>
      <c r="BK235" s="142">
        <f>ROUND(I235*H235,2)</f>
        <v>0</v>
      </c>
      <c r="BL235" s="13" t="s">
        <v>209</v>
      </c>
      <c r="BM235" s="141" t="s">
        <v>377</v>
      </c>
    </row>
    <row r="236" spans="2:65" s="1" customFormat="1">
      <c r="B236" s="28"/>
      <c r="D236" s="143" t="s">
        <v>141</v>
      </c>
      <c r="F236" s="144" t="s">
        <v>376</v>
      </c>
      <c r="I236" s="145"/>
      <c r="L236" s="28"/>
      <c r="M236" s="146"/>
      <c r="T236" s="52"/>
      <c r="AT236" s="13" t="s">
        <v>141</v>
      </c>
      <c r="AU236" s="13" t="s">
        <v>84</v>
      </c>
    </row>
    <row r="237" spans="2:65" s="1" customFormat="1" ht="16.5" customHeight="1">
      <c r="B237" s="28"/>
      <c r="C237" s="129" t="s">
        <v>378</v>
      </c>
      <c r="D237" s="129" t="s">
        <v>135</v>
      </c>
      <c r="E237" s="130" t="s">
        <v>379</v>
      </c>
      <c r="F237" s="131" t="s">
        <v>380</v>
      </c>
      <c r="G237" s="132" t="s">
        <v>344</v>
      </c>
      <c r="H237" s="133">
        <v>1</v>
      </c>
      <c r="I237" s="134"/>
      <c r="J237" s="135">
        <f>ROUND(I237*H237,2)</f>
        <v>0</v>
      </c>
      <c r="K237" s="136"/>
      <c r="L237" s="28"/>
      <c r="M237" s="137" t="s">
        <v>1</v>
      </c>
      <c r="N237" s="138" t="s">
        <v>39</v>
      </c>
      <c r="P237" s="139">
        <f>O237*H237</f>
        <v>0</v>
      </c>
      <c r="Q237" s="139">
        <v>5.0000000000000001E-3</v>
      </c>
      <c r="R237" s="139">
        <f>Q237*H237</f>
        <v>5.0000000000000001E-3</v>
      </c>
      <c r="S237" s="139">
        <v>0</v>
      </c>
      <c r="T237" s="140">
        <f>S237*H237</f>
        <v>0</v>
      </c>
      <c r="AR237" s="141" t="s">
        <v>209</v>
      </c>
      <c r="AT237" s="141" t="s">
        <v>135</v>
      </c>
      <c r="AU237" s="141" t="s">
        <v>84</v>
      </c>
      <c r="AY237" s="13" t="s">
        <v>131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3" t="s">
        <v>82</v>
      </c>
      <c r="BK237" s="142">
        <f>ROUND(I237*H237,2)</f>
        <v>0</v>
      </c>
      <c r="BL237" s="13" t="s">
        <v>209</v>
      </c>
      <c r="BM237" s="141" t="s">
        <v>381</v>
      </c>
    </row>
    <row r="238" spans="2:65" s="1" customFormat="1">
      <c r="B238" s="28"/>
      <c r="D238" s="143" t="s">
        <v>141</v>
      </c>
      <c r="F238" s="144" t="s">
        <v>380</v>
      </c>
      <c r="I238" s="145"/>
      <c r="L238" s="28"/>
      <c r="M238" s="146"/>
      <c r="T238" s="52"/>
      <c r="AT238" s="13" t="s">
        <v>141</v>
      </c>
      <c r="AU238" s="13" t="s">
        <v>84</v>
      </c>
    </row>
    <row r="239" spans="2:65" s="1" customFormat="1" ht="16.5" customHeight="1">
      <c r="B239" s="28"/>
      <c r="C239" s="129" t="s">
        <v>382</v>
      </c>
      <c r="D239" s="129" t="s">
        <v>135</v>
      </c>
      <c r="E239" s="130" t="s">
        <v>383</v>
      </c>
      <c r="F239" s="131" t="s">
        <v>384</v>
      </c>
      <c r="G239" s="132" t="s">
        <v>241</v>
      </c>
      <c r="H239" s="133">
        <v>1</v>
      </c>
      <c r="I239" s="134"/>
      <c r="J239" s="135">
        <f>ROUND(I239*H239,2)</f>
        <v>0</v>
      </c>
      <c r="K239" s="136"/>
      <c r="L239" s="28"/>
      <c r="M239" s="137" t="s">
        <v>1</v>
      </c>
      <c r="N239" s="138" t="s">
        <v>39</v>
      </c>
      <c r="P239" s="139">
        <f>O239*H239</f>
        <v>0</v>
      </c>
      <c r="Q239" s="139">
        <v>4.2000000000000002E-4</v>
      </c>
      <c r="R239" s="139">
        <f>Q239*H239</f>
        <v>4.2000000000000002E-4</v>
      </c>
      <c r="S239" s="139">
        <v>0.92</v>
      </c>
      <c r="T239" s="140">
        <f>S239*H239</f>
        <v>0.92</v>
      </c>
      <c r="AR239" s="141" t="s">
        <v>139</v>
      </c>
      <c r="AT239" s="141" t="s">
        <v>135</v>
      </c>
      <c r="AU239" s="141" t="s">
        <v>84</v>
      </c>
      <c r="AY239" s="13" t="s">
        <v>131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3" t="s">
        <v>82</v>
      </c>
      <c r="BK239" s="142">
        <f>ROUND(I239*H239,2)</f>
        <v>0</v>
      </c>
      <c r="BL239" s="13" t="s">
        <v>139</v>
      </c>
      <c r="BM239" s="141" t="s">
        <v>385</v>
      </c>
    </row>
    <row r="240" spans="2:65" s="1" customFormat="1">
      <c r="B240" s="28"/>
      <c r="D240" s="143" t="s">
        <v>141</v>
      </c>
      <c r="F240" s="144" t="s">
        <v>386</v>
      </c>
      <c r="I240" s="145"/>
      <c r="L240" s="28"/>
      <c r="M240" s="146"/>
      <c r="T240" s="52"/>
      <c r="AT240" s="13" t="s">
        <v>141</v>
      </c>
      <c r="AU240" s="13" t="s">
        <v>84</v>
      </c>
    </row>
    <row r="241" spans="2:65" s="1" customFormat="1" ht="16.5" customHeight="1">
      <c r="B241" s="28"/>
      <c r="C241" s="129" t="s">
        <v>387</v>
      </c>
      <c r="D241" s="129" t="s">
        <v>135</v>
      </c>
      <c r="E241" s="130" t="s">
        <v>388</v>
      </c>
      <c r="F241" s="131" t="s">
        <v>389</v>
      </c>
      <c r="G241" s="132" t="s">
        <v>241</v>
      </c>
      <c r="H241" s="133">
        <v>2</v>
      </c>
      <c r="I241" s="134"/>
      <c r="J241" s="135">
        <f>ROUND(I241*H241,2)</f>
        <v>0</v>
      </c>
      <c r="K241" s="136"/>
      <c r="L241" s="28"/>
      <c r="M241" s="137" t="s">
        <v>1</v>
      </c>
      <c r="N241" s="138" t="s">
        <v>39</v>
      </c>
      <c r="P241" s="139">
        <f>O241*H241</f>
        <v>0</v>
      </c>
      <c r="Q241" s="139">
        <v>4.6000000000000001E-4</v>
      </c>
      <c r="R241" s="139">
        <f>Q241*H241</f>
        <v>9.2000000000000003E-4</v>
      </c>
      <c r="S241" s="139">
        <v>1.03</v>
      </c>
      <c r="T241" s="140">
        <f>S241*H241</f>
        <v>2.06</v>
      </c>
      <c r="AR241" s="141" t="s">
        <v>209</v>
      </c>
      <c r="AT241" s="141" t="s">
        <v>135</v>
      </c>
      <c r="AU241" s="141" t="s">
        <v>84</v>
      </c>
      <c r="AY241" s="13" t="s">
        <v>131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3" t="s">
        <v>82</v>
      </c>
      <c r="BK241" s="142">
        <f>ROUND(I241*H241,2)</f>
        <v>0</v>
      </c>
      <c r="BL241" s="13" t="s">
        <v>209</v>
      </c>
      <c r="BM241" s="141" t="s">
        <v>390</v>
      </c>
    </row>
    <row r="242" spans="2:65" s="1" customFormat="1">
      <c r="B242" s="28"/>
      <c r="D242" s="143" t="s">
        <v>141</v>
      </c>
      <c r="F242" s="144" t="s">
        <v>391</v>
      </c>
      <c r="I242" s="145"/>
      <c r="L242" s="28"/>
      <c r="M242" s="146"/>
      <c r="T242" s="52"/>
      <c r="AT242" s="13" t="s">
        <v>141</v>
      </c>
      <c r="AU242" s="13" t="s">
        <v>84</v>
      </c>
    </row>
    <row r="243" spans="2:65" s="1" customFormat="1" ht="16.5" customHeight="1">
      <c r="B243" s="28"/>
      <c r="C243" s="129" t="s">
        <v>392</v>
      </c>
      <c r="D243" s="129" t="s">
        <v>135</v>
      </c>
      <c r="E243" s="130" t="s">
        <v>393</v>
      </c>
      <c r="F243" s="131" t="s">
        <v>394</v>
      </c>
      <c r="G243" s="132" t="s">
        <v>241</v>
      </c>
      <c r="H243" s="133">
        <v>3</v>
      </c>
      <c r="I243" s="134"/>
      <c r="J243" s="135">
        <f>ROUND(I243*H243,2)</f>
        <v>0</v>
      </c>
      <c r="K243" s="136"/>
      <c r="L243" s="28"/>
      <c r="M243" s="137" t="s">
        <v>1</v>
      </c>
      <c r="N243" s="138" t="s">
        <v>39</v>
      </c>
      <c r="P243" s="139">
        <f>O243*H243</f>
        <v>0</v>
      </c>
      <c r="Q243" s="139">
        <v>1E-4</v>
      </c>
      <c r="R243" s="139">
        <f>Q243*H243</f>
        <v>3.0000000000000003E-4</v>
      </c>
      <c r="S243" s="139">
        <v>0.03</v>
      </c>
      <c r="T243" s="140">
        <f>S243*H243</f>
        <v>0.09</v>
      </c>
      <c r="AR243" s="141" t="s">
        <v>209</v>
      </c>
      <c r="AT243" s="141" t="s">
        <v>135</v>
      </c>
      <c r="AU243" s="141" t="s">
        <v>84</v>
      </c>
      <c r="AY243" s="13" t="s">
        <v>131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3" t="s">
        <v>82</v>
      </c>
      <c r="BK243" s="142">
        <f>ROUND(I243*H243,2)</f>
        <v>0</v>
      </c>
      <c r="BL243" s="13" t="s">
        <v>209</v>
      </c>
      <c r="BM243" s="141" t="s">
        <v>395</v>
      </c>
    </row>
    <row r="244" spans="2:65" s="1" customFormat="1">
      <c r="B244" s="28"/>
      <c r="D244" s="143" t="s">
        <v>141</v>
      </c>
      <c r="F244" s="144" t="s">
        <v>396</v>
      </c>
      <c r="I244" s="145"/>
      <c r="L244" s="28"/>
      <c r="M244" s="146"/>
      <c r="T244" s="52"/>
      <c r="AT244" s="13" t="s">
        <v>141</v>
      </c>
      <c r="AU244" s="13" t="s">
        <v>84</v>
      </c>
    </row>
    <row r="245" spans="2:65" s="1" customFormat="1" ht="16.5" customHeight="1">
      <c r="B245" s="28"/>
      <c r="C245" s="129" t="s">
        <v>397</v>
      </c>
      <c r="D245" s="129" t="s">
        <v>135</v>
      </c>
      <c r="E245" s="130" t="s">
        <v>398</v>
      </c>
      <c r="F245" s="131" t="s">
        <v>399</v>
      </c>
      <c r="G245" s="132" t="s">
        <v>241</v>
      </c>
      <c r="H245" s="133">
        <v>3</v>
      </c>
      <c r="I245" s="134"/>
      <c r="J245" s="135">
        <f>ROUND(I245*H245,2)</f>
        <v>0</v>
      </c>
      <c r="K245" s="136"/>
      <c r="L245" s="28"/>
      <c r="M245" s="137" t="s">
        <v>1</v>
      </c>
      <c r="N245" s="138" t="s">
        <v>39</v>
      </c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AR245" s="141" t="s">
        <v>209</v>
      </c>
      <c r="AT245" s="141" t="s">
        <v>135</v>
      </c>
      <c r="AU245" s="141" t="s">
        <v>84</v>
      </c>
      <c r="AY245" s="13" t="s">
        <v>131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3" t="s">
        <v>82</v>
      </c>
      <c r="BK245" s="142">
        <f>ROUND(I245*H245,2)</f>
        <v>0</v>
      </c>
      <c r="BL245" s="13" t="s">
        <v>209</v>
      </c>
      <c r="BM245" s="141" t="s">
        <v>400</v>
      </c>
    </row>
    <row r="246" spans="2:65" s="1" customFormat="1">
      <c r="B246" s="28"/>
      <c r="D246" s="143" t="s">
        <v>141</v>
      </c>
      <c r="F246" s="144" t="s">
        <v>401</v>
      </c>
      <c r="I246" s="145"/>
      <c r="L246" s="28"/>
      <c r="M246" s="146"/>
      <c r="T246" s="52"/>
      <c r="AT246" s="13" t="s">
        <v>141</v>
      </c>
      <c r="AU246" s="13" t="s">
        <v>84</v>
      </c>
    </row>
    <row r="247" spans="2:65" s="1" customFormat="1" ht="16.5" customHeight="1">
      <c r="B247" s="28"/>
      <c r="C247" s="129" t="s">
        <v>402</v>
      </c>
      <c r="D247" s="129" t="s">
        <v>135</v>
      </c>
      <c r="E247" s="130" t="s">
        <v>403</v>
      </c>
      <c r="F247" s="131" t="s">
        <v>404</v>
      </c>
      <c r="G247" s="132" t="s">
        <v>179</v>
      </c>
      <c r="H247" s="133">
        <v>2.2759999999999998</v>
      </c>
      <c r="I247" s="134"/>
      <c r="J247" s="135">
        <f>ROUND(I247*H247,2)</f>
        <v>0</v>
      </c>
      <c r="K247" s="136"/>
      <c r="L247" s="28"/>
      <c r="M247" s="137" t="s">
        <v>1</v>
      </c>
      <c r="N247" s="138" t="s">
        <v>39</v>
      </c>
      <c r="P247" s="139">
        <f>O247*H247</f>
        <v>0</v>
      </c>
      <c r="Q247" s="139">
        <v>0</v>
      </c>
      <c r="R247" s="139">
        <f>Q247*H247</f>
        <v>0</v>
      </c>
      <c r="S247" s="139">
        <v>0</v>
      </c>
      <c r="T247" s="140">
        <f>S247*H247</f>
        <v>0</v>
      </c>
      <c r="AR247" s="141" t="s">
        <v>82</v>
      </c>
      <c r="AT247" s="141" t="s">
        <v>135</v>
      </c>
      <c r="AU247" s="141" t="s">
        <v>84</v>
      </c>
      <c r="AY247" s="13" t="s">
        <v>131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3" t="s">
        <v>82</v>
      </c>
      <c r="BK247" s="142">
        <f>ROUND(I247*H247,2)</f>
        <v>0</v>
      </c>
      <c r="BL247" s="13" t="s">
        <v>82</v>
      </c>
      <c r="BM247" s="141" t="s">
        <v>405</v>
      </c>
    </row>
    <row r="248" spans="2:65" s="1" customFormat="1" ht="19.5">
      <c r="B248" s="28"/>
      <c r="D248" s="143" t="s">
        <v>141</v>
      </c>
      <c r="F248" s="144" t="s">
        <v>406</v>
      </c>
      <c r="I248" s="145"/>
      <c r="L248" s="28"/>
      <c r="M248" s="146"/>
      <c r="T248" s="52"/>
      <c r="AT248" s="13" t="s">
        <v>141</v>
      </c>
      <c r="AU248" s="13" t="s">
        <v>84</v>
      </c>
    </row>
    <row r="249" spans="2:65" s="1" customFormat="1" ht="16.5" customHeight="1">
      <c r="B249" s="28"/>
      <c r="C249" s="129" t="s">
        <v>407</v>
      </c>
      <c r="D249" s="129" t="s">
        <v>135</v>
      </c>
      <c r="E249" s="130" t="s">
        <v>408</v>
      </c>
      <c r="F249" s="131" t="s">
        <v>409</v>
      </c>
      <c r="G249" s="132" t="s">
        <v>179</v>
      </c>
      <c r="H249" s="133">
        <v>2.2759999999999998</v>
      </c>
      <c r="I249" s="134"/>
      <c r="J249" s="135">
        <f>ROUND(I249*H249,2)</f>
        <v>0</v>
      </c>
      <c r="K249" s="136"/>
      <c r="L249" s="28"/>
      <c r="M249" s="137" t="s">
        <v>1</v>
      </c>
      <c r="N249" s="138" t="s">
        <v>39</v>
      </c>
      <c r="P249" s="139">
        <f>O249*H249</f>
        <v>0</v>
      </c>
      <c r="Q249" s="139">
        <v>0</v>
      </c>
      <c r="R249" s="139">
        <f>Q249*H249</f>
        <v>0</v>
      </c>
      <c r="S249" s="139">
        <v>0</v>
      </c>
      <c r="T249" s="140">
        <f>S249*H249</f>
        <v>0</v>
      </c>
      <c r="AR249" s="141" t="s">
        <v>82</v>
      </c>
      <c r="AT249" s="141" t="s">
        <v>135</v>
      </c>
      <c r="AU249" s="141" t="s">
        <v>84</v>
      </c>
      <c r="AY249" s="13" t="s">
        <v>131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3" t="s">
        <v>82</v>
      </c>
      <c r="BK249" s="142">
        <f>ROUND(I249*H249,2)</f>
        <v>0</v>
      </c>
      <c r="BL249" s="13" t="s">
        <v>82</v>
      </c>
      <c r="BM249" s="141" t="s">
        <v>410</v>
      </c>
    </row>
    <row r="250" spans="2:65" s="1" customFormat="1" ht="19.5">
      <c r="B250" s="28"/>
      <c r="D250" s="143" t="s">
        <v>141</v>
      </c>
      <c r="F250" s="144" t="s">
        <v>411</v>
      </c>
      <c r="I250" s="145"/>
      <c r="L250" s="28"/>
      <c r="M250" s="146"/>
      <c r="T250" s="52"/>
      <c r="AT250" s="13" t="s">
        <v>141</v>
      </c>
      <c r="AU250" s="13" t="s">
        <v>84</v>
      </c>
    </row>
    <row r="251" spans="2:65" s="11" customFormat="1" ht="22.9" customHeight="1">
      <c r="B251" s="117"/>
      <c r="D251" s="118" t="s">
        <v>73</v>
      </c>
      <c r="E251" s="127" t="s">
        <v>412</v>
      </c>
      <c r="F251" s="127" t="s">
        <v>413</v>
      </c>
      <c r="I251" s="120"/>
      <c r="J251" s="128">
        <f>BK251</f>
        <v>0</v>
      </c>
      <c r="L251" s="117"/>
      <c r="M251" s="122"/>
      <c r="P251" s="123">
        <f>SUM(P252:P289)</f>
        <v>0</v>
      </c>
      <c r="R251" s="123">
        <f>SUM(R252:R289)</f>
        <v>0</v>
      </c>
      <c r="T251" s="124">
        <f>SUM(T252:T289)</f>
        <v>0</v>
      </c>
      <c r="AR251" s="118" t="s">
        <v>84</v>
      </c>
      <c r="AT251" s="125" t="s">
        <v>73</v>
      </c>
      <c r="AU251" s="125" t="s">
        <v>82</v>
      </c>
      <c r="AY251" s="118" t="s">
        <v>131</v>
      </c>
      <c r="BK251" s="126">
        <f>SUM(BK252:BK289)</f>
        <v>0</v>
      </c>
    </row>
    <row r="252" spans="2:65" s="1" customFormat="1" ht="16.5" customHeight="1">
      <c r="B252" s="28"/>
      <c r="C252" s="129" t="s">
        <v>414</v>
      </c>
      <c r="D252" s="129" t="s">
        <v>135</v>
      </c>
      <c r="E252" s="130" t="s">
        <v>415</v>
      </c>
      <c r="F252" s="131" t="s">
        <v>416</v>
      </c>
      <c r="G252" s="132" t="s">
        <v>166</v>
      </c>
      <c r="H252" s="133">
        <v>6.2</v>
      </c>
      <c r="I252" s="134"/>
      <c r="J252" s="135">
        <f>ROUND(I252*H252,2)</f>
        <v>0</v>
      </c>
      <c r="K252" s="136"/>
      <c r="L252" s="28"/>
      <c r="M252" s="137" t="s">
        <v>1</v>
      </c>
      <c r="N252" s="138" t="s">
        <v>39</v>
      </c>
      <c r="P252" s="139">
        <f>O252*H252</f>
        <v>0</v>
      </c>
      <c r="Q252" s="139">
        <v>0</v>
      </c>
      <c r="R252" s="139">
        <f>Q252*H252</f>
        <v>0</v>
      </c>
      <c r="S252" s="139">
        <v>0</v>
      </c>
      <c r="T252" s="140">
        <f>S252*H252</f>
        <v>0</v>
      </c>
      <c r="AR252" s="141" t="s">
        <v>82</v>
      </c>
      <c r="AT252" s="141" t="s">
        <v>135</v>
      </c>
      <c r="AU252" s="141" t="s">
        <v>84</v>
      </c>
      <c r="AY252" s="13" t="s">
        <v>131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3" t="s">
        <v>82</v>
      </c>
      <c r="BK252" s="142">
        <f>ROUND(I252*H252,2)</f>
        <v>0</v>
      </c>
      <c r="BL252" s="13" t="s">
        <v>82</v>
      </c>
      <c r="BM252" s="141" t="s">
        <v>417</v>
      </c>
    </row>
    <row r="253" spans="2:65" s="1" customFormat="1">
      <c r="B253" s="28"/>
      <c r="D253" s="143" t="s">
        <v>141</v>
      </c>
      <c r="F253" s="144" t="s">
        <v>416</v>
      </c>
      <c r="I253" s="145"/>
      <c r="L253" s="28"/>
      <c r="M253" s="146"/>
      <c r="T253" s="52"/>
      <c r="AT253" s="13" t="s">
        <v>141</v>
      </c>
      <c r="AU253" s="13" t="s">
        <v>84</v>
      </c>
    </row>
    <row r="254" spans="2:65" s="1" customFormat="1" ht="16.5" customHeight="1">
      <c r="B254" s="28"/>
      <c r="C254" s="129" t="s">
        <v>418</v>
      </c>
      <c r="D254" s="129" t="s">
        <v>135</v>
      </c>
      <c r="E254" s="130" t="s">
        <v>419</v>
      </c>
      <c r="F254" s="131" t="s">
        <v>420</v>
      </c>
      <c r="G254" s="132" t="s">
        <v>421</v>
      </c>
      <c r="H254" s="133">
        <v>1</v>
      </c>
      <c r="I254" s="134"/>
      <c r="J254" s="135">
        <f>ROUND(I254*H254,2)</f>
        <v>0</v>
      </c>
      <c r="K254" s="136"/>
      <c r="L254" s="28"/>
      <c r="M254" s="137" t="s">
        <v>1</v>
      </c>
      <c r="N254" s="138" t="s">
        <v>39</v>
      </c>
      <c r="P254" s="139">
        <f>O254*H254</f>
        <v>0</v>
      </c>
      <c r="Q254" s="139">
        <v>0</v>
      </c>
      <c r="R254" s="139">
        <f>Q254*H254</f>
        <v>0</v>
      </c>
      <c r="S254" s="139">
        <v>0</v>
      </c>
      <c r="T254" s="140">
        <f>S254*H254</f>
        <v>0</v>
      </c>
      <c r="AR254" s="141" t="s">
        <v>209</v>
      </c>
      <c r="AT254" s="141" t="s">
        <v>135</v>
      </c>
      <c r="AU254" s="141" t="s">
        <v>84</v>
      </c>
      <c r="AY254" s="13" t="s">
        <v>131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3" t="s">
        <v>82</v>
      </c>
      <c r="BK254" s="142">
        <f>ROUND(I254*H254,2)</f>
        <v>0</v>
      </c>
      <c r="BL254" s="13" t="s">
        <v>209</v>
      </c>
      <c r="BM254" s="141" t="s">
        <v>422</v>
      </c>
    </row>
    <row r="255" spans="2:65" s="1" customFormat="1">
      <c r="B255" s="28"/>
      <c r="D255" s="143" t="s">
        <v>141</v>
      </c>
      <c r="F255" s="144" t="s">
        <v>423</v>
      </c>
      <c r="I255" s="145"/>
      <c r="L255" s="28"/>
      <c r="M255" s="146"/>
      <c r="T255" s="52"/>
      <c r="AT255" s="13" t="s">
        <v>141</v>
      </c>
      <c r="AU255" s="13" t="s">
        <v>84</v>
      </c>
    </row>
    <row r="256" spans="2:65" s="1" customFormat="1" ht="16.5" customHeight="1">
      <c r="B256" s="28"/>
      <c r="C256" s="129" t="s">
        <v>424</v>
      </c>
      <c r="D256" s="129" t="s">
        <v>135</v>
      </c>
      <c r="E256" s="130" t="s">
        <v>425</v>
      </c>
      <c r="F256" s="131" t="s">
        <v>426</v>
      </c>
      <c r="G256" s="132" t="s">
        <v>421</v>
      </c>
      <c r="H256" s="133">
        <v>4</v>
      </c>
      <c r="I256" s="134"/>
      <c r="J256" s="135">
        <f>ROUND(I256*H256,2)</f>
        <v>0</v>
      </c>
      <c r="K256" s="136"/>
      <c r="L256" s="28"/>
      <c r="M256" s="137" t="s">
        <v>1</v>
      </c>
      <c r="N256" s="138" t="s">
        <v>39</v>
      </c>
      <c r="P256" s="139">
        <f>O256*H256</f>
        <v>0</v>
      </c>
      <c r="Q256" s="139">
        <v>0</v>
      </c>
      <c r="R256" s="139">
        <f>Q256*H256</f>
        <v>0</v>
      </c>
      <c r="S256" s="139">
        <v>0</v>
      </c>
      <c r="T256" s="140">
        <f>S256*H256</f>
        <v>0</v>
      </c>
      <c r="AR256" s="141" t="s">
        <v>209</v>
      </c>
      <c r="AT256" s="141" t="s">
        <v>135</v>
      </c>
      <c r="AU256" s="141" t="s">
        <v>84</v>
      </c>
      <c r="AY256" s="13" t="s">
        <v>131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3" t="s">
        <v>82</v>
      </c>
      <c r="BK256" s="142">
        <f>ROUND(I256*H256,2)</f>
        <v>0</v>
      </c>
      <c r="BL256" s="13" t="s">
        <v>209</v>
      </c>
      <c r="BM256" s="141" t="s">
        <v>427</v>
      </c>
    </row>
    <row r="257" spans="2:65" s="1" customFormat="1">
      <c r="B257" s="28"/>
      <c r="D257" s="143" t="s">
        <v>141</v>
      </c>
      <c r="F257" s="144" t="s">
        <v>426</v>
      </c>
      <c r="I257" s="145"/>
      <c r="L257" s="28"/>
      <c r="M257" s="146"/>
      <c r="T257" s="52"/>
      <c r="AT257" s="13" t="s">
        <v>141</v>
      </c>
      <c r="AU257" s="13" t="s">
        <v>84</v>
      </c>
    </row>
    <row r="258" spans="2:65" s="1" customFormat="1" ht="16.5" customHeight="1">
      <c r="B258" s="28"/>
      <c r="C258" s="129" t="s">
        <v>428</v>
      </c>
      <c r="D258" s="129" t="s">
        <v>135</v>
      </c>
      <c r="E258" s="130" t="s">
        <v>429</v>
      </c>
      <c r="F258" s="131" t="s">
        <v>430</v>
      </c>
      <c r="G258" s="132" t="s">
        <v>421</v>
      </c>
      <c r="H258" s="133">
        <v>1</v>
      </c>
      <c r="I258" s="134"/>
      <c r="J258" s="135">
        <f>ROUND(I258*H258,2)</f>
        <v>0</v>
      </c>
      <c r="K258" s="136"/>
      <c r="L258" s="28"/>
      <c r="M258" s="137" t="s">
        <v>1</v>
      </c>
      <c r="N258" s="138" t="s">
        <v>39</v>
      </c>
      <c r="P258" s="139">
        <f>O258*H258</f>
        <v>0</v>
      </c>
      <c r="Q258" s="139">
        <v>0</v>
      </c>
      <c r="R258" s="139">
        <f>Q258*H258</f>
        <v>0</v>
      </c>
      <c r="S258" s="139">
        <v>0</v>
      </c>
      <c r="T258" s="140">
        <f>S258*H258</f>
        <v>0</v>
      </c>
      <c r="AR258" s="141" t="s">
        <v>209</v>
      </c>
      <c r="AT258" s="141" t="s">
        <v>135</v>
      </c>
      <c r="AU258" s="141" t="s">
        <v>84</v>
      </c>
      <c r="AY258" s="13" t="s">
        <v>131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3" t="s">
        <v>82</v>
      </c>
      <c r="BK258" s="142">
        <f>ROUND(I258*H258,2)</f>
        <v>0</v>
      </c>
      <c r="BL258" s="13" t="s">
        <v>209</v>
      </c>
      <c r="BM258" s="141" t="s">
        <v>431</v>
      </c>
    </row>
    <row r="259" spans="2:65" s="1" customFormat="1">
      <c r="B259" s="28"/>
      <c r="D259" s="143" t="s">
        <v>141</v>
      </c>
      <c r="F259" s="144" t="s">
        <v>430</v>
      </c>
      <c r="I259" s="145"/>
      <c r="L259" s="28"/>
      <c r="M259" s="146"/>
      <c r="T259" s="52"/>
      <c r="AT259" s="13" t="s">
        <v>141</v>
      </c>
      <c r="AU259" s="13" t="s">
        <v>84</v>
      </c>
    </row>
    <row r="260" spans="2:65" s="1" customFormat="1" ht="16.5" customHeight="1">
      <c r="B260" s="28"/>
      <c r="C260" s="129" t="s">
        <v>432</v>
      </c>
      <c r="D260" s="129" t="s">
        <v>135</v>
      </c>
      <c r="E260" s="130" t="s">
        <v>433</v>
      </c>
      <c r="F260" s="131" t="s">
        <v>434</v>
      </c>
      <c r="G260" s="132" t="s">
        <v>421</v>
      </c>
      <c r="H260" s="133">
        <v>7</v>
      </c>
      <c r="I260" s="134"/>
      <c r="J260" s="135">
        <f>ROUND(I260*H260,2)</f>
        <v>0</v>
      </c>
      <c r="K260" s="136"/>
      <c r="L260" s="28"/>
      <c r="M260" s="137" t="s">
        <v>1</v>
      </c>
      <c r="N260" s="138" t="s">
        <v>39</v>
      </c>
      <c r="P260" s="139">
        <f>O260*H260</f>
        <v>0</v>
      </c>
      <c r="Q260" s="139">
        <v>0</v>
      </c>
      <c r="R260" s="139">
        <f>Q260*H260</f>
        <v>0</v>
      </c>
      <c r="S260" s="139">
        <v>0</v>
      </c>
      <c r="T260" s="140">
        <f>S260*H260</f>
        <v>0</v>
      </c>
      <c r="AR260" s="141" t="s">
        <v>209</v>
      </c>
      <c r="AT260" s="141" t="s">
        <v>135</v>
      </c>
      <c r="AU260" s="141" t="s">
        <v>84</v>
      </c>
      <c r="AY260" s="13" t="s">
        <v>131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3" t="s">
        <v>82</v>
      </c>
      <c r="BK260" s="142">
        <f>ROUND(I260*H260,2)</f>
        <v>0</v>
      </c>
      <c r="BL260" s="13" t="s">
        <v>209</v>
      </c>
      <c r="BM260" s="141" t="s">
        <v>435</v>
      </c>
    </row>
    <row r="261" spans="2:65" s="1" customFormat="1">
      <c r="B261" s="28"/>
      <c r="D261" s="143" t="s">
        <v>141</v>
      </c>
      <c r="F261" s="144" t="s">
        <v>434</v>
      </c>
      <c r="I261" s="145"/>
      <c r="L261" s="28"/>
      <c r="M261" s="146"/>
      <c r="T261" s="52"/>
      <c r="AT261" s="13" t="s">
        <v>141</v>
      </c>
      <c r="AU261" s="13" t="s">
        <v>84</v>
      </c>
    </row>
    <row r="262" spans="2:65" s="1" customFormat="1" ht="16.5" customHeight="1">
      <c r="B262" s="28"/>
      <c r="C262" s="129" t="s">
        <v>436</v>
      </c>
      <c r="D262" s="129" t="s">
        <v>135</v>
      </c>
      <c r="E262" s="130" t="s">
        <v>437</v>
      </c>
      <c r="F262" s="131" t="s">
        <v>438</v>
      </c>
      <c r="G262" s="132" t="s">
        <v>421</v>
      </c>
      <c r="H262" s="133">
        <v>1</v>
      </c>
      <c r="I262" s="134"/>
      <c r="J262" s="135">
        <f>ROUND(I262*H262,2)</f>
        <v>0</v>
      </c>
      <c r="K262" s="136"/>
      <c r="L262" s="28"/>
      <c r="M262" s="137" t="s">
        <v>1</v>
      </c>
      <c r="N262" s="138" t="s">
        <v>39</v>
      </c>
      <c r="P262" s="139">
        <f>O262*H262</f>
        <v>0</v>
      </c>
      <c r="Q262" s="139">
        <v>0</v>
      </c>
      <c r="R262" s="139">
        <f>Q262*H262</f>
        <v>0</v>
      </c>
      <c r="S262" s="139">
        <v>0</v>
      </c>
      <c r="T262" s="140">
        <f>S262*H262</f>
        <v>0</v>
      </c>
      <c r="AR262" s="141" t="s">
        <v>209</v>
      </c>
      <c r="AT262" s="141" t="s">
        <v>135</v>
      </c>
      <c r="AU262" s="141" t="s">
        <v>84</v>
      </c>
      <c r="AY262" s="13" t="s">
        <v>131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3" t="s">
        <v>82</v>
      </c>
      <c r="BK262" s="142">
        <f>ROUND(I262*H262,2)</f>
        <v>0</v>
      </c>
      <c r="BL262" s="13" t="s">
        <v>209</v>
      </c>
      <c r="BM262" s="141" t="s">
        <v>439</v>
      </c>
    </row>
    <row r="263" spans="2:65" s="1" customFormat="1">
      <c r="B263" s="28"/>
      <c r="D263" s="143" t="s">
        <v>141</v>
      </c>
      <c r="F263" s="144" t="s">
        <v>438</v>
      </c>
      <c r="I263" s="145"/>
      <c r="L263" s="28"/>
      <c r="M263" s="146"/>
      <c r="T263" s="52"/>
      <c r="AT263" s="13" t="s">
        <v>141</v>
      </c>
      <c r="AU263" s="13" t="s">
        <v>84</v>
      </c>
    </row>
    <row r="264" spans="2:65" s="1" customFormat="1" ht="16.5" customHeight="1">
      <c r="B264" s="28"/>
      <c r="C264" s="129" t="s">
        <v>440</v>
      </c>
      <c r="D264" s="129" t="s">
        <v>135</v>
      </c>
      <c r="E264" s="130" t="s">
        <v>441</v>
      </c>
      <c r="F264" s="131" t="s">
        <v>442</v>
      </c>
      <c r="G264" s="132" t="s">
        <v>421</v>
      </c>
      <c r="H264" s="133">
        <v>1</v>
      </c>
      <c r="I264" s="134"/>
      <c r="J264" s="135">
        <f>ROUND(I264*H264,2)</f>
        <v>0</v>
      </c>
      <c r="K264" s="136"/>
      <c r="L264" s="28"/>
      <c r="M264" s="137" t="s">
        <v>1</v>
      </c>
      <c r="N264" s="138" t="s">
        <v>39</v>
      </c>
      <c r="P264" s="139">
        <f>O264*H264</f>
        <v>0</v>
      </c>
      <c r="Q264" s="139">
        <v>0</v>
      </c>
      <c r="R264" s="139">
        <f>Q264*H264</f>
        <v>0</v>
      </c>
      <c r="S264" s="139">
        <v>0</v>
      </c>
      <c r="T264" s="140">
        <f>S264*H264</f>
        <v>0</v>
      </c>
      <c r="AR264" s="141" t="s">
        <v>209</v>
      </c>
      <c r="AT264" s="141" t="s">
        <v>135</v>
      </c>
      <c r="AU264" s="141" t="s">
        <v>84</v>
      </c>
      <c r="AY264" s="13" t="s">
        <v>131</v>
      </c>
      <c r="BE264" s="142">
        <f>IF(N264="základní",J264,0)</f>
        <v>0</v>
      </c>
      <c r="BF264" s="142">
        <f>IF(N264="snížená",J264,0)</f>
        <v>0</v>
      </c>
      <c r="BG264" s="142">
        <f>IF(N264="zákl. přenesená",J264,0)</f>
        <v>0</v>
      </c>
      <c r="BH264" s="142">
        <f>IF(N264="sníž. přenesená",J264,0)</f>
        <v>0</v>
      </c>
      <c r="BI264" s="142">
        <f>IF(N264="nulová",J264,0)</f>
        <v>0</v>
      </c>
      <c r="BJ264" s="13" t="s">
        <v>82</v>
      </c>
      <c r="BK264" s="142">
        <f>ROUND(I264*H264,2)</f>
        <v>0</v>
      </c>
      <c r="BL264" s="13" t="s">
        <v>209</v>
      </c>
      <c r="BM264" s="141" t="s">
        <v>443</v>
      </c>
    </row>
    <row r="265" spans="2:65" s="1" customFormat="1">
      <c r="B265" s="28"/>
      <c r="D265" s="143" t="s">
        <v>141</v>
      </c>
      <c r="F265" s="144" t="s">
        <v>442</v>
      </c>
      <c r="I265" s="145"/>
      <c r="L265" s="28"/>
      <c r="M265" s="146"/>
      <c r="T265" s="52"/>
      <c r="AT265" s="13" t="s">
        <v>141</v>
      </c>
      <c r="AU265" s="13" t="s">
        <v>84</v>
      </c>
    </row>
    <row r="266" spans="2:65" s="1" customFormat="1" ht="16.5" customHeight="1">
      <c r="B266" s="28"/>
      <c r="C266" s="129" t="s">
        <v>444</v>
      </c>
      <c r="D266" s="129" t="s">
        <v>135</v>
      </c>
      <c r="E266" s="130" t="s">
        <v>445</v>
      </c>
      <c r="F266" s="131" t="s">
        <v>446</v>
      </c>
      <c r="G266" s="132" t="s">
        <v>421</v>
      </c>
      <c r="H266" s="133">
        <v>1</v>
      </c>
      <c r="I266" s="134"/>
      <c r="J266" s="135">
        <f>ROUND(I266*H266,2)</f>
        <v>0</v>
      </c>
      <c r="K266" s="136"/>
      <c r="L266" s="28"/>
      <c r="M266" s="137" t="s">
        <v>1</v>
      </c>
      <c r="N266" s="138" t="s">
        <v>39</v>
      </c>
      <c r="P266" s="139">
        <f>O266*H266</f>
        <v>0</v>
      </c>
      <c r="Q266" s="139">
        <v>0</v>
      </c>
      <c r="R266" s="139">
        <f>Q266*H266</f>
        <v>0</v>
      </c>
      <c r="S266" s="139">
        <v>0</v>
      </c>
      <c r="T266" s="140">
        <f>S266*H266</f>
        <v>0</v>
      </c>
      <c r="AR266" s="141" t="s">
        <v>209</v>
      </c>
      <c r="AT266" s="141" t="s">
        <v>135</v>
      </c>
      <c r="AU266" s="141" t="s">
        <v>84</v>
      </c>
      <c r="AY266" s="13" t="s">
        <v>131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3" t="s">
        <v>82</v>
      </c>
      <c r="BK266" s="142">
        <f>ROUND(I266*H266,2)</f>
        <v>0</v>
      </c>
      <c r="BL266" s="13" t="s">
        <v>209</v>
      </c>
      <c r="BM266" s="141" t="s">
        <v>447</v>
      </c>
    </row>
    <row r="267" spans="2:65" s="1" customFormat="1">
      <c r="B267" s="28"/>
      <c r="D267" s="143" t="s">
        <v>141</v>
      </c>
      <c r="F267" s="144" t="s">
        <v>446</v>
      </c>
      <c r="I267" s="145"/>
      <c r="L267" s="28"/>
      <c r="M267" s="146"/>
      <c r="T267" s="52"/>
      <c r="AT267" s="13" t="s">
        <v>141</v>
      </c>
      <c r="AU267" s="13" t="s">
        <v>84</v>
      </c>
    </row>
    <row r="268" spans="2:65" s="1" customFormat="1" ht="16.5" customHeight="1">
      <c r="B268" s="28"/>
      <c r="C268" s="129" t="s">
        <v>448</v>
      </c>
      <c r="D268" s="129" t="s">
        <v>135</v>
      </c>
      <c r="E268" s="130" t="s">
        <v>449</v>
      </c>
      <c r="F268" s="131" t="s">
        <v>450</v>
      </c>
      <c r="G268" s="132" t="s">
        <v>421</v>
      </c>
      <c r="H268" s="133">
        <v>4</v>
      </c>
      <c r="I268" s="134"/>
      <c r="J268" s="135">
        <f>ROUND(I268*H268,2)</f>
        <v>0</v>
      </c>
      <c r="K268" s="136"/>
      <c r="L268" s="28"/>
      <c r="M268" s="137" t="s">
        <v>1</v>
      </c>
      <c r="N268" s="138" t="s">
        <v>39</v>
      </c>
      <c r="P268" s="139">
        <f>O268*H268</f>
        <v>0</v>
      </c>
      <c r="Q268" s="139">
        <v>0</v>
      </c>
      <c r="R268" s="139">
        <f>Q268*H268</f>
        <v>0</v>
      </c>
      <c r="S268" s="139">
        <v>0</v>
      </c>
      <c r="T268" s="140">
        <f>S268*H268</f>
        <v>0</v>
      </c>
      <c r="AR268" s="141" t="s">
        <v>209</v>
      </c>
      <c r="AT268" s="141" t="s">
        <v>135</v>
      </c>
      <c r="AU268" s="141" t="s">
        <v>84</v>
      </c>
      <c r="AY268" s="13" t="s">
        <v>131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3" t="s">
        <v>82</v>
      </c>
      <c r="BK268" s="142">
        <f>ROUND(I268*H268,2)</f>
        <v>0</v>
      </c>
      <c r="BL268" s="13" t="s">
        <v>209</v>
      </c>
      <c r="BM268" s="141" t="s">
        <v>451</v>
      </c>
    </row>
    <row r="269" spans="2:65" s="1" customFormat="1">
      <c r="B269" s="28"/>
      <c r="D269" s="143" t="s">
        <v>141</v>
      </c>
      <c r="F269" s="144" t="s">
        <v>450</v>
      </c>
      <c r="I269" s="145"/>
      <c r="L269" s="28"/>
      <c r="M269" s="146"/>
      <c r="T269" s="52"/>
      <c r="AT269" s="13" t="s">
        <v>141</v>
      </c>
      <c r="AU269" s="13" t="s">
        <v>84</v>
      </c>
    </row>
    <row r="270" spans="2:65" s="1" customFormat="1" ht="16.5" customHeight="1">
      <c r="B270" s="28"/>
      <c r="C270" s="129" t="s">
        <v>452</v>
      </c>
      <c r="D270" s="129" t="s">
        <v>135</v>
      </c>
      <c r="E270" s="130" t="s">
        <v>453</v>
      </c>
      <c r="F270" s="131" t="s">
        <v>454</v>
      </c>
      <c r="G270" s="132" t="s">
        <v>421</v>
      </c>
      <c r="H270" s="133">
        <v>1</v>
      </c>
      <c r="I270" s="134"/>
      <c r="J270" s="135">
        <f>ROUND(I270*H270,2)</f>
        <v>0</v>
      </c>
      <c r="K270" s="136"/>
      <c r="L270" s="28"/>
      <c r="M270" s="137" t="s">
        <v>1</v>
      </c>
      <c r="N270" s="138" t="s">
        <v>39</v>
      </c>
      <c r="P270" s="139">
        <f>O270*H270</f>
        <v>0</v>
      </c>
      <c r="Q270" s="139">
        <v>0</v>
      </c>
      <c r="R270" s="139">
        <f>Q270*H270</f>
        <v>0</v>
      </c>
      <c r="S270" s="139">
        <v>0</v>
      </c>
      <c r="T270" s="140">
        <f>S270*H270</f>
        <v>0</v>
      </c>
      <c r="AR270" s="141" t="s">
        <v>209</v>
      </c>
      <c r="AT270" s="141" t="s">
        <v>135</v>
      </c>
      <c r="AU270" s="141" t="s">
        <v>84</v>
      </c>
      <c r="AY270" s="13" t="s">
        <v>131</v>
      </c>
      <c r="BE270" s="142">
        <f>IF(N270="základní",J270,0)</f>
        <v>0</v>
      </c>
      <c r="BF270" s="142">
        <f>IF(N270="snížená",J270,0)</f>
        <v>0</v>
      </c>
      <c r="BG270" s="142">
        <f>IF(N270="zákl. přenesená",J270,0)</f>
        <v>0</v>
      </c>
      <c r="BH270" s="142">
        <f>IF(N270="sníž. přenesená",J270,0)</f>
        <v>0</v>
      </c>
      <c r="BI270" s="142">
        <f>IF(N270="nulová",J270,0)</f>
        <v>0</v>
      </c>
      <c r="BJ270" s="13" t="s">
        <v>82</v>
      </c>
      <c r="BK270" s="142">
        <f>ROUND(I270*H270,2)</f>
        <v>0</v>
      </c>
      <c r="BL270" s="13" t="s">
        <v>209</v>
      </c>
      <c r="BM270" s="141" t="s">
        <v>455</v>
      </c>
    </row>
    <row r="271" spans="2:65" s="1" customFormat="1">
      <c r="B271" s="28"/>
      <c r="D271" s="143" t="s">
        <v>141</v>
      </c>
      <c r="F271" s="144" t="s">
        <v>454</v>
      </c>
      <c r="I271" s="145"/>
      <c r="L271" s="28"/>
      <c r="M271" s="146"/>
      <c r="T271" s="52"/>
      <c r="AT271" s="13" t="s">
        <v>141</v>
      </c>
      <c r="AU271" s="13" t="s">
        <v>84</v>
      </c>
    </row>
    <row r="272" spans="2:65" s="1" customFormat="1" ht="16.5" customHeight="1">
      <c r="B272" s="28"/>
      <c r="C272" s="129" t="s">
        <v>456</v>
      </c>
      <c r="D272" s="129" t="s">
        <v>135</v>
      </c>
      <c r="E272" s="130" t="s">
        <v>457</v>
      </c>
      <c r="F272" s="131" t="s">
        <v>458</v>
      </c>
      <c r="G272" s="132" t="s">
        <v>421</v>
      </c>
      <c r="H272" s="133">
        <v>7</v>
      </c>
      <c r="I272" s="134"/>
      <c r="J272" s="135">
        <f>ROUND(I272*H272,2)</f>
        <v>0</v>
      </c>
      <c r="K272" s="136"/>
      <c r="L272" s="28"/>
      <c r="M272" s="137" t="s">
        <v>1</v>
      </c>
      <c r="N272" s="138" t="s">
        <v>39</v>
      </c>
      <c r="P272" s="139">
        <f>O272*H272</f>
        <v>0</v>
      </c>
      <c r="Q272" s="139">
        <v>0</v>
      </c>
      <c r="R272" s="139">
        <f>Q272*H272</f>
        <v>0</v>
      </c>
      <c r="S272" s="139">
        <v>0</v>
      </c>
      <c r="T272" s="140">
        <f>S272*H272</f>
        <v>0</v>
      </c>
      <c r="AR272" s="141" t="s">
        <v>209</v>
      </c>
      <c r="AT272" s="141" t="s">
        <v>135</v>
      </c>
      <c r="AU272" s="141" t="s">
        <v>84</v>
      </c>
      <c r="AY272" s="13" t="s">
        <v>131</v>
      </c>
      <c r="BE272" s="142">
        <f>IF(N272="základní",J272,0)</f>
        <v>0</v>
      </c>
      <c r="BF272" s="142">
        <f>IF(N272="snížená",J272,0)</f>
        <v>0</v>
      </c>
      <c r="BG272" s="142">
        <f>IF(N272="zákl. přenesená",J272,0)</f>
        <v>0</v>
      </c>
      <c r="BH272" s="142">
        <f>IF(N272="sníž. přenesená",J272,0)</f>
        <v>0</v>
      </c>
      <c r="BI272" s="142">
        <f>IF(N272="nulová",J272,0)</f>
        <v>0</v>
      </c>
      <c r="BJ272" s="13" t="s">
        <v>82</v>
      </c>
      <c r="BK272" s="142">
        <f>ROUND(I272*H272,2)</f>
        <v>0</v>
      </c>
      <c r="BL272" s="13" t="s">
        <v>209</v>
      </c>
      <c r="BM272" s="141" t="s">
        <v>459</v>
      </c>
    </row>
    <row r="273" spans="2:65" s="1" customFormat="1">
      <c r="B273" s="28"/>
      <c r="D273" s="143" t="s">
        <v>141</v>
      </c>
      <c r="F273" s="144" t="s">
        <v>460</v>
      </c>
      <c r="I273" s="145"/>
      <c r="L273" s="28"/>
      <c r="M273" s="146"/>
      <c r="T273" s="52"/>
      <c r="AT273" s="13" t="s">
        <v>141</v>
      </c>
      <c r="AU273" s="13" t="s">
        <v>84</v>
      </c>
    </row>
    <row r="274" spans="2:65" s="1" customFormat="1" ht="16.5" customHeight="1">
      <c r="B274" s="28"/>
      <c r="C274" s="129" t="s">
        <v>461</v>
      </c>
      <c r="D274" s="129" t="s">
        <v>135</v>
      </c>
      <c r="E274" s="130" t="s">
        <v>462</v>
      </c>
      <c r="F274" s="131" t="s">
        <v>463</v>
      </c>
      <c r="G274" s="132" t="s">
        <v>421</v>
      </c>
      <c r="H274" s="133">
        <v>1</v>
      </c>
      <c r="I274" s="134"/>
      <c r="J274" s="135">
        <f>ROUND(I274*H274,2)</f>
        <v>0</v>
      </c>
      <c r="K274" s="136"/>
      <c r="L274" s="28"/>
      <c r="M274" s="137" t="s">
        <v>1</v>
      </c>
      <c r="N274" s="138" t="s">
        <v>39</v>
      </c>
      <c r="P274" s="139">
        <f>O274*H274</f>
        <v>0</v>
      </c>
      <c r="Q274" s="139">
        <v>0</v>
      </c>
      <c r="R274" s="139">
        <f>Q274*H274</f>
        <v>0</v>
      </c>
      <c r="S274" s="139">
        <v>0</v>
      </c>
      <c r="T274" s="140">
        <f>S274*H274</f>
        <v>0</v>
      </c>
      <c r="AR274" s="141" t="s">
        <v>209</v>
      </c>
      <c r="AT274" s="141" t="s">
        <v>135</v>
      </c>
      <c r="AU274" s="141" t="s">
        <v>84</v>
      </c>
      <c r="AY274" s="13" t="s">
        <v>131</v>
      </c>
      <c r="BE274" s="142">
        <f>IF(N274="základní",J274,0)</f>
        <v>0</v>
      </c>
      <c r="BF274" s="142">
        <f>IF(N274="snížená",J274,0)</f>
        <v>0</v>
      </c>
      <c r="BG274" s="142">
        <f>IF(N274="zákl. přenesená",J274,0)</f>
        <v>0</v>
      </c>
      <c r="BH274" s="142">
        <f>IF(N274="sníž. přenesená",J274,0)</f>
        <v>0</v>
      </c>
      <c r="BI274" s="142">
        <f>IF(N274="nulová",J274,0)</f>
        <v>0</v>
      </c>
      <c r="BJ274" s="13" t="s">
        <v>82</v>
      </c>
      <c r="BK274" s="142">
        <f>ROUND(I274*H274,2)</f>
        <v>0</v>
      </c>
      <c r="BL274" s="13" t="s">
        <v>209</v>
      </c>
      <c r="BM274" s="141" t="s">
        <v>464</v>
      </c>
    </row>
    <row r="275" spans="2:65" s="1" customFormat="1">
      <c r="B275" s="28"/>
      <c r="D275" s="143" t="s">
        <v>141</v>
      </c>
      <c r="F275" s="144" t="s">
        <v>463</v>
      </c>
      <c r="I275" s="145"/>
      <c r="L275" s="28"/>
      <c r="M275" s="146"/>
      <c r="T275" s="52"/>
      <c r="AT275" s="13" t="s">
        <v>141</v>
      </c>
      <c r="AU275" s="13" t="s">
        <v>84</v>
      </c>
    </row>
    <row r="276" spans="2:65" s="1" customFormat="1" ht="16.5" customHeight="1">
      <c r="B276" s="28"/>
      <c r="C276" s="129" t="s">
        <v>465</v>
      </c>
      <c r="D276" s="129" t="s">
        <v>135</v>
      </c>
      <c r="E276" s="130" t="s">
        <v>466</v>
      </c>
      <c r="F276" s="131" t="s">
        <v>467</v>
      </c>
      <c r="G276" s="132" t="s">
        <v>421</v>
      </c>
      <c r="H276" s="133">
        <v>2</v>
      </c>
      <c r="I276" s="134"/>
      <c r="J276" s="135">
        <f>ROUND(I276*H276,2)</f>
        <v>0</v>
      </c>
      <c r="K276" s="136"/>
      <c r="L276" s="28"/>
      <c r="M276" s="137" t="s">
        <v>1</v>
      </c>
      <c r="N276" s="138" t="s">
        <v>39</v>
      </c>
      <c r="P276" s="139">
        <f>O276*H276</f>
        <v>0</v>
      </c>
      <c r="Q276" s="139">
        <v>0</v>
      </c>
      <c r="R276" s="139">
        <f>Q276*H276</f>
        <v>0</v>
      </c>
      <c r="S276" s="139">
        <v>0</v>
      </c>
      <c r="T276" s="140">
        <f>S276*H276</f>
        <v>0</v>
      </c>
      <c r="AR276" s="141" t="s">
        <v>209</v>
      </c>
      <c r="AT276" s="141" t="s">
        <v>135</v>
      </c>
      <c r="AU276" s="141" t="s">
        <v>84</v>
      </c>
      <c r="AY276" s="13" t="s">
        <v>131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3" t="s">
        <v>82</v>
      </c>
      <c r="BK276" s="142">
        <f>ROUND(I276*H276,2)</f>
        <v>0</v>
      </c>
      <c r="BL276" s="13" t="s">
        <v>209</v>
      </c>
      <c r="BM276" s="141" t="s">
        <v>468</v>
      </c>
    </row>
    <row r="277" spans="2:65" s="1" customFormat="1">
      <c r="B277" s="28"/>
      <c r="D277" s="143" t="s">
        <v>141</v>
      </c>
      <c r="F277" s="144" t="s">
        <v>469</v>
      </c>
      <c r="I277" s="145"/>
      <c r="L277" s="28"/>
      <c r="M277" s="146"/>
      <c r="T277" s="52"/>
      <c r="AT277" s="13" t="s">
        <v>141</v>
      </c>
      <c r="AU277" s="13" t="s">
        <v>84</v>
      </c>
    </row>
    <row r="278" spans="2:65" s="1" customFormat="1" ht="16.5" customHeight="1">
      <c r="B278" s="28"/>
      <c r="C278" s="129" t="s">
        <v>470</v>
      </c>
      <c r="D278" s="129" t="s">
        <v>135</v>
      </c>
      <c r="E278" s="130" t="s">
        <v>471</v>
      </c>
      <c r="F278" s="131" t="s">
        <v>472</v>
      </c>
      <c r="G278" s="132" t="s">
        <v>297</v>
      </c>
      <c r="H278" s="133">
        <v>1</v>
      </c>
      <c r="I278" s="134"/>
      <c r="J278" s="135">
        <f>ROUND(I278*H278,2)</f>
        <v>0</v>
      </c>
      <c r="K278" s="136"/>
      <c r="L278" s="28"/>
      <c r="M278" s="137" t="s">
        <v>1</v>
      </c>
      <c r="N278" s="138" t="s">
        <v>39</v>
      </c>
      <c r="P278" s="139">
        <f>O278*H278</f>
        <v>0</v>
      </c>
      <c r="Q278" s="139">
        <v>0</v>
      </c>
      <c r="R278" s="139">
        <f>Q278*H278</f>
        <v>0</v>
      </c>
      <c r="S278" s="139">
        <v>0</v>
      </c>
      <c r="T278" s="140">
        <f>S278*H278</f>
        <v>0</v>
      </c>
      <c r="AR278" s="141" t="s">
        <v>209</v>
      </c>
      <c r="AT278" s="141" t="s">
        <v>135</v>
      </c>
      <c r="AU278" s="141" t="s">
        <v>84</v>
      </c>
      <c r="AY278" s="13" t="s">
        <v>131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3" t="s">
        <v>82</v>
      </c>
      <c r="BK278" s="142">
        <f>ROUND(I278*H278,2)</f>
        <v>0</v>
      </c>
      <c r="BL278" s="13" t="s">
        <v>209</v>
      </c>
      <c r="BM278" s="141" t="s">
        <v>473</v>
      </c>
    </row>
    <row r="279" spans="2:65" s="1" customFormat="1">
      <c r="B279" s="28"/>
      <c r="D279" s="143" t="s">
        <v>141</v>
      </c>
      <c r="F279" s="144" t="s">
        <v>474</v>
      </c>
      <c r="I279" s="145"/>
      <c r="L279" s="28"/>
      <c r="M279" s="146"/>
      <c r="T279" s="52"/>
      <c r="AT279" s="13" t="s">
        <v>141</v>
      </c>
      <c r="AU279" s="13" t="s">
        <v>84</v>
      </c>
    </row>
    <row r="280" spans="2:65" s="1" customFormat="1" ht="16.5" customHeight="1">
      <c r="B280" s="28"/>
      <c r="C280" s="129" t="s">
        <v>475</v>
      </c>
      <c r="D280" s="129" t="s">
        <v>135</v>
      </c>
      <c r="E280" s="130" t="s">
        <v>476</v>
      </c>
      <c r="F280" s="131" t="s">
        <v>477</v>
      </c>
      <c r="G280" s="132" t="s">
        <v>297</v>
      </c>
      <c r="H280" s="133">
        <v>1</v>
      </c>
      <c r="I280" s="134"/>
      <c r="J280" s="135">
        <f>ROUND(I280*H280,2)</f>
        <v>0</v>
      </c>
      <c r="K280" s="136"/>
      <c r="L280" s="28"/>
      <c r="M280" s="137" t="s">
        <v>1</v>
      </c>
      <c r="N280" s="138" t="s">
        <v>39</v>
      </c>
      <c r="P280" s="139">
        <f>O280*H280</f>
        <v>0</v>
      </c>
      <c r="Q280" s="139">
        <v>0</v>
      </c>
      <c r="R280" s="139">
        <f>Q280*H280</f>
        <v>0</v>
      </c>
      <c r="S280" s="139">
        <v>0</v>
      </c>
      <c r="T280" s="140">
        <f>S280*H280</f>
        <v>0</v>
      </c>
      <c r="AR280" s="141" t="s">
        <v>209</v>
      </c>
      <c r="AT280" s="141" t="s">
        <v>135</v>
      </c>
      <c r="AU280" s="141" t="s">
        <v>84</v>
      </c>
      <c r="AY280" s="13" t="s">
        <v>131</v>
      </c>
      <c r="BE280" s="142">
        <f>IF(N280="základní",J280,0)</f>
        <v>0</v>
      </c>
      <c r="BF280" s="142">
        <f>IF(N280="snížená",J280,0)</f>
        <v>0</v>
      </c>
      <c r="BG280" s="142">
        <f>IF(N280="zákl. přenesená",J280,0)</f>
        <v>0</v>
      </c>
      <c r="BH280" s="142">
        <f>IF(N280="sníž. přenesená",J280,0)</f>
        <v>0</v>
      </c>
      <c r="BI280" s="142">
        <f>IF(N280="nulová",J280,0)</f>
        <v>0</v>
      </c>
      <c r="BJ280" s="13" t="s">
        <v>82</v>
      </c>
      <c r="BK280" s="142">
        <f>ROUND(I280*H280,2)</f>
        <v>0</v>
      </c>
      <c r="BL280" s="13" t="s">
        <v>209</v>
      </c>
      <c r="BM280" s="141" t="s">
        <v>478</v>
      </c>
    </row>
    <row r="281" spans="2:65" s="1" customFormat="1">
      <c r="B281" s="28"/>
      <c r="D281" s="143" t="s">
        <v>141</v>
      </c>
      <c r="F281" s="144" t="s">
        <v>479</v>
      </c>
      <c r="I281" s="145"/>
      <c r="L281" s="28"/>
      <c r="M281" s="146"/>
      <c r="T281" s="52"/>
      <c r="AT281" s="13" t="s">
        <v>141</v>
      </c>
      <c r="AU281" s="13" t="s">
        <v>84</v>
      </c>
    </row>
    <row r="282" spans="2:65" s="1" customFormat="1" ht="16.5" customHeight="1">
      <c r="B282" s="28"/>
      <c r="C282" s="129" t="s">
        <v>480</v>
      </c>
      <c r="D282" s="129" t="s">
        <v>135</v>
      </c>
      <c r="E282" s="130" t="s">
        <v>481</v>
      </c>
      <c r="F282" s="131" t="s">
        <v>482</v>
      </c>
      <c r="G282" s="132" t="s">
        <v>297</v>
      </c>
      <c r="H282" s="133">
        <v>1</v>
      </c>
      <c r="I282" s="134"/>
      <c r="J282" s="135">
        <f>ROUND(I282*H282,2)</f>
        <v>0</v>
      </c>
      <c r="K282" s="136"/>
      <c r="L282" s="28"/>
      <c r="M282" s="137" t="s">
        <v>1</v>
      </c>
      <c r="N282" s="138" t="s">
        <v>39</v>
      </c>
      <c r="P282" s="139">
        <f>O282*H282</f>
        <v>0</v>
      </c>
      <c r="Q282" s="139">
        <v>0</v>
      </c>
      <c r="R282" s="139">
        <f>Q282*H282</f>
        <v>0</v>
      </c>
      <c r="S282" s="139">
        <v>0</v>
      </c>
      <c r="T282" s="140">
        <f>S282*H282</f>
        <v>0</v>
      </c>
      <c r="AR282" s="141" t="s">
        <v>209</v>
      </c>
      <c r="AT282" s="141" t="s">
        <v>135</v>
      </c>
      <c r="AU282" s="141" t="s">
        <v>84</v>
      </c>
      <c r="AY282" s="13" t="s">
        <v>131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3" t="s">
        <v>82</v>
      </c>
      <c r="BK282" s="142">
        <f>ROUND(I282*H282,2)</f>
        <v>0</v>
      </c>
      <c r="BL282" s="13" t="s">
        <v>209</v>
      </c>
      <c r="BM282" s="141" t="s">
        <v>483</v>
      </c>
    </row>
    <row r="283" spans="2:65" s="1" customFormat="1">
      <c r="B283" s="28"/>
      <c r="D283" s="143" t="s">
        <v>141</v>
      </c>
      <c r="F283" s="144" t="s">
        <v>484</v>
      </c>
      <c r="I283" s="145"/>
      <c r="L283" s="28"/>
      <c r="M283" s="146"/>
      <c r="T283" s="52"/>
      <c r="AT283" s="13" t="s">
        <v>141</v>
      </c>
      <c r="AU283" s="13" t="s">
        <v>84</v>
      </c>
    </row>
    <row r="284" spans="2:65" s="1" customFormat="1" ht="16.5" customHeight="1">
      <c r="B284" s="28"/>
      <c r="C284" s="129" t="s">
        <v>485</v>
      </c>
      <c r="D284" s="129" t="s">
        <v>135</v>
      </c>
      <c r="E284" s="130" t="s">
        <v>486</v>
      </c>
      <c r="F284" s="131" t="s">
        <v>487</v>
      </c>
      <c r="G284" s="132" t="s">
        <v>488</v>
      </c>
      <c r="H284" s="133">
        <v>20</v>
      </c>
      <c r="I284" s="134"/>
      <c r="J284" s="135">
        <f>ROUND(I284*H284,2)</f>
        <v>0</v>
      </c>
      <c r="K284" s="136"/>
      <c r="L284" s="28"/>
      <c r="M284" s="137" t="s">
        <v>1</v>
      </c>
      <c r="N284" s="138" t="s">
        <v>39</v>
      </c>
      <c r="P284" s="139">
        <f>O284*H284</f>
        <v>0</v>
      </c>
      <c r="Q284" s="139">
        <v>0</v>
      </c>
      <c r="R284" s="139">
        <f>Q284*H284</f>
        <v>0</v>
      </c>
      <c r="S284" s="139">
        <v>0</v>
      </c>
      <c r="T284" s="140">
        <f>S284*H284</f>
        <v>0</v>
      </c>
      <c r="AR284" s="141" t="s">
        <v>209</v>
      </c>
      <c r="AT284" s="141" t="s">
        <v>135</v>
      </c>
      <c r="AU284" s="141" t="s">
        <v>84</v>
      </c>
      <c r="AY284" s="13" t="s">
        <v>131</v>
      </c>
      <c r="BE284" s="142">
        <f>IF(N284="základní",J284,0)</f>
        <v>0</v>
      </c>
      <c r="BF284" s="142">
        <f>IF(N284="snížená",J284,0)</f>
        <v>0</v>
      </c>
      <c r="BG284" s="142">
        <f>IF(N284="zákl. přenesená",J284,0)</f>
        <v>0</v>
      </c>
      <c r="BH284" s="142">
        <f>IF(N284="sníž. přenesená",J284,0)</f>
        <v>0</v>
      </c>
      <c r="BI284" s="142">
        <f>IF(N284="nulová",J284,0)</f>
        <v>0</v>
      </c>
      <c r="BJ284" s="13" t="s">
        <v>82</v>
      </c>
      <c r="BK284" s="142">
        <f>ROUND(I284*H284,2)</f>
        <v>0</v>
      </c>
      <c r="BL284" s="13" t="s">
        <v>209</v>
      </c>
      <c r="BM284" s="141" t="s">
        <v>489</v>
      </c>
    </row>
    <row r="285" spans="2:65" s="1" customFormat="1">
      <c r="B285" s="28"/>
      <c r="D285" s="143" t="s">
        <v>141</v>
      </c>
      <c r="F285" s="144" t="s">
        <v>490</v>
      </c>
      <c r="I285" s="145"/>
      <c r="L285" s="28"/>
      <c r="M285" s="146"/>
      <c r="T285" s="52"/>
      <c r="AT285" s="13" t="s">
        <v>141</v>
      </c>
      <c r="AU285" s="13" t="s">
        <v>84</v>
      </c>
    </row>
    <row r="286" spans="2:65" s="1" customFormat="1" ht="16.5" customHeight="1">
      <c r="B286" s="28"/>
      <c r="C286" s="129" t="s">
        <v>491</v>
      </c>
      <c r="D286" s="129" t="s">
        <v>135</v>
      </c>
      <c r="E286" s="130" t="s">
        <v>492</v>
      </c>
      <c r="F286" s="131" t="s">
        <v>487</v>
      </c>
      <c r="G286" s="132" t="s">
        <v>493</v>
      </c>
      <c r="H286" s="133">
        <v>4</v>
      </c>
      <c r="I286" s="134"/>
      <c r="J286" s="135">
        <f>ROUND(I286*H286,2)</f>
        <v>0</v>
      </c>
      <c r="K286" s="136"/>
      <c r="L286" s="28"/>
      <c r="M286" s="137" t="s">
        <v>1</v>
      </c>
      <c r="N286" s="138" t="s">
        <v>39</v>
      </c>
      <c r="P286" s="139">
        <f>O286*H286</f>
        <v>0</v>
      </c>
      <c r="Q286" s="139">
        <v>0</v>
      </c>
      <c r="R286" s="139">
        <f>Q286*H286</f>
        <v>0</v>
      </c>
      <c r="S286" s="139">
        <v>0</v>
      </c>
      <c r="T286" s="140">
        <f>S286*H286</f>
        <v>0</v>
      </c>
      <c r="AR286" s="141" t="s">
        <v>209</v>
      </c>
      <c r="AT286" s="141" t="s">
        <v>135</v>
      </c>
      <c r="AU286" s="141" t="s">
        <v>84</v>
      </c>
      <c r="AY286" s="13" t="s">
        <v>131</v>
      </c>
      <c r="BE286" s="142">
        <f>IF(N286="základní",J286,0)</f>
        <v>0</v>
      </c>
      <c r="BF286" s="142">
        <f>IF(N286="snížená",J286,0)</f>
        <v>0</v>
      </c>
      <c r="BG286" s="142">
        <f>IF(N286="zákl. přenesená",J286,0)</f>
        <v>0</v>
      </c>
      <c r="BH286" s="142">
        <f>IF(N286="sníž. přenesená",J286,0)</f>
        <v>0</v>
      </c>
      <c r="BI286" s="142">
        <f>IF(N286="nulová",J286,0)</f>
        <v>0</v>
      </c>
      <c r="BJ286" s="13" t="s">
        <v>82</v>
      </c>
      <c r="BK286" s="142">
        <f>ROUND(I286*H286,2)</f>
        <v>0</v>
      </c>
      <c r="BL286" s="13" t="s">
        <v>209</v>
      </c>
      <c r="BM286" s="141" t="s">
        <v>494</v>
      </c>
    </row>
    <row r="287" spans="2:65" s="1" customFormat="1">
      <c r="B287" s="28"/>
      <c r="D287" s="143" t="s">
        <v>141</v>
      </c>
      <c r="F287" s="144" t="s">
        <v>495</v>
      </c>
      <c r="I287" s="145"/>
      <c r="L287" s="28"/>
      <c r="M287" s="146"/>
      <c r="T287" s="52"/>
      <c r="AT287" s="13" t="s">
        <v>141</v>
      </c>
      <c r="AU287" s="13" t="s">
        <v>84</v>
      </c>
    </row>
    <row r="288" spans="2:65" s="1" customFormat="1" ht="16.5" customHeight="1">
      <c r="B288" s="28"/>
      <c r="C288" s="129" t="s">
        <v>496</v>
      </c>
      <c r="D288" s="129" t="s">
        <v>135</v>
      </c>
      <c r="E288" s="130" t="s">
        <v>497</v>
      </c>
      <c r="F288" s="131" t="s">
        <v>498</v>
      </c>
      <c r="G288" s="132" t="s">
        <v>421</v>
      </c>
      <c r="H288" s="133">
        <v>1</v>
      </c>
      <c r="I288" s="134"/>
      <c r="J288" s="135">
        <f>ROUND(I288*H288,2)</f>
        <v>0</v>
      </c>
      <c r="K288" s="136"/>
      <c r="L288" s="28"/>
      <c r="M288" s="137" t="s">
        <v>1</v>
      </c>
      <c r="N288" s="138" t="s">
        <v>39</v>
      </c>
      <c r="P288" s="139">
        <f>O288*H288</f>
        <v>0</v>
      </c>
      <c r="Q288" s="139">
        <v>0</v>
      </c>
      <c r="R288" s="139">
        <f>Q288*H288</f>
        <v>0</v>
      </c>
      <c r="S288" s="139">
        <v>0</v>
      </c>
      <c r="T288" s="140">
        <f>S288*H288</f>
        <v>0</v>
      </c>
      <c r="AR288" s="141" t="s">
        <v>209</v>
      </c>
      <c r="AT288" s="141" t="s">
        <v>135</v>
      </c>
      <c r="AU288" s="141" t="s">
        <v>84</v>
      </c>
      <c r="AY288" s="13" t="s">
        <v>131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3" t="s">
        <v>82</v>
      </c>
      <c r="BK288" s="142">
        <f>ROUND(I288*H288,2)</f>
        <v>0</v>
      </c>
      <c r="BL288" s="13" t="s">
        <v>209</v>
      </c>
      <c r="BM288" s="141" t="s">
        <v>499</v>
      </c>
    </row>
    <row r="289" spans="2:65" s="1" customFormat="1">
      <c r="B289" s="28"/>
      <c r="D289" s="143" t="s">
        <v>141</v>
      </c>
      <c r="F289" s="144" t="s">
        <v>498</v>
      </c>
      <c r="I289" s="145"/>
      <c r="L289" s="28"/>
      <c r="M289" s="146"/>
      <c r="T289" s="52"/>
      <c r="AT289" s="13" t="s">
        <v>141</v>
      </c>
      <c r="AU289" s="13" t="s">
        <v>84</v>
      </c>
    </row>
    <row r="290" spans="2:65" s="11" customFormat="1" ht="22.9" customHeight="1">
      <c r="B290" s="117"/>
      <c r="D290" s="118" t="s">
        <v>73</v>
      </c>
      <c r="E290" s="127" t="s">
        <v>500</v>
      </c>
      <c r="F290" s="127" t="s">
        <v>501</v>
      </c>
      <c r="I290" s="120"/>
      <c r="J290" s="128">
        <f>BK290</f>
        <v>0</v>
      </c>
      <c r="L290" s="117"/>
      <c r="M290" s="122"/>
      <c r="P290" s="123">
        <f>SUM(P291:P330)</f>
        <v>0</v>
      </c>
      <c r="R290" s="123">
        <f>SUM(R291:R330)</f>
        <v>3.5619999999999992E-2</v>
      </c>
      <c r="T290" s="124">
        <f>SUM(T291:T330)</f>
        <v>2.5803199999999999</v>
      </c>
      <c r="AR290" s="118" t="s">
        <v>84</v>
      </c>
      <c r="AT290" s="125" t="s">
        <v>73</v>
      </c>
      <c r="AU290" s="125" t="s">
        <v>82</v>
      </c>
      <c r="AY290" s="118" t="s">
        <v>131</v>
      </c>
      <c r="BK290" s="126">
        <f>SUM(BK291:BK330)</f>
        <v>0</v>
      </c>
    </row>
    <row r="291" spans="2:65" s="1" customFormat="1" ht="16.5" customHeight="1">
      <c r="B291" s="28"/>
      <c r="C291" s="129" t="s">
        <v>502</v>
      </c>
      <c r="D291" s="129" t="s">
        <v>135</v>
      </c>
      <c r="E291" s="130" t="s">
        <v>503</v>
      </c>
      <c r="F291" s="131" t="s">
        <v>504</v>
      </c>
      <c r="G291" s="132" t="s">
        <v>166</v>
      </c>
      <c r="H291" s="133">
        <v>3</v>
      </c>
      <c r="I291" s="134"/>
      <c r="J291" s="135">
        <f>ROUND(I291*H291,2)</f>
        <v>0</v>
      </c>
      <c r="K291" s="136"/>
      <c r="L291" s="28"/>
      <c r="M291" s="137" t="s">
        <v>1</v>
      </c>
      <c r="N291" s="138" t="s">
        <v>39</v>
      </c>
      <c r="P291" s="139">
        <f>O291*H291</f>
        <v>0</v>
      </c>
      <c r="Q291" s="139">
        <v>0</v>
      </c>
      <c r="R291" s="139">
        <f>Q291*H291</f>
        <v>0</v>
      </c>
      <c r="S291" s="139">
        <v>9.3579999999999997E-2</v>
      </c>
      <c r="T291" s="140">
        <f>S291*H291</f>
        <v>0.28073999999999999</v>
      </c>
      <c r="AR291" s="141" t="s">
        <v>209</v>
      </c>
      <c r="AT291" s="141" t="s">
        <v>135</v>
      </c>
      <c r="AU291" s="141" t="s">
        <v>84</v>
      </c>
      <c r="AY291" s="13" t="s">
        <v>131</v>
      </c>
      <c r="BE291" s="142">
        <f>IF(N291="základní",J291,0)</f>
        <v>0</v>
      </c>
      <c r="BF291" s="142">
        <f>IF(N291="snížená",J291,0)</f>
        <v>0</v>
      </c>
      <c r="BG291" s="142">
        <f>IF(N291="zákl. přenesená",J291,0)</f>
        <v>0</v>
      </c>
      <c r="BH291" s="142">
        <f>IF(N291="sníž. přenesená",J291,0)</f>
        <v>0</v>
      </c>
      <c r="BI291" s="142">
        <f>IF(N291="nulová",J291,0)</f>
        <v>0</v>
      </c>
      <c r="BJ291" s="13" t="s">
        <v>82</v>
      </c>
      <c r="BK291" s="142">
        <f>ROUND(I291*H291,2)</f>
        <v>0</v>
      </c>
      <c r="BL291" s="13" t="s">
        <v>209</v>
      </c>
      <c r="BM291" s="141" t="s">
        <v>505</v>
      </c>
    </row>
    <row r="292" spans="2:65" s="1" customFormat="1">
      <c r="B292" s="28"/>
      <c r="D292" s="143" t="s">
        <v>141</v>
      </c>
      <c r="F292" s="144" t="s">
        <v>506</v>
      </c>
      <c r="I292" s="145"/>
      <c r="L292" s="28"/>
      <c r="M292" s="146"/>
      <c r="T292" s="52"/>
      <c r="AT292" s="13" t="s">
        <v>141</v>
      </c>
      <c r="AU292" s="13" t="s">
        <v>84</v>
      </c>
    </row>
    <row r="293" spans="2:65" s="1" customFormat="1" ht="16.5" customHeight="1">
      <c r="B293" s="28"/>
      <c r="C293" s="129" t="s">
        <v>507</v>
      </c>
      <c r="D293" s="129" t="s">
        <v>135</v>
      </c>
      <c r="E293" s="130" t="s">
        <v>508</v>
      </c>
      <c r="F293" s="131" t="s">
        <v>509</v>
      </c>
      <c r="G293" s="132" t="s">
        <v>297</v>
      </c>
      <c r="H293" s="133">
        <v>15</v>
      </c>
      <c r="I293" s="134"/>
      <c r="J293" s="135">
        <f>ROUND(I293*H293,2)</f>
        <v>0</v>
      </c>
      <c r="K293" s="136"/>
      <c r="L293" s="28"/>
      <c r="M293" s="137" t="s">
        <v>1</v>
      </c>
      <c r="N293" s="138" t="s">
        <v>39</v>
      </c>
      <c r="P293" s="139">
        <f>O293*H293</f>
        <v>0</v>
      </c>
      <c r="Q293" s="139">
        <v>1.1199999999999999E-3</v>
      </c>
      <c r="R293" s="139">
        <f>Q293*H293</f>
        <v>1.6799999999999999E-2</v>
      </c>
      <c r="S293" s="139">
        <v>0</v>
      </c>
      <c r="T293" s="140">
        <f>S293*H293</f>
        <v>0</v>
      </c>
      <c r="AR293" s="141" t="s">
        <v>209</v>
      </c>
      <c r="AT293" s="141" t="s">
        <v>135</v>
      </c>
      <c r="AU293" s="141" t="s">
        <v>84</v>
      </c>
      <c r="AY293" s="13" t="s">
        <v>131</v>
      </c>
      <c r="BE293" s="142">
        <f>IF(N293="základní",J293,0)</f>
        <v>0</v>
      </c>
      <c r="BF293" s="142">
        <f>IF(N293="snížená",J293,0)</f>
        <v>0</v>
      </c>
      <c r="BG293" s="142">
        <f>IF(N293="zákl. přenesená",J293,0)</f>
        <v>0</v>
      </c>
      <c r="BH293" s="142">
        <f>IF(N293="sníž. přenesená",J293,0)</f>
        <v>0</v>
      </c>
      <c r="BI293" s="142">
        <f>IF(N293="nulová",J293,0)</f>
        <v>0</v>
      </c>
      <c r="BJ293" s="13" t="s">
        <v>82</v>
      </c>
      <c r="BK293" s="142">
        <f>ROUND(I293*H293,2)</f>
        <v>0</v>
      </c>
      <c r="BL293" s="13" t="s">
        <v>209</v>
      </c>
      <c r="BM293" s="141" t="s">
        <v>510</v>
      </c>
    </row>
    <row r="294" spans="2:65" s="1" customFormat="1">
      <c r="B294" s="28"/>
      <c r="D294" s="143" t="s">
        <v>141</v>
      </c>
      <c r="F294" s="144" t="s">
        <v>511</v>
      </c>
      <c r="I294" s="145"/>
      <c r="L294" s="28"/>
      <c r="M294" s="146"/>
      <c r="T294" s="52"/>
      <c r="AT294" s="13" t="s">
        <v>141</v>
      </c>
      <c r="AU294" s="13" t="s">
        <v>84</v>
      </c>
    </row>
    <row r="295" spans="2:65" s="1" customFormat="1" ht="16.5" customHeight="1">
      <c r="B295" s="28"/>
      <c r="C295" s="147" t="s">
        <v>512</v>
      </c>
      <c r="D295" s="147" t="s">
        <v>205</v>
      </c>
      <c r="E295" s="148" t="s">
        <v>513</v>
      </c>
      <c r="F295" s="149" t="s">
        <v>514</v>
      </c>
      <c r="G295" s="150" t="s">
        <v>241</v>
      </c>
      <c r="H295" s="151">
        <v>15</v>
      </c>
      <c r="I295" s="152"/>
      <c r="J295" s="153">
        <f>ROUND(I295*H295,2)</f>
        <v>0</v>
      </c>
      <c r="K295" s="154"/>
      <c r="L295" s="155"/>
      <c r="M295" s="156" t="s">
        <v>1</v>
      </c>
      <c r="N295" s="157" t="s">
        <v>39</v>
      </c>
      <c r="P295" s="139">
        <f>O295*H295</f>
        <v>0</v>
      </c>
      <c r="Q295" s="139">
        <v>0</v>
      </c>
      <c r="R295" s="139">
        <f>Q295*H295</f>
        <v>0</v>
      </c>
      <c r="S295" s="139">
        <v>0</v>
      </c>
      <c r="T295" s="140">
        <f>S295*H295</f>
        <v>0</v>
      </c>
      <c r="AR295" s="141" t="s">
        <v>208</v>
      </c>
      <c r="AT295" s="141" t="s">
        <v>205</v>
      </c>
      <c r="AU295" s="141" t="s">
        <v>84</v>
      </c>
      <c r="AY295" s="13" t="s">
        <v>131</v>
      </c>
      <c r="BE295" s="142">
        <f>IF(N295="základní",J295,0)</f>
        <v>0</v>
      </c>
      <c r="BF295" s="142">
        <f>IF(N295="snížená",J295,0)</f>
        <v>0</v>
      </c>
      <c r="BG295" s="142">
        <f>IF(N295="zákl. přenesená",J295,0)</f>
        <v>0</v>
      </c>
      <c r="BH295" s="142">
        <f>IF(N295="sníž. přenesená",J295,0)</f>
        <v>0</v>
      </c>
      <c r="BI295" s="142">
        <f>IF(N295="nulová",J295,0)</f>
        <v>0</v>
      </c>
      <c r="BJ295" s="13" t="s">
        <v>82</v>
      </c>
      <c r="BK295" s="142">
        <f>ROUND(I295*H295,2)</f>
        <v>0</v>
      </c>
      <c r="BL295" s="13" t="s">
        <v>209</v>
      </c>
      <c r="BM295" s="141" t="s">
        <v>515</v>
      </c>
    </row>
    <row r="296" spans="2:65" s="1" customFormat="1">
      <c r="B296" s="28"/>
      <c r="D296" s="143" t="s">
        <v>141</v>
      </c>
      <c r="F296" s="144" t="s">
        <v>514</v>
      </c>
      <c r="I296" s="145"/>
      <c r="L296" s="28"/>
      <c r="M296" s="146"/>
      <c r="T296" s="52"/>
      <c r="AT296" s="13" t="s">
        <v>141</v>
      </c>
      <c r="AU296" s="13" t="s">
        <v>84</v>
      </c>
    </row>
    <row r="297" spans="2:65" s="1" customFormat="1" ht="16.5" customHeight="1">
      <c r="B297" s="28"/>
      <c r="C297" s="129" t="s">
        <v>516</v>
      </c>
      <c r="D297" s="129" t="s">
        <v>135</v>
      </c>
      <c r="E297" s="130" t="s">
        <v>517</v>
      </c>
      <c r="F297" s="131" t="s">
        <v>518</v>
      </c>
      <c r="G297" s="132" t="s">
        <v>241</v>
      </c>
      <c r="H297" s="133">
        <v>2</v>
      </c>
      <c r="I297" s="134"/>
      <c r="J297" s="135">
        <f>ROUND(I297*H297,2)</f>
        <v>0</v>
      </c>
      <c r="K297" s="136"/>
      <c r="L297" s="28"/>
      <c r="M297" s="137" t="s">
        <v>1</v>
      </c>
      <c r="N297" s="138" t="s">
        <v>39</v>
      </c>
      <c r="P297" s="139">
        <f>O297*H297</f>
        <v>0</v>
      </c>
      <c r="Q297" s="139">
        <v>0</v>
      </c>
      <c r="R297" s="139">
        <f>Q297*H297</f>
        <v>0</v>
      </c>
      <c r="S297" s="139">
        <v>0.72760000000000002</v>
      </c>
      <c r="T297" s="140">
        <f>S297*H297</f>
        <v>1.4552</v>
      </c>
      <c r="AR297" s="141" t="s">
        <v>209</v>
      </c>
      <c r="AT297" s="141" t="s">
        <v>135</v>
      </c>
      <c r="AU297" s="141" t="s">
        <v>84</v>
      </c>
      <c r="AY297" s="13" t="s">
        <v>131</v>
      </c>
      <c r="BE297" s="142">
        <f>IF(N297="základní",J297,0)</f>
        <v>0</v>
      </c>
      <c r="BF297" s="142">
        <f>IF(N297="snížená",J297,0)</f>
        <v>0</v>
      </c>
      <c r="BG297" s="142">
        <f>IF(N297="zákl. přenesená",J297,0)</f>
        <v>0</v>
      </c>
      <c r="BH297" s="142">
        <f>IF(N297="sníž. přenesená",J297,0)</f>
        <v>0</v>
      </c>
      <c r="BI297" s="142">
        <f>IF(N297="nulová",J297,0)</f>
        <v>0</v>
      </c>
      <c r="BJ297" s="13" t="s">
        <v>82</v>
      </c>
      <c r="BK297" s="142">
        <f>ROUND(I297*H297,2)</f>
        <v>0</v>
      </c>
      <c r="BL297" s="13" t="s">
        <v>209</v>
      </c>
      <c r="BM297" s="141" t="s">
        <v>519</v>
      </c>
    </row>
    <row r="298" spans="2:65" s="1" customFormat="1">
      <c r="B298" s="28"/>
      <c r="D298" s="143" t="s">
        <v>141</v>
      </c>
      <c r="F298" s="144" t="s">
        <v>520</v>
      </c>
      <c r="I298" s="145"/>
      <c r="L298" s="28"/>
      <c r="M298" s="146"/>
      <c r="T298" s="52"/>
      <c r="AT298" s="13" t="s">
        <v>141</v>
      </c>
      <c r="AU298" s="13" t="s">
        <v>84</v>
      </c>
    </row>
    <row r="299" spans="2:65" s="1" customFormat="1" ht="16.5" customHeight="1">
      <c r="B299" s="28"/>
      <c r="C299" s="129" t="s">
        <v>521</v>
      </c>
      <c r="D299" s="129" t="s">
        <v>135</v>
      </c>
      <c r="E299" s="130" t="s">
        <v>522</v>
      </c>
      <c r="F299" s="131" t="s">
        <v>523</v>
      </c>
      <c r="G299" s="132" t="s">
        <v>241</v>
      </c>
      <c r="H299" s="133">
        <v>2</v>
      </c>
      <c r="I299" s="134"/>
      <c r="J299" s="135">
        <f>ROUND(I299*H299,2)</f>
        <v>0</v>
      </c>
      <c r="K299" s="136"/>
      <c r="L299" s="28"/>
      <c r="M299" s="137" t="s">
        <v>1</v>
      </c>
      <c r="N299" s="138" t="s">
        <v>39</v>
      </c>
      <c r="P299" s="139">
        <f>O299*H299</f>
        <v>0</v>
      </c>
      <c r="Q299" s="139">
        <v>8.7399999999999995E-3</v>
      </c>
      <c r="R299" s="139">
        <f>Q299*H299</f>
        <v>1.7479999999999999E-2</v>
      </c>
      <c r="S299" s="139">
        <v>0</v>
      </c>
      <c r="T299" s="140">
        <f>S299*H299</f>
        <v>0</v>
      </c>
      <c r="AR299" s="141" t="s">
        <v>209</v>
      </c>
      <c r="AT299" s="141" t="s">
        <v>135</v>
      </c>
      <c r="AU299" s="141" t="s">
        <v>84</v>
      </c>
      <c r="AY299" s="13" t="s">
        <v>131</v>
      </c>
      <c r="BE299" s="142">
        <f>IF(N299="základní",J299,0)</f>
        <v>0</v>
      </c>
      <c r="BF299" s="142">
        <f>IF(N299="snížená",J299,0)</f>
        <v>0</v>
      </c>
      <c r="BG299" s="142">
        <f>IF(N299="zákl. přenesená",J299,0)</f>
        <v>0</v>
      </c>
      <c r="BH299" s="142">
        <f>IF(N299="sníž. přenesená",J299,0)</f>
        <v>0</v>
      </c>
      <c r="BI299" s="142">
        <f>IF(N299="nulová",J299,0)</f>
        <v>0</v>
      </c>
      <c r="BJ299" s="13" t="s">
        <v>82</v>
      </c>
      <c r="BK299" s="142">
        <f>ROUND(I299*H299,2)</f>
        <v>0</v>
      </c>
      <c r="BL299" s="13" t="s">
        <v>209</v>
      </c>
      <c r="BM299" s="141" t="s">
        <v>524</v>
      </c>
    </row>
    <row r="300" spans="2:65" s="1" customFormat="1">
      <c r="B300" s="28"/>
      <c r="D300" s="143" t="s">
        <v>141</v>
      </c>
      <c r="F300" s="144" t="s">
        <v>525</v>
      </c>
      <c r="I300" s="145"/>
      <c r="L300" s="28"/>
      <c r="M300" s="146"/>
      <c r="T300" s="52"/>
      <c r="AT300" s="13" t="s">
        <v>141</v>
      </c>
      <c r="AU300" s="13" t="s">
        <v>84</v>
      </c>
    </row>
    <row r="301" spans="2:65" s="1" customFormat="1" ht="16.5" customHeight="1">
      <c r="B301" s="28"/>
      <c r="C301" s="129" t="s">
        <v>526</v>
      </c>
      <c r="D301" s="129" t="s">
        <v>135</v>
      </c>
      <c r="E301" s="130" t="s">
        <v>527</v>
      </c>
      <c r="F301" s="131" t="s">
        <v>528</v>
      </c>
      <c r="G301" s="132" t="s">
        <v>241</v>
      </c>
      <c r="H301" s="133">
        <v>2</v>
      </c>
      <c r="I301" s="134"/>
      <c r="J301" s="135">
        <f>ROUND(I301*H301,2)</f>
        <v>0</v>
      </c>
      <c r="K301" s="136"/>
      <c r="L301" s="28"/>
      <c r="M301" s="137" t="s">
        <v>1</v>
      </c>
      <c r="N301" s="138" t="s">
        <v>39</v>
      </c>
      <c r="P301" s="139">
        <f>O301*H301</f>
        <v>0</v>
      </c>
      <c r="Q301" s="139">
        <v>0</v>
      </c>
      <c r="R301" s="139">
        <f>Q301*H301</f>
        <v>0</v>
      </c>
      <c r="S301" s="139">
        <v>0</v>
      </c>
      <c r="T301" s="140">
        <f>S301*H301</f>
        <v>0</v>
      </c>
      <c r="AR301" s="141" t="s">
        <v>209</v>
      </c>
      <c r="AT301" s="141" t="s">
        <v>135</v>
      </c>
      <c r="AU301" s="141" t="s">
        <v>84</v>
      </c>
      <c r="AY301" s="13" t="s">
        <v>131</v>
      </c>
      <c r="BE301" s="142">
        <f>IF(N301="základní",J301,0)</f>
        <v>0</v>
      </c>
      <c r="BF301" s="142">
        <f>IF(N301="snížená",J301,0)</f>
        <v>0</v>
      </c>
      <c r="BG301" s="142">
        <f>IF(N301="zákl. přenesená",J301,0)</f>
        <v>0</v>
      </c>
      <c r="BH301" s="142">
        <f>IF(N301="sníž. přenesená",J301,0)</f>
        <v>0</v>
      </c>
      <c r="BI301" s="142">
        <f>IF(N301="nulová",J301,0)</f>
        <v>0</v>
      </c>
      <c r="BJ301" s="13" t="s">
        <v>82</v>
      </c>
      <c r="BK301" s="142">
        <f>ROUND(I301*H301,2)</f>
        <v>0</v>
      </c>
      <c r="BL301" s="13" t="s">
        <v>209</v>
      </c>
      <c r="BM301" s="141" t="s">
        <v>529</v>
      </c>
    </row>
    <row r="302" spans="2:65" s="1" customFormat="1">
      <c r="B302" s="28"/>
      <c r="D302" s="143" t="s">
        <v>141</v>
      </c>
      <c r="F302" s="144" t="s">
        <v>530</v>
      </c>
      <c r="I302" s="145"/>
      <c r="L302" s="28"/>
      <c r="M302" s="146"/>
      <c r="T302" s="52"/>
      <c r="AT302" s="13" t="s">
        <v>141</v>
      </c>
      <c r="AU302" s="13" t="s">
        <v>84</v>
      </c>
    </row>
    <row r="303" spans="2:65" s="1" customFormat="1" ht="16.5" customHeight="1">
      <c r="B303" s="28"/>
      <c r="C303" s="129" t="s">
        <v>531</v>
      </c>
      <c r="D303" s="129" t="s">
        <v>135</v>
      </c>
      <c r="E303" s="130" t="s">
        <v>532</v>
      </c>
      <c r="F303" s="131" t="s">
        <v>533</v>
      </c>
      <c r="G303" s="132" t="s">
        <v>241</v>
      </c>
      <c r="H303" s="133">
        <v>1</v>
      </c>
      <c r="I303" s="134"/>
      <c r="J303" s="135">
        <f>ROUND(I303*H303,2)</f>
        <v>0</v>
      </c>
      <c r="K303" s="136"/>
      <c r="L303" s="28"/>
      <c r="M303" s="137" t="s">
        <v>1</v>
      </c>
      <c r="N303" s="138" t="s">
        <v>39</v>
      </c>
      <c r="P303" s="139">
        <f>O303*H303</f>
        <v>0</v>
      </c>
      <c r="Q303" s="139">
        <v>0</v>
      </c>
      <c r="R303" s="139">
        <f>Q303*H303</f>
        <v>0</v>
      </c>
      <c r="S303" s="139">
        <v>0.03</v>
      </c>
      <c r="T303" s="140">
        <f>S303*H303</f>
        <v>0.03</v>
      </c>
      <c r="AR303" s="141" t="s">
        <v>209</v>
      </c>
      <c r="AT303" s="141" t="s">
        <v>135</v>
      </c>
      <c r="AU303" s="141" t="s">
        <v>84</v>
      </c>
      <c r="AY303" s="13" t="s">
        <v>131</v>
      </c>
      <c r="BE303" s="142">
        <f>IF(N303="základní",J303,0)</f>
        <v>0</v>
      </c>
      <c r="BF303" s="142">
        <f>IF(N303="snížená",J303,0)</f>
        <v>0</v>
      </c>
      <c r="BG303" s="142">
        <f>IF(N303="zákl. přenesená",J303,0)</f>
        <v>0</v>
      </c>
      <c r="BH303" s="142">
        <f>IF(N303="sníž. přenesená",J303,0)</f>
        <v>0</v>
      </c>
      <c r="BI303" s="142">
        <f>IF(N303="nulová",J303,0)</f>
        <v>0</v>
      </c>
      <c r="BJ303" s="13" t="s">
        <v>82</v>
      </c>
      <c r="BK303" s="142">
        <f>ROUND(I303*H303,2)</f>
        <v>0</v>
      </c>
      <c r="BL303" s="13" t="s">
        <v>209</v>
      </c>
      <c r="BM303" s="141" t="s">
        <v>534</v>
      </c>
    </row>
    <row r="304" spans="2:65" s="1" customFormat="1">
      <c r="B304" s="28"/>
      <c r="D304" s="143" t="s">
        <v>141</v>
      </c>
      <c r="F304" s="144" t="s">
        <v>533</v>
      </c>
      <c r="I304" s="145"/>
      <c r="L304" s="28"/>
      <c r="M304" s="146"/>
      <c r="T304" s="52"/>
      <c r="AT304" s="13" t="s">
        <v>141</v>
      </c>
      <c r="AU304" s="13" t="s">
        <v>84</v>
      </c>
    </row>
    <row r="305" spans="2:65" s="1" customFormat="1" ht="16.5" customHeight="1">
      <c r="B305" s="28"/>
      <c r="C305" s="129" t="s">
        <v>535</v>
      </c>
      <c r="D305" s="129" t="s">
        <v>135</v>
      </c>
      <c r="E305" s="130" t="s">
        <v>536</v>
      </c>
      <c r="F305" s="131" t="s">
        <v>537</v>
      </c>
      <c r="G305" s="132" t="s">
        <v>297</v>
      </c>
      <c r="H305" s="133">
        <v>2</v>
      </c>
      <c r="I305" s="134"/>
      <c r="J305" s="135">
        <f>ROUND(I305*H305,2)</f>
        <v>0</v>
      </c>
      <c r="K305" s="136"/>
      <c r="L305" s="28"/>
      <c r="M305" s="137" t="s">
        <v>1</v>
      </c>
      <c r="N305" s="138" t="s">
        <v>39</v>
      </c>
      <c r="P305" s="139">
        <f>O305*H305</f>
        <v>0</v>
      </c>
      <c r="Q305" s="139">
        <v>2.9E-4</v>
      </c>
      <c r="R305" s="139">
        <f>Q305*H305</f>
        <v>5.8E-4</v>
      </c>
      <c r="S305" s="139">
        <v>2.7E-2</v>
      </c>
      <c r="T305" s="140">
        <f>S305*H305</f>
        <v>5.3999999999999999E-2</v>
      </c>
      <c r="AR305" s="141" t="s">
        <v>209</v>
      </c>
      <c r="AT305" s="141" t="s">
        <v>135</v>
      </c>
      <c r="AU305" s="141" t="s">
        <v>84</v>
      </c>
      <c r="AY305" s="13" t="s">
        <v>131</v>
      </c>
      <c r="BE305" s="142">
        <f>IF(N305="základní",J305,0)</f>
        <v>0</v>
      </c>
      <c r="BF305" s="142">
        <f>IF(N305="snížená",J305,0)</f>
        <v>0</v>
      </c>
      <c r="BG305" s="142">
        <f>IF(N305="zákl. přenesená",J305,0)</f>
        <v>0</v>
      </c>
      <c r="BH305" s="142">
        <f>IF(N305="sníž. přenesená",J305,0)</f>
        <v>0</v>
      </c>
      <c r="BI305" s="142">
        <f>IF(N305="nulová",J305,0)</f>
        <v>0</v>
      </c>
      <c r="BJ305" s="13" t="s">
        <v>82</v>
      </c>
      <c r="BK305" s="142">
        <f>ROUND(I305*H305,2)</f>
        <v>0</v>
      </c>
      <c r="BL305" s="13" t="s">
        <v>209</v>
      </c>
      <c r="BM305" s="141" t="s">
        <v>538</v>
      </c>
    </row>
    <row r="306" spans="2:65" s="1" customFormat="1">
      <c r="B306" s="28"/>
      <c r="D306" s="143" t="s">
        <v>141</v>
      </c>
      <c r="F306" s="144" t="s">
        <v>539</v>
      </c>
      <c r="I306" s="145"/>
      <c r="L306" s="28"/>
      <c r="M306" s="146"/>
      <c r="T306" s="52"/>
      <c r="AT306" s="13" t="s">
        <v>141</v>
      </c>
      <c r="AU306" s="13" t="s">
        <v>84</v>
      </c>
    </row>
    <row r="307" spans="2:65" s="1" customFormat="1" ht="16.5" customHeight="1">
      <c r="B307" s="28"/>
      <c r="C307" s="129" t="s">
        <v>540</v>
      </c>
      <c r="D307" s="129" t="s">
        <v>135</v>
      </c>
      <c r="E307" s="130" t="s">
        <v>541</v>
      </c>
      <c r="F307" s="131" t="s">
        <v>542</v>
      </c>
      <c r="G307" s="132" t="s">
        <v>297</v>
      </c>
      <c r="H307" s="133">
        <v>3</v>
      </c>
      <c r="I307" s="134"/>
      <c r="J307" s="135">
        <f>ROUND(I307*H307,2)</f>
        <v>0</v>
      </c>
      <c r="K307" s="136"/>
      <c r="L307" s="28"/>
      <c r="M307" s="137" t="s">
        <v>1</v>
      </c>
      <c r="N307" s="138" t="s">
        <v>39</v>
      </c>
      <c r="P307" s="139">
        <f>O307*H307</f>
        <v>0</v>
      </c>
      <c r="Q307" s="139">
        <v>6.0000000000000002E-5</v>
      </c>
      <c r="R307" s="139">
        <f>Q307*H307</f>
        <v>1.8000000000000001E-4</v>
      </c>
      <c r="S307" s="139">
        <v>2.7E-2</v>
      </c>
      <c r="T307" s="140">
        <f>S307*H307</f>
        <v>8.1000000000000003E-2</v>
      </c>
      <c r="AR307" s="141" t="s">
        <v>209</v>
      </c>
      <c r="AT307" s="141" t="s">
        <v>135</v>
      </c>
      <c r="AU307" s="141" t="s">
        <v>84</v>
      </c>
      <c r="AY307" s="13" t="s">
        <v>131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3" t="s">
        <v>82</v>
      </c>
      <c r="BK307" s="142">
        <f>ROUND(I307*H307,2)</f>
        <v>0</v>
      </c>
      <c r="BL307" s="13" t="s">
        <v>209</v>
      </c>
      <c r="BM307" s="141" t="s">
        <v>543</v>
      </c>
    </row>
    <row r="308" spans="2:65" s="1" customFormat="1">
      <c r="B308" s="28"/>
      <c r="D308" s="143" t="s">
        <v>141</v>
      </c>
      <c r="F308" s="144" t="s">
        <v>544</v>
      </c>
      <c r="I308" s="145"/>
      <c r="L308" s="28"/>
      <c r="M308" s="146"/>
      <c r="T308" s="52"/>
      <c r="AT308" s="13" t="s">
        <v>141</v>
      </c>
      <c r="AU308" s="13" t="s">
        <v>84</v>
      </c>
    </row>
    <row r="309" spans="2:65" s="1" customFormat="1" ht="16.5" customHeight="1">
      <c r="B309" s="28"/>
      <c r="C309" s="129" t="s">
        <v>545</v>
      </c>
      <c r="D309" s="129" t="s">
        <v>135</v>
      </c>
      <c r="E309" s="130" t="s">
        <v>546</v>
      </c>
      <c r="F309" s="131" t="s">
        <v>547</v>
      </c>
      <c r="G309" s="132" t="s">
        <v>241</v>
      </c>
      <c r="H309" s="133">
        <v>1</v>
      </c>
      <c r="I309" s="134"/>
      <c r="J309" s="135">
        <f>ROUND(I309*H309,2)</f>
        <v>0</v>
      </c>
      <c r="K309" s="136"/>
      <c r="L309" s="28"/>
      <c r="M309" s="137" t="s">
        <v>1</v>
      </c>
      <c r="N309" s="138" t="s">
        <v>39</v>
      </c>
      <c r="P309" s="139">
        <f>O309*H309</f>
        <v>0</v>
      </c>
      <c r="Q309" s="139">
        <v>0</v>
      </c>
      <c r="R309" s="139">
        <f>Q309*H309</f>
        <v>0</v>
      </c>
      <c r="S309" s="139">
        <v>1.17E-2</v>
      </c>
      <c r="T309" s="140">
        <f>S309*H309</f>
        <v>1.17E-2</v>
      </c>
      <c r="AR309" s="141" t="s">
        <v>209</v>
      </c>
      <c r="AT309" s="141" t="s">
        <v>135</v>
      </c>
      <c r="AU309" s="141" t="s">
        <v>84</v>
      </c>
      <c r="AY309" s="13" t="s">
        <v>131</v>
      </c>
      <c r="BE309" s="142">
        <f>IF(N309="základní",J309,0)</f>
        <v>0</v>
      </c>
      <c r="BF309" s="142">
        <f>IF(N309="snížená",J309,0)</f>
        <v>0</v>
      </c>
      <c r="BG309" s="142">
        <f>IF(N309="zákl. přenesená",J309,0)</f>
        <v>0</v>
      </c>
      <c r="BH309" s="142">
        <f>IF(N309="sníž. přenesená",J309,0)</f>
        <v>0</v>
      </c>
      <c r="BI309" s="142">
        <f>IF(N309="nulová",J309,0)</f>
        <v>0</v>
      </c>
      <c r="BJ309" s="13" t="s">
        <v>82</v>
      </c>
      <c r="BK309" s="142">
        <f>ROUND(I309*H309,2)</f>
        <v>0</v>
      </c>
      <c r="BL309" s="13" t="s">
        <v>209</v>
      </c>
      <c r="BM309" s="141" t="s">
        <v>548</v>
      </c>
    </row>
    <row r="310" spans="2:65" s="1" customFormat="1">
      <c r="B310" s="28"/>
      <c r="D310" s="143" t="s">
        <v>141</v>
      </c>
      <c r="F310" s="144" t="s">
        <v>549</v>
      </c>
      <c r="I310" s="145"/>
      <c r="L310" s="28"/>
      <c r="M310" s="146"/>
      <c r="T310" s="52"/>
      <c r="AT310" s="13" t="s">
        <v>141</v>
      </c>
      <c r="AU310" s="13" t="s">
        <v>84</v>
      </c>
    </row>
    <row r="311" spans="2:65" s="1" customFormat="1" ht="16.5" customHeight="1">
      <c r="B311" s="28"/>
      <c r="C311" s="129" t="s">
        <v>550</v>
      </c>
      <c r="D311" s="129" t="s">
        <v>135</v>
      </c>
      <c r="E311" s="130" t="s">
        <v>551</v>
      </c>
      <c r="F311" s="131" t="s">
        <v>552</v>
      </c>
      <c r="G311" s="132" t="s">
        <v>241</v>
      </c>
      <c r="H311" s="133">
        <v>2</v>
      </c>
      <c r="I311" s="134"/>
      <c r="J311" s="135">
        <f>ROUND(I311*H311,2)</f>
        <v>0</v>
      </c>
      <c r="K311" s="136"/>
      <c r="L311" s="28"/>
      <c r="M311" s="137" t="s">
        <v>1</v>
      </c>
      <c r="N311" s="138" t="s">
        <v>39</v>
      </c>
      <c r="P311" s="139">
        <f>O311*H311</f>
        <v>0</v>
      </c>
      <c r="Q311" s="139">
        <v>0</v>
      </c>
      <c r="R311" s="139">
        <f>Q311*H311</f>
        <v>0</v>
      </c>
      <c r="S311" s="139">
        <v>0.06</v>
      </c>
      <c r="T311" s="140">
        <f>S311*H311</f>
        <v>0.12</v>
      </c>
      <c r="AR311" s="141" t="s">
        <v>209</v>
      </c>
      <c r="AT311" s="141" t="s">
        <v>135</v>
      </c>
      <c r="AU311" s="141" t="s">
        <v>84</v>
      </c>
      <c r="AY311" s="13" t="s">
        <v>131</v>
      </c>
      <c r="BE311" s="142">
        <f>IF(N311="základní",J311,0)</f>
        <v>0</v>
      </c>
      <c r="BF311" s="142">
        <f>IF(N311="snížená",J311,0)</f>
        <v>0</v>
      </c>
      <c r="BG311" s="142">
        <f>IF(N311="zákl. přenesená",J311,0)</f>
        <v>0</v>
      </c>
      <c r="BH311" s="142">
        <f>IF(N311="sníž. přenesená",J311,0)</f>
        <v>0</v>
      </c>
      <c r="BI311" s="142">
        <f>IF(N311="nulová",J311,0)</f>
        <v>0</v>
      </c>
      <c r="BJ311" s="13" t="s">
        <v>82</v>
      </c>
      <c r="BK311" s="142">
        <f>ROUND(I311*H311,2)</f>
        <v>0</v>
      </c>
      <c r="BL311" s="13" t="s">
        <v>209</v>
      </c>
      <c r="BM311" s="141" t="s">
        <v>553</v>
      </c>
    </row>
    <row r="312" spans="2:65" s="1" customFormat="1">
      <c r="B312" s="28"/>
      <c r="D312" s="143" t="s">
        <v>141</v>
      </c>
      <c r="F312" s="144" t="s">
        <v>554</v>
      </c>
      <c r="I312" s="145"/>
      <c r="L312" s="28"/>
      <c r="M312" s="146"/>
      <c r="T312" s="52"/>
      <c r="AT312" s="13" t="s">
        <v>141</v>
      </c>
      <c r="AU312" s="13" t="s">
        <v>84</v>
      </c>
    </row>
    <row r="313" spans="2:65" s="1" customFormat="1" ht="16.5" customHeight="1">
      <c r="B313" s="28"/>
      <c r="C313" s="129" t="s">
        <v>555</v>
      </c>
      <c r="D313" s="129" t="s">
        <v>135</v>
      </c>
      <c r="E313" s="130" t="s">
        <v>556</v>
      </c>
      <c r="F313" s="131" t="s">
        <v>557</v>
      </c>
      <c r="G313" s="132" t="s">
        <v>241</v>
      </c>
      <c r="H313" s="133">
        <v>1</v>
      </c>
      <c r="I313" s="134"/>
      <c r="J313" s="135">
        <f>ROUND(I313*H313,2)</f>
        <v>0</v>
      </c>
      <c r="K313" s="136"/>
      <c r="L313" s="28"/>
      <c r="M313" s="137" t="s">
        <v>1</v>
      </c>
      <c r="N313" s="138" t="s">
        <v>39</v>
      </c>
      <c r="P313" s="139">
        <f>O313*H313</f>
        <v>0</v>
      </c>
      <c r="Q313" s="139">
        <v>0</v>
      </c>
      <c r="R313" s="139">
        <f>Q313*H313</f>
        <v>0</v>
      </c>
      <c r="S313" s="139">
        <v>1.17E-2</v>
      </c>
      <c r="T313" s="140">
        <f>S313*H313</f>
        <v>1.17E-2</v>
      </c>
      <c r="AR313" s="141" t="s">
        <v>209</v>
      </c>
      <c r="AT313" s="141" t="s">
        <v>135</v>
      </c>
      <c r="AU313" s="141" t="s">
        <v>84</v>
      </c>
      <c r="AY313" s="13" t="s">
        <v>131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3" t="s">
        <v>82</v>
      </c>
      <c r="BK313" s="142">
        <f>ROUND(I313*H313,2)</f>
        <v>0</v>
      </c>
      <c r="BL313" s="13" t="s">
        <v>209</v>
      </c>
      <c r="BM313" s="141" t="s">
        <v>558</v>
      </c>
    </row>
    <row r="314" spans="2:65" s="1" customFormat="1">
      <c r="B314" s="28"/>
      <c r="D314" s="143" t="s">
        <v>141</v>
      </c>
      <c r="F314" s="144" t="s">
        <v>559</v>
      </c>
      <c r="I314" s="145"/>
      <c r="L314" s="28"/>
      <c r="M314" s="146"/>
      <c r="T314" s="52"/>
      <c r="AT314" s="13" t="s">
        <v>141</v>
      </c>
      <c r="AU314" s="13" t="s">
        <v>84</v>
      </c>
    </row>
    <row r="315" spans="2:65" s="1" customFormat="1" ht="16.5" customHeight="1">
      <c r="B315" s="28"/>
      <c r="C315" s="129" t="s">
        <v>560</v>
      </c>
      <c r="D315" s="129" t="s">
        <v>135</v>
      </c>
      <c r="E315" s="130" t="s">
        <v>561</v>
      </c>
      <c r="F315" s="131" t="s">
        <v>562</v>
      </c>
      <c r="G315" s="132" t="s">
        <v>241</v>
      </c>
      <c r="H315" s="133">
        <v>2</v>
      </c>
      <c r="I315" s="134"/>
      <c r="J315" s="135">
        <f>ROUND(I315*H315,2)</f>
        <v>0</v>
      </c>
      <c r="K315" s="136"/>
      <c r="L315" s="28"/>
      <c r="M315" s="137" t="s">
        <v>1</v>
      </c>
      <c r="N315" s="138" t="s">
        <v>39</v>
      </c>
      <c r="P315" s="139">
        <f>O315*H315</f>
        <v>0</v>
      </c>
      <c r="Q315" s="139">
        <v>0</v>
      </c>
      <c r="R315" s="139">
        <f>Q315*H315</f>
        <v>0</v>
      </c>
      <c r="S315" s="139">
        <v>0.06</v>
      </c>
      <c r="T315" s="140">
        <f>S315*H315</f>
        <v>0.12</v>
      </c>
      <c r="AR315" s="141" t="s">
        <v>209</v>
      </c>
      <c r="AT315" s="141" t="s">
        <v>135</v>
      </c>
      <c r="AU315" s="141" t="s">
        <v>84</v>
      </c>
      <c r="AY315" s="13" t="s">
        <v>131</v>
      </c>
      <c r="BE315" s="142">
        <f>IF(N315="základní",J315,0)</f>
        <v>0</v>
      </c>
      <c r="BF315" s="142">
        <f>IF(N315="snížená",J315,0)</f>
        <v>0</v>
      </c>
      <c r="BG315" s="142">
        <f>IF(N315="zákl. přenesená",J315,0)</f>
        <v>0</v>
      </c>
      <c r="BH315" s="142">
        <f>IF(N315="sníž. přenesená",J315,0)</f>
        <v>0</v>
      </c>
      <c r="BI315" s="142">
        <f>IF(N315="nulová",J315,0)</f>
        <v>0</v>
      </c>
      <c r="BJ315" s="13" t="s">
        <v>82</v>
      </c>
      <c r="BK315" s="142">
        <f>ROUND(I315*H315,2)</f>
        <v>0</v>
      </c>
      <c r="BL315" s="13" t="s">
        <v>209</v>
      </c>
      <c r="BM315" s="141" t="s">
        <v>563</v>
      </c>
    </row>
    <row r="316" spans="2:65" s="1" customFormat="1">
      <c r="B316" s="28"/>
      <c r="D316" s="143" t="s">
        <v>141</v>
      </c>
      <c r="F316" s="144" t="s">
        <v>564</v>
      </c>
      <c r="I316" s="145"/>
      <c r="L316" s="28"/>
      <c r="M316" s="146"/>
      <c r="T316" s="52"/>
      <c r="AT316" s="13" t="s">
        <v>141</v>
      </c>
      <c r="AU316" s="13" t="s">
        <v>84</v>
      </c>
    </row>
    <row r="317" spans="2:65" s="1" customFormat="1" ht="16.5" customHeight="1">
      <c r="B317" s="28"/>
      <c r="C317" s="129" t="s">
        <v>565</v>
      </c>
      <c r="D317" s="129" t="s">
        <v>135</v>
      </c>
      <c r="E317" s="130" t="s">
        <v>566</v>
      </c>
      <c r="F317" s="131" t="s">
        <v>567</v>
      </c>
      <c r="G317" s="132" t="s">
        <v>241</v>
      </c>
      <c r="H317" s="133">
        <v>2</v>
      </c>
      <c r="I317" s="134"/>
      <c r="J317" s="135">
        <f>ROUND(I317*H317,2)</f>
        <v>0</v>
      </c>
      <c r="K317" s="136"/>
      <c r="L317" s="28"/>
      <c r="M317" s="137" t="s">
        <v>1</v>
      </c>
      <c r="N317" s="138" t="s">
        <v>39</v>
      </c>
      <c r="P317" s="139">
        <f>O317*H317</f>
        <v>0</v>
      </c>
      <c r="Q317" s="139">
        <v>0</v>
      </c>
      <c r="R317" s="139">
        <f>Q317*H317</f>
        <v>0</v>
      </c>
      <c r="S317" s="139">
        <v>4.8000000000000001E-2</v>
      </c>
      <c r="T317" s="140">
        <f>S317*H317</f>
        <v>9.6000000000000002E-2</v>
      </c>
      <c r="AR317" s="141" t="s">
        <v>209</v>
      </c>
      <c r="AT317" s="141" t="s">
        <v>135</v>
      </c>
      <c r="AU317" s="141" t="s">
        <v>84</v>
      </c>
      <c r="AY317" s="13" t="s">
        <v>131</v>
      </c>
      <c r="BE317" s="142">
        <f>IF(N317="základní",J317,0)</f>
        <v>0</v>
      </c>
      <c r="BF317" s="142">
        <f>IF(N317="snížená",J317,0)</f>
        <v>0</v>
      </c>
      <c r="BG317" s="142">
        <f>IF(N317="zákl. přenesená",J317,0)</f>
        <v>0</v>
      </c>
      <c r="BH317" s="142">
        <f>IF(N317="sníž. přenesená",J317,0)</f>
        <v>0</v>
      </c>
      <c r="BI317" s="142">
        <f>IF(N317="nulová",J317,0)</f>
        <v>0</v>
      </c>
      <c r="BJ317" s="13" t="s">
        <v>82</v>
      </c>
      <c r="BK317" s="142">
        <f>ROUND(I317*H317,2)</f>
        <v>0</v>
      </c>
      <c r="BL317" s="13" t="s">
        <v>209</v>
      </c>
      <c r="BM317" s="141" t="s">
        <v>568</v>
      </c>
    </row>
    <row r="318" spans="2:65" s="1" customFormat="1">
      <c r="B318" s="28"/>
      <c r="D318" s="143" t="s">
        <v>141</v>
      </c>
      <c r="F318" s="144" t="s">
        <v>569</v>
      </c>
      <c r="I318" s="145"/>
      <c r="L318" s="28"/>
      <c r="M318" s="146"/>
      <c r="T318" s="52"/>
      <c r="AT318" s="13" t="s">
        <v>141</v>
      </c>
      <c r="AU318" s="13" t="s">
        <v>84</v>
      </c>
    </row>
    <row r="319" spans="2:65" s="1" customFormat="1" ht="16.5" customHeight="1">
      <c r="B319" s="28"/>
      <c r="C319" s="129" t="s">
        <v>570</v>
      </c>
      <c r="D319" s="129" t="s">
        <v>135</v>
      </c>
      <c r="E319" s="130" t="s">
        <v>571</v>
      </c>
      <c r="F319" s="131" t="s">
        <v>572</v>
      </c>
      <c r="G319" s="132" t="s">
        <v>241</v>
      </c>
      <c r="H319" s="133">
        <v>2</v>
      </c>
      <c r="I319" s="134"/>
      <c r="J319" s="135">
        <f>ROUND(I319*H319,2)</f>
        <v>0</v>
      </c>
      <c r="K319" s="136"/>
      <c r="L319" s="28"/>
      <c r="M319" s="137" t="s">
        <v>1</v>
      </c>
      <c r="N319" s="138" t="s">
        <v>39</v>
      </c>
      <c r="P319" s="139">
        <f>O319*H319</f>
        <v>0</v>
      </c>
      <c r="Q319" s="139">
        <v>0</v>
      </c>
      <c r="R319" s="139">
        <f>Q319*H319</f>
        <v>0</v>
      </c>
      <c r="S319" s="139">
        <v>2.5000000000000001E-2</v>
      </c>
      <c r="T319" s="140">
        <f>S319*H319</f>
        <v>0.05</v>
      </c>
      <c r="AR319" s="141" t="s">
        <v>209</v>
      </c>
      <c r="AT319" s="141" t="s">
        <v>135</v>
      </c>
      <c r="AU319" s="141" t="s">
        <v>84</v>
      </c>
      <c r="AY319" s="13" t="s">
        <v>131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3" t="s">
        <v>82</v>
      </c>
      <c r="BK319" s="142">
        <f>ROUND(I319*H319,2)</f>
        <v>0</v>
      </c>
      <c r="BL319" s="13" t="s">
        <v>209</v>
      </c>
      <c r="BM319" s="141" t="s">
        <v>573</v>
      </c>
    </row>
    <row r="320" spans="2:65" s="1" customFormat="1" ht="19.5">
      <c r="B320" s="28"/>
      <c r="D320" s="143" t="s">
        <v>141</v>
      </c>
      <c r="F320" s="144" t="s">
        <v>574</v>
      </c>
      <c r="I320" s="145"/>
      <c r="L320" s="28"/>
      <c r="M320" s="146"/>
      <c r="T320" s="52"/>
      <c r="AT320" s="13" t="s">
        <v>141</v>
      </c>
      <c r="AU320" s="13" t="s">
        <v>84</v>
      </c>
    </row>
    <row r="321" spans="2:65" s="1" customFormat="1" ht="16.5" customHeight="1">
      <c r="B321" s="28"/>
      <c r="C321" s="129" t="s">
        <v>575</v>
      </c>
      <c r="D321" s="129" t="s">
        <v>135</v>
      </c>
      <c r="E321" s="130" t="s">
        <v>576</v>
      </c>
      <c r="F321" s="131" t="s">
        <v>577</v>
      </c>
      <c r="G321" s="132" t="s">
        <v>241</v>
      </c>
      <c r="H321" s="133">
        <v>8</v>
      </c>
      <c r="I321" s="134"/>
      <c r="J321" s="135">
        <f>ROUND(I321*H321,2)</f>
        <v>0</v>
      </c>
      <c r="K321" s="136"/>
      <c r="L321" s="28"/>
      <c r="M321" s="137" t="s">
        <v>1</v>
      </c>
      <c r="N321" s="138" t="s">
        <v>39</v>
      </c>
      <c r="P321" s="139">
        <f>O321*H321</f>
        <v>0</v>
      </c>
      <c r="Q321" s="139">
        <v>6.9999999999999994E-5</v>
      </c>
      <c r="R321" s="139">
        <f>Q321*H321</f>
        <v>5.5999999999999995E-4</v>
      </c>
      <c r="S321" s="139">
        <v>2.1999999999999999E-2</v>
      </c>
      <c r="T321" s="140">
        <f>S321*H321</f>
        <v>0.17599999999999999</v>
      </c>
      <c r="AR321" s="141" t="s">
        <v>209</v>
      </c>
      <c r="AT321" s="141" t="s">
        <v>135</v>
      </c>
      <c r="AU321" s="141" t="s">
        <v>84</v>
      </c>
      <c r="AY321" s="13" t="s">
        <v>131</v>
      </c>
      <c r="BE321" s="142">
        <f>IF(N321="základní",J321,0)</f>
        <v>0</v>
      </c>
      <c r="BF321" s="142">
        <f>IF(N321="snížená",J321,0)</f>
        <v>0</v>
      </c>
      <c r="BG321" s="142">
        <f>IF(N321="zákl. přenesená",J321,0)</f>
        <v>0</v>
      </c>
      <c r="BH321" s="142">
        <f>IF(N321="sníž. přenesená",J321,0)</f>
        <v>0</v>
      </c>
      <c r="BI321" s="142">
        <f>IF(N321="nulová",J321,0)</f>
        <v>0</v>
      </c>
      <c r="BJ321" s="13" t="s">
        <v>82</v>
      </c>
      <c r="BK321" s="142">
        <f>ROUND(I321*H321,2)</f>
        <v>0</v>
      </c>
      <c r="BL321" s="13" t="s">
        <v>209</v>
      </c>
      <c r="BM321" s="141" t="s">
        <v>578</v>
      </c>
    </row>
    <row r="322" spans="2:65" s="1" customFormat="1">
      <c r="B322" s="28"/>
      <c r="D322" s="143" t="s">
        <v>141</v>
      </c>
      <c r="F322" s="144" t="s">
        <v>579</v>
      </c>
      <c r="I322" s="145"/>
      <c r="L322" s="28"/>
      <c r="M322" s="146"/>
      <c r="T322" s="52"/>
      <c r="AT322" s="13" t="s">
        <v>141</v>
      </c>
      <c r="AU322" s="13" t="s">
        <v>84</v>
      </c>
    </row>
    <row r="323" spans="2:65" s="1" customFormat="1" ht="16.5" customHeight="1">
      <c r="B323" s="28"/>
      <c r="C323" s="129" t="s">
        <v>580</v>
      </c>
      <c r="D323" s="129" t="s">
        <v>135</v>
      </c>
      <c r="E323" s="130" t="s">
        <v>581</v>
      </c>
      <c r="F323" s="131" t="s">
        <v>582</v>
      </c>
      <c r="G323" s="132" t="s">
        <v>241</v>
      </c>
      <c r="H323" s="133">
        <v>1</v>
      </c>
      <c r="I323" s="134"/>
      <c r="J323" s="135">
        <f>ROUND(I323*H323,2)</f>
        <v>0</v>
      </c>
      <c r="K323" s="136"/>
      <c r="L323" s="28"/>
      <c r="M323" s="137" t="s">
        <v>1</v>
      </c>
      <c r="N323" s="138" t="s">
        <v>39</v>
      </c>
      <c r="P323" s="139">
        <f>O323*H323</f>
        <v>0</v>
      </c>
      <c r="Q323" s="139">
        <v>2.0000000000000002E-5</v>
      </c>
      <c r="R323" s="139">
        <f>Q323*H323</f>
        <v>2.0000000000000002E-5</v>
      </c>
      <c r="S323" s="139">
        <v>2.8979999999999999E-2</v>
      </c>
      <c r="T323" s="140">
        <f>S323*H323</f>
        <v>2.8979999999999999E-2</v>
      </c>
      <c r="AR323" s="141" t="s">
        <v>209</v>
      </c>
      <c r="AT323" s="141" t="s">
        <v>135</v>
      </c>
      <c r="AU323" s="141" t="s">
        <v>84</v>
      </c>
      <c r="AY323" s="13" t="s">
        <v>131</v>
      </c>
      <c r="BE323" s="142">
        <f>IF(N323="základní",J323,0)</f>
        <v>0</v>
      </c>
      <c r="BF323" s="142">
        <f>IF(N323="snížená",J323,0)</f>
        <v>0</v>
      </c>
      <c r="BG323" s="142">
        <f>IF(N323="zákl. přenesená",J323,0)</f>
        <v>0</v>
      </c>
      <c r="BH323" s="142">
        <f>IF(N323="sníž. přenesená",J323,0)</f>
        <v>0</v>
      </c>
      <c r="BI323" s="142">
        <f>IF(N323="nulová",J323,0)</f>
        <v>0</v>
      </c>
      <c r="BJ323" s="13" t="s">
        <v>82</v>
      </c>
      <c r="BK323" s="142">
        <f>ROUND(I323*H323,2)</f>
        <v>0</v>
      </c>
      <c r="BL323" s="13" t="s">
        <v>209</v>
      </c>
      <c r="BM323" s="141" t="s">
        <v>583</v>
      </c>
    </row>
    <row r="324" spans="2:65" s="1" customFormat="1">
      <c r="B324" s="28"/>
      <c r="D324" s="143" t="s">
        <v>141</v>
      </c>
      <c r="F324" s="144" t="s">
        <v>584</v>
      </c>
      <c r="I324" s="145"/>
      <c r="L324" s="28"/>
      <c r="M324" s="146"/>
      <c r="T324" s="52"/>
      <c r="AT324" s="13" t="s">
        <v>141</v>
      </c>
      <c r="AU324" s="13" t="s">
        <v>84</v>
      </c>
    </row>
    <row r="325" spans="2:65" s="1" customFormat="1" ht="16.5" customHeight="1">
      <c r="B325" s="28"/>
      <c r="C325" s="129" t="s">
        <v>585</v>
      </c>
      <c r="D325" s="129" t="s">
        <v>135</v>
      </c>
      <c r="E325" s="130" t="s">
        <v>586</v>
      </c>
      <c r="F325" s="131" t="s">
        <v>587</v>
      </c>
      <c r="G325" s="132" t="s">
        <v>297</v>
      </c>
      <c r="H325" s="133">
        <v>1</v>
      </c>
      <c r="I325" s="134"/>
      <c r="J325" s="135">
        <f>ROUND(I325*H325,2)</f>
        <v>0</v>
      </c>
      <c r="K325" s="136"/>
      <c r="L325" s="28"/>
      <c r="M325" s="137" t="s">
        <v>1</v>
      </c>
      <c r="N325" s="138" t="s">
        <v>39</v>
      </c>
      <c r="P325" s="139">
        <f>O325*H325</f>
        <v>0</v>
      </c>
      <c r="Q325" s="139">
        <v>0</v>
      </c>
      <c r="R325" s="139">
        <f>Q325*H325</f>
        <v>0</v>
      </c>
      <c r="S325" s="139">
        <v>6.5000000000000002E-2</v>
      </c>
      <c r="T325" s="140">
        <f>S325*H325</f>
        <v>6.5000000000000002E-2</v>
      </c>
      <c r="AR325" s="141" t="s">
        <v>209</v>
      </c>
      <c r="AT325" s="141" t="s">
        <v>135</v>
      </c>
      <c r="AU325" s="141" t="s">
        <v>84</v>
      </c>
      <c r="AY325" s="13" t="s">
        <v>131</v>
      </c>
      <c r="BE325" s="142">
        <f>IF(N325="základní",J325,0)</f>
        <v>0</v>
      </c>
      <c r="BF325" s="142">
        <f>IF(N325="snížená",J325,0)</f>
        <v>0</v>
      </c>
      <c r="BG325" s="142">
        <f>IF(N325="zákl. přenesená",J325,0)</f>
        <v>0</v>
      </c>
      <c r="BH325" s="142">
        <f>IF(N325="sníž. přenesená",J325,0)</f>
        <v>0</v>
      </c>
      <c r="BI325" s="142">
        <f>IF(N325="nulová",J325,0)</f>
        <v>0</v>
      </c>
      <c r="BJ325" s="13" t="s">
        <v>82</v>
      </c>
      <c r="BK325" s="142">
        <f>ROUND(I325*H325,2)</f>
        <v>0</v>
      </c>
      <c r="BL325" s="13" t="s">
        <v>209</v>
      </c>
      <c r="BM325" s="141" t="s">
        <v>588</v>
      </c>
    </row>
    <row r="326" spans="2:65" s="1" customFormat="1">
      <c r="B326" s="28"/>
      <c r="D326" s="143" t="s">
        <v>141</v>
      </c>
      <c r="F326" s="144" t="s">
        <v>589</v>
      </c>
      <c r="I326" s="145"/>
      <c r="L326" s="28"/>
      <c r="M326" s="146"/>
      <c r="T326" s="52"/>
      <c r="AT326" s="13" t="s">
        <v>141</v>
      </c>
      <c r="AU326" s="13" t="s">
        <v>84</v>
      </c>
    </row>
    <row r="327" spans="2:65" s="1" customFormat="1" ht="16.5" customHeight="1">
      <c r="B327" s="28"/>
      <c r="C327" s="129" t="s">
        <v>590</v>
      </c>
      <c r="D327" s="129" t="s">
        <v>135</v>
      </c>
      <c r="E327" s="130" t="s">
        <v>591</v>
      </c>
      <c r="F327" s="131" t="s">
        <v>592</v>
      </c>
      <c r="G327" s="132" t="s">
        <v>179</v>
      </c>
      <c r="H327" s="133">
        <v>1.5</v>
      </c>
      <c r="I327" s="134"/>
      <c r="J327" s="135">
        <f>ROUND(I327*H327,2)</f>
        <v>0</v>
      </c>
      <c r="K327" s="136"/>
      <c r="L327" s="28"/>
      <c r="M327" s="137" t="s">
        <v>1</v>
      </c>
      <c r="N327" s="138" t="s">
        <v>39</v>
      </c>
      <c r="P327" s="139">
        <f>O327*H327</f>
        <v>0</v>
      </c>
      <c r="Q327" s="139">
        <v>0</v>
      </c>
      <c r="R327" s="139">
        <f>Q327*H327</f>
        <v>0</v>
      </c>
      <c r="S327" s="139">
        <v>0</v>
      </c>
      <c r="T327" s="140">
        <f>S327*H327</f>
        <v>0</v>
      </c>
      <c r="AR327" s="141" t="s">
        <v>82</v>
      </c>
      <c r="AT327" s="141" t="s">
        <v>135</v>
      </c>
      <c r="AU327" s="141" t="s">
        <v>84</v>
      </c>
      <c r="AY327" s="13" t="s">
        <v>131</v>
      </c>
      <c r="BE327" s="142">
        <f>IF(N327="základní",J327,0)</f>
        <v>0</v>
      </c>
      <c r="BF327" s="142">
        <f>IF(N327="snížená",J327,0)</f>
        <v>0</v>
      </c>
      <c r="BG327" s="142">
        <f>IF(N327="zákl. přenesená",J327,0)</f>
        <v>0</v>
      </c>
      <c r="BH327" s="142">
        <f>IF(N327="sníž. přenesená",J327,0)</f>
        <v>0</v>
      </c>
      <c r="BI327" s="142">
        <f>IF(N327="nulová",J327,0)</f>
        <v>0</v>
      </c>
      <c r="BJ327" s="13" t="s">
        <v>82</v>
      </c>
      <c r="BK327" s="142">
        <f>ROUND(I327*H327,2)</f>
        <v>0</v>
      </c>
      <c r="BL327" s="13" t="s">
        <v>82</v>
      </c>
      <c r="BM327" s="141" t="s">
        <v>593</v>
      </c>
    </row>
    <row r="328" spans="2:65" s="1" customFormat="1" ht="19.5">
      <c r="B328" s="28"/>
      <c r="D328" s="143" t="s">
        <v>141</v>
      </c>
      <c r="F328" s="144" t="s">
        <v>594</v>
      </c>
      <c r="I328" s="145"/>
      <c r="L328" s="28"/>
      <c r="M328" s="146"/>
      <c r="T328" s="52"/>
      <c r="AT328" s="13" t="s">
        <v>141</v>
      </c>
      <c r="AU328" s="13" t="s">
        <v>84</v>
      </c>
    </row>
    <row r="329" spans="2:65" s="1" customFormat="1" ht="16.5" customHeight="1">
      <c r="B329" s="28"/>
      <c r="C329" s="129" t="s">
        <v>595</v>
      </c>
      <c r="D329" s="129" t="s">
        <v>135</v>
      </c>
      <c r="E329" s="130" t="s">
        <v>596</v>
      </c>
      <c r="F329" s="131" t="s">
        <v>597</v>
      </c>
      <c r="G329" s="132" t="s">
        <v>179</v>
      </c>
      <c r="H329" s="133">
        <v>1.5</v>
      </c>
      <c r="I329" s="134"/>
      <c r="J329" s="135">
        <f>ROUND(I329*H329,2)</f>
        <v>0</v>
      </c>
      <c r="K329" s="136"/>
      <c r="L329" s="28"/>
      <c r="M329" s="137" t="s">
        <v>1</v>
      </c>
      <c r="N329" s="138" t="s">
        <v>39</v>
      </c>
      <c r="P329" s="139">
        <f>O329*H329</f>
        <v>0</v>
      </c>
      <c r="Q329" s="139">
        <v>0</v>
      </c>
      <c r="R329" s="139">
        <f>Q329*H329</f>
        <v>0</v>
      </c>
      <c r="S329" s="139">
        <v>0</v>
      </c>
      <c r="T329" s="140">
        <f>S329*H329</f>
        <v>0</v>
      </c>
      <c r="AR329" s="141" t="s">
        <v>82</v>
      </c>
      <c r="AT329" s="141" t="s">
        <v>135</v>
      </c>
      <c r="AU329" s="141" t="s">
        <v>84</v>
      </c>
      <c r="AY329" s="13" t="s">
        <v>131</v>
      </c>
      <c r="BE329" s="142">
        <f>IF(N329="základní",J329,0)</f>
        <v>0</v>
      </c>
      <c r="BF329" s="142">
        <f>IF(N329="snížená",J329,0)</f>
        <v>0</v>
      </c>
      <c r="BG329" s="142">
        <f>IF(N329="zákl. přenesená",J329,0)</f>
        <v>0</v>
      </c>
      <c r="BH329" s="142">
        <f>IF(N329="sníž. přenesená",J329,0)</f>
        <v>0</v>
      </c>
      <c r="BI329" s="142">
        <f>IF(N329="nulová",J329,0)</f>
        <v>0</v>
      </c>
      <c r="BJ329" s="13" t="s">
        <v>82</v>
      </c>
      <c r="BK329" s="142">
        <f>ROUND(I329*H329,2)</f>
        <v>0</v>
      </c>
      <c r="BL329" s="13" t="s">
        <v>82</v>
      </c>
      <c r="BM329" s="141" t="s">
        <v>598</v>
      </c>
    </row>
    <row r="330" spans="2:65" s="1" customFormat="1" ht="19.5">
      <c r="B330" s="28"/>
      <c r="D330" s="143" t="s">
        <v>141</v>
      </c>
      <c r="F330" s="144" t="s">
        <v>599</v>
      </c>
      <c r="I330" s="145"/>
      <c r="L330" s="28"/>
      <c r="M330" s="146"/>
      <c r="T330" s="52"/>
      <c r="AT330" s="13" t="s">
        <v>141</v>
      </c>
      <c r="AU330" s="13" t="s">
        <v>84</v>
      </c>
    </row>
    <row r="331" spans="2:65" s="11" customFormat="1" ht="22.9" customHeight="1">
      <c r="B331" s="117"/>
      <c r="D331" s="118" t="s">
        <v>73</v>
      </c>
      <c r="E331" s="127" t="s">
        <v>600</v>
      </c>
      <c r="F331" s="127" t="s">
        <v>601</v>
      </c>
      <c r="I331" s="120"/>
      <c r="J331" s="128">
        <f>BK331</f>
        <v>0</v>
      </c>
      <c r="L331" s="117"/>
      <c r="M331" s="122"/>
      <c r="P331" s="123">
        <f>SUM(P332:P359)</f>
        <v>0</v>
      </c>
      <c r="R331" s="123">
        <f>SUM(R332:R359)</f>
        <v>0.30432019999999999</v>
      </c>
      <c r="T331" s="124">
        <f>SUM(T332:T359)</f>
        <v>0.31890000000000002</v>
      </c>
      <c r="AR331" s="118" t="s">
        <v>84</v>
      </c>
      <c r="AT331" s="125" t="s">
        <v>73</v>
      </c>
      <c r="AU331" s="125" t="s">
        <v>82</v>
      </c>
      <c r="AY331" s="118" t="s">
        <v>131</v>
      </c>
      <c r="BK331" s="126">
        <f>SUM(BK332:BK359)</f>
        <v>0</v>
      </c>
    </row>
    <row r="332" spans="2:65" s="1" customFormat="1" ht="16.5" customHeight="1">
      <c r="B332" s="28"/>
      <c r="C332" s="129" t="s">
        <v>602</v>
      </c>
      <c r="D332" s="129" t="s">
        <v>135</v>
      </c>
      <c r="E332" s="130" t="s">
        <v>603</v>
      </c>
      <c r="F332" s="131" t="s">
        <v>604</v>
      </c>
      <c r="G332" s="132" t="s">
        <v>241</v>
      </c>
      <c r="H332" s="133">
        <v>3.5</v>
      </c>
      <c r="I332" s="134"/>
      <c r="J332" s="135">
        <f>ROUND(I332*H332,2)</f>
        <v>0</v>
      </c>
      <c r="K332" s="136"/>
      <c r="L332" s="28"/>
      <c r="M332" s="137" t="s">
        <v>1</v>
      </c>
      <c r="N332" s="138" t="s">
        <v>39</v>
      </c>
      <c r="P332" s="139">
        <f>O332*H332</f>
        <v>0</v>
      </c>
      <c r="Q332" s="139">
        <v>0</v>
      </c>
      <c r="R332" s="139">
        <f>Q332*H332</f>
        <v>0</v>
      </c>
      <c r="S332" s="139">
        <v>0</v>
      </c>
      <c r="T332" s="140">
        <f>S332*H332</f>
        <v>0</v>
      </c>
      <c r="AR332" s="141" t="s">
        <v>209</v>
      </c>
      <c r="AT332" s="141" t="s">
        <v>135</v>
      </c>
      <c r="AU332" s="141" t="s">
        <v>84</v>
      </c>
      <c r="AY332" s="13" t="s">
        <v>131</v>
      </c>
      <c r="BE332" s="142">
        <f>IF(N332="základní",J332,0)</f>
        <v>0</v>
      </c>
      <c r="BF332" s="142">
        <f>IF(N332="snížená",J332,0)</f>
        <v>0</v>
      </c>
      <c r="BG332" s="142">
        <f>IF(N332="zákl. přenesená",J332,0)</f>
        <v>0</v>
      </c>
      <c r="BH332" s="142">
        <f>IF(N332="sníž. přenesená",J332,0)</f>
        <v>0</v>
      </c>
      <c r="BI332" s="142">
        <f>IF(N332="nulová",J332,0)</f>
        <v>0</v>
      </c>
      <c r="BJ332" s="13" t="s">
        <v>82</v>
      </c>
      <c r="BK332" s="142">
        <f>ROUND(I332*H332,2)</f>
        <v>0</v>
      </c>
      <c r="BL332" s="13" t="s">
        <v>209</v>
      </c>
      <c r="BM332" s="141" t="s">
        <v>605</v>
      </c>
    </row>
    <row r="333" spans="2:65" s="1" customFormat="1">
      <c r="B333" s="28"/>
      <c r="D333" s="143" t="s">
        <v>141</v>
      </c>
      <c r="F333" s="144" t="s">
        <v>606</v>
      </c>
      <c r="I333" s="145"/>
      <c r="L333" s="28"/>
      <c r="M333" s="146"/>
      <c r="T333" s="52"/>
      <c r="AT333" s="13" t="s">
        <v>141</v>
      </c>
      <c r="AU333" s="13" t="s">
        <v>84</v>
      </c>
    </row>
    <row r="334" spans="2:65" s="1" customFormat="1" ht="16.5" customHeight="1">
      <c r="B334" s="28"/>
      <c r="C334" s="147" t="s">
        <v>607</v>
      </c>
      <c r="D334" s="147" t="s">
        <v>205</v>
      </c>
      <c r="E334" s="148" t="s">
        <v>608</v>
      </c>
      <c r="F334" s="149" t="s">
        <v>609</v>
      </c>
      <c r="G334" s="150" t="s">
        <v>166</v>
      </c>
      <c r="H334" s="151">
        <v>3.5</v>
      </c>
      <c r="I334" s="152"/>
      <c r="J334" s="153">
        <f>ROUND(I334*H334,2)</f>
        <v>0</v>
      </c>
      <c r="K334" s="154"/>
      <c r="L334" s="155"/>
      <c r="M334" s="156" t="s">
        <v>1</v>
      </c>
      <c r="N334" s="157" t="s">
        <v>39</v>
      </c>
      <c r="P334" s="139">
        <f>O334*H334</f>
        <v>0</v>
      </c>
      <c r="Q334" s="139">
        <v>2.4000000000000001E-4</v>
      </c>
      <c r="R334" s="139">
        <f>Q334*H334</f>
        <v>8.4000000000000003E-4</v>
      </c>
      <c r="S334" s="139">
        <v>0</v>
      </c>
      <c r="T334" s="140">
        <f>S334*H334</f>
        <v>0</v>
      </c>
      <c r="AR334" s="141" t="s">
        <v>208</v>
      </c>
      <c r="AT334" s="141" t="s">
        <v>205</v>
      </c>
      <c r="AU334" s="141" t="s">
        <v>84</v>
      </c>
      <c r="AY334" s="13" t="s">
        <v>131</v>
      </c>
      <c r="BE334" s="142">
        <f>IF(N334="základní",J334,0)</f>
        <v>0</v>
      </c>
      <c r="BF334" s="142">
        <f>IF(N334="snížená",J334,0)</f>
        <v>0</v>
      </c>
      <c r="BG334" s="142">
        <f>IF(N334="zákl. přenesená",J334,0)</f>
        <v>0</v>
      </c>
      <c r="BH334" s="142">
        <f>IF(N334="sníž. přenesená",J334,0)</f>
        <v>0</v>
      </c>
      <c r="BI334" s="142">
        <f>IF(N334="nulová",J334,0)</f>
        <v>0</v>
      </c>
      <c r="BJ334" s="13" t="s">
        <v>82</v>
      </c>
      <c r="BK334" s="142">
        <f>ROUND(I334*H334,2)</f>
        <v>0</v>
      </c>
      <c r="BL334" s="13" t="s">
        <v>209</v>
      </c>
      <c r="BM334" s="141" t="s">
        <v>610</v>
      </c>
    </row>
    <row r="335" spans="2:65" s="1" customFormat="1">
      <c r="B335" s="28"/>
      <c r="D335" s="143" t="s">
        <v>141</v>
      </c>
      <c r="F335" s="144" t="s">
        <v>609</v>
      </c>
      <c r="I335" s="145"/>
      <c r="L335" s="28"/>
      <c r="M335" s="146"/>
      <c r="T335" s="52"/>
      <c r="AT335" s="13" t="s">
        <v>141</v>
      </c>
      <c r="AU335" s="13" t="s">
        <v>84</v>
      </c>
    </row>
    <row r="336" spans="2:65" s="1" customFormat="1" ht="16.5" customHeight="1">
      <c r="B336" s="28"/>
      <c r="C336" s="129" t="s">
        <v>611</v>
      </c>
      <c r="D336" s="129" t="s">
        <v>135</v>
      </c>
      <c r="E336" s="130" t="s">
        <v>612</v>
      </c>
      <c r="F336" s="131" t="s">
        <v>613</v>
      </c>
      <c r="G336" s="132" t="s">
        <v>166</v>
      </c>
      <c r="H336" s="133">
        <v>44</v>
      </c>
      <c r="I336" s="134"/>
      <c r="J336" s="135">
        <f>ROUND(I336*H336,2)</f>
        <v>0</v>
      </c>
      <c r="K336" s="136"/>
      <c r="L336" s="28"/>
      <c r="M336" s="137" t="s">
        <v>1</v>
      </c>
      <c r="N336" s="138" t="s">
        <v>39</v>
      </c>
      <c r="P336" s="139">
        <f>O336*H336</f>
        <v>0</v>
      </c>
      <c r="Q336" s="139">
        <v>5.0000000000000002E-5</v>
      </c>
      <c r="R336" s="139">
        <f>Q336*H336</f>
        <v>2.2000000000000001E-3</v>
      </c>
      <c r="S336" s="139">
        <v>5.3200000000000001E-3</v>
      </c>
      <c r="T336" s="140">
        <f>S336*H336</f>
        <v>0.23408000000000001</v>
      </c>
      <c r="AR336" s="141" t="s">
        <v>209</v>
      </c>
      <c r="AT336" s="141" t="s">
        <v>135</v>
      </c>
      <c r="AU336" s="141" t="s">
        <v>84</v>
      </c>
      <c r="AY336" s="13" t="s">
        <v>131</v>
      </c>
      <c r="BE336" s="142">
        <f>IF(N336="základní",J336,0)</f>
        <v>0</v>
      </c>
      <c r="BF336" s="142">
        <f>IF(N336="snížená",J336,0)</f>
        <v>0</v>
      </c>
      <c r="BG336" s="142">
        <f>IF(N336="zákl. přenesená",J336,0)</f>
        <v>0</v>
      </c>
      <c r="BH336" s="142">
        <f>IF(N336="sníž. přenesená",J336,0)</f>
        <v>0</v>
      </c>
      <c r="BI336" s="142">
        <f>IF(N336="nulová",J336,0)</f>
        <v>0</v>
      </c>
      <c r="BJ336" s="13" t="s">
        <v>82</v>
      </c>
      <c r="BK336" s="142">
        <f>ROUND(I336*H336,2)</f>
        <v>0</v>
      </c>
      <c r="BL336" s="13" t="s">
        <v>209</v>
      </c>
      <c r="BM336" s="141" t="s">
        <v>614</v>
      </c>
    </row>
    <row r="337" spans="2:65" s="1" customFormat="1">
      <c r="B337" s="28"/>
      <c r="D337" s="143" t="s">
        <v>141</v>
      </c>
      <c r="F337" s="144" t="s">
        <v>615</v>
      </c>
      <c r="I337" s="145"/>
      <c r="L337" s="28"/>
      <c r="M337" s="146"/>
      <c r="T337" s="52"/>
      <c r="AT337" s="13" t="s">
        <v>141</v>
      </c>
      <c r="AU337" s="13" t="s">
        <v>84</v>
      </c>
    </row>
    <row r="338" spans="2:65" s="1" customFormat="1" ht="16.5" customHeight="1">
      <c r="B338" s="28"/>
      <c r="C338" s="129" t="s">
        <v>616</v>
      </c>
      <c r="D338" s="129" t="s">
        <v>135</v>
      </c>
      <c r="E338" s="130" t="s">
        <v>617</v>
      </c>
      <c r="F338" s="131" t="s">
        <v>618</v>
      </c>
      <c r="G338" s="132" t="s">
        <v>166</v>
      </c>
      <c r="H338" s="133">
        <v>5</v>
      </c>
      <c r="I338" s="134"/>
      <c r="J338" s="135">
        <f>ROUND(I338*H338,2)</f>
        <v>0</v>
      </c>
      <c r="K338" s="136"/>
      <c r="L338" s="28"/>
      <c r="M338" s="137" t="s">
        <v>1</v>
      </c>
      <c r="N338" s="138" t="s">
        <v>39</v>
      </c>
      <c r="P338" s="139">
        <f>O338*H338</f>
        <v>0</v>
      </c>
      <c r="Q338" s="139">
        <v>2.96E-3</v>
      </c>
      <c r="R338" s="139">
        <f>Q338*H338</f>
        <v>1.4800000000000001E-2</v>
      </c>
      <c r="S338" s="139">
        <v>0</v>
      </c>
      <c r="T338" s="140">
        <f>S338*H338</f>
        <v>0</v>
      </c>
      <c r="AR338" s="141" t="s">
        <v>209</v>
      </c>
      <c r="AT338" s="141" t="s">
        <v>135</v>
      </c>
      <c r="AU338" s="141" t="s">
        <v>84</v>
      </c>
      <c r="AY338" s="13" t="s">
        <v>131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3" t="s">
        <v>82</v>
      </c>
      <c r="BK338" s="142">
        <f>ROUND(I338*H338,2)</f>
        <v>0</v>
      </c>
      <c r="BL338" s="13" t="s">
        <v>209</v>
      </c>
      <c r="BM338" s="141" t="s">
        <v>619</v>
      </c>
    </row>
    <row r="339" spans="2:65" s="1" customFormat="1" ht="19.5">
      <c r="B339" s="28"/>
      <c r="D339" s="143" t="s">
        <v>141</v>
      </c>
      <c r="F339" s="144" t="s">
        <v>620</v>
      </c>
      <c r="I339" s="145"/>
      <c r="L339" s="28"/>
      <c r="M339" s="146"/>
      <c r="T339" s="52"/>
      <c r="AT339" s="13" t="s">
        <v>141</v>
      </c>
      <c r="AU339" s="13" t="s">
        <v>84</v>
      </c>
    </row>
    <row r="340" spans="2:65" s="1" customFormat="1" ht="16.5" customHeight="1">
      <c r="B340" s="28"/>
      <c r="C340" s="129" t="s">
        <v>621</v>
      </c>
      <c r="D340" s="129" t="s">
        <v>135</v>
      </c>
      <c r="E340" s="130" t="s">
        <v>622</v>
      </c>
      <c r="F340" s="131" t="s">
        <v>623</v>
      </c>
      <c r="G340" s="132" t="s">
        <v>166</v>
      </c>
      <c r="H340" s="133">
        <v>20.52</v>
      </c>
      <c r="I340" s="134"/>
      <c r="J340" s="135">
        <f>ROUND(I340*H340,2)</f>
        <v>0</v>
      </c>
      <c r="K340" s="136"/>
      <c r="L340" s="28"/>
      <c r="M340" s="137" t="s">
        <v>1</v>
      </c>
      <c r="N340" s="138" t="s">
        <v>39</v>
      </c>
      <c r="P340" s="139">
        <f>O340*H340</f>
        <v>0</v>
      </c>
      <c r="Q340" s="139">
        <v>4.4000000000000003E-3</v>
      </c>
      <c r="R340" s="139">
        <f>Q340*H340</f>
        <v>9.0288000000000007E-2</v>
      </c>
      <c r="S340" s="139">
        <v>0</v>
      </c>
      <c r="T340" s="140">
        <f>S340*H340</f>
        <v>0</v>
      </c>
      <c r="AR340" s="141" t="s">
        <v>209</v>
      </c>
      <c r="AT340" s="141" t="s">
        <v>135</v>
      </c>
      <c r="AU340" s="141" t="s">
        <v>84</v>
      </c>
      <c r="AY340" s="13" t="s">
        <v>131</v>
      </c>
      <c r="BE340" s="142">
        <f>IF(N340="základní",J340,0)</f>
        <v>0</v>
      </c>
      <c r="BF340" s="142">
        <f>IF(N340="snížená",J340,0)</f>
        <v>0</v>
      </c>
      <c r="BG340" s="142">
        <f>IF(N340="zákl. přenesená",J340,0)</f>
        <v>0</v>
      </c>
      <c r="BH340" s="142">
        <f>IF(N340="sníž. přenesená",J340,0)</f>
        <v>0</v>
      </c>
      <c r="BI340" s="142">
        <f>IF(N340="nulová",J340,0)</f>
        <v>0</v>
      </c>
      <c r="BJ340" s="13" t="s">
        <v>82</v>
      </c>
      <c r="BK340" s="142">
        <f>ROUND(I340*H340,2)</f>
        <v>0</v>
      </c>
      <c r="BL340" s="13" t="s">
        <v>209</v>
      </c>
      <c r="BM340" s="141" t="s">
        <v>624</v>
      </c>
    </row>
    <row r="341" spans="2:65" s="1" customFormat="1" ht="19.5">
      <c r="B341" s="28"/>
      <c r="D341" s="143" t="s">
        <v>141</v>
      </c>
      <c r="F341" s="144" t="s">
        <v>625</v>
      </c>
      <c r="I341" s="145"/>
      <c r="L341" s="28"/>
      <c r="M341" s="146"/>
      <c r="T341" s="52"/>
      <c r="AT341" s="13" t="s">
        <v>141</v>
      </c>
      <c r="AU341" s="13" t="s">
        <v>84</v>
      </c>
    </row>
    <row r="342" spans="2:65" s="1" customFormat="1" ht="16.5" customHeight="1">
      <c r="B342" s="28"/>
      <c r="C342" s="129" t="s">
        <v>626</v>
      </c>
      <c r="D342" s="129" t="s">
        <v>135</v>
      </c>
      <c r="E342" s="130" t="s">
        <v>627</v>
      </c>
      <c r="F342" s="131" t="s">
        <v>628</v>
      </c>
      <c r="G342" s="132" t="s">
        <v>166</v>
      </c>
      <c r="H342" s="133">
        <v>10.8</v>
      </c>
      <c r="I342" s="134"/>
      <c r="J342" s="135">
        <f>ROUND(I342*H342,2)</f>
        <v>0</v>
      </c>
      <c r="K342" s="136"/>
      <c r="L342" s="28"/>
      <c r="M342" s="137" t="s">
        <v>1</v>
      </c>
      <c r="N342" s="138" t="s">
        <v>39</v>
      </c>
      <c r="P342" s="139">
        <f>O342*H342</f>
        <v>0</v>
      </c>
      <c r="Q342" s="139">
        <v>6.2899999999999996E-3</v>
      </c>
      <c r="R342" s="139">
        <f>Q342*H342</f>
        <v>6.7932000000000006E-2</v>
      </c>
      <c r="S342" s="139">
        <v>0</v>
      </c>
      <c r="T342" s="140">
        <f>S342*H342</f>
        <v>0</v>
      </c>
      <c r="AR342" s="141" t="s">
        <v>209</v>
      </c>
      <c r="AT342" s="141" t="s">
        <v>135</v>
      </c>
      <c r="AU342" s="141" t="s">
        <v>84</v>
      </c>
      <c r="AY342" s="13" t="s">
        <v>131</v>
      </c>
      <c r="BE342" s="142">
        <f>IF(N342="základní",J342,0)</f>
        <v>0</v>
      </c>
      <c r="BF342" s="142">
        <f>IF(N342="snížená",J342,0)</f>
        <v>0</v>
      </c>
      <c r="BG342" s="142">
        <f>IF(N342="zákl. přenesená",J342,0)</f>
        <v>0</v>
      </c>
      <c r="BH342" s="142">
        <f>IF(N342="sníž. přenesená",J342,0)</f>
        <v>0</v>
      </c>
      <c r="BI342" s="142">
        <f>IF(N342="nulová",J342,0)</f>
        <v>0</v>
      </c>
      <c r="BJ342" s="13" t="s">
        <v>82</v>
      </c>
      <c r="BK342" s="142">
        <f>ROUND(I342*H342,2)</f>
        <v>0</v>
      </c>
      <c r="BL342" s="13" t="s">
        <v>209</v>
      </c>
      <c r="BM342" s="141" t="s">
        <v>629</v>
      </c>
    </row>
    <row r="343" spans="2:65" s="1" customFormat="1" ht="19.5">
      <c r="B343" s="28"/>
      <c r="D343" s="143" t="s">
        <v>141</v>
      </c>
      <c r="F343" s="144" t="s">
        <v>630</v>
      </c>
      <c r="I343" s="145"/>
      <c r="L343" s="28"/>
      <c r="M343" s="146"/>
      <c r="T343" s="52"/>
      <c r="AT343" s="13" t="s">
        <v>141</v>
      </c>
      <c r="AU343" s="13" t="s">
        <v>84</v>
      </c>
    </row>
    <row r="344" spans="2:65" s="1" customFormat="1" ht="16.5" customHeight="1">
      <c r="B344" s="28"/>
      <c r="C344" s="129" t="s">
        <v>631</v>
      </c>
      <c r="D344" s="129" t="s">
        <v>135</v>
      </c>
      <c r="E344" s="130" t="s">
        <v>632</v>
      </c>
      <c r="F344" s="131" t="s">
        <v>633</v>
      </c>
      <c r="G344" s="132" t="s">
        <v>166</v>
      </c>
      <c r="H344" s="133">
        <v>10</v>
      </c>
      <c r="I344" s="134"/>
      <c r="J344" s="135">
        <f>ROUND(I344*H344,2)</f>
        <v>0</v>
      </c>
      <c r="K344" s="136"/>
      <c r="L344" s="28"/>
      <c r="M344" s="137" t="s">
        <v>1</v>
      </c>
      <c r="N344" s="138" t="s">
        <v>39</v>
      </c>
      <c r="P344" s="139">
        <f>O344*H344</f>
        <v>0</v>
      </c>
      <c r="Q344" s="139">
        <v>6.0000000000000002E-5</v>
      </c>
      <c r="R344" s="139">
        <f>Q344*H344</f>
        <v>6.0000000000000006E-4</v>
      </c>
      <c r="S344" s="139">
        <v>8.4100000000000008E-3</v>
      </c>
      <c r="T344" s="140">
        <f>S344*H344</f>
        <v>8.4100000000000008E-2</v>
      </c>
      <c r="AR344" s="141" t="s">
        <v>209</v>
      </c>
      <c r="AT344" s="141" t="s">
        <v>135</v>
      </c>
      <c r="AU344" s="141" t="s">
        <v>84</v>
      </c>
      <c r="AY344" s="13" t="s">
        <v>131</v>
      </c>
      <c r="BE344" s="142">
        <f>IF(N344="základní",J344,0)</f>
        <v>0</v>
      </c>
      <c r="BF344" s="142">
        <f>IF(N344="snížená",J344,0)</f>
        <v>0</v>
      </c>
      <c r="BG344" s="142">
        <f>IF(N344="zákl. přenesená",J344,0)</f>
        <v>0</v>
      </c>
      <c r="BH344" s="142">
        <f>IF(N344="sníž. přenesená",J344,0)</f>
        <v>0</v>
      </c>
      <c r="BI344" s="142">
        <f>IF(N344="nulová",J344,0)</f>
        <v>0</v>
      </c>
      <c r="BJ344" s="13" t="s">
        <v>82</v>
      </c>
      <c r="BK344" s="142">
        <f>ROUND(I344*H344,2)</f>
        <v>0</v>
      </c>
      <c r="BL344" s="13" t="s">
        <v>209</v>
      </c>
      <c r="BM344" s="141" t="s">
        <v>634</v>
      </c>
    </row>
    <row r="345" spans="2:65" s="1" customFormat="1">
      <c r="B345" s="28"/>
      <c r="D345" s="143" t="s">
        <v>141</v>
      </c>
      <c r="F345" s="144" t="s">
        <v>635</v>
      </c>
      <c r="I345" s="145"/>
      <c r="L345" s="28"/>
      <c r="M345" s="146"/>
      <c r="T345" s="52"/>
      <c r="AT345" s="13" t="s">
        <v>141</v>
      </c>
      <c r="AU345" s="13" t="s">
        <v>84</v>
      </c>
    </row>
    <row r="346" spans="2:65" s="1" customFormat="1" ht="16.5" customHeight="1">
      <c r="B346" s="28"/>
      <c r="C346" s="129" t="s">
        <v>636</v>
      </c>
      <c r="D346" s="129" t="s">
        <v>135</v>
      </c>
      <c r="E346" s="130" t="s">
        <v>637</v>
      </c>
      <c r="F346" s="131" t="s">
        <v>638</v>
      </c>
      <c r="G346" s="132" t="s">
        <v>166</v>
      </c>
      <c r="H346" s="133">
        <v>15.78</v>
      </c>
      <c r="I346" s="134"/>
      <c r="J346" s="135">
        <f>ROUND(I346*H346,2)</f>
        <v>0</v>
      </c>
      <c r="K346" s="136"/>
      <c r="L346" s="28"/>
      <c r="M346" s="137" t="s">
        <v>1</v>
      </c>
      <c r="N346" s="138" t="s">
        <v>39</v>
      </c>
      <c r="P346" s="139">
        <f>O346*H346</f>
        <v>0</v>
      </c>
      <c r="Q346" s="139">
        <v>8.09E-3</v>
      </c>
      <c r="R346" s="139">
        <f>Q346*H346</f>
        <v>0.1276602</v>
      </c>
      <c r="S346" s="139">
        <v>0</v>
      </c>
      <c r="T346" s="140">
        <f>S346*H346</f>
        <v>0</v>
      </c>
      <c r="AR346" s="141" t="s">
        <v>209</v>
      </c>
      <c r="AT346" s="141" t="s">
        <v>135</v>
      </c>
      <c r="AU346" s="141" t="s">
        <v>84</v>
      </c>
      <c r="AY346" s="13" t="s">
        <v>131</v>
      </c>
      <c r="BE346" s="142">
        <f>IF(N346="základní",J346,0)</f>
        <v>0</v>
      </c>
      <c r="BF346" s="142">
        <f>IF(N346="snížená",J346,0)</f>
        <v>0</v>
      </c>
      <c r="BG346" s="142">
        <f>IF(N346="zákl. přenesená",J346,0)</f>
        <v>0</v>
      </c>
      <c r="BH346" s="142">
        <f>IF(N346="sníž. přenesená",J346,0)</f>
        <v>0</v>
      </c>
      <c r="BI346" s="142">
        <f>IF(N346="nulová",J346,0)</f>
        <v>0</v>
      </c>
      <c r="BJ346" s="13" t="s">
        <v>82</v>
      </c>
      <c r="BK346" s="142">
        <f>ROUND(I346*H346,2)</f>
        <v>0</v>
      </c>
      <c r="BL346" s="13" t="s">
        <v>209</v>
      </c>
      <c r="BM346" s="141" t="s">
        <v>639</v>
      </c>
    </row>
    <row r="347" spans="2:65" s="1" customFormat="1">
      <c r="B347" s="28"/>
      <c r="D347" s="143" t="s">
        <v>141</v>
      </c>
      <c r="F347" s="144" t="s">
        <v>640</v>
      </c>
      <c r="I347" s="145"/>
      <c r="L347" s="28"/>
      <c r="M347" s="146"/>
      <c r="T347" s="52"/>
      <c r="AT347" s="13" t="s">
        <v>141</v>
      </c>
      <c r="AU347" s="13" t="s">
        <v>84</v>
      </c>
    </row>
    <row r="348" spans="2:65" s="1" customFormat="1" ht="16.5" customHeight="1">
      <c r="B348" s="28"/>
      <c r="C348" s="129" t="s">
        <v>641</v>
      </c>
      <c r="D348" s="129" t="s">
        <v>135</v>
      </c>
      <c r="E348" s="130" t="s">
        <v>642</v>
      </c>
      <c r="F348" s="131" t="s">
        <v>643</v>
      </c>
      <c r="G348" s="132" t="s">
        <v>166</v>
      </c>
      <c r="H348" s="133">
        <v>5</v>
      </c>
      <c r="I348" s="134"/>
      <c r="J348" s="135">
        <f>ROUND(I348*H348,2)</f>
        <v>0</v>
      </c>
      <c r="K348" s="136"/>
      <c r="L348" s="28"/>
      <c r="M348" s="137" t="s">
        <v>1</v>
      </c>
      <c r="N348" s="138" t="s">
        <v>39</v>
      </c>
      <c r="P348" s="139">
        <f>O348*H348</f>
        <v>0</v>
      </c>
      <c r="Q348" s="139">
        <v>0</v>
      </c>
      <c r="R348" s="139">
        <f>Q348*H348</f>
        <v>0</v>
      </c>
      <c r="S348" s="139">
        <v>0</v>
      </c>
      <c r="T348" s="140">
        <f>S348*H348</f>
        <v>0</v>
      </c>
      <c r="AR348" s="141" t="s">
        <v>209</v>
      </c>
      <c r="AT348" s="141" t="s">
        <v>135</v>
      </c>
      <c r="AU348" s="141" t="s">
        <v>84</v>
      </c>
      <c r="AY348" s="13" t="s">
        <v>131</v>
      </c>
      <c r="BE348" s="142">
        <f>IF(N348="základní",J348,0)</f>
        <v>0</v>
      </c>
      <c r="BF348" s="142">
        <f>IF(N348="snížená",J348,0)</f>
        <v>0</v>
      </c>
      <c r="BG348" s="142">
        <f>IF(N348="zákl. přenesená",J348,0)</f>
        <v>0</v>
      </c>
      <c r="BH348" s="142">
        <f>IF(N348="sníž. přenesená",J348,0)</f>
        <v>0</v>
      </c>
      <c r="BI348" s="142">
        <f>IF(N348="nulová",J348,0)</f>
        <v>0</v>
      </c>
      <c r="BJ348" s="13" t="s">
        <v>82</v>
      </c>
      <c r="BK348" s="142">
        <f>ROUND(I348*H348,2)</f>
        <v>0</v>
      </c>
      <c r="BL348" s="13" t="s">
        <v>209</v>
      </c>
      <c r="BM348" s="141" t="s">
        <v>644</v>
      </c>
    </row>
    <row r="349" spans="2:65" s="1" customFormat="1" ht="19.5">
      <c r="B349" s="28"/>
      <c r="D349" s="143" t="s">
        <v>141</v>
      </c>
      <c r="F349" s="144" t="s">
        <v>645</v>
      </c>
      <c r="I349" s="145"/>
      <c r="L349" s="28"/>
      <c r="M349" s="146"/>
      <c r="T349" s="52"/>
      <c r="AT349" s="13" t="s">
        <v>141</v>
      </c>
      <c r="AU349" s="13" t="s">
        <v>84</v>
      </c>
    </row>
    <row r="350" spans="2:65" s="1" customFormat="1" ht="16.5" customHeight="1">
      <c r="B350" s="28"/>
      <c r="C350" s="129" t="s">
        <v>646</v>
      </c>
      <c r="D350" s="129" t="s">
        <v>135</v>
      </c>
      <c r="E350" s="130" t="s">
        <v>647</v>
      </c>
      <c r="F350" s="131" t="s">
        <v>648</v>
      </c>
      <c r="G350" s="132" t="s">
        <v>166</v>
      </c>
      <c r="H350" s="133">
        <v>31.32</v>
      </c>
      <c r="I350" s="134"/>
      <c r="J350" s="135">
        <f>ROUND(I350*H350,2)</f>
        <v>0</v>
      </c>
      <c r="K350" s="136"/>
      <c r="L350" s="28"/>
      <c r="M350" s="137" t="s">
        <v>1</v>
      </c>
      <c r="N350" s="138" t="s">
        <v>39</v>
      </c>
      <c r="P350" s="139">
        <f>O350*H350</f>
        <v>0</v>
      </c>
      <c r="Q350" s="139">
        <v>0</v>
      </c>
      <c r="R350" s="139">
        <f>Q350*H350</f>
        <v>0</v>
      </c>
      <c r="S350" s="139">
        <v>0</v>
      </c>
      <c r="T350" s="140">
        <f>S350*H350</f>
        <v>0</v>
      </c>
      <c r="AR350" s="141" t="s">
        <v>209</v>
      </c>
      <c r="AT350" s="141" t="s">
        <v>135</v>
      </c>
      <c r="AU350" s="141" t="s">
        <v>84</v>
      </c>
      <c r="AY350" s="13" t="s">
        <v>131</v>
      </c>
      <c r="BE350" s="142">
        <f>IF(N350="základní",J350,0)</f>
        <v>0</v>
      </c>
      <c r="BF350" s="142">
        <f>IF(N350="snížená",J350,0)</f>
        <v>0</v>
      </c>
      <c r="BG350" s="142">
        <f>IF(N350="zákl. přenesená",J350,0)</f>
        <v>0</v>
      </c>
      <c r="BH350" s="142">
        <f>IF(N350="sníž. přenesená",J350,0)</f>
        <v>0</v>
      </c>
      <c r="BI350" s="142">
        <f>IF(N350="nulová",J350,0)</f>
        <v>0</v>
      </c>
      <c r="BJ350" s="13" t="s">
        <v>82</v>
      </c>
      <c r="BK350" s="142">
        <f>ROUND(I350*H350,2)</f>
        <v>0</v>
      </c>
      <c r="BL350" s="13" t="s">
        <v>209</v>
      </c>
      <c r="BM350" s="141" t="s">
        <v>649</v>
      </c>
    </row>
    <row r="351" spans="2:65" s="1" customFormat="1" ht="19.5">
      <c r="B351" s="28"/>
      <c r="D351" s="143" t="s">
        <v>141</v>
      </c>
      <c r="F351" s="144" t="s">
        <v>650</v>
      </c>
      <c r="I351" s="145"/>
      <c r="L351" s="28"/>
      <c r="M351" s="146"/>
      <c r="T351" s="52"/>
      <c r="AT351" s="13" t="s">
        <v>141</v>
      </c>
      <c r="AU351" s="13" t="s">
        <v>84</v>
      </c>
    </row>
    <row r="352" spans="2:65" s="1" customFormat="1" ht="16.5" customHeight="1">
      <c r="B352" s="28"/>
      <c r="C352" s="129" t="s">
        <v>651</v>
      </c>
      <c r="D352" s="129" t="s">
        <v>135</v>
      </c>
      <c r="E352" s="130" t="s">
        <v>652</v>
      </c>
      <c r="F352" s="131" t="s">
        <v>653</v>
      </c>
      <c r="G352" s="132" t="s">
        <v>166</v>
      </c>
      <c r="H352" s="133">
        <v>15.78</v>
      </c>
      <c r="I352" s="134"/>
      <c r="J352" s="135">
        <f>ROUND(I352*H352,2)</f>
        <v>0</v>
      </c>
      <c r="K352" s="136"/>
      <c r="L352" s="28"/>
      <c r="M352" s="137" t="s">
        <v>1</v>
      </c>
      <c r="N352" s="138" t="s">
        <v>39</v>
      </c>
      <c r="P352" s="139">
        <f>O352*H352</f>
        <v>0</v>
      </c>
      <c r="Q352" s="139">
        <v>0</v>
      </c>
      <c r="R352" s="139">
        <f>Q352*H352</f>
        <v>0</v>
      </c>
      <c r="S352" s="139">
        <v>0</v>
      </c>
      <c r="T352" s="140">
        <f>S352*H352</f>
        <v>0</v>
      </c>
      <c r="AR352" s="141" t="s">
        <v>209</v>
      </c>
      <c r="AT352" s="141" t="s">
        <v>135</v>
      </c>
      <c r="AU352" s="141" t="s">
        <v>84</v>
      </c>
      <c r="AY352" s="13" t="s">
        <v>131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3" t="s">
        <v>82</v>
      </c>
      <c r="BK352" s="142">
        <f>ROUND(I352*H352,2)</f>
        <v>0</v>
      </c>
      <c r="BL352" s="13" t="s">
        <v>209</v>
      </c>
      <c r="BM352" s="141" t="s">
        <v>654</v>
      </c>
    </row>
    <row r="353" spans="2:65" s="1" customFormat="1" ht="19.5">
      <c r="B353" s="28"/>
      <c r="D353" s="143" t="s">
        <v>141</v>
      </c>
      <c r="F353" s="144" t="s">
        <v>655</v>
      </c>
      <c r="I353" s="145"/>
      <c r="L353" s="28"/>
      <c r="M353" s="146"/>
      <c r="T353" s="52"/>
      <c r="AT353" s="13" t="s">
        <v>141</v>
      </c>
      <c r="AU353" s="13" t="s">
        <v>84</v>
      </c>
    </row>
    <row r="354" spans="2:65" s="1" customFormat="1" ht="16.5" customHeight="1">
      <c r="B354" s="28"/>
      <c r="C354" s="129" t="s">
        <v>656</v>
      </c>
      <c r="D354" s="129" t="s">
        <v>135</v>
      </c>
      <c r="E354" s="130" t="s">
        <v>657</v>
      </c>
      <c r="F354" s="131" t="s">
        <v>658</v>
      </c>
      <c r="G354" s="132" t="s">
        <v>297</v>
      </c>
      <c r="H354" s="133">
        <v>1</v>
      </c>
      <c r="I354" s="134"/>
      <c r="J354" s="135">
        <f>ROUND(I354*H354,2)</f>
        <v>0</v>
      </c>
      <c r="K354" s="136"/>
      <c r="L354" s="28"/>
      <c r="M354" s="137" t="s">
        <v>1</v>
      </c>
      <c r="N354" s="138" t="s">
        <v>39</v>
      </c>
      <c r="P354" s="139">
        <f>O354*H354</f>
        <v>0</v>
      </c>
      <c r="Q354" s="139">
        <v>0</v>
      </c>
      <c r="R354" s="139">
        <f>Q354*H354</f>
        <v>0</v>
      </c>
      <c r="S354" s="139">
        <v>7.2000000000000005E-4</v>
      </c>
      <c r="T354" s="140">
        <f>S354*H354</f>
        <v>7.2000000000000005E-4</v>
      </c>
      <c r="AR354" s="141" t="s">
        <v>209</v>
      </c>
      <c r="AT354" s="141" t="s">
        <v>135</v>
      </c>
      <c r="AU354" s="141" t="s">
        <v>84</v>
      </c>
      <c r="AY354" s="13" t="s">
        <v>131</v>
      </c>
      <c r="BE354" s="142">
        <f>IF(N354="základní",J354,0)</f>
        <v>0</v>
      </c>
      <c r="BF354" s="142">
        <f>IF(N354="snížená",J354,0)</f>
        <v>0</v>
      </c>
      <c r="BG354" s="142">
        <f>IF(N354="zákl. přenesená",J354,0)</f>
        <v>0</v>
      </c>
      <c r="BH354" s="142">
        <f>IF(N354="sníž. přenesená",J354,0)</f>
        <v>0</v>
      </c>
      <c r="BI354" s="142">
        <f>IF(N354="nulová",J354,0)</f>
        <v>0</v>
      </c>
      <c r="BJ354" s="13" t="s">
        <v>82</v>
      </c>
      <c r="BK354" s="142">
        <f>ROUND(I354*H354,2)</f>
        <v>0</v>
      </c>
      <c r="BL354" s="13" t="s">
        <v>209</v>
      </c>
      <c r="BM354" s="141" t="s">
        <v>659</v>
      </c>
    </row>
    <row r="355" spans="2:65" s="1" customFormat="1">
      <c r="B355" s="28"/>
      <c r="D355" s="143" t="s">
        <v>141</v>
      </c>
      <c r="F355" s="144" t="s">
        <v>658</v>
      </c>
      <c r="I355" s="145"/>
      <c r="L355" s="28"/>
      <c r="M355" s="146"/>
      <c r="T355" s="52"/>
      <c r="AT355" s="13" t="s">
        <v>141</v>
      </c>
      <c r="AU355" s="13" t="s">
        <v>84</v>
      </c>
    </row>
    <row r="356" spans="2:65" s="1" customFormat="1" ht="16.5" customHeight="1">
      <c r="B356" s="28"/>
      <c r="C356" s="129" t="s">
        <v>660</v>
      </c>
      <c r="D356" s="129" t="s">
        <v>135</v>
      </c>
      <c r="E356" s="130" t="s">
        <v>661</v>
      </c>
      <c r="F356" s="131" t="s">
        <v>662</v>
      </c>
      <c r="G356" s="132" t="s">
        <v>179</v>
      </c>
      <c r="H356" s="133">
        <v>0.155</v>
      </c>
      <c r="I356" s="134"/>
      <c r="J356" s="135">
        <f>ROUND(I356*H356,2)</f>
        <v>0</v>
      </c>
      <c r="K356" s="136"/>
      <c r="L356" s="28"/>
      <c r="M356" s="137" t="s">
        <v>1</v>
      </c>
      <c r="N356" s="138" t="s">
        <v>39</v>
      </c>
      <c r="P356" s="139">
        <f>O356*H356</f>
        <v>0</v>
      </c>
      <c r="Q356" s="139">
        <v>0</v>
      </c>
      <c r="R356" s="139">
        <f>Q356*H356</f>
        <v>0</v>
      </c>
      <c r="S356" s="139">
        <v>0</v>
      </c>
      <c r="T356" s="140">
        <f>S356*H356</f>
        <v>0</v>
      </c>
      <c r="AR356" s="141" t="s">
        <v>82</v>
      </c>
      <c r="AT356" s="141" t="s">
        <v>135</v>
      </c>
      <c r="AU356" s="141" t="s">
        <v>84</v>
      </c>
      <c r="AY356" s="13" t="s">
        <v>131</v>
      </c>
      <c r="BE356" s="142">
        <f>IF(N356="základní",J356,0)</f>
        <v>0</v>
      </c>
      <c r="BF356" s="142">
        <f>IF(N356="snížená",J356,0)</f>
        <v>0</v>
      </c>
      <c r="BG356" s="142">
        <f>IF(N356="zákl. přenesená",J356,0)</f>
        <v>0</v>
      </c>
      <c r="BH356" s="142">
        <f>IF(N356="sníž. přenesená",J356,0)</f>
        <v>0</v>
      </c>
      <c r="BI356" s="142">
        <f>IF(N356="nulová",J356,0)</f>
        <v>0</v>
      </c>
      <c r="BJ356" s="13" t="s">
        <v>82</v>
      </c>
      <c r="BK356" s="142">
        <f>ROUND(I356*H356,2)</f>
        <v>0</v>
      </c>
      <c r="BL356" s="13" t="s">
        <v>82</v>
      </c>
      <c r="BM356" s="141" t="s">
        <v>663</v>
      </c>
    </row>
    <row r="357" spans="2:65" s="1" customFormat="1" ht="19.5">
      <c r="B357" s="28"/>
      <c r="D357" s="143" t="s">
        <v>141</v>
      </c>
      <c r="F357" s="144" t="s">
        <v>664</v>
      </c>
      <c r="I357" s="145"/>
      <c r="L357" s="28"/>
      <c r="M357" s="146"/>
      <c r="T357" s="52"/>
      <c r="AT357" s="13" t="s">
        <v>141</v>
      </c>
      <c r="AU357" s="13" t="s">
        <v>84</v>
      </c>
    </row>
    <row r="358" spans="2:65" s="1" customFormat="1" ht="16.5" customHeight="1">
      <c r="B358" s="28"/>
      <c r="C358" s="129" t="s">
        <v>665</v>
      </c>
      <c r="D358" s="129" t="s">
        <v>135</v>
      </c>
      <c r="E358" s="130" t="s">
        <v>666</v>
      </c>
      <c r="F358" s="131" t="s">
        <v>667</v>
      </c>
      <c r="G358" s="132" t="s">
        <v>179</v>
      </c>
      <c r="H358" s="133">
        <v>0.155</v>
      </c>
      <c r="I358" s="134"/>
      <c r="J358" s="135">
        <f>ROUND(I358*H358,2)</f>
        <v>0</v>
      </c>
      <c r="K358" s="136"/>
      <c r="L358" s="28"/>
      <c r="M358" s="137" t="s">
        <v>1</v>
      </c>
      <c r="N358" s="138" t="s">
        <v>39</v>
      </c>
      <c r="P358" s="139">
        <f>O358*H358</f>
        <v>0</v>
      </c>
      <c r="Q358" s="139">
        <v>0</v>
      </c>
      <c r="R358" s="139">
        <f>Q358*H358</f>
        <v>0</v>
      </c>
      <c r="S358" s="139">
        <v>0</v>
      </c>
      <c r="T358" s="140">
        <f>S358*H358</f>
        <v>0</v>
      </c>
      <c r="AR358" s="141" t="s">
        <v>82</v>
      </c>
      <c r="AT358" s="141" t="s">
        <v>135</v>
      </c>
      <c r="AU358" s="141" t="s">
        <v>84</v>
      </c>
      <c r="AY358" s="13" t="s">
        <v>131</v>
      </c>
      <c r="BE358" s="142">
        <f>IF(N358="základní",J358,0)</f>
        <v>0</v>
      </c>
      <c r="BF358" s="142">
        <f>IF(N358="snížená",J358,0)</f>
        <v>0</v>
      </c>
      <c r="BG358" s="142">
        <f>IF(N358="zákl. přenesená",J358,0)</f>
        <v>0</v>
      </c>
      <c r="BH358" s="142">
        <f>IF(N358="sníž. přenesená",J358,0)</f>
        <v>0</v>
      </c>
      <c r="BI358" s="142">
        <f>IF(N358="nulová",J358,0)</f>
        <v>0</v>
      </c>
      <c r="BJ358" s="13" t="s">
        <v>82</v>
      </c>
      <c r="BK358" s="142">
        <f>ROUND(I358*H358,2)</f>
        <v>0</v>
      </c>
      <c r="BL358" s="13" t="s">
        <v>82</v>
      </c>
      <c r="BM358" s="141" t="s">
        <v>668</v>
      </c>
    </row>
    <row r="359" spans="2:65" s="1" customFormat="1" ht="19.5">
      <c r="B359" s="28"/>
      <c r="D359" s="143" t="s">
        <v>141</v>
      </c>
      <c r="F359" s="144" t="s">
        <v>669</v>
      </c>
      <c r="I359" s="145"/>
      <c r="L359" s="28"/>
      <c r="M359" s="146"/>
      <c r="T359" s="52"/>
      <c r="AT359" s="13" t="s">
        <v>141</v>
      </c>
      <c r="AU359" s="13" t="s">
        <v>84</v>
      </c>
    </row>
    <row r="360" spans="2:65" s="11" customFormat="1" ht="22.9" customHeight="1">
      <c r="B360" s="117"/>
      <c r="D360" s="118" t="s">
        <v>73</v>
      </c>
      <c r="E360" s="127" t="s">
        <v>670</v>
      </c>
      <c r="F360" s="127" t="s">
        <v>671</v>
      </c>
      <c r="I360" s="120"/>
      <c r="J360" s="128">
        <f>BK360</f>
        <v>0</v>
      </c>
      <c r="L360" s="117"/>
      <c r="M360" s="122"/>
      <c r="P360" s="123">
        <f>SUM(P361:P422)</f>
        <v>0</v>
      </c>
      <c r="R360" s="123">
        <f>SUM(R361:R422)</f>
        <v>0.11468</v>
      </c>
      <c r="T360" s="124">
        <f>SUM(T361:T422)</f>
        <v>0.27751999999999999</v>
      </c>
      <c r="AR360" s="118" t="s">
        <v>84</v>
      </c>
      <c r="AT360" s="125" t="s">
        <v>73</v>
      </c>
      <c r="AU360" s="125" t="s">
        <v>82</v>
      </c>
      <c r="AY360" s="118" t="s">
        <v>131</v>
      </c>
      <c r="BK360" s="126">
        <f>SUM(BK361:BK422)</f>
        <v>0</v>
      </c>
    </row>
    <row r="361" spans="2:65" s="1" customFormat="1" ht="16.5" customHeight="1">
      <c r="B361" s="28"/>
      <c r="C361" s="129" t="s">
        <v>672</v>
      </c>
      <c r="D361" s="129" t="s">
        <v>135</v>
      </c>
      <c r="E361" s="130" t="s">
        <v>673</v>
      </c>
      <c r="F361" s="131" t="s">
        <v>674</v>
      </c>
      <c r="G361" s="132" t="s">
        <v>241</v>
      </c>
      <c r="H361" s="133">
        <v>5</v>
      </c>
      <c r="I361" s="134"/>
      <c r="J361" s="135">
        <f>ROUND(I361*H361,2)</f>
        <v>0</v>
      </c>
      <c r="K361" s="136"/>
      <c r="L361" s="28"/>
      <c r="M361" s="137" t="s">
        <v>1</v>
      </c>
      <c r="N361" s="138" t="s">
        <v>39</v>
      </c>
      <c r="P361" s="139">
        <f>O361*H361</f>
        <v>0</v>
      </c>
      <c r="Q361" s="139">
        <v>2.0000000000000002E-5</v>
      </c>
      <c r="R361" s="139">
        <f>Q361*H361</f>
        <v>1E-4</v>
      </c>
      <c r="S361" s="139">
        <v>3.9E-2</v>
      </c>
      <c r="T361" s="140">
        <f>S361*H361</f>
        <v>0.19500000000000001</v>
      </c>
      <c r="AR361" s="141" t="s">
        <v>209</v>
      </c>
      <c r="AT361" s="141" t="s">
        <v>135</v>
      </c>
      <c r="AU361" s="141" t="s">
        <v>84</v>
      </c>
      <c r="AY361" s="13" t="s">
        <v>131</v>
      </c>
      <c r="BE361" s="142">
        <f>IF(N361="základní",J361,0)</f>
        <v>0</v>
      </c>
      <c r="BF361" s="142">
        <f>IF(N361="snížená",J361,0)</f>
        <v>0</v>
      </c>
      <c r="BG361" s="142">
        <f>IF(N361="zákl. přenesená",J361,0)</f>
        <v>0</v>
      </c>
      <c r="BH361" s="142">
        <f>IF(N361="sníž. přenesená",J361,0)</f>
        <v>0</v>
      </c>
      <c r="BI361" s="142">
        <f>IF(N361="nulová",J361,0)</f>
        <v>0</v>
      </c>
      <c r="BJ361" s="13" t="s">
        <v>82</v>
      </c>
      <c r="BK361" s="142">
        <f>ROUND(I361*H361,2)</f>
        <v>0</v>
      </c>
      <c r="BL361" s="13" t="s">
        <v>209</v>
      </c>
      <c r="BM361" s="141" t="s">
        <v>675</v>
      </c>
    </row>
    <row r="362" spans="2:65" s="1" customFormat="1">
      <c r="B362" s="28"/>
      <c r="D362" s="143" t="s">
        <v>141</v>
      </c>
      <c r="F362" s="144" t="s">
        <v>676</v>
      </c>
      <c r="I362" s="145"/>
      <c r="L362" s="28"/>
      <c r="M362" s="146"/>
      <c r="T362" s="52"/>
      <c r="AT362" s="13" t="s">
        <v>141</v>
      </c>
      <c r="AU362" s="13" t="s">
        <v>84</v>
      </c>
    </row>
    <row r="363" spans="2:65" s="1" customFormat="1" ht="16.5" customHeight="1">
      <c r="B363" s="28"/>
      <c r="C363" s="129" t="s">
        <v>677</v>
      </c>
      <c r="D363" s="129" t="s">
        <v>135</v>
      </c>
      <c r="E363" s="130" t="s">
        <v>678</v>
      </c>
      <c r="F363" s="131" t="s">
        <v>679</v>
      </c>
      <c r="G363" s="132" t="s">
        <v>297</v>
      </c>
      <c r="H363" s="133">
        <v>1</v>
      </c>
      <c r="I363" s="134"/>
      <c r="J363" s="135">
        <f>ROUND(I363*H363,2)</f>
        <v>0</v>
      </c>
      <c r="K363" s="136"/>
      <c r="L363" s="28"/>
      <c r="M363" s="137" t="s">
        <v>1</v>
      </c>
      <c r="N363" s="138" t="s">
        <v>39</v>
      </c>
      <c r="P363" s="139">
        <f>O363*H363</f>
        <v>0</v>
      </c>
      <c r="Q363" s="139">
        <v>1.149E-2</v>
      </c>
      <c r="R363" s="139">
        <f>Q363*H363</f>
        <v>1.149E-2</v>
      </c>
      <c r="S363" s="139">
        <v>0</v>
      </c>
      <c r="T363" s="140">
        <f>S363*H363</f>
        <v>0</v>
      </c>
      <c r="AR363" s="141" t="s">
        <v>209</v>
      </c>
      <c r="AT363" s="141" t="s">
        <v>135</v>
      </c>
      <c r="AU363" s="141" t="s">
        <v>84</v>
      </c>
      <c r="AY363" s="13" t="s">
        <v>131</v>
      </c>
      <c r="BE363" s="142">
        <f>IF(N363="základní",J363,0)</f>
        <v>0</v>
      </c>
      <c r="BF363" s="142">
        <f>IF(N363="snížená",J363,0)</f>
        <v>0</v>
      </c>
      <c r="BG363" s="142">
        <f>IF(N363="zákl. přenesená",J363,0)</f>
        <v>0</v>
      </c>
      <c r="BH363" s="142">
        <f>IF(N363="sníž. přenesená",J363,0)</f>
        <v>0</v>
      </c>
      <c r="BI363" s="142">
        <f>IF(N363="nulová",J363,0)</f>
        <v>0</v>
      </c>
      <c r="BJ363" s="13" t="s">
        <v>82</v>
      </c>
      <c r="BK363" s="142">
        <f>ROUND(I363*H363,2)</f>
        <v>0</v>
      </c>
      <c r="BL363" s="13" t="s">
        <v>209</v>
      </c>
      <c r="BM363" s="141" t="s">
        <v>680</v>
      </c>
    </row>
    <row r="364" spans="2:65" s="1" customFormat="1">
      <c r="B364" s="28"/>
      <c r="D364" s="143" t="s">
        <v>141</v>
      </c>
      <c r="F364" s="144" t="s">
        <v>681</v>
      </c>
      <c r="I364" s="145"/>
      <c r="L364" s="28"/>
      <c r="M364" s="146"/>
      <c r="T364" s="52"/>
      <c r="AT364" s="13" t="s">
        <v>141</v>
      </c>
      <c r="AU364" s="13" t="s">
        <v>84</v>
      </c>
    </row>
    <row r="365" spans="2:65" s="1" customFormat="1" ht="16.5" customHeight="1">
      <c r="B365" s="28"/>
      <c r="C365" s="129" t="s">
        <v>682</v>
      </c>
      <c r="D365" s="129" t="s">
        <v>135</v>
      </c>
      <c r="E365" s="130" t="s">
        <v>683</v>
      </c>
      <c r="F365" s="131" t="s">
        <v>684</v>
      </c>
      <c r="G365" s="132" t="s">
        <v>241</v>
      </c>
      <c r="H365" s="133">
        <v>16</v>
      </c>
      <c r="I365" s="134"/>
      <c r="J365" s="135">
        <f>ROUND(I365*H365,2)</f>
        <v>0</v>
      </c>
      <c r="K365" s="136"/>
      <c r="L365" s="28"/>
      <c r="M365" s="137" t="s">
        <v>1</v>
      </c>
      <c r="N365" s="138" t="s">
        <v>39</v>
      </c>
      <c r="P365" s="139">
        <f>O365*H365</f>
        <v>0</v>
      </c>
      <c r="Q365" s="139">
        <v>2.0000000000000002E-5</v>
      </c>
      <c r="R365" s="139">
        <f>Q365*H365</f>
        <v>3.2000000000000003E-4</v>
      </c>
      <c r="S365" s="139">
        <v>0</v>
      </c>
      <c r="T365" s="140">
        <f>S365*H365</f>
        <v>0</v>
      </c>
      <c r="AR365" s="141" t="s">
        <v>209</v>
      </c>
      <c r="AT365" s="141" t="s">
        <v>135</v>
      </c>
      <c r="AU365" s="141" t="s">
        <v>84</v>
      </c>
      <c r="AY365" s="13" t="s">
        <v>131</v>
      </c>
      <c r="BE365" s="142">
        <f>IF(N365="základní",J365,0)</f>
        <v>0</v>
      </c>
      <c r="BF365" s="142">
        <f>IF(N365="snížená",J365,0)</f>
        <v>0</v>
      </c>
      <c r="BG365" s="142">
        <f>IF(N365="zákl. přenesená",J365,0)</f>
        <v>0</v>
      </c>
      <c r="BH365" s="142">
        <f>IF(N365="sníž. přenesená",J365,0)</f>
        <v>0</v>
      </c>
      <c r="BI365" s="142">
        <f>IF(N365="nulová",J365,0)</f>
        <v>0</v>
      </c>
      <c r="BJ365" s="13" t="s">
        <v>82</v>
      </c>
      <c r="BK365" s="142">
        <f>ROUND(I365*H365,2)</f>
        <v>0</v>
      </c>
      <c r="BL365" s="13" t="s">
        <v>209</v>
      </c>
      <c r="BM365" s="141" t="s">
        <v>685</v>
      </c>
    </row>
    <row r="366" spans="2:65" s="1" customFormat="1">
      <c r="B366" s="28"/>
      <c r="D366" s="143" t="s">
        <v>141</v>
      </c>
      <c r="F366" s="144" t="s">
        <v>686</v>
      </c>
      <c r="I366" s="145"/>
      <c r="L366" s="28"/>
      <c r="M366" s="146"/>
      <c r="T366" s="52"/>
      <c r="AT366" s="13" t="s">
        <v>141</v>
      </c>
      <c r="AU366" s="13" t="s">
        <v>84</v>
      </c>
    </row>
    <row r="367" spans="2:65" s="1" customFormat="1" ht="16.5" customHeight="1">
      <c r="B367" s="28"/>
      <c r="C367" s="129" t="s">
        <v>687</v>
      </c>
      <c r="D367" s="129" t="s">
        <v>135</v>
      </c>
      <c r="E367" s="130" t="s">
        <v>688</v>
      </c>
      <c r="F367" s="131" t="s">
        <v>689</v>
      </c>
      <c r="G367" s="132" t="s">
        <v>297</v>
      </c>
      <c r="H367" s="133">
        <v>2</v>
      </c>
      <c r="I367" s="134"/>
      <c r="J367" s="135">
        <f>ROUND(I367*H367,2)</f>
        <v>0</v>
      </c>
      <c r="K367" s="136"/>
      <c r="L367" s="28"/>
      <c r="M367" s="137" t="s">
        <v>1</v>
      </c>
      <c r="N367" s="138" t="s">
        <v>39</v>
      </c>
      <c r="P367" s="139">
        <f>O367*H367</f>
        <v>0</v>
      </c>
      <c r="Q367" s="139">
        <v>1.4670000000000001E-2</v>
      </c>
      <c r="R367" s="139">
        <f>Q367*H367</f>
        <v>2.9340000000000001E-2</v>
      </c>
      <c r="S367" s="139">
        <v>0</v>
      </c>
      <c r="T367" s="140">
        <f>S367*H367</f>
        <v>0</v>
      </c>
      <c r="AR367" s="141" t="s">
        <v>209</v>
      </c>
      <c r="AT367" s="141" t="s">
        <v>135</v>
      </c>
      <c r="AU367" s="141" t="s">
        <v>84</v>
      </c>
      <c r="AY367" s="13" t="s">
        <v>131</v>
      </c>
      <c r="BE367" s="142">
        <f>IF(N367="základní",J367,0)</f>
        <v>0</v>
      </c>
      <c r="BF367" s="142">
        <f>IF(N367="snížená",J367,0)</f>
        <v>0</v>
      </c>
      <c r="BG367" s="142">
        <f>IF(N367="zákl. přenesená",J367,0)</f>
        <v>0</v>
      </c>
      <c r="BH367" s="142">
        <f>IF(N367="sníž. přenesená",J367,0)</f>
        <v>0</v>
      </c>
      <c r="BI367" s="142">
        <f>IF(N367="nulová",J367,0)</f>
        <v>0</v>
      </c>
      <c r="BJ367" s="13" t="s">
        <v>82</v>
      </c>
      <c r="BK367" s="142">
        <f>ROUND(I367*H367,2)</f>
        <v>0</v>
      </c>
      <c r="BL367" s="13" t="s">
        <v>209</v>
      </c>
      <c r="BM367" s="141" t="s">
        <v>690</v>
      </c>
    </row>
    <row r="368" spans="2:65" s="1" customFormat="1">
      <c r="B368" s="28"/>
      <c r="D368" s="143" t="s">
        <v>141</v>
      </c>
      <c r="F368" s="144" t="s">
        <v>691</v>
      </c>
      <c r="I368" s="145"/>
      <c r="L368" s="28"/>
      <c r="M368" s="146"/>
      <c r="T368" s="52"/>
      <c r="AT368" s="13" t="s">
        <v>141</v>
      </c>
      <c r="AU368" s="13" t="s">
        <v>84</v>
      </c>
    </row>
    <row r="369" spans="2:65" s="1" customFormat="1" ht="16.5" customHeight="1">
      <c r="B369" s="28"/>
      <c r="C369" s="129" t="s">
        <v>692</v>
      </c>
      <c r="D369" s="129" t="s">
        <v>135</v>
      </c>
      <c r="E369" s="130" t="s">
        <v>693</v>
      </c>
      <c r="F369" s="131" t="s">
        <v>694</v>
      </c>
      <c r="G369" s="132" t="s">
        <v>241</v>
      </c>
      <c r="H369" s="133">
        <v>16</v>
      </c>
      <c r="I369" s="134"/>
      <c r="J369" s="135">
        <f>ROUND(I369*H369,2)</f>
        <v>0</v>
      </c>
      <c r="K369" s="136"/>
      <c r="L369" s="28"/>
      <c r="M369" s="137" t="s">
        <v>1</v>
      </c>
      <c r="N369" s="138" t="s">
        <v>39</v>
      </c>
      <c r="P369" s="139">
        <f>O369*H369</f>
        <v>0</v>
      </c>
      <c r="Q369" s="139">
        <v>4.0000000000000003E-5</v>
      </c>
      <c r="R369" s="139">
        <f>Q369*H369</f>
        <v>6.4000000000000005E-4</v>
      </c>
      <c r="S369" s="139">
        <v>4.4999999999999999E-4</v>
      </c>
      <c r="T369" s="140">
        <f>S369*H369</f>
        <v>7.1999999999999998E-3</v>
      </c>
      <c r="AR369" s="141" t="s">
        <v>209</v>
      </c>
      <c r="AT369" s="141" t="s">
        <v>135</v>
      </c>
      <c r="AU369" s="141" t="s">
        <v>84</v>
      </c>
      <c r="AY369" s="13" t="s">
        <v>131</v>
      </c>
      <c r="BE369" s="142">
        <f>IF(N369="základní",J369,0)</f>
        <v>0</v>
      </c>
      <c r="BF369" s="142">
        <f>IF(N369="snížená",J369,0)</f>
        <v>0</v>
      </c>
      <c r="BG369" s="142">
        <f>IF(N369="zákl. přenesená",J369,0)</f>
        <v>0</v>
      </c>
      <c r="BH369" s="142">
        <f>IF(N369="sníž. přenesená",J369,0)</f>
        <v>0</v>
      </c>
      <c r="BI369" s="142">
        <f>IF(N369="nulová",J369,0)</f>
        <v>0</v>
      </c>
      <c r="BJ369" s="13" t="s">
        <v>82</v>
      </c>
      <c r="BK369" s="142">
        <f>ROUND(I369*H369,2)</f>
        <v>0</v>
      </c>
      <c r="BL369" s="13" t="s">
        <v>209</v>
      </c>
      <c r="BM369" s="141" t="s">
        <v>695</v>
      </c>
    </row>
    <row r="370" spans="2:65" s="1" customFormat="1">
      <c r="B370" s="28"/>
      <c r="D370" s="143" t="s">
        <v>141</v>
      </c>
      <c r="F370" s="144" t="s">
        <v>696</v>
      </c>
      <c r="I370" s="145"/>
      <c r="L370" s="28"/>
      <c r="M370" s="146"/>
      <c r="T370" s="52"/>
      <c r="AT370" s="13" t="s">
        <v>141</v>
      </c>
      <c r="AU370" s="13" t="s">
        <v>84</v>
      </c>
    </row>
    <row r="371" spans="2:65" s="1" customFormat="1" ht="16.5" customHeight="1">
      <c r="B371" s="28"/>
      <c r="C371" s="129" t="s">
        <v>697</v>
      </c>
      <c r="D371" s="129" t="s">
        <v>135</v>
      </c>
      <c r="E371" s="130" t="s">
        <v>698</v>
      </c>
      <c r="F371" s="131" t="s">
        <v>699</v>
      </c>
      <c r="G371" s="132" t="s">
        <v>241</v>
      </c>
      <c r="H371" s="133">
        <v>27</v>
      </c>
      <c r="I371" s="134"/>
      <c r="J371" s="135">
        <f>ROUND(I371*H371,2)</f>
        <v>0</v>
      </c>
      <c r="K371" s="136"/>
      <c r="L371" s="28"/>
      <c r="M371" s="137" t="s">
        <v>1</v>
      </c>
      <c r="N371" s="138" t="s">
        <v>39</v>
      </c>
      <c r="P371" s="139">
        <f>O371*H371</f>
        <v>0</v>
      </c>
      <c r="Q371" s="139">
        <v>1.7000000000000001E-4</v>
      </c>
      <c r="R371" s="139">
        <f>Q371*H371</f>
        <v>4.5900000000000003E-3</v>
      </c>
      <c r="S371" s="139">
        <v>2.2000000000000001E-3</v>
      </c>
      <c r="T371" s="140">
        <f>S371*H371</f>
        <v>5.9400000000000001E-2</v>
      </c>
      <c r="AR371" s="141" t="s">
        <v>209</v>
      </c>
      <c r="AT371" s="141" t="s">
        <v>135</v>
      </c>
      <c r="AU371" s="141" t="s">
        <v>84</v>
      </c>
      <c r="AY371" s="13" t="s">
        <v>131</v>
      </c>
      <c r="BE371" s="142">
        <f>IF(N371="základní",J371,0)</f>
        <v>0</v>
      </c>
      <c r="BF371" s="142">
        <f>IF(N371="snížená",J371,0)</f>
        <v>0</v>
      </c>
      <c r="BG371" s="142">
        <f>IF(N371="zákl. přenesená",J371,0)</f>
        <v>0</v>
      </c>
      <c r="BH371" s="142">
        <f>IF(N371="sníž. přenesená",J371,0)</f>
        <v>0</v>
      </c>
      <c r="BI371" s="142">
        <f>IF(N371="nulová",J371,0)</f>
        <v>0</v>
      </c>
      <c r="BJ371" s="13" t="s">
        <v>82</v>
      </c>
      <c r="BK371" s="142">
        <f>ROUND(I371*H371,2)</f>
        <v>0</v>
      </c>
      <c r="BL371" s="13" t="s">
        <v>209</v>
      </c>
      <c r="BM371" s="141" t="s">
        <v>700</v>
      </c>
    </row>
    <row r="372" spans="2:65" s="1" customFormat="1">
      <c r="B372" s="28"/>
      <c r="D372" s="143" t="s">
        <v>141</v>
      </c>
      <c r="F372" s="144" t="s">
        <v>699</v>
      </c>
      <c r="I372" s="145"/>
      <c r="L372" s="28"/>
      <c r="M372" s="146"/>
      <c r="T372" s="52"/>
      <c r="AT372" s="13" t="s">
        <v>141</v>
      </c>
      <c r="AU372" s="13" t="s">
        <v>84</v>
      </c>
    </row>
    <row r="373" spans="2:65" s="1" customFormat="1" ht="16.5" customHeight="1">
      <c r="B373" s="28"/>
      <c r="C373" s="129" t="s">
        <v>701</v>
      </c>
      <c r="D373" s="129" t="s">
        <v>135</v>
      </c>
      <c r="E373" s="130" t="s">
        <v>702</v>
      </c>
      <c r="F373" s="131" t="s">
        <v>703</v>
      </c>
      <c r="G373" s="132" t="s">
        <v>241</v>
      </c>
      <c r="H373" s="133">
        <v>4</v>
      </c>
      <c r="I373" s="134"/>
      <c r="J373" s="135">
        <f>ROUND(I373*H373,2)</f>
        <v>0</v>
      </c>
      <c r="K373" s="136"/>
      <c r="L373" s="28"/>
      <c r="M373" s="137" t="s">
        <v>1</v>
      </c>
      <c r="N373" s="138" t="s">
        <v>39</v>
      </c>
      <c r="P373" s="139">
        <f>O373*H373</f>
        <v>0</v>
      </c>
      <c r="Q373" s="139">
        <v>1.2999999999999999E-4</v>
      </c>
      <c r="R373" s="139">
        <f>Q373*H373</f>
        <v>5.1999999999999995E-4</v>
      </c>
      <c r="S373" s="139">
        <v>3.98E-3</v>
      </c>
      <c r="T373" s="140">
        <f>S373*H373</f>
        <v>1.592E-2</v>
      </c>
      <c r="AR373" s="141" t="s">
        <v>209</v>
      </c>
      <c r="AT373" s="141" t="s">
        <v>135</v>
      </c>
      <c r="AU373" s="141" t="s">
        <v>84</v>
      </c>
      <c r="AY373" s="13" t="s">
        <v>131</v>
      </c>
      <c r="BE373" s="142">
        <f>IF(N373="základní",J373,0)</f>
        <v>0</v>
      </c>
      <c r="BF373" s="142">
        <f>IF(N373="snížená",J373,0)</f>
        <v>0</v>
      </c>
      <c r="BG373" s="142">
        <f>IF(N373="zákl. přenesená",J373,0)</f>
        <v>0</v>
      </c>
      <c r="BH373" s="142">
        <f>IF(N373="sníž. přenesená",J373,0)</f>
        <v>0</v>
      </c>
      <c r="BI373" s="142">
        <f>IF(N373="nulová",J373,0)</f>
        <v>0</v>
      </c>
      <c r="BJ373" s="13" t="s">
        <v>82</v>
      </c>
      <c r="BK373" s="142">
        <f>ROUND(I373*H373,2)</f>
        <v>0</v>
      </c>
      <c r="BL373" s="13" t="s">
        <v>209</v>
      </c>
      <c r="BM373" s="141" t="s">
        <v>704</v>
      </c>
    </row>
    <row r="374" spans="2:65" s="1" customFormat="1">
      <c r="B374" s="28"/>
      <c r="D374" s="143" t="s">
        <v>141</v>
      </c>
      <c r="F374" s="144" t="s">
        <v>705</v>
      </c>
      <c r="I374" s="145"/>
      <c r="L374" s="28"/>
      <c r="M374" s="146"/>
      <c r="T374" s="52"/>
      <c r="AT374" s="13" t="s">
        <v>141</v>
      </c>
      <c r="AU374" s="13" t="s">
        <v>84</v>
      </c>
    </row>
    <row r="375" spans="2:65" s="1" customFormat="1" ht="16.5" customHeight="1">
      <c r="B375" s="28"/>
      <c r="C375" s="129" t="s">
        <v>706</v>
      </c>
      <c r="D375" s="129" t="s">
        <v>135</v>
      </c>
      <c r="E375" s="130" t="s">
        <v>707</v>
      </c>
      <c r="F375" s="131" t="s">
        <v>708</v>
      </c>
      <c r="G375" s="132" t="s">
        <v>241</v>
      </c>
      <c r="H375" s="133">
        <v>2</v>
      </c>
      <c r="I375" s="134"/>
      <c r="J375" s="135">
        <f>ROUND(I375*H375,2)</f>
        <v>0</v>
      </c>
      <c r="K375" s="136"/>
      <c r="L375" s="28"/>
      <c r="M375" s="137" t="s">
        <v>1</v>
      </c>
      <c r="N375" s="138" t="s">
        <v>39</v>
      </c>
      <c r="P375" s="139">
        <f>O375*H375</f>
        <v>0</v>
      </c>
      <c r="Q375" s="139">
        <v>9.0000000000000006E-5</v>
      </c>
      <c r="R375" s="139">
        <f>Q375*H375</f>
        <v>1.8000000000000001E-4</v>
      </c>
      <c r="S375" s="139">
        <v>0</v>
      </c>
      <c r="T375" s="140">
        <f>S375*H375</f>
        <v>0</v>
      </c>
      <c r="AR375" s="141" t="s">
        <v>209</v>
      </c>
      <c r="AT375" s="141" t="s">
        <v>135</v>
      </c>
      <c r="AU375" s="141" t="s">
        <v>84</v>
      </c>
      <c r="AY375" s="13" t="s">
        <v>131</v>
      </c>
      <c r="BE375" s="142">
        <f>IF(N375="základní",J375,0)</f>
        <v>0</v>
      </c>
      <c r="BF375" s="142">
        <f>IF(N375="snížená",J375,0)</f>
        <v>0</v>
      </c>
      <c r="BG375" s="142">
        <f>IF(N375="zákl. přenesená",J375,0)</f>
        <v>0</v>
      </c>
      <c r="BH375" s="142">
        <f>IF(N375="sníž. přenesená",J375,0)</f>
        <v>0</v>
      </c>
      <c r="BI375" s="142">
        <f>IF(N375="nulová",J375,0)</f>
        <v>0</v>
      </c>
      <c r="BJ375" s="13" t="s">
        <v>82</v>
      </c>
      <c r="BK375" s="142">
        <f>ROUND(I375*H375,2)</f>
        <v>0</v>
      </c>
      <c r="BL375" s="13" t="s">
        <v>209</v>
      </c>
      <c r="BM375" s="141" t="s">
        <v>709</v>
      </c>
    </row>
    <row r="376" spans="2:65" s="1" customFormat="1">
      <c r="B376" s="28"/>
      <c r="D376" s="143" t="s">
        <v>141</v>
      </c>
      <c r="F376" s="144" t="s">
        <v>710</v>
      </c>
      <c r="I376" s="145"/>
      <c r="L376" s="28"/>
      <c r="M376" s="146"/>
      <c r="T376" s="52"/>
      <c r="AT376" s="13" t="s">
        <v>141</v>
      </c>
      <c r="AU376" s="13" t="s">
        <v>84</v>
      </c>
    </row>
    <row r="377" spans="2:65" s="1" customFormat="1" ht="16.5" customHeight="1">
      <c r="B377" s="28"/>
      <c r="C377" s="129" t="s">
        <v>711</v>
      </c>
      <c r="D377" s="129" t="s">
        <v>135</v>
      </c>
      <c r="E377" s="130" t="s">
        <v>712</v>
      </c>
      <c r="F377" s="131" t="s">
        <v>713</v>
      </c>
      <c r="G377" s="132" t="s">
        <v>241</v>
      </c>
      <c r="H377" s="133">
        <v>8</v>
      </c>
      <c r="I377" s="134"/>
      <c r="J377" s="135">
        <f>ROUND(I377*H377,2)</f>
        <v>0</v>
      </c>
      <c r="K377" s="136"/>
      <c r="L377" s="28"/>
      <c r="M377" s="137" t="s">
        <v>1</v>
      </c>
      <c r="N377" s="138" t="s">
        <v>39</v>
      </c>
      <c r="P377" s="139">
        <f>O377*H377</f>
        <v>0</v>
      </c>
      <c r="Q377" s="139">
        <v>9.0000000000000006E-5</v>
      </c>
      <c r="R377" s="139">
        <f>Q377*H377</f>
        <v>7.2000000000000005E-4</v>
      </c>
      <c r="S377" s="139">
        <v>0</v>
      </c>
      <c r="T377" s="140">
        <f>S377*H377</f>
        <v>0</v>
      </c>
      <c r="AR377" s="141" t="s">
        <v>209</v>
      </c>
      <c r="AT377" s="141" t="s">
        <v>135</v>
      </c>
      <c r="AU377" s="141" t="s">
        <v>84</v>
      </c>
      <c r="AY377" s="13" t="s">
        <v>131</v>
      </c>
      <c r="BE377" s="142">
        <f>IF(N377="základní",J377,0)</f>
        <v>0</v>
      </c>
      <c r="BF377" s="142">
        <f>IF(N377="snížená",J377,0)</f>
        <v>0</v>
      </c>
      <c r="BG377" s="142">
        <f>IF(N377="zákl. přenesená",J377,0)</f>
        <v>0</v>
      </c>
      <c r="BH377" s="142">
        <f>IF(N377="sníž. přenesená",J377,0)</f>
        <v>0</v>
      </c>
      <c r="BI377" s="142">
        <f>IF(N377="nulová",J377,0)</f>
        <v>0</v>
      </c>
      <c r="BJ377" s="13" t="s">
        <v>82</v>
      </c>
      <c r="BK377" s="142">
        <f>ROUND(I377*H377,2)</f>
        <v>0</v>
      </c>
      <c r="BL377" s="13" t="s">
        <v>209</v>
      </c>
      <c r="BM377" s="141" t="s">
        <v>714</v>
      </c>
    </row>
    <row r="378" spans="2:65" s="1" customFormat="1">
      <c r="B378" s="28"/>
      <c r="D378" s="143" t="s">
        <v>141</v>
      </c>
      <c r="F378" s="144" t="s">
        <v>715</v>
      </c>
      <c r="I378" s="145"/>
      <c r="L378" s="28"/>
      <c r="M378" s="146"/>
      <c r="T378" s="52"/>
      <c r="AT378" s="13" t="s">
        <v>141</v>
      </c>
      <c r="AU378" s="13" t="s">
        <v>84</v>
      </c>
    </row>
    <row r="379" spans="2:65" s="1" customFormat="1" ht="16.5" customHeight="1">
      <c r="B379" s="28"/>
      <c r="C379" s="129" t="s">
        <v>716</v>
      </c>
      <c r="D379" s="129" t="s">
        <v>135</v>
      </c>
      <c r="E379" s="130" t="s">
        <v>717</v>
      </c>
      <c r="F379" s="131" t="s">
        <v>718</v>
      </c>
      <c r="G379" s="132" t="s">
        <v>241</v>
      </c>
      <c r="H379" s="133">
        <v>2</v>
      </c>
      <c r="I379" s="134"/>
      <c r="J379" s="135">
        <f>ROUND(I379*H379,2)</f>
        <v>0</v>
      </c>
      <c r="K379" s="136"/>
      <c r="L379" s="28"/>
      <c r="M379" s="137" t="s">
        <v>1</v>
      </c>
      <c r="N379" s="138" t="s">
        <v>39</v>
      </c>
      <c r="P379" s="139">
        <f>O379*H379</f>
        <v>0</v>
      </c>
      <c r="Q379" s="139">
        <v>2.4000000000000001E-4</v>
      </c>
      <c r="R379" s="139">
        <f>Q379*H379</f>
        <v>4.8000000000000001E-4</v>
      </c>
      <c r="S379" s="139">
        <v>0</v>
      </c>
      <c r="T379" s="140">
        <f>S379*H379</f>
        <v>0</v>
      </c>
      <c r="AR379" s="141" t="s">
        <v>209</v>
      </c>
      <c r="AT379" s="141" t="s">
        <v>135</v>
      </c>
      <c r="AU379" s="141" t="s">
        <v>84</v>
      </c>
      <c r="AY379" s="13" t="s">
        <v>131</v>
      </c>
      <c r="BE379" s="142">
        <f>IF(N379="základní",J379,0)</f>
        <v>0</v>
      </c>
      <c r="BF379" s="142">
        <f>IF(N379="snížená",J379,0)</f>
        <v>0</v>
      </c>
      <c r="BG379" s="142">
        <f>IF(N379="zákl. přenesená",J379,0)</f>
        <v>0</v>
      </c>
      <c r="BH379" s="142">
        <f>IF(N379="sníž. přenesená",J379,0)</f>
        <v>0</v>
      </c>
      <c r="BI379" s="142">
        <f>IF(N379="nulová",J379,0)</f>
        <v>0</v>
      </c>
      <c r="BJ379" s="13" t="s">
        <v>82</v>
      </c>
      <c r="BK379" s="142">
        <f>ROUND(I379*H379,2)</f>
        <v>0</v>
      </c>
      <c r="BL379" s="13" t="s">
        <v>209</v>
      </c>
      <c r="BM379" s="141" t="s">
        <v>719</v>
      </c>
    </row>
    <row r="380" spans="2:65" s="1" customFormat="1">
      <c r="B380" s="28"/>
      <c r="D380" s="143" t="s">
        <v>141</v>
      </c>
      <c r="F380" s="144" t="s">
        <v>720</v>
      </c>
      <c r="I380" s="145"/>
      <c r="L380" s="28"/>
      <c r="M380" s="146"/>
      <c r="T380" s="52"/>
      <c r="AT380" s="13" t="s">
        <v>141</v>
      </c>
      <c r="AU380" s="13" t="s">
        <v>84</v>
      </c>
    </row>
    <row r="381" spans="2:65" s="1" customFormat="1" ht="16.5" customHeight="1">
      <c r="B381" s="28"/>
      <c r="C381" s="129" t="s">
        <v>721</v>
      </c>
      <c r="D381" s="129" t="s">
        <v>135</v>
      </c>
      <c r="E381" s="130" t="s">
        <v>722</v>
      </c>
      <c r="F381" s="131" t="s">
        <v>723</v>
      </c>
      <c r="G381" s="132" t="s">
        <v>241</v>
      </c>
      <c r="H381" s="133">
        <v>10</v>
      </c>
      <c r="I381" s="134"/>
      <c r="J381" s="135">
        <f>ROUND(I381*H381,2)</f>
        <v>0</v>
      </c>
      <c r="K381" s="136"/>
      <c r="L381" s="28"/>
      <c r="M381" s="137" t="s">
        <v>1</v>
      </c>
      <c r="N381" s="138" t="s">
        <v>39</v>
      </c>
      <c r="P381" s="139">
        <f>O381*H381</f>
        <v>0</v>
      </c>
      <c r="Q381" s="139">
        <v>3.3E-4</v>
      </c>
      <c r="R381" s="139">
        <f>Q381*H381</f>
        <v>3.3E-3</v>
      </c>
      <c r="S381" s="139">
        <v>0</v>
      </c>
      <c r="T381" s="140">
        <f>S381*H381</f>
        <v>0</v>
      </c>
      <c r="AR381" s="141" t="s">
        <v>209</v>
      </c>
      <c r="AT381" s="141" t="s">
        <v>135</v>
      </c>
      <c r="AU381" s="141" t="s">
        <v>84</v>
      </c>
      <c r="AY381" s="13" t="s">
        <v>131</v>
      </c>
      <c r="BE381" s="142">
        <f>IF(N381="základní",J381,0)</f>
        <v>0</v>
      </c>
      <c r="BF381" s="142">
        <f>IF(N381="snížená",J381,0)</f>
        <v>0</v>
      </c>
      <c r="BG381" s="142">
        <f>IF(N381="zákl. přenesená",J381,0)</f>
        <v>0</v>
      </c>
      <c r="BH381" s="142">
        <f>IF(N381="sníž. přenesená",J381,0)</f>
        <v>0</v>
      </c>
      <c r="BI381" s="142">
        <f>IF(N381="nulová",J381,0)</f>
        <v>0</v>
      </c>
      <c r="BJ381" s="13" t="s">
        <v>82</v>
      </c>
      <c r="BK381" s="142">
        <f>ROUND(I381*H381,2)</f>
        <v>0</v>
      </c>
      <c r="BL381" s="13" t="s">
        <v>209</v>
      </c>
      <c r="BM381" s="141" t="s">
        <v>724</v>
      </c>
    </row>
    <row r="382" spans="2:65" s="1" customFormat="1">
      <c r="B382" s="28"/>
      <c r="D382" s="143" t="s">
        <v>141</v>
      </c>
      <c r="F382" s="144" t="s">
        <v>725</v>
      </c>
      <c r="I382" s="145"/>
      <c r="L382" s="28"/>
      <c r="M382" s="146"/>
      <c r="T382" s="52"/>
      <c r="AT382" s="13" t="s">
        <v>141</v>
      </c>
      <c r="AU382" s="13" t="s">
        <v>84</v>
      </c>
    </row>
    <row r="383" spans="2:65" s="1" customFormat="1" ht="16.5" customHeight="1">
      <c r="B383" s="28"/>
      <c r="C383" s="129" t="s">
        <v>726</v>
      </c>
      <c r="D383" s="129" t="s">
        <v>135</v>
      </c>
      <c r="E383" s="130" t="s">
        <v>727</v>
      </c>
      <c r="F383" s="131" t="s">
        <v>728</v>
      </c>
      <c r="G383" s="132" t="s">
        <v>241</v>
      </c>
      <c r="H383" s="133">
        <v>2</v>
      </c>
      <c r="I383" s="134"/>
      <c r="J383" s="135">
        <f>ROUND(I383*H383,2)</f>
        <v>0</v>
      </c>
      <c r="K383" s="136"/>
      <c r="L383" s="28"/>
      <c r="M383" s="137" t="s">
        <v>1</v>
      </c>
      <c r="N383" s="138" t="s">
        <v>39</v>
      </c>
      <c r="P383" s="139">
        <f>O383*H383</f>
        <v>0</v>
      </c>
      <c r="Q383" s="139">
        <v>2.4000000000000001E-4</v>
      </c>
      <c r="R383" s="139">
        <f>Q383*H383</f>
        <v>4.8000000000000001E-4</v>
      </c>
      <c r="S383" s="139">
        <v>0</v>
      </c>
      <c r="T383" s="140">
        <f>S383*H383</f>
        <v>0</v>
      </c>
      <c r="AR383" s="141" t="s">
        <v>209</v>
      </c>
      <c r="AT383" s="141" t="s">
        <v>135</v>
      </c>
      <c r="AU383" s="141" t="s">
        <v>84</v>
      </c>
      <c r="AY383" s="13" t="s">
        <v>131</v>
      </c>
      <c r="BE383" s="142">
        <f>IF(N383="základní",J383,0)</f>
        <v>0</v>
      </c>
      <c r="BF383" s="142">
        <f>IF(N383="snížená",J383,0)</f>
        <v>0</v>
      </c>
      <c r="BG383" s="142">
        <f>IF(N383="zákl. přenesená",J383,0)</f>
        <v>0</v>
      </c>
      <c r="BH383" s="142">
        <f>IF(N383="sníž. přenesená",J383,0)</f>
        <v>0</v>
      </c>
      <c r="BI383" s="142">
        <f>IF(N383="nulová",J383,0)</f>
        <v>0</v>
      </c>
      <c r="BJ383" s="13" t="s">
        <v>82</v>
      </c>
      <c r="BK383" s="142">
        <f>ROUND(I383*H383,2)</f>
        <v>0</v>
      </c>
      <c r="BL383" s="13" t="s">
        <v>209</v>
      </c>
      <c r="BM383" s="141" t="s">
        <v>729</v>
      </c>
    </row>
    <row r="384" spans="2:65" s="1" customFormat="1">
      <c r="B384" s="28"/>
      <c r="D384" s="143" t="s">
        <v>141</v>
      </c>
      <c r="F384" s="144" t="s">
        <v>730</v>
      </c>
      <c r="I384" s="145"/>
      <c r="L384" s="28"/>
      <c r="M384" s="146"/>
      <c r="T384" s="52"/>
      <c r="AT384" s="13" t="s">
        <v>141</v>
      </c>
      <c r="AU384" s="13" t="s">
        <v>84</v>
      </c>
    </row>
    <row r="385" spans="2:65" s="1" customFormat="1" ht="16.5" customHeight="1">
      <c r="B385" s="28"/>
      <c r="C385" s="129" t="s">
        <v>731</v>
      </c>
      <c r="D385" s="129" t="s">
        <v>135</v>
      </c>
      <c r="E385" s="130" t="s">
        <v>732</v>
      </c>
      <c r="F385" s="131" t="s">
        <v>733</v>
      </c>
      <c r="G385" s="132" t="s">
        <v>241</v>
      </c>
      <c r="H385" s="133">
        <v>1</v>
      </c>
      <c r="I385" s="134"/>
      <c r="J385" s="135">
        <f>ROUND(I385*H385,2)</f>
        <v>0</v>
      </c>
      <c r="K385" s="136"/>
      <c r="L385" s="28"/>
      <c r="M385" s="137" t="s">
        <v>1</v>
      </c>
      <c r="N385" s="138" t="s">
        <v>39</v>
      </c>
      <c r="P385" s="139">
        <f>O385*H385</f>
        <v>0</v>
      </c>
      <c r="Q385" s="139">
        <v>6.2E-4</v>
      </c>
      <c r="R385" s="139">
        <f>Q385*H385</f>
        <v>6.2E-4</v>
      </c>
      <c r="S385" s="139">
        <v>0</v>
      </c>
      <c r="T385" s="140">
        <f>S385*H385</f>
        <v>0</v>
      </c>
      <c r="AR385" s="141" t="s">
        <v>209</v>
      </c>
      <c r="AT385" s="141" t="s">
        <v>135</v>
      </c>
      <c r="AU385" s="141" t="s">
        <v>84</v>
      </c>
      <c r="AY385" s="13" t="s">
        <v>131</v>
      </c>
      <c r="BE385" s="142">
        <f>IF(N385="základní",J385,0)</f>
        <v>0</v>
      </c>
      <c r="BF385" s="142">
        <f>IF(N385="snížená",J385,0)</f>
        <v>0</v>
      </c>
      <c r="BG385" s="142">
        <f>IF(N385="zákl. přenesená",J385,0)</f>
        <v>0</v>
      </c>
      <c r="BH385" s="142">
        <f>IF(N385="sníž. přenesená",J385,0)</f>
        <v>0</v>
      </c>
      <c r="BI385" s="142">
        <f>IF(N385="nulová",J385,0)</f>
        <v>0</v>
      </c>
      <c r="BJ385" s="13" t="s">
        <v>82</v>
      </c>
      <c r="BK385" s="142">
        <f>ROUND(I385*H385,2)</f>
        <v>0</v>
      </c>
      <c r="BL385" s="13" t="s">
        <v>209</v>
      </c>
      <c r="BM385" s="141" t="s">
        <v>734</v>
      </c>
    </row>
    <row r="386" spans="2:65" s="1" customFormat="1">
      <c r="B386" s="28"/>
      <c r="D386" s="143" t="s">
        <v>141</v>
      </c>
      <c r="F386" s="144" t="s">
        <v>735</v>
      </c>
      <c r="I386" s="145"/>
      <c r="L386" s="28"/>
      <c r="M386" s="146"/>
      <c r="T386" s="52"/>
      <c r="AT386" s="13" t="s">
        <v>141</v>
      </c>
      <c r="AU386" s="13" t="s">
        <v>84</v>
      </c>
    </row>
    <row r="387" spans="2:65" s="1" customFormat="1" ht="16.5" customHeight="1">
      <c r="B387" s="28"/>
      <c r="C387" s="129" t="s">
        <v>736</v>
      </c>
      <c r="D387" s="129" t="s">
        <v>135</v>
      </c>
      <c r="E387" s="130" t="s">
        <v>737</v>
      </c>
      <c r="F387" s="131" t="s">
        <v>738</v>
      </c>
      <c r="G387" s="132" t="s">
        <v>241</v>
      </c>
      <c r="H387" s="133">
        <v>2</v>
      </c>
      <c r="I387" s="134"/>
      <c r="J387" s="135">
        <f>ROUND(I387*H387,2)</f>
        <v>0</v>
      </c>
      <c r="K387" s="136"/>
      <c r="L387" s="28"/>
      <c r="M387" s="137" t="s">
        <v>1</v>
      </c>
      <c r="N387" s="138" t="s">
        <v>39</v>
      </c>
      <c r="P387" s="139">
        <f>O387*H387</f>
        <v>0</v>
      </c>
      <c r="Q387" s="139">
        <v>7.7999999999999999E-4</v>
      </c>
      <c r="R387" s="139">
        <f>Q387*H387</f>
        <v>1.56E-3</v>
      </c>
      <c r="S387" s="139">
        <v>0</v>
      </c>
      <c r="T387" s="140">
        <f>S387*H387</f>
        <v>0</v>
      </c>
      <c r="AR387" s="141" t="s">
        <v>209</v>
      </c>
      <c r="AT387" s="141" t="s">
        <v>135</v>
      </c>
      <c r="AU387" s="141" t="s">
        <v>84</v>
      </c>
      <c r="AY387" s="13" t="s">
        <v>131</v>
      </c>
      <c r="BE387" s="142">
        <f>IF(N387="základní",J387,0)</f>
        <v>0</v>
      </c>
      <c r="BF387" s="142">
        <f>IF(N387="snížená",J387,0)</f>
        <v>0</v>
      </c>
      <c r="BG387" s="142">
        <f>IF(N387="zákl. přenesená",J387,0)</f>
        <v>0</v>
      </c>
      <c r="BH387" s="142">
        <f>IF(N387="sníž. přenesená",J387,0)</f>
        <v>0</v>
      </c>
      <c r="BI387" s="142">
        <f>IF(N387="nulová",J387,0)</f>
        <v>0</v>
      </c>
      <c r="BJ387" s="13" t="s">
        <v>82</v>
      </c>
      <c r="BK387" s="142">
        <f>ROUND(I387*H387,2)</f>
        <v>0</v>
      </c>
      <c r="BL387" s="13" t="s">
        <v>209</v>
      </c>
      <c r="BM387" s="141" t="s">
        <v>739</v>
      </c>
    </row>
    <row r="388" spans="2:65" s="1" customFormat="1">
      <c r="B388" s="28"/>
      <c r="D388" s="143" t="s">
        <v>141</v>
      </c>
      <c r="F388" s="144" t="s">
        <v>740</v>
      </c>
      <c r="I388" s="145"/>
      <c r="L388" s="28"/>
      <c r="M388" s="146"/>
      <c r="T388" s="52"/>
      <c r="AT388" s="13" t="s">
        <v>141</v>
      </c>
      <c r="AU388" s="13" t="s">
        <v>84</v>
      </c>
    </row>
    <row r="389" spans="2:65" s="1" customFormat="1" ht="16.5" customHeight="1">
      <c r="B389" s="28"/>
      <c r="C389" s="129" t="s">
        <v>741</v>
      </c>
      <c r="D389" s="129" t="s">
        <v>135</v>
      </c>
      <c r="E389" s="130" t="s">
        <v>742</v>
      </c>
      <c r="F389" s="131" t="s">
        <v>743</v>
      </c>
      <c r="G389" s="132" t="s">
        <v>241</v>
      </c>
      <c r="H389" s="133">
        <v>1</v>
      </c>
      <c r="I389" s="134"/>
      <c r="J389" s="135">
        <f>ROUND(I389*H389,2)</f>
        <v>0</v>
      </c>
      <c r="K389" s="136"/>
      <c r="L389" s="28"/>
      <c r="M389" s="137" t="s">
        <v>1</v>
      </c>
      <c r="N389" s="138" t="s">
        <v>39</v>
      </c>
      <c r="P389" s="139">
        <f>O389*H389</f>
        <v>0</v>
      </c>
      <c r="Q389" s="139">
        <v>1.4400000000000001E-3</v>
      </c>
      <c r="R389" s="139">
        <f>Q389*H389</f>
        <v>1.4400000000000001E-3</v>
      </c>
      <c r="S389" s="139">
        <v>0</v>
      </c>
      <c r="T389" s="140">
        <f>S389*H389</f>
        <v>0</v>
      </c>
      <c r="AR389" s="141" t="s">
        <v>209</v>
      </c>
      <c r="AT389" s="141" t="s">
        <v>135</v>
      </c>
      <c r="AU389" s="141" t="s">
        <v>84</v>
      </c>
      <c r="AY389" s="13" t="s">
        <v>131</v>
      </c>
      <c r="BE389" s="142">
        <f>IF(N389="základní",J389,0)</f>
        <v>0</v>
      </c>
      <c r="BF389" s="142">
        <f>IF(N389="snížená",J389,0)</f>
        <v>0</v>
      </c>
      <c r="BG389" s="142">
        <f>IF(N389="zákl. přenesená",J389,0)</f>
        <v>0</v>
      </c>
      <c r="BH389" s="142">
        <f>IF(N389="sníž. přenesená",J389,0)</f>
        <v>0</v>
      </c>
      <c r="BI389" s="142">
        <f>IF(N389="nulová",J389,0)</f>
        <v>0</v>
      </c>
      <c r="BJ389" s="13" t="s">
        <v>82</v>
      </c>
      <c r="BK389" s="142">
        <f>ROUND(I389*H389,2)</f>
        <v>0</v>
      </c>
      <c r="BL389" s="13" t="s">
        <v>209</v>
      </c>
      <c r="BM389" s="141" t="s">
        <v>744</v>
      </c>
    </row>
    <row r="390" spans="2:65" s="1" customFormat="1">
      <c r="B390" s="28"/>
      <c r="D390" s="143" t="s">
        <v>141</v>
      </c>
      <c r="F390" s="144" t="s">
        <v>745</v>
      </c>
      <c r="I390" s="145"/>
      <c r="L390" s="28"/>
      <c r="M390" s="146"/>
      <c r="T390" s="52"/>
      <c r="AT390" s="13" t="s">
        <v>141</v>
      </c>
      <c r="AU390" s="13" t="s">
        <v>84</v>
      </c>
    </row>
    <row r="391" spans="2:65" s="1" customFormat="1" ht="16.5" customHeight="1">
      <c r="B391" s="28"/>
      <c r="C391" s="129" t="s">
        <v>746</v>
      </c>
      <c r="D391" s="129" t="s">
        <v>135</v>
      </c>
      <c r="E391" s="130" t="s">
        <v>747</v>
      </c>
      <c r="F391" s="131" t="s">
        <v>748</v>
      </c>
      <c r="G391" s="132" t="s">
        <v>241</v>
      </c>
      <c r="H391" s="133">
        <v>8</v>
      </c>
      <c r="I391" s="134"/>
      <c r="J391" s="135">
        <f>ROUND(I391*H391,2)</f>
        <v>0</v>
      </c>
      <c r="K391" s="136"/>
      <c r="L391" s="28"/>
      <c r="M391" s="137" t="s">
        <v>1</v>
      </c>
      <c r="N391" s="138" t="s">
        <v>39</v>
      </c>
      <c r="P391" s="139">
        <f>O391*H391</f>
        <v>0</v>
      </c>
      <c r="Q391" s="139">
        <v>2.7E-4</v>
      </c>
      <c r="R391" s="139">
        <f>Q391*H391</f>
        <v>2.16E-3</v>
      </c>
      <c r="S391" s="139">
        <v>0</v>
      </c>
      <c r="T391" s="140">
        <f>S391*H391</f>
        <v>0</v>
      </c>
      <c r="AR391" s="141" t="s">
        <v>209</v>
      </c>
      <c r="AT391" s="141" t="s">
        <v>135</v>
      </c>
      <c r="AU391" s="141" t="s">
        <v>84</v>
      </c>
      <c r="AY391" s="13" t="s">
        <v>131</v>
      </c>
      <c r="BE391" s="142">
        <f>IF(N391="základní",J391,0)</f>
        <v>0</v>
      </c>
      <c r="BF391" s="142">
        <f>IF(N391="snížená",J391,0)</f>
        <v>0</v>
      </c>
      <c r="BG391" s="142">
        <f>IF(N391="zákl. přenesená",J391,0)</f>
        <v>0</v>
      </c>
      <c r="BH391" s="142">
        <f>IF(N391="sníž. přenesená",J391,0)</f>
        <v>0</v>
      </c>
      <c r="BI391" s="142">
        <f>IF(N391="nulová",J391,0)</f>
        <v>0</v>
      </c>
      <c r="BJ391" s="13" t="s">
        <v>82</v>
      </c>
      <c r="BK391" s="142">
        <f>ROUND(I391*H391,2)</f>
        <v>0</v>
      </c>
      <c r="BL391" s="13" t="s">
        <v>209</v>
      </c>
      <c r="BM391" s="141" t="s">
        <v>749</v>
      </c>
    </row>
    <row r="392" spans="2:65" s="1" customFormat="1">
      <c r="B392" s="28"/>
      <c r="D392" s="143" t="s">
        <v>141</v>
      </c>
      <c r="F392" s="144" t="s">
        <v>750</v>
      </c>
      <c r="I392" s="145"/>
      <c r="L392" s="28"/>
      <c r="M392" s="146"/>
      <c r="T392" s="52"/>
      <c r="AT392" s="13" t="s">
        <v>141</v>
      </c>
      <c r="AU392" s="13" t="s">
        <v>84</v>
      </c>
    </row>
    <row r="393" spans="2:65" s="1" customFormat="1" ht="16.5" customHeight="1">
      <c r="B393" s="28"/>
      <c r="C393" s="129" t="s">
        <v>751</v>
      </c>
      <c r="D393" s="129" t="s">
        <v>135</v>
      </c>
      <c r="E393" s="130" t="s">
        <v>752</v>
      </c>
      <c r="F393" s="131" t="s">
        <v>753</v>
      </c>
      <c r="G393" s="132" t="s">
        <v>241</v>
      </c>
      <c r="H393" s="133">
        <v>2</v>
      </c>
      <c r="I393" s="134"/>
      <c r="J393" s="135">
        <f>ROUND(I393*H393,2)</f>
        <v>0</v>
      </c>
      <c r="K393" s="136"/>
      <c r="L393" s="28"/>
      <c r="M393" s="137" t="s">
        <v>1</v>
      </c>
      <c r="N393" s="138" t="s">
        <v>39</v>
      </c>
      <c r="P393" s="139">
        <f>O393*H393</f>
        <v>0</v>
      </c>
      <c r="Q393" s="139">
        <v>1.73E-3</v>
      </c>
      <c r="R393" s="139">
        <f>Q393*H393</f>
        <v>3.46E-3</v>
      </c>
      <c r="S393" s="139">
        <v>0</v>
      </c>
      <c r="T393" s="140">
        <f>S393*H393</f>
        <v>0</v>
      </c>
      <c r="AR393" s="141" t="s">
        <v>209</v>
      </c>
      <c r="AT393" s="141" t="s">
        <v>135</v>
      </c>
      <c r="AU393" s="141" t="s">
        <v>84</v>
      </c>
      <c r="AY393" s="13" t="s">
        <v>131</v>
      </c>
      <c r="BE393" s="142">
        <f>IF(N393="základní",J393,0)</f>
        <v>0</v>
      </c>
      <c r="BF393" s="142">
        <f>IF(N393="snížená",J393,0)</f>
        <v>0</v>
      </c>
      <c r="BG393" s="142">
        <f>IF(N393="zákl. přenesená",J393,0)</f>
        <v>0</v>
      </c>
      <c r="BH393" s="142">
        <f>IF(N393="sníž. přenesená",J393,0)</f>
        <v>0</v>
      </c>
      <c r="BI393" s="142">
        <f>IF(N393="nulová",J393,0)</f>
        <v>0</v>
      </c>
      <c r="BJ393" s="13" t="s">
        <v>82</v>
      </c>
      <c r="BK393" s="142">
        <f>ROUND(I393*H393,2)</f>
        <v>0</v>
      </c>
      <c r="BL393" s="13" t="s">
        <v>209</v>
      </c>
      <c r="BM393" s="141" t="s">
        <v>754</v>
      </c>
    </row>
    <row r="394" spans="2:65" s="1" customFormat="1">
      <c r="B394" s="28"/>
      <c r="D394" s="143" t="s">
        <v>141</v>
      </c>
      <c r="F394" s="144" t="s">
        <v>755</v>
      </c>
      <c r="I394" s="145"/>
      <c r="L394" s="28"/>
      <c r="M394" s="146"/>
      <c r="T394" s="52"/>
      <c r="AT394" s="13" t="s">
        <v>141</v>
      </c>
      <c r="AU394" s="13" t="s">
        <v>84</v>
      </c>
    </row>
    <row r="395" spans="2:65" s="1" customFormat="1" ht="16.5" customHeight="1">
      <c r="B395" s="28"/>
      <c r="C395" s="129" t="s">
        <v>756</v>
      </c>
      <c r="D395" s="129" t="s">
        <v>135</v>
      </c>
      <c r="E395" s="130" t="s">
        <v>757</v>
      </c>
      <c r="F395" s="131" t="s">
        <v>758</v>
      </c>
      <c r="G395" s="132" t="s">
        <v>241</v>
      </c>
      <c r="H395" s="133">
        <v>2</v>
      </c>
      <c r="I395" s="134"/>
      <c r="J395" s="135">
        <f>ROUND(I395*H395,2)</f>
        <v>0</v>
      </c>
      <c r="K395" s="136"/>
      <c r="L395" s="28"/>
      <c r="M395" s="137" t="s">
        <v>1</v>
      </c>
      <c r="N395" s="138" t="s">
        <v>39</v>
      </c>
      <c r="P395" s="139">
        <f>O395*H395</f>
        <v>0</v>
      </c>
      <c r="Q395" s="139">
        <v>2.1000000000000001E-4</v>
      </c>
      <c r="R395" s="139">
        <f>Q395*H395</f>
        <v>4.2000000000000002E-4</v>
      </c>
      <c r="S395" s="139">
        <v>0</v>
      </c>
      <c r="T395" s="140">
        <f>S395*H395</f>
        <v>0</v>
      </c>
      <c r="AR395" s="141" t="s">
        <v>209</v>
      </c>
      <c r="AT395" s="141" t="s">
        <v>135</v>
      </c>
      <c r="AU395" s="141" t="s">
        <v>84</v>
      </c>
      <c r="AY395" s="13" t="s">
        <v>131</v>
      </c>
      <c r="BE395" s="142">
        <f>IF(N395="základní",J395,0)</f>
        <v>0</v>
      </c>
      <c r="BF395" s="142">
        <f>IF(N395="snížená",J395,0)</f>
        <v>0</v>
      </c>
      <c r="BG395" s="142">
        <f>IF(N395="zákl. přenesená",J395,0)</f>
        <v>0</v>
      </c>
      <c r="BH395" s="142">
        <f>IF(N395="sníž. přenesená",J395,0)</f>
        <v>0</v>
      </c>
      <c r="BI395" s="142">
        <f>IF(N395="nulová",J395,0)</f>
        <v>0</v>
      </c>
      <c r="BJ395" s="13" t="s">
        <v>82</v>
      </c>
      <c r="BK395" s="142">
        <f>ROUND(I395*H395,2)</f>
        <v>0</v>
      </c>
      <c r="BL395" s="13" t="s">
        <v>209</v>
      </c>
      <c r="BM395" s="141" t="s">
        <v>759</v>
      </c>
    </row>
    <row r="396" spans="2:65" s="1" customFormat="1">
      <c r="B396" s="28"/>
      <c r="D396" s="143" t="s">
        <v>141</v>
      </c>
      <c r="F396" s="144" t="s">
        <v>760</v>
      </c>
      <c r="I396" s="145"/>
      <c r="L396" s="28"/>
      <c r="M396" s="146"/>
      <c r="T396" s="52"/>
      <c r="AT396" s="13" t="s">
        <v>141</v>
      </c>
      <c r="AU396" s="13" t="s">
        <v>84</v>
      </c>
    </row>
    <row r="397" spans="2:65" s="1" customFormat="1" ht="16.5" customHeight="1">
      <c r="B397" s="28"/>
      <c r="C397" s="129" t="s">
        <v>761</v>
      </c>
      <c r="D397" s="129" t="s">
        <v>135</v>
      </c>
      <c r="E397" s="130" t="s">
        <v>762</v>
      </c>
      <c r="F397" s="131" t="s">
        <v>763</v>
      </c>
      <c r="G397" s="132" t="s">
        <v>241</v>
      </c>
      <c r="H397" s="133">
        <v>8</v>
      </c>
      <c r="I397" s="134"/>
      <c r="J397" s="135">
        <f>ROUND(I397*H397,2)</f>
        <v>0</v>
      </c>
      <c r="K397" s="136"/>
      <c r="L397" s="28"/>
      <c r="M397" s="137" t="s">
        <v>1</v>
      </c>
      <c r="N397" s="138" t="s">
        <v>39</v>
      </c>
      <c r="P397" s="139">
        <f>O397*H397</f>
        <v>0</v>
      </c>
      <c r="Q397" s="139">
        <v>1.6800000000000001E-3</v>
      </c>
      <c r="R397" s="139">
        <f>Q397*H397</f>
        <v>1.3440000000000001E-2</v>
      </c>
      <c r="S397" s="139">
        <v>0</v>
      </c>
      <c r="T397" s="140">
        <f>S397*H397</f>
        <v>0</v>
      </c>
      <c r="AR397" s="141" t="s">
        <v>209</v>
      </c>
      <c r="AT397" s="141" t="s">
        <v>135</v>
      </c>
      <c r="AU397" s="141" t="s">
        <v>84</v>
      </c>
      <c r="AY397" s="13" t="s">
        <v>131</v>
      </c>
      <c r="BE397" s="142">
        <f>IF(N397="základní",J397,0)</f>
        <v>0</v>
      </c>
      <c r="BF397" s="142">
        <f>IF(N397="snížená",J397,0)</f>
        <v>0</v>
      </c>
      <c r="BG397" s="142">
        <f>IF(N397="zákl. přenesená",J397,0)</f>
        <v>0</v>
      </c>
      <c r="BH397" s="142">
        <f>IF(N397="sníž. přenesená",J397,0)</f>
        <v>0</v>
      </c>
      <c r="BI397" s="142">
        <f>IF(N397="nulová",J397,0)</f>
        <v>0</v>
      </c>
      <c r="BJ397" s="13" t="s">
        <v>82</v>
      </c>
      <c r="BK397" s="142">
        <f>ROUND(I397*H397,2)</f>
        <v>0</v>
      </c>
      <c r="BL397" s="13" t="s">
        <v>209</v>
      </c>
      <c r="BM397" s="141" t="s">
        <v>764</v>
      </c>
    </row>
    <row r="398" spans="2:65" s="1" customFormat="1">
      <c r="B398" s="28"/>
      <c r="D398" s="143" t="s">
        <v>141</v>
      </c>
      <c r="F398" s="144" t="s">
        <v>765</v>
      </c>
      <c r="I398" s="145"/>
      <c r="L398" s="28"/>
      <c r="M398" s="146"/>
      <c r="T398" s="52"/>
      <c r="AT398" s="13" t="s">
        <v>141</v>
      </c>
      <c r="AU398" s="13" t="s">
        <v>84</v>
      </c>
    </row>
    <row r="399" spans="2:65" s="1" customFormat="1" ht="16.5" customHeight="1">
      <c r="B399" s="28"/>
      <c r="C399" s="129" t="s">
        <v>766</v>
      </c>
      <c r="D399" s="129" t="s">
        <v>135</v>
      </c>
      <c r="E399" s="130" t="s">
        <v>767</v>
      </c>
      <c r="F399" s="131" t="s">
        <v>768</v>
      </c>
      <c r="G399" s="132" t="s">
        <v>241</v>
      </c>
      <c r="H399" s="133">
        <v>1</v>
      </c>
      <c r="I399" s="134"/>
      <c r="J399" s="135">
        <f>ROUND(I399*H399,2)</f>
        <v>0</v>
      </c>
      <c r="K399" s="136"/>
      <c r="L399" s="28"/>
      <c r="M399" s="137" t="s">
        <v>1</v>
      </c>
      <c r="N399" s="138" t="s">
        <v>39</v>
      </c>
      <c r="P399" s="139">
        <f>O399*H399</f>
        <v>0</v>
      </c>
      <c r="Q399" s="139">
        <v>5.6999999999999998E-4</v>
      </c>
      <c r="R399" s="139">
        <f>Q399*H399</f>
        <v>5.6999999999999998E-4</v>
      </c>
      <c r="S399" s="139">
        <v>0</v>
      </c>
      <c r="T399" s="140">
        <f>S399*H399</f>
        <v>0</v>
      </c>
      <c r="AR399" s="141" t="s">
        <v>209</v>
      </c>
      <c r="AT399" s="141" t="s">
        <v>135</v>
      </c>
      <c r="AU399" s="141" t="s">
        <v>84</v>
      </c>
      <c r="AY399" s="13" t="s">
        <v>131</v>
      </c>
      <c r="BE399" s="142">
        <f>IF(N399="základní",J399,0)</f>
        <v>0</v>
      </c>
      <c r="BF399" s="142">
        <f>IF(N399="snížená",J399,0)</f>
        <v>0</v>
      </c>
      <c r="BG399" s="142">
        <f>IF(N399="zákl. přenesená",J399,0)</f>
        <v>0</v>
      </c>
      <c r="BH399" s="142">
        <f>IF(N399="sníž. přenesená",J399,0)</f>
        <v>0</v>
      </c>
      <c r="BI399" s="142">
        <f>IF(N399="nulová",J399,0)</f>
        <v>0</v>
      </c>
      <c r="BJ399" s="13" t="s">
        <v>82</v>
      </c>
      <c r="BK399" s="142">
        <f>ROUND(I399*H399,2)</f>
        <v>0</v>
      </c>
      <c r="BL399" s="13" t="s">
        <v>209</v>
      </c>
      <c r="BM399" s="141" t="s">
        <v>769</v>
      </c>
    </row>
    <row r="400" spans="2:65" s="1" customFormat="1">
      <c r="B400" s="28"/>
      <c r="D400" s="143" t="s">
        <v>141</v>
      </c>
      <c r="F400" s="144" t="s">
        <v>770</v>
      </c>
      <c r="I400" s="145"/>
      <c r="L400" s="28"/>
      <c r="M400" s="146"/>
      <c r="T400" s="52"/>
      <c r="AT400" s="13" t="s">
        <v>141</v>
      </c>
      <c r="AU400" s="13" t="s">
        <v>84</v>
      </c>
    </row>
    <row r="401" spans="2:65" s="1" customFormat="1" ht="16.5" customHeight="1">
      <c r="B401" s="28"/>
      <c r="C401" s="129" t="s">
        <v>771</v>
      </c>
      <c r="D401" s="129" t="s">
        <v>135</v>
      </c>
      <c r="E401" s="130" t="s">
        <v>772</v>
      </c>
      <c r="F401" s="131" t="s">
        <v>773</v>
      </c>
      <c r="G401" s="132" t="s">
        <v>241</v>
      </c>
      <c r="H401" s="133">
        <v>6</v>
      </c>
      <c r="I401" s="134"/>
      <c r="J401" s="135">
        <f>ROUND(I401*H401,2)</f>
        <v>0</v>
      </c>
      <c r="K401" s="136"/>
      <c r="L401" s="28"/>
      <c r="M401" s="137" t="s">
        <v>1</v>
      </c>
      <c r="N401" s="138" t="s">
        <v>39</v>
      </c>
      <c r="P401" s="139">
        <f>O401*H401</f>
        <v>0</v>
      </c>
      <c r="Q401" s="139">
        <v>5.2999999999999998E-4</v>
      </c>
      <c r="R401" s="139">
        <f>Q401*H401</f>
        <v>3.1799999999999997E-3</v>
      </c>
      <c r="S401" s="139">
        <v>0</v>
      </c>
      <c r="T401" s="140">
        <f>S401*H401</f>
        <v>0</v>
      </c>
      <c r="AR401" s="141" t="s">
        <v>209</v>
      </c>
      <c r="AT401" s="141" t="s">
        <v>135</v>
      </c>
      <c r="AU401" s="141" t="s">
        <v>84</v>
      </c>
      <c r="AY401" s="13" t="s">
        <v>131</v>
      </c>
      <c r="BE401" s="142">
        <f>IF(N401="základní",J401,0)</f>
        <v>0</v>
      </c>
      <c r="BF401" s="142">
        <f>IF(N401="snížená",J401,0)</f>
        <v>0</v>
      </c>
      <c r="BG401" s="142">
        <f>IF(N401="zákl. přenesená",J401,0)</f>
        <v>0</v>
      </c>
      <c r="BH401" s="142">
        <f>IF(N401="sníž. přenesená",J401,0)</f>
        <v>0</v>
      </c>
      <c r="BI401" s="142">
        <f>IF(N401="nulová",J401,0)</f>
        <v>0</v>
      </c>
      <c r="BJ401" s="13" t="s">
        <v>82</v>
      </c>
      <c r="BK401" s="142">
        <f>ROUND(I401*H401,2)</f>
        <v>0</v>
      </c>
      <c r="BL401" s="13" t="s">
        <v>209</v>
      </c>
      <c r="BM401" s="141" t="s">
        <v>774</v>
      </c>
    </row>
    <row r="402" spans="2:65" s="1" customFormat="1">
      <c r="B402" s="28"/>
      <c r="D402" s="143" t="s">
        <v>141</v>
      </c>
      <c r="F402" s="144" t="s">
        <v>775</v>
      </c>
      <c r="I402" s="145"/>
      <c r="L402" s="28"/>
      <c r="M402" s="146"/>
      <c r="T402" s="52"/>
      <c r="AT402" s="13" t="s">
        <v>141</v>
      </c>
      <c r="AU402" s="13" t="s">
        <v>84</v>
      </c>
    </row>
    <row r="403" spans="2:65" s="1" customFormat="1" ht="16.5" customHeight="1">
      <c r="B403" s="28"/>
      <c r="C403" s="129" t="s">
        <v>776</v>
      </c>
      <c r="D403" s="129" t="s">
        <v>135</v>
      </c>
      <c r="E403" s="130" t="s">
        <v>777</v>
      </c>
      <c r="F403" s="131" t="s">
        <v>778</v>
      </c>
      <c r="G403" s="132" t="s">
        <v>241</v>
      </c>
      <c r="H403" s="133">
        <v>1</v>
      </c>
      <c r="I403" s="134"/>
      <c r="J403" s="135">
        <f>ROUND(I403*H403,2)</f>
        <v>0</v>
      </c>
      <c r="K403" s="136"/>
      <c r="L403" s="28"/>
      <c r="M403" s="137" t="s">
        <v>1</v>
      </c>
      <c r="N403" s="138" t="s">
        <v>39</v>
      </c>
      <c r="P403" s="139">
        <f>O403*H403</f>
        <v>0</v>
      </c>
      <c r="Q403" s="139">
        <v>6.3000000000000003E-4</v>
      </c>
      <c r="R403" s="139">
        <f>Q403*H403</f>
        <v>6.3000000000000003E-4</v>
      </c>
      <c r="S403" s="139">
        <v>0</v>
      </c>
      <c r="T403" s="140">
        <f>S403*H403</f>
        <v>0</v>
      </c>
      <c r="AR403" s="141" t="s">
        <v>209</v>
      </c>
      <c r="AT403" s="141" t="s">
        <v>135</v>
      </c>
      <c r="AU403" s="141" t="s">
        <v>84</v>
      </c>
      <c r="AY403" s="13" t="s">
        <v>131</v>
      </c>
      <c r="BE403" s="142">
        <f>IF(N403="základní",J403,0)</f>
        <v>0</v>
      </c>
      <c r="BF403" s="142">
        <f>IF(N403="snížená",J403,0)</f>
        <v>0</v>
      </c>
      <c r="BG403" s="142">
        <f>IF(N403="zákl. přenesená",J403,0)</f>
        <v>0</v>
      </c>
      <c r="BH403" s="142">
        <f>IF(N403="sníž. přenesená",J403,0)</f>
        <v>0</v>
      </c>
      <c r="BI403" s="142">
        <f>IF(N403="nulová",J403,0)</f>
        <v>0</v>
      </c>
      <c r="BJ403" s="13" t="s">
        <v>82</v>
      </c>
      <c r="BK403" s="142">
        <f>ROUND(I403*H403,2)</f>
        <v>0</v>
      </c>
      <c r="BL403" s="13" t="s">
        <v>209</v>
      </c>
      <c r="BM403" s="141" t="s">
        <v>779</v>
      </c>
    </row>
    <row r="404" spans="2:65" s="1" customFormat="1">
      <c r="B404" s="28"/>
      <c r="D404" s="143" t="s">
        <v>141</v>
      </c>
      <c r="F404" s="144" t="s">
        <v>780</v>
      </c>
      <c r="I404" s="145"/>
      <c r="L404" s="28"/>
      <c r="M404" s="146"/>
      <c r="T404" s="52"/>
      <c r="AT404" s="13" t="s">
        <v>141</v>
      </c>
      <c r="AU404" s="13" t="s">
        <v>84</v>
      </c>
    </row>
    <row r="405" spans="2:65" s="1" customFormat="1" ht="16.5" customHeight="1">
      <c r="B405" s="28"/>
      <c r="C405" s="129" t="s">
        <v>781</v>
      </c>
      <c r="D405" s="129" t="s">
        <v>135</v>
      </c>
      <c r="E405" s="130" t="s">
        <v>782</v>
      </c>
      <c r="F405" s="131" t="s">
        <v>783</v>
      </c>
      <c r="G405" s="132" t="s">
        <v>241</v>
      </c>
      <c r="H405" s="133">
        <v>2</v>
      </c>
      <c r="I405" s="134"/>
      <c r="J405" s="135">
        <f>ROUND(I405*H405,2)</f>
        <v>0</v>
      </c>
      <c r="K405" s="136"/>
      <c r="L405" s="28"/>
      <c r="M405" s="137" t="s">
        <v>1</v>
      </c>
      <c r="N405" s="138" t="s">
        <v>39</v>
      </c>
      <c r="P405" s="139">
        <f>O405*H405</f>
        <v>0</v>
      </c>
      <c r="Q405" s="139">
        <v>3.1199999999999999E-3</v>
      </c>
      <c r="R405" s="139">
        <f>Q405*H405</f>
        <v>6.2399999999999999E-3</v>
      </c>
      <c r="S405" s="139">
        <v>0</v>
      </c>
      <c r="T405" s="140">
        <f>S405*H405</f>
        <v>0</v>
      </c>
      <c r="AR405" s="141" t="s">
        <v>209</v>
      </c>
      <c r="AT405" s="141" t="s">
        <v>135</v>
      </c>
      <c r="AU405" s="141" t="s">
        <v>84</v>
      </c>
      <c r="AY405" s="13" t="s">
        <v>131</v>
      </c>
      <c r="BE405" s="142">
        <f>IF(N405="základní",J405,0)</f>
        <v>0</v>
      </c>
      <c r="BF405" s="142">
        <f>IF(N405="snížená",J405,0)</f>
        <v>0</v>
      </c>
      <c r="BG405" s="142">
        <f>IF(N405="zákl. přenesená",J405,0)</f>
        <v>0</v>
      </c>
      <c r="BH405" s="142">
        <f>IF(N405="sníž. přenesená",J405,0)</f>
        <v>0</v>
      </c>
      <c r="BI405" s="142">
        <f>IF(N405="nulová",J405,0)</f>
        <v>0</v>
      </c>
      <c r="BJ405" s="13" t="s">
        <v>82</v>
      </c>
      <c r="BK405" s="142">
        <f>ROUND(I405*H405,2)</f>
        <v>0</v>
      </c>
      <c r="BL405" s="13" t="s">
        <v>209</v>
      </c>
      <c r="BM405" s="141" t="s">
        <v>784</v>
      </c>
    </row>
    <row r="406" spans="2:65" s="1" customFormat="1">
      <c r="B406" s="28"/>
      <c r="D406" s="143" t="s">
        <v>141</v>
      </c>
      <c r="F406" s="144" t="s">
        <v>785</v>
      </c>
      <c r="I406" s="145"/>
      <c r="L406" s="28"/>
      <c r="M406" s="146"/>
      <c r="T406" s="52"/>
      <c r="AT406" s="13" t="s">
        <v>141</v>
      </c>
      <c r="AU406" s="13" t="s">
        <v>84</v>
      </c>
    </row>
    <row r="407" spans="2:65" s="1" customFormat="1" ht="16.5" customHeight="1">
      <c r="B407" s="28"/>
      <c r="C407" s="129" t="s">
        <v>786</v>
      </c>
      <c r="D407" s="129" t="s">
        <v>135</v>
      </c>
      <c r="E407" s="130" t="s">
        <v>787</v>
      </c>
      <c r="F407" s="131" t="s">
        <v>788</v>
      </c>
      <c r="G407" s="132" t="s">
        <v>241</v>
      </c>
      <c r="H407" s="133">
        <v>2</v>
      </c>
      <c r="I407" s="134"/>
      <c r="J407" s="135">
        <f>ROUND(I407*H407,2)</f>
        <v>0</v>
      </c>
      <c r="K407" s="136"/>
      <c r="L407" s="28"/>
      <c r="M407" s="137" t="s">
        <v>1</v>
      </c>
      <c r="N407" s="138" t="s">
        <v>39</v>
      </c>
      <c r="P407" s="139">
        <f>O407*H407</f>
        <v>0</v>
      </c>
      <c r="Q407" s="139">
        <v>5.2999999999999998E-4</v>
      </c>
      <c r="R407" s="139">
        <f>Q407*H407</f>
        <v>1.06E-3</v>
      </c>
      <c r="S407" s="139">
        <v>0</v>
      </c>
      <c r="T407" s="140">
        <f>S407*H407</f>
        <v>0</v>
      </c>
      <c r="AR407" s="141" t="s">
        <v>209</v>
      </c>
      <c r="AT407" s="141" t="s">
        <v>135</v>
      </c>
      <c r="AU407" s="141" t="s">
        <v>84</v>
      </c>
      <c r="AY407" s="13" t="s">
        <v>131</v>
      </c>
      <c r="BE407" s="142">
        <f>IF(N407="základní",J407,0)</f>
        <v>0</v>
      </c>
      <c r="BF407" s="142">
        <f>IF(N407="snížená",J407,0)</f>
        <v>0</v>
      </c>
      <c r="BG407" s="142">
        <f>IF(N407="zákl. přenesená",J407,0)</f>
        <v>0</v>
      </c>
      <c r="BH407" s="142">
        <f>IF(N407="sníž. přenesená",J407,0)</f>
        <v>0</v>
      </c>
      <c r="BI407" s="142">
        <f>IF(N407="nulová",J407,0)</f>
        <v>0</v>
      </c>
      <c r="BJ407" s="13" t="s">
        <v>82</v>
      </c>
      <c r="BK407" s="142">
        <f>ROUND(I407*H407,2)</f>
        <v>0</v>
      </c>
      <c r="BL407" s="13" t="s">
        <v>209</v>
      </c>
      <c r="BM407" s="141" t="s">
        <v>789</v>
      </c>
    </row>
    <row r="408" spans="2:65" s="1" customFormat="1">
      <c r="B408" s="28"/>
      <c r="D408" s="143" t="s">
        <v>141</v>
      </c>
      <c r="F408" s="144" t="s">
        <v>788</v>
      </c>
      <c r="I408" s="145"/>
      <c r="L408" s="28"/>
      <c r="M408" s="146"/>
      <c r="T408" s="52"/>
      <c r="AT408" s="13" t="s">
        <v>141</v>
      </c>
      <c r="AU408" s="13" t="s">
        <v>84</v>
      </c>
    </row>
    <row r="409" spans="2:65" s="1" customFormat="1" ht="16.5" customHeight="1">
      <c r="B409" s="28"/>
      <c r="C409" s="129" t="s">
        <v>790</v>
      </c>
      <c r="D409" s="129" t="s">
        <v>135</v>
      </c>
      <c r="E409" s="130" t="s">
        <v>791</v>
      </c>
      <c r="F409" s="131" t="s">
        <v>792</v>
      </c>
      <c r="G409" s="132" t="s">
        <v>241</v>
      </c>
      <c r="H409" s="133">
        <v>2</v>
      </c>
      <c r="I409" s="134"/>
      <c r="J409" s="135">
        <f>ROUND(I409*H409,2)</f>
        <v>0</v>
      </c>
      <c r="K409" s="136"/>
      <c r="L409" s="28"/>
      <c r="M409" s="137" t="s">
        <v>1</v>
      </c>
      <c r="N409" s="138" t="s">
        <v>39</v>
      </c>
      <c r="P409" s="139">
        <f>O409*H409</f>
        <v>0</v>
      </c>
      <c r="Q409" s="139">
        <v>1.47E-3</v>
      </c>
      <c r="R409" s="139">
        <f>Q409*H409</f>
        <v>2.9399999999999999E-3</v>
      </c>
      <c r="S409" s="139">
        <v>0</v>
      </c>
      <c r="T409" s="140">
        <f>S409*H409</f>
        <v>0</v>
      </c>
      <c r="AR409" s="141" t="s">
        <v>209</v>
      </c>
      <c r="AT409" s="141" t="s">
        <v>135</v>
      </c>
      <c r="AU409" s="141" t="s">
        <v>84</v>
      </c>
      <c r="AY409" s="13" t="s">
        <v>131</v>
      </c>
      <c r="BE409" s="142">
        <f>IF(N409="základní",J409,0)</f>
        <v>0</v>
      </c>
      <c r="BF409" s="142">
        <f>IF(N409="snížená",J409,0)</f>
        <v>0</v>
      </c>
      <c r="BG409" s="142">
        <f>IF(N409="zákl. přenesená",J409,0)</f>
        <v>0</v>
      </c>
      <c r="BH409" s="142">
        <f>IF(N409="sníž. přenesená",J409,0)</f>
        <v>0</v>
      </c>
      <c r="BI409" s="142">
        <f>IF(N409="nulová",J409,0)</f>
        <v>0</v>
      </c>
      <c r="BJ409" s="13" t="s">
        <v>82</v>
      </c>
      <c r="BK409" s="142">
        <f>ROUND(I409*H409,2)</f>
        <v>0</v>
      </c>
      <c r="BL409" s="13" t="s">
        <v>209</v>
      </c>
      <c r="BM409" s="141" t="s">
        <v>793</v>
      </c>
    </row>
    <row r="410" spans="2:65" s="1" customFormat="1">
      <c r="B410" s="28"/>
      <c r="D410" s="143" t="s">
        <v>141</v>
      </c>
      <c r="F410" s="144" t="s">
        <v>794</v>
      </c>
      <c r="I410" s="145"/>
      <c r="L410" s="28"/>
      <c r="M410" s="146"/>
      <c r="T410" s="52"/>
      <c r="AT410" s="13" t="s">
        <v>141</v>
      </c>
      <c r="AU410" s="13" t="s">
        <v>84</v>
      </c>
    </row>
    <row r="411" spans="2:65" s="1" customFormat="1" ht="16.5" customHeight="1">
      <c r="B411" s="28"/>
      <c r="C411" s="129" t="s">
        <v>795</v>
      </c>
      <c r="D411" s="129" t="s">
        <v>135</v>
      </c>
      <c r="E411" s="130" t="s">
        <v>796</v>
      </c>
      <c r="F411" s="131" t="s">
        <v>797</v>
      </c>
      <c r="G411" s="132" t="s">
        <v>241</v>
      </c>
      <c r="H411" s="133">
        <v>5</v>
      </c>
      <c r="I411" s="134"/>
      <c r="J411" s="135">
        <f>ROUND(I411*H411,2)</f>
        <v>0</v>
      </c>
      <c r="K411" s="136"/>
      <c r="L411" s="28"/>
      <c r="M411" s="137" t="s">
        <v>1</v>
      </c>
      <c r="N411" s="138" t="s">
        <v>39</v>
      </c>
      <c r="P411" s="139">
        <f>O411*H411</f>
        <v>0</v>
      </c>
      <c r="Q411" s="139">
        <v>1.47E-3</v>
      </c>
      <c r="R411" s="139">
        <f>Q411*H411</f>
        <v>7.3499999999999998E-3</v>
      </c>
      <c r="S411" s="139">
        <v>0</v>
      </c>
      <c r="T411" s="140">
        <f>S411*H411</f>
        <v>0</v>
      </c>
      <c r="AR411" s="141" t="s">
        <v>209</v>
      </c>
      <c r="AT411" s="141" t="s">
        <v>135</v>
      </c>
      <c r="AU411" s="141" t="s">
        <v>84</v>
      </c>
      <c r="AY411" s="13" t="s">
        <v>131</v>
      </c>
      <c r="BE411" s="142">
        <f>IF(N411="základní",J411,0)</f>
        <v>0</v>
      </c>
      <c r="BF411" s="142">
        <f>IF(N411="snížená",J411,0)</f>
        <v>0</v>
      </c>
      <c r="BG411" s="142">
        <f>IF(N411="zákl. přenesená",J411,0)</f>
        <v>0</v>
      </c>
      <c r="BH411" s="142">
        <f>IF(N411="sníž. přenesená",J411,0)</f>
        <v>0</v>
      </c>
      <c r="BI411" s="142">
        <f>IF(N411="nulová",J411,0)</f>
        <v>0</v>
      </c>
      <c r="BJ411" s="13" t="s">
        <v>82</v>
      </c>
      <c r="BK411" s="142">
        <f>ROUND(I411*H411,2)</f>
        <v>0</v>
      </c>
      <c r="BL411" s="13" t="s">
        <v>209</v>
      </c>
      <c r="BM411" s="141" t="s">
        <v>798</v>
      </c>
    </row>
    <row r="412" spans="2:65" s="1" customFormat="1">
      <c r="B412" s="28"/>
      <c r="D412" s="143" t="s">
        <v>141</v>
      </c>
      <c r="F412" s="144" t="s">
        <v>797</v>
      </c>
      <c r="I412" s="145"/>
      <c r="L412" s="28"/>
      <c r="M412" s="146"/>
      <c r="T412" s="52"/>
      <c r="AT412" s="13" t="s">
        <v>141</v>
      </c>
      <c r="AU412" s="13" t="s">
        <v>84</v>
      </c>
    </row>
    <row r="413" spans="2:65" s="1" customFormat="1" ht="16.5" customHeight="1">
      <c r="B413" s="28"/>
      <c r="C413" s="129" t="s">
        <v>799</v>
      </c>
      <c r="D413" s="129" t="s">
        <v>135</v>
      </c>
      <c r="E413" s="130" t="s">
        <v>800</v>
      </c>
      <c r="F413" s="131" t="s">
        <v>801</v>
      </c>
      <c r="G413" s="132" t="s">
        <v>241</v>
      </c>
      <c r="H413" s="133">
        <v>5</v>
      </c>
      <c r="I413" s="134"/>
      <c r="J413" s="135">
        <f>ROUND(I413*H413,2)</f>
        <v>0</v>
      </c>
      <c r="K413" s="136"/>
      <c r="L413" s="28"/>
      <c r="M413" s="137" t="s">
        <v>1</v>
      </c>
      <c r="N413" s="138" t="s">
        <v>39</v>
      </c>
      <c r="P413" s="139">
        <f>O413*H413</f>
        <v>0</v>
      </c>
      <c r="Q413" s="139">
        <v>7.5000000000000002E-4</v>
      </c>
      <c r="R413" s="139">
        <f>Q413*H413</f>
        <v>3.7499999999999999E-3</v>
      </c>
      <c r="S413" s="139">
        <v>0</v>
      </c>
      <c r="T413" s="140">
        <f>S413*H413</f>
        <v>0</v>
      </c>
      <c r="AR413" s="141" t="s">
        <v>209</v>
      </c>
      <c r="AT413" s="141" t="s">
        <v>135</v>
      </c>
      <c r="AU413" s="141" t="s">
        <v>84</v>
      </c>
      <c r="AY413" s="13" t="s">
        <v>131</v>
      </c>
      <c r="BE413" s="142">
        <f>IF(N413="základní",J413,0)</f>
        <v>0</v>
      </c>
      <c r="BF413" s="142">
        <f>IF(N413="snížená",J413,0)</f>
        <v>0</v>
      </c>
      <c r="BG413" s="142">
        <f>IF(N413="zákl. přenesená",J413,0)</f>
        <v>0</v>
      </c>
      <c r="BH413" s="142">
        <f>IF(N413="sníž. přenesená",J413,0)</f>
        <v>0</v>
      </c>
      <c r="BI413" s="142">
        <f>IF(N413="nulová",J413,0)</f>
        <v>0</v>
      </c>
      <c r="BJ413" s="13" t="s">
        <v>82</v>
      </c>
      <c r="BK413" s="142">
        <f>ROUND(I413*H413,2)</f>
        <v>0</v>
      </c>
      <c r="BL413" s="13" t="s">
        <v>209</v>
      </c>
      <c r="BM413" s="141" t="s">
        <v>802</v>
      </c>
    </row>
    <row r="414" spans="2:65" s="1" customFormat="1">
      <c r="B414" s="28"/>
      <c r="D414" s="143" t="s">
        <v>141</v>
      </c>
      <c r="F414" s="144" t="s">
        <v>803</v>
      </c>
      <c r="I414" s="145"/>
      <c r="L414" s="28"/>
      <c r="M414" s="146"/>
      <c r="T414" s="52"/>
      <c r="AT414" s="13" t="s">
        <v>141</v>
      </c>
      <c r="AU414" s="13" t="s">
        <v>84</v>
      </c>
    </row>
    <row r="415" spans="2:65" s="1" customFormat="1" ht="16.5" customHeight="1">
      <c r="B415" s="28"/>
      <c r="C415" s="129" t="s">
        <v>804</v>
      </c>
      <c r="D415" s="129" t="s">
        <v>135</v>
      </c>
      <c r="E415" s="130" t="s">
        <v>805</v>
      </c>
      <c r="F415" s="131" t="s">
        <v>806</v>
      </c>
      <c r="G415" s="132" t="s">
        <v>241</v>
      </c>
      <c r="H415" s="133">
        <v>7</v>
      </c>
      <c r="I415" s="134"/>
      <c r="J415" s="135">
        <f>ROUND(I415*H415,2)</f>
        <v>0</v>
      </c>
      <c r="K415" s="136"/>
      <c r="L415" s="28"/>
      <c r="M415" s="137" t="s">
        <v>1</v>
      </c>
      <c r="N415" s="138" t="s">
        <v>39</v>
      </c>
      <c r="P415" s="139">
        <f>O415*H415</f>
        <v>0</v>
      </c>
      <c r="Q415" s="139">
        <v>5.0000000000000001E-4</v>
      </c>
      <c r="R415" s="139">
        <f>Q415*H415</f>
        <v>3.5000000000000001E-3</v>
      </c>
      <c r="S415" s="139">
        <v>0</v>
      </c>
      <c r="T415" s="140">
        <f>S415*H415</f>
        <v>0</v>
      </c>
      <c r="AR415" s="141" t="s">
        <v>209</v>
      </c>
      <c r="AT415" s="141" t="s">
        <v>135</v>
      </c>
      <c r="AU415" s="141" t="s">
        <v>84</v>
      </c>
      <c r="AY415" s="13" t="s">
        <v>131</v>
      </c>
      <c r="BE415" s="142">
        <f>IF(N415="základní",J415,0)</f>
        <v>0</v>
      </c>
      <c r="BF415" s="142">
        <f>IF(N415="snížená",J415,0)</f>
        <v>0</v>
      </c>
      <c r="BG415" s="142">
        <f>IF(N415="zákl. přenesená",J415,0)</f>
        <v>0</v>
      </c>
      <c r="BH415" s="142">
        <f>IF(N415="sníž. přenesená",J415,0)</f>
        <v>0</v>
      </c>
      <c r="BI415" s="142">
        <f>IF(N415="nulová",J415,0)</f>
        <v>0</v>
      </c>
      <c r="BJ415" s="13" t="s">
        <v>82</v>
      </c>
      <c r="BK415" s="142">
        <f>ROUND(I415*H415,2)</f>
        <v>0</v>
      </c>
      <c r="BL415" s="13" t="s">
        <v>209</v>
      </c>
      <c r="BM415" s="141" t="s">
        <v>807</v>
      </c>
    </row>
    <row r="416" spans="2:65" s="1" customFormat="1">
      <c r="B416" s="28"/>
      <c r="D416" s="143" t="s">
        <v>141</v>
      </c>
      <c r="F416" s="144" t="s">
        <v>808</v>
      </c>
      <c r="I416" s="145"/>
      <c r="L416" s="28"/>
      <c r="M416" s="146"/>
      <c r="T416" s="52"/>
      <c r="AT416" s="13" t="s">
        <v>141</v>
      </c>
      <c r="AU416" s="13" t="s">
        <v>84</v>
      </c>
    </row>
    <row r="417" spans="2:65" s="1" customFormat="1" ht="16.5" customHeight="1">
      <c r="B417" s="28"/>
      <c r="C417" s="129" t="s">
        <v>809</v>
      </c>
      <c r="D417" s="129" t="s">
        <v>135</v>
      </c>
      <c r="E417" s="130" t="s">
        <v>810</v>
      </c>
      <c r="F417" s="131" t="s">
        <v>811</v>
      </c>
      <c r="G417" s="132" t="s">
        <v>241</v>
      </c>
      <c r="H417" s="133">
        <v>20</v>
      </c>
      <c r="I417" s="134"/>
      <c r="J417" s="135">
        <f>ROUND(I417*H417,2)</f>
        <v>0</v>
      </c>
      <c r="K417" s="136"/>
      <c r="L417" s="28"/>
      <c r="M417" s="137" t="s">
        <v>1</v>
      </c>
      <c r="N417" s="138" t="s">
        <v>39</v>
      </c>
      <c r="P417" s="139">
        <f>O417*H417</f>
        <v>0</v>
      </c>
      <c r="Q417" s="139">
        <v>5.1000000000000004E-4</v>
      </c>
      <c r="R417" s="139">
        <f>Q417*H417</f>
        <v>1.0200000000000001E-2</v>
      </c>
      <c r="S417" s="139">
        <v>0</v>
      </c>
      <c r="T417" s="140">
        <f>S417*H417</f>
        <v>0</v>
      </c>
      <c r="AR417" s="141" t="s">
        <v>209</v>
      </c>
      <c r="AT417" s="141" t="s">
        <v>135</v>
      </c>
      <c r="AU417" s="141" t="s">
        <v>84</v>
      </c>
      <c r="AY417" s="13" t="s">
        <v>131</v>
      </c>
      <c r="BE417" s="142">
        <f>IF(N417="základní",J417,0)</f>
        <v>0</v>
      </c>
      <c r="BF417" s="142">
        <f>IF(N417="snížená",J417,0)</f>
        <v>0</v>
      </c>
      <c r="BG417" s="142">
        <f>IF(N417="zákl. přenesená",J417,0)</f>
        <v>0</v>
      </c>
      <c r="BH417" s="142">
        <f>IF(N417="sníž. přenesená",J417,0)</f>
        <v>0</v>
      </c>
      <c r="BI417" s="142">
        <f>IF(N417="nulová",J417,0)</f>
        <v>0</v>
      </c>
      <c r="BJ417" s="13" t="s">
        <v>82</v>
      </c>
      <c r="BK417" s="142">
        <f>ROUND(I417*H417,2)</f>
        <v>0</v>
      </c>
      <c r="BL417" s="13" t="s">
        <v>209</v>
      </c>
      <c r="BM417" s="141" t="s">
        <v>812</v>
      </c>
    </row>
    <row r="418" spans="2:65" s="1" customFormat="1">
      <c r="B418" s="28"/>
      <c r="D418" s="143" t="s">
        <v>141</v>
      </c>
      <c r="F418" s="144" t="s">
        <v>813</v>
      </c>
      <c r="I418" s="145"/>
      <c r="L418" s="28"/>
      <c r="M418" s="146"/>
      <c r="T418" s="52"/>
      <c r="AT418" s="13" t="s">
        <v>141</v>
      </c>
      <c r="AU418" s="13" t="s">
        <v>84</v>
      </c>
    </row>
    <row r="419" spans="2:65" s="1" customFormat="1" ht="16.5" customHeight="1">
      <c r="B419" s="28"/>
      <c r="C419" s="129" t="s">
        <v>814</v>
      </c>
      <c r="D419" s="129" t="s">
        <v>135</v>
      </c>
      <c r="E419" s="130" t="s">
        <v>815</v>
      </c>
      <c r="F419" s="131" t="s">
        <v>816</v>
      </c>
      <c r="G419" s="132" t="s">
        <v>179</v>
      </c>
      <c r="H419" s="133">
        <v>2.5999999999999999E-2</v>
      </c>
      <c r="I419" s="134"/>
      <c r="J419" s="135">
        <f>ROUND(I419*H419,2)</f>
        <v>0</v>
      </c>
      <c r="K419" s="136"/>
      <c r="L419" s="28"/>
      <c r="M419" s="137" t="s">
        <v>1</v>
      </c>
      <c r="N419" s="138" t="s">
        <v>39</v>
      </c>
      <c r="P419" s="139">
        <f>O419*H419</f>
        <v>0</v>
      </c>
      <c r="Q419" s="139">
        <v>0</v>
      </c>
      <c r="R419" s="139">
        <f>Q419*H419</f>
        <v>0</v>
      </c>
      <c r="S419" s="139">
        <v>0</v>
      </c>
      <c r="T419" s="140">
        <f>S419*H419</f>
        <v>0</v>
      </c>
      <c r="AR419" s="141" t="s">
        <v>82</v>
      </c>
      <c r="AT419" s="141" t="s">
        <v>135</v>
      </c>
      <c r="AU419" s="141" t="s">
        <v>84</v>
      </c>
      <c r="AY419" s="13" t="s">
        <v>131</v>
      </c>
      <c r="BE419" s="142">
        <f>IF(N419="základní",J419,0)</f>
        <v>0</v>
      </c>
      <c r="BF419" s="142">
        <f>IF(N419="snížená",J419,0)</f>
        <v>0</v>
      </c>
      <c r="BG419" s="142">
        <f>IF(N419="zákl. přenesená",J419,0)</f>
        <v>0</v>
      </c>
      <c r="BH419" s="142">
        <f>IF(N419="sníž. přenesená",J419,0)</f>
        <v>0</v>
      </c>
      <c r="BI419" s="142">
        <f>IF(N419="nulová",J419,0)</f>
        <v>0</v>
      </c>
      <c r="BJ419" s="13" t="s">
        <v>82</v>
      </c>
      <c r="BK419" s="142">
        <f>ROUND(I419*H419,2)</f>
        <v>0</v>
      </c>
      <c r="BL419" s="13" t="s">
        <v>82</v>
      </c>
      <c r="BM419" s="141" t="s">
        <v>817</v>
      </c>
    </row>
    <row r="420" spans="2:65" s="1" customFormat="1" ht="19.5">
      <c r="B420" s="28"/>
      <c r="D420" s="143" t="s">
        <v>141</v>
      </c>
      <c r="F420" s="144" t="s">
        <v>818</v>
      </c>
      <c r="I420" s="145"/>
      <c r="L420" s="28"/>
      <c r="M420" s="146"/>
      <c r="T420" s="52"/>
      <c r="AT420" s="13" t="s">
        <v>141</v>
      </c>
      <c r="AU420" s="13" t="s">
        <v>84</v>
      </c>
    </row>
    <row r="421" spans="2:65" s="1" customFormat="1" ht="16.5" customHeight="1">
      <c r="B421" s="28"/>
      <c r="C421" s="129" t="s">
        <v>819</v>
      </c>
      <c r="D421" s="129" t="s">
        <v>135</v>
      </c>
      <c r="E421" s="130" t="s">
        <v>820</v>
      </c>
      <c r="F421" s="131" t="s">
        <v>821</v>
      </c>
      <c r="G421" s="132" t="s">
        <v>179</v>
      </c>
      <c r="H421" s="133">
        <v>2.5999999999999999E-2</v>
      </c>
      <c r="I421" s="134"/>
      <c r="J421" s="135">
        <f>ROUND(I421*H421,2)</f>
        <v>0</v>
      </c>
      <c r="K421" s="136"/>
      <c r="L421" s="28"/>
      <c r="M421" s="137" t="s">
        <v>1</v>
      </c>
      <c r="N421" s="138" t="s">
        <v>39</v>
      </c>
      <c r="P421" s="139">
        <f>O421*H421</f>
        <v>0</v>
      </c>
      <c r="Q421" s="139">
        <v>0</v>
      </c>
      <c r="R421" s="139">
        <f>Q421*H421</f>
        <v>0</v>
      </c>
      <c r="S421" s="139">
        <v>0</v>
      </c>
      <c r="T421" s="140">
        <f>S421*H421</f>
        <v>0</v>
      </c>
      <c r="AR421" s="141" t="s">
        <v>82</v>
      </c>
      <c r="AT421" s="141" t="s">
        <v>135</v>
      </c>
      <c r="AU421" s="141" t="s">
        <v>84</v>
      </c>
      <c r="AY421" s="13" t="s">
        <v>131</v>
      </c>
      <c r="BE421" s="142">
        <f>IF(N421="základní",J421,0)</f>
        <v>0</v>
      </c>
      <c r="BF421" s="142">
        <f>IF(N421="snížená",J421,0)</f>
        <v>0</v>
      </c>
      <c r="BG421" s="142">
        <f>IF(N421="zákl. přenesená",J421,0)</f>
        <v>0</v>
      </c>
      <c r="BH421" s="142">
        <f>IF(N421="sníž. přenesená",J421,0)</f>
        <v>0</v>
      </c>
      <c r="BI421" s="142">
        <f>IF(N421="nulová",J421,0)</f>
        <v>0</v>
      </c>
      <c r="BJ421" s="13" t="s">
        <v>82</v>
      </c>
      <c r="BK421" s="142">
        <f>ROUND(I421*H421,2)</f>
        <v>0</v>
      </c>
      <c r="BL421" s="13" t="s">
        <v>82</v>
      </c>
      <c r="BM421" s="141" t="s">
        <v>822</v>
      </c>
    </row>
    <row r="422" spans="2:65" s="1" customFormat="1" ht="19.5">
      <c r="B422" s="28"/>
      <c r="D422" s="143" t="s">
        <v>141</v>
      </c>
      <c r="F422" s="144" t="s">
        <v>823</v>
      </c>
      <c r="I422" s="145"/>
      <c r="L422" s="28"/>
      <c r="M422" s="146"/>
      <c r="T422" s="52"/>
      <c r="AT422" s="13" t="s">
        <v>141</v>
      </c>
      <c r="AU422" s="13" t="s">
        <v>84</v>
      </c>
    </row>
    <row r="423" spans="2:65" s="11" customFormat="1" ht="22.9" customHeight="1">
      <c r="B423" s="117"/>
      <c r="D423" s="118" t="s">
        <v>73</v>
      </c>
      <c r="E423" s="127" t="s">
        <v>824</v>
      </c>
      <c r="F423" s="127" t="s">
        <v>825</v>
      </c>
      <c r="I423" s="120"/>
      <c r="J423" s="128">
        <f>BK423</f>
        <v>0</v>
      </c>
      <c r="L423" s="117"/>
      <c r="M423" s="122"/>
      <c r="P423" s="123">
        <f>SUM(P424:P435)</f>
        <v>0</v>
      </c>
      <c r="R423" s="123">
        <f>SUM(R424:R435)</f>
        <v>4.3160000000000004E-2</v>
      </c>
      <c r="T423" s="124">
        <f>SUM(T424:T435)</f>
        <v>3.5E-4</v>
      </c>
      <c r="AR423" s="118" t="s">
        <v>84</v>
      </c>
      <c r="AT423" s="125" t="s">
        <v>73</v>
      </c>
      <c r="AU423" s="125" t="s">
        <v>82</v>
      </c>
      <c r="AY423" s="118" t="s">
        <v>131</v>
      </c>
      <c r="BK423" s="126">
        <f>SUM(BK424:BK435)</f>
        <v>0</v>
      </c>
    </row>
    <row r="424" spans="2:65" s="1" customFormat="1" ht="16.5" customHeight="1">
      <c r="B424" s="28"/>
      <c r="C424" s="147" t="s">
        <v>826</v>
      </c>
      <c r="D424" s="147" t="s">
        <v>205</v>
      </c>
      <c r="E424" s="148" t="s">
        <v>827</v>
      </c>
      <c r="F424" s="149" t="s">
        <v>828</v>
      </c>
      <c r="G424" s="150" t="s">
        <v>179</v>
      </c>
      <c r="H424" s="151">
        <v>2.9000000000000001E-2</v>
      </c>
      <c r="I424" s="152"/>
      <c r="J424" s="153">
        <f>ROUND(I424*H424,2)</f>
        <v>0</v>
      </c>
      <c r="K424" s="154"/>
      <c r="L424" s="155"/>
      <c r="M424" s="156" t="s">
        <v>1</v>
      </c>
      <c r="N424" s="157" t="s">
        <v>39</v>
      </c>
      <c r="P424" s="139">
        <f>O424*H424</f>
        <v>0</v>
      </c>
      <c r="Q424" s="139">
        <v>1</v>
      </c>
      <c r="R424" s="139">
        <f>Q424*H424</f>
        <v>2.9000000000000001E-2</v>
      </c>
      <c r="S424" s="139">
        <v>0</v>
      </c>
      <c r="T424" s="140">
        <f>S424*H424</f>
        <v>0</v>
      </c>
      <c r="AR424" s="141" t="s">
        <v>84</v>
      </c>
      <c r="AT424" s="141" t="s">
        <v>205</v>
      </c>
      <c r="AU424" s="141" t="s">
        <v>84</v>
      </c>
      <c r="AY424" s="13" t="s">
        <v>131</v>
      </c>
      <c r="BE424" s="142">
        <f>IF(N424="základní",J424,0)</f>
        <v>0</v>
      </c>
      <c r="BF424" s="142">
        <f>IF(N424="snížená",J424,0)</f>
        <v>0</v>
      </c>
      <c r="BG424" s="142">
        <f>IF(N424="zákl. přenesená",J424,0)</f>
        <v>0</v>
      </c>
      <c r="BH424" s="142">
        <f>IF(N424="sníž. přenesená",J424,0)</f>
        <v>0</v>
      </c>
      <c r="BI424" s="142">
        <f>IF(N424="nulová",J424,0)</f>
        <v>0</v>
      </c>
      <c r="BJ424" s="13" t="s">
        <v>82</v>
      </c>
      <c r="BK424" s="142">
        <f>ROUND(I424*H424,2)</f>
        <v>0</v>
      </c>
      <c r="BL424" s="13" t="s">
        <v>82</v>
      </c>
      <c r="BM424" s="141" t="s">
        <v>829</v>
      </c>
    </row>
    <row r="425" spans="2:65" s="1" customFormat="1">
      <c r="B425" s="28"/>
      <c r="D425" s="143" t="s">
        <v>141</v>
      </c>
      <c r="F425" s="144" t="s">
        <v>828</v>
      </c>
      <c r="I425" s="145"/>
      <c r="L425" s="28"/>
      <c r="M425" s="146"/>
      <c r="T425" s="52"/>
      <c r="AT425" s="13" t="s">
        <v>141</v>
      </c>
      <c r="AU425" s="13" t="s">
        <v>84</v>
      </c>
    </row>
    <row r="426" spans="2:65" s="1" customFormat="1" ht="16.5" customHeight="1">
      <c r="B426" s="28"/>
      <c r="C426" s="147" t="s">
        <v>830</v>
      </c>
      <c r="D426" s="147" t="s">
        <v>205</v>
      </c>
      <c r="E426" s="148" t="s">
        <v>831</v>
      </c>
      <c r="F426" s="149" t="s">
        <v>832</v>
      </c>
      <c r="G426" s="150" t="s">
        <v>488</v>
      </c>
      <c r="H426" s="151">
        <v>12</v>
      </c>
      <c r="I426" s="152"/>
      <c r="J426" s="153">
        <f>ROUND(I426*H426,2)</f>
        <v>0</v>
      </c>
      <c r="K426" s="154"/>
      <c r="L426" s="155"/>
      <c r="M426" s="156" t="s">
        <v>1</v>
      </c>
      <c r="N426" s="157" t="s">
        <v>39</v>
      </c>
      <c r="P426" s="139">
        <f>O426*H426</f>
        <v>0</v>
      </c>
      <c r="Q426" s="139">
        <v>1E-3</v>
      </c>
      <c r="R426" s="139">
        <f>Q426*H426</f>
        <v>1.2E-2</v>
      </c>
      <c r="S426" s="139">
        <v>0</v>
      </c>
      <c r="T426" s="140">
        <f>S426*H426</f>
        <v>0</v>
      </c>
      <c r="AR426" s="141" t="s">
        <v>208</v>
      </c>
      <c r="AT426" s="141" t="s">
        <v>205</v>
      </c>
      <c r="AU426" s="141" t="s">
        <v>84</v>
      </c>
      <c r="AY426" s="13" t="s">
        <v>131</v>
      </c>
      <c r="BE426" s="142">
        <f>IF(N426="základní",J426,0)</f>
        <v>0</v>
      </c>
      <c r="BF426" s="142">
        <f>IF(N426="snížená",J426,0)</f>
        <v>0</v>
      </c>
      <c r="BG426" s="142">
        <f>IF(N426="zákl. přenesená",J426,0)</f>
        <v>0</v>
      </c>
      <c r="BH426" s="142">
        <f>IF(N426="sníž. přenesená",J426,0)</f>
        <v>0</v>
      </c>
      <c r="BI426" s="142">
        <f>IF(N426="nulová",J426,0)</f>
        <v>0</v>
      </c>
      <c r="BJ426" s="13" t="s">
        <v>82</v>
      </c>
      <c r="BK426" s="142">
        <f>ROUND(I426*H426,2)</f>
        <v>0</v>
      </c>
      <c r="BL426" s="13" t="s">
        <v>209</v>
      </c>
      <c r="BM426" s="141" t="s">
        <v>833</v>
      </c>
    </row>
    <row r="427" spans="2:65" s="1" customFormat="1">
      <c r="B427" s="28"/>
      <c r="D427" s="143" t="s">
        <v>141</v>
      </c>
      <c r="F427" s="144" t="s">
        <v>832</v>
      </c>
      <c r="I427" s="145"/>
      <c r="L427" s="28"/>
      <c r="M427" s="146"/>
      <c r="T427" s="52"/>
      <c r="AT427" s="13" t="s">
        <v>141</v>
      </c>
      <c r="AU427" s="13" t="s">
        <v>84</v>
      </c>
    </row>
    <row r="428" spans="2:65" s="1" customFormat="1" ht="16.5" customHeight="1">
      <c r="B428" s="28"/>
      <c r="C428" s="129" t="s">
        <v>834</v>
      </c>
      <c r="D428" s="129" t="s">
        <v>135</v>
      </c>
      <c r="E428" s="130" t="s">
        <v>835</v>
      </c>
      <c r="F428" s="131" t="s">
        <v>836</v>
      </c>
      <c r="G428" s="132" t="s">
        <v>488</v>
      </c>
      <c r="H428" s="133">
        <v>36</v>
      </c>
      <c r="I428" s="134"/>
      <c r="J428" s="135">
        <f>ROUND(I428*H428,2)</f>
        <v>0</v>
      </c>
      <c r="K428" s="136"/>
      <c r="L428" s="28"/>
      <c r="M428" s="137" t="s">
        <v>1</v>
      </c>
      <c r="N428" s="138" t="s">
        <v>39</v>
      </c>
      <c r="P428" s="139">
        <f>O428*H428</f>
        <v>0</v>
      </c>
      <c r="Q428" s="139">
        <v>6.0000000000000002E-5</v>
      </c>
      <c r="R428" s="139">
        <f>Q428*H428</f>
        <v>2.16E-3</v>
      </c>
      <c r="S428" s="139">
        <v>0</v>
      </c>
      <c r="T428" s="140">
        <f>S428*H428</f>
        <v>0</v>
      </c>
      <c r="AR428" s="141" t="s">
        <v>82</v>
      </c>
      <c r="AT428" s="141" t="s">
        <v>135</v>
      </c>
      <c r="AU428" s="141" t="s">
        <v>84</v>
      </c>
      <c r="AY428" s="13" t="s">
        <v>131</v>
      </c>
      <c r="BE428" s="142">
        <f>IF(N428="základní",J428,0)</f>
        <v>0</v>
      </c>
      <c r="BF428" s="142">
        <f>IF(N428="snížená",J428,0)</f>
        <v>0</v>
      </c>
      <c r="BG428" s="142">
        <f>IF(N428="zákl. přenesená",J428,0)</f>
        <v>0</v>
      </c>
      <c r="BH428" s="142">
        <f>IF(N428="sníž. přenesená",J428,0)</f>
        <v>0</v>
      </c>
      <c r="BI428" s="142">
        <f>IF(N428="nulová",J428,0)</f>
        <v>0</v>
      </c>
      <c r="BJ428" s="13" t="s">
        <v>82</v>
      </c>
      <c r="BK428" s="142">
        <f>ROUND(I428*H428,2)</f>
        <v>0</v>
      </c>
      <c r="BL428" s="13" t="s">
        <v>82</v>
      </c>
      <c r="BM428" s="141" t="s">
        <v>837</v>
      </c>
    </row>
    <row r="429" spans="2:65" s="1" customFormat="1">
      <c r="B429" s="28"/>
      <c r="D429" s="143" t="s">
        <v>141</v>
      </c>
      <c r="F429" s="144" t="s">
        <v>838</v>
      </c>
      <c r="I429" s="145"/>
      <c r="L429" s="28"/>
      <c r="M429" s="146"/>
      <c r="T429" s="52"/>
      <c r="AT429" s="13" t="s">
        <v>141</v>
      </c>
      <c r="AU429" s="13" t="s">
        <v>84</v>
      </c>
    </row>
    <row r="430" spans="2:65" s="1" customFormat="1" ht="16.5" customHeight="1">
      <c r="B430" s="28"/>
      <c r="C430" s="129" t="s">
        <v>839</v>
      </c>
      <c r="D430" s="129" t="s">
        <v>135</v>
      </c>
      <c r="E430" s="130" t="s">
        <v>840</v>
      </c>
      <c r="F430" s="131" t="s">
        <v>841</v>
      </c>
      <c r="G430" s="132" t="s">
        <v>488</v>
      </c>
      <c r="H430" s="133">
        <v>0.35</v>
      </c>
      <c r="I430" s="134"/>
      <c r="J430" s="135">
        <f>ROUND(I430*H430,2)</f>
        <v>0</v>
      </c>
      <c r="K430" s="136"/>
      <c r="L430" s="28"/>
      <c r="M430" s="137" t="s">
        <v>1</v>
      </c>
      <c r="N430" s="138" t="s">
        <v>39</v>
      </c>
      <c r="P430" s="139">
        <f>O430*H430</f>
        <v>0</v>
      </c>
      <c r="Q430" s="139">
        <v>0</v>
      </c>
      <c r="R430" s="139">
        <f>Q430*H430</f>
        <v>0</v>
      </c>
      <c r="S430" s="139">
        <v>1E-3</v>
      </c>
      <c r="T430" s="140">
        <f>S430*H430</f>
        <v>3.5E-4</v>
      </c>
      <c r="AR430" s="141" t="s">
        <v>82</v>
      </c>
      <c r="AT430" s="141" t="s">
        <v>135</v>
      </c>
      <c r="AU430" s="141" t="s">
        <v>84</v>
      </c>
      <c r="AY430" s="13" t="s">
        <v>131</v>
      </c>
      <c r="BE430" s="142">
        <f>IF(N430="základní",J430,0)</f>
        <v>0</v>
      </c>
      <c r="BF430" s="142">
        <f>IF(N430="snížená",J430,0)</f>
        <v>0</v>
      </c>
      <c r="BG430" s="142">
        <f>IF(N430="zákl. přenesená",J430,0)</f>
        <v>0</v>
      </c>
      <c r="BH430" s="142">
        <f>IF(N430="sníž. přenesená",J430,0)</f>
        <v>0</v>
      </c>
      <c r="BI430" s="142">
        <f>IF(N430="nulová",J430,0)</f>
        <v>0</v>
      </c>
      <c r="BJ430" s="13" t="s">
        <v>82</v>
      </c>
      <c r="BK430" s="142">
        <f>ROUND(I430*H430,2)</f>
        <v>0</v>
      </c>
      <c r="BL430" s="13" t="s">
        <v>82</v>
      </c>
      <c r="BM430" s="141" t="s">
        <v>842</v>
      </c>
    </row>
    <row r="431" spans="2:65" s="1" customFormat="1">
      <c r="B431" s="28"/>
      <c r="D431" s="143" t="s">
        <v>141</v>
      </c>
      <c r="F431" s="144" t="s">
        <v>843</v>
      </c>
      <c r="I431" s="145"/>
      <c r="L431" s="28"/>
      <c r="M431" s="146"/>
      <c r="T431" s="52"/>
      <c r="AT431" s="13" t="s">
        <v>141</v>
      </c>
      <c r="AU431" s="13" t="s">
        <v>84</v>
      </c>
    </row>
    <row r="432" spans="2:65" s="1" customFormat="1" ht="16.5" customHeight="1">
      <c r="B432" s="28"/>
      <c r="C432" s="129" t="s">
        <v>844</v>
      </c>
      <c r="D432" s="129" t="s">
        <v>135</v>
      </c>
      <c r="E432" s="130" t="s">
        <v>845</v>
      </c>
      <c r="F432" s="131" t="s">
        <v>846</v>
      </c>
      <c r="G432" s="132" t="s">
        <v>179</v>
      </c>
      <c r="H432" s="133">
        <v>3.5999999999999997E-2</v>
      </c>
      <c r="I432" s="134"/>
      <c r="J432" s="135">
        <f>ROUND(I432*H432,2)</f>
        <v>0</v>
      </c>
      <c r="K432" s="136"/>
      <c r="L432" s="28"/>
      <c r="M432" s="137" t="s">
        <v>1</v>
      </c>
      <c r="N432" s="138" t="s">
        <v>39</v>
      </c>
      <c r="P432" s="139">
        <f>O432*H432</f>
        <v>0</v>
      </c>
      <c r="Q432" s="139">
        <v>0</v>
      </c>
      <c r="R432" s="139">
        <f>Q432*H432</f>
        <v>0</v>
      </c>
      <c r="S432" s="139">
        <v>0</v>
      </c>
      <c r="T432" s="140">
        <f>S432*H432</f>
        <v>0</v>
      </c>
      <c r="AR432" s="141" t="s">
        <v>82</v>
      </c>
      <c r="AT432" s="141" t="s">
        <v>135</v>
      </c>
      <c r="AU432" s="141" t="s">
        <v>84</v>
      </c>
      <c r="AY432" s="13" t="s">
        <v>131</v>
      </c>
      <c r="BE432" s="142">
        <f>IF(N432="základní",J432,0)</f>
        <v>0</v>
      </c>
      <c r="BF432" s="142">
        <f>IF(N432="snížená",J432,0)</f>
        <v>0</v>
      </c>
      <c r="BG432" s="142">
        <f>IF(N432="zákl. přenesená",J432,0)</f>
        <v>0</v>
      </c>
      <c r="BH432" s="142">
        <f>IF(N432="sníž. přenesená",J432,0)</f>
        <v>0</v>
      </c>
      <c r="BI432" s="142">
        <f>IF(N432="nulová",J432,0)</f>
        <v>0</v>
      </c>
      <c r="BJ432" s="13" t="s">
        <v>82</v>
      </c>
      <c r="BK432" s="142">
        <f>ROUND(I432*H432,2)</f>
        <v>0</v>
      </c>
      <c r="BL432" s="13" t="s">
        <v>82</v>
      </c>
      <c r="BM432" s="141" t="s">
        <v>847</v>
      </c>
    </row>
    <row r="433" spans="2:65" s="1" customFormat="1" ht="19.5">
      <c r="B433" s="28"/>
      <c r="D433" s="143" t="s">
        <v>141</v>
      </c>
      <c r="F433" s="144" t="s">
        <v>848</v>
      </c>
      <c r="I433" s="145"/>
      <c r="L433" s="28"/>
      <c r="M433" s="146"/>
      <c r="T433" s="52"/>
      <c r="AT433" s="13" t="s">
        <v>141</v>
      </c>
      <c r="AU433" s="13" t="s">
        <v>84</v>
      </c>
    </row>
    <row r="434" spans="2:65" s="1" customFormat="1" ht="16.5" customHeight="1">
      <c r="B434" s="28"/>
      <c r="C434" s="129" t="s">
        <v>849</v>
      </c>
      <c r="D434" s="129" t="s">
        <v>135</v>
      </c>
      <c r="E434" s="130" t="s">
        <v>850</v>
      </c>
      <c r="F434" s="131" t="s">
        <v>851</v>
      </c>
      <c r="G434" s="132" t="s">
        <v>179</v>
      </c>
      <c r="H434" s="133">
        <v>3.5999999999999997E-2</v>
      </c>
      <c r="I434" s="134"/>
      <c r="J434" s="135">
        <f>ROUND(I434*H434,2)</f>
        <v>0</v>
      </c>
      <c r="K434" s="136"/>
      <c r="L434" s="28"/>
      <c r="M434" s="137" t="s">
        <v>1</v>
      </c>
      <c r="N434" s="138" t="s">
        <v>39</v>
      </c>
      <c r="P434" s="139">
        <f>O434*H434</f>
        <v>0</v>
      </c>
      <c r="Q434" s="139">
        <v>0</v>
      </c>
      <c r="R434" s="139">
        <f>Q434*H434</f>
        <v>0</v>
      </c>
      <c r="S434" s="139">
        <v>0</v>
      </c>
      <c r="T434" s="140">
        <f>S434*H434</f>
        <v>0</v>
      </c>
      <c r="AR434" s="141" t="s">
        <v>82</v>
      </c>
      <c r="AT434" s="141" t="s">
        <v>135</v>
      </c>
      <c r="AU434" s="141" t="s">
        <v>84</v>
      </c>
      <c r="AY434" s="13" t="s">
        <v>131</v>
      </c>
      <c r="BE434" s="142">
        <f>IF(N434="základní",J434,0)</f>
        <v>0</v>
      </c>
      <c r="BF434" s="142">
        <f>IF(N434="snížená",J434,0)</f>
        <v>0</v>
      </c>
      <c r="BG434" s="142">
        <f>IF(N434="zákl. přenesená",J434,0)</f>
        <v>0</v>
      </c>
      <c r="BH434" s="142">
        <f>IF(N434="sníž. přenesená",J434,0)</f>
        <v>0</v>
      </c>
      <c r="BI434" s="142">
        <f>IF(N434="nulová",J434,0)</f>
        <v>0</v>
      </c>
      <c r="BJ434" s="13" t="s">
        <v>82</v>
      </c>
      <c r="BK434" s="142">
        <f>ROUND(I434*H434,2)</f>
        <v>0</v>
      </c>
      <c r="BL434" s="13" t="s">
        <v>82</v>
      </c>
      <c r="BM434" s="141" t="s">
        <v>852</v>
      </c>
    </row>
    <row r="435" spans="2:65" s="1" customFormat="1" ht="19.5">
      <c r="B435" s="28"/>
      <c r="D435" s="143" t="s">
        <v>141</v>
      </c>
      <c r="F435" s="144" t="s">
        <v>853</v>
      </c>
      <c r="I435" s="145"/>
      <c r="L435" s="28"/>
      <c r="M435" s="146"/>
      <c r="T435" s="52"/>
      <c r="AT435" s="13" t="s">
        <v>141</v>
      </c>
      <c r="AU435" s="13" t="s">
        <v>84</v>
      </c>
    </row>
    <row r="436" spans="2:65" s="11" customFormat="1" ht="22.9" customHeight="1">
      <c r="B436" s="117"/>
      <c r="D436" s="118" t="s">
        <v>73</v>
      </c>
      <c r="E436" s="127" t="s">
        <v>854</v>
      </c>
      <c r="F436" s="127" t="s">
        <v>855</v>
      </c>
      <c r="I436" s="120"/>
      <c r="J436" s="128">
        <f>BK436</f>
        <v>0</v>
      </c>
      <c r="L436" s="117"/>
      <c r="M436" s="122"/>
      <c r="P436" s="123">
        <f>SUM(P437:P444)</f>
        <v>0</v>
      </c>
      <c r="R436" s="123">
        <f>SUM(R437:R444)</f>
        <v>2.25136E-3</v>
      </c>
      <c r="T436" s="124">
        <f>SUM(T437:T444)</f>
        <v>0</v>
      </c>
      <c r="AR436" s="118" t="s">
        <v>84</v>
      </c>
      <c r="AT436" s="125" t="s">
        <v>73</v>
      </c>
      <c r="AU436" s="125" t="s">
        <v>82</v>
      </c>
      <c r="AY436" s="118" t="s">
        <v>131</v>
      </c>
      <c r="BK436" s="126">
        <f>SUM(BK437:BK444)</f>
        <v>0</v>
      </c>
    </row>
    <row r="437" spans="2:65" s="1" customFormat="1" ht="16.5" customHeight="1">
      <c r="B437" s="28"/>
      <c r="C437" s="129" t="s">
        <v>856</v>
      </c>
      <c r="D437" s="129" t="s">
        <v>135</v>
      </c>
      <c r="E437" s="130" t="s">
        <v>857</v>
      </c>
      <c r="F437" s="131" t="s">
        <v>858</v>
      </c>
      <c r="G437" s="132" t="s">
        <v>148</v>
      </c>
      <c r="H437" s="133">
        <v>3.456</v>
      </c>
      <c r="I437" s="134"/>
      <c r="J437" s="135">
        <f>ROUND(I437*H437,2)</f>
        <v>0</v>
      </c>
      <c r="K437" s="136"/>
      <c r="L437" s="28"/>
      <c r="M437" s="137" t="s">
        <v>1</v>
      </c>
      <c r="N437" s="138" t="s">
        <v>39</v>
      </c>
      <c r="P437" s="139">
        <f>O437*H437</f>
        <v>0</v>
      </c>
      <c r="Q437" s="139">
        <v>1.3999999999999999E-4</v>
      </c>
      <c r="R437" s="139">
        <f>Q437*H437</f>
        <v>4.8383999999999998E-4</v>
      </c>
      <c r="S437" s="139">
        <v>0</v>
      </c>
      <c r="T437" s="140">
        <f>S437*H437</f>
        <v>0</v>
      </c>
      <c r="AR437" s="141" t="s">
        <v>82</v>
      </c>
      <c r="AT437" s="141" t="s">
        <v>135</v>
      </c>
      <c r="AU437" s="141" t="s">
        <v>84</v>
      </c>
      <c r="AY437" s="13" t="s">
        <v>131</v>
      </c>
      <c r="BE437" s="142">
        <f>IF(N437="základní",J437,0)</f>
        <v>0</v>
      </c>
      <c r="BF437" s="142">
        <f>IF(N437="snížená",J437,0)</f>
        <v>0</v>
      </c>
      <c r="BG437" s="142">
        <f>IF(N437="zákl. přenesená",J437,0)</f>
        <v>0</v>
      </c>
      <c r="BH437" s="142">
        <f>IF(N437="sníž. přenesená",J437,0)</f>
        <v>0</v>
      </c>
      <c r="BI437" s="142">
        <f>IF(N437="nulová",J437,0)</f>
        <v>0</v>
      </c>
      <c r="BJ437" s="13" t="s">
        <v>82</v>
      </c>
      <c r="BK437" s="142">
        <f>ROUND(I437*H437,2)</f>
        <v>0</v>
      </c>
      <c r="BL437" s="13" t="s">
        <v>82</v>
      </c>
      <c r="BM437" s="141" t="s">
        <v>859</v>
      </c>
    </row>
    <row r="438" spans="2:65" s="1" customFormat="1">
      <c r="B438" s="28"/>
      <c r="D438" s="143" t="s">
        <v>141</v>
      </c>
      <c r="F438" s="144" t="s">
        <v>860</v>
      </c>
      <c r="I438" s="145"/>
      <c r="L438" s="28"/>
      <c r="M438" s="146"/>
      <c r="T438" s="52"/>
      <c r="AT438" s="13" t="s">
        <v>141</v>
      </c>
      <c r="AU438" s="13" t="s">
        <v>84</v>
      </c>
    </row>
    <row r="439" spans="2:65" s="1" customFormat="1" ht="16.5" customHeight="1">
      <c r="B439" s="28"/>
      <c r="C439" s="129" t="s">
        <v>861</v>
      </c>
      <c r="D439" s="129" t="s">
        <v>135</v>
      </c>
      <c r="E439" s="130" t="s">
        <v>862</v>
      </c>
      <c r="F439" s="131" t="s">
        <v>863</v>
      </c>
      <c r="G439" s="132" t="s">
        <v>148</v>
      </c>
      <c r="H439" s="133">
        <v>3.456</v>
      </c>
      <c r="I439" s="134"/>
      <c r="J439" s="135">
        <f>ROUND(I439*H439,2)</f>
        <v>0</v>
      </c>
      <c r="K439" s="136"/>
      <c r="L439" s="28"/>
      <c r="M439" s="137" t="s">
        <v>1</v>
      </c>
      <c r="N439" s="138" t="s">
        <v>39</v>
      </c>
      <c r="P439" s="139">
        <f>O439*H439</f>
        <v>0</v>
      </c>
      <c r="Q439" s="139">
        <v>1.2E-4</v>
      </c>
      <c r="R439" s="139">
        <f>Q439*H439</f>
        <v>4.1471999999999999E-4</v>
      </c>
      <c r="S439" s="139">
        <v>0</v>
      </c>
      <c r="T439" s="140">
        <f>S439*H439</f>
        <v>0</v>
      </c>
      <c r="AR439" s="141" t="s">
        <v>82</v>
      </c>
      <c r="AT439" s="141" t="s">
        <v>135</v>
      </c>
      <c r="AU439" s="141" t="s">
        <v>84</v>
      </c>
      <c r="AY439" s="13" t="s">
        <v>131</v>
      </c>
      <c r="BE439" s="142">
        <f>IF(N439="základní",J439,0)</f>
        <v>0</v>
      </c>
      <c r="BF439" s="142">
        <f>IF(N439="snížená",J439,0)</f>
        <v>0</v>
      </c>
      <c r="BG439" s="142">
        <f>IF(N439="zákl. přenesená",J439,0)</f>
        <v>0</v>
      </c>
      <c r="BH439" s="142">
        <f>IF(N439="sníž. přenesená",J439,0)</f>
        <v>0</v>
      </c>
      <c r="BI439" s="142">
        <f>IF(N439="nulová",J439,0)</f>
        <v>0</v>
      </c>
      <c r="BJ439" s="13" t="s">
        <v>82</v>
      </c>
      <c r="BK439" s="142">
        <f>ROUND(I439*H439,2)</f>
        <v>0</v>
      </c>
      <c r="BL439" s="13" t="s">
        <v>82</v>
      </c>
      <c r="BM439" s="141" t="s">
        <v>864</v>
      </c>
    </row>
    <row r="440" spans="2:65" s="1" customFormat="1">
      <c r="B440" s="28"/>
      <c r="D440" s="143" t="s">
        <v>141</v>
      </c>
      <c r="F440" s="144" t="s">
        <v>865</v>
      </c>
      <c r="I440" s="145"/>
      <c r="L440" s="28"/>
      <c r="M440" s="146"/>
      <c r="T440" s="52"/>
      <c r="AT440" s="13" t="s">
        <v>141</v>
      </c>
      <c r="AU440" s="13" t="s">
        <v>84</v>
      </c>
    </row>
    <row r="441" spans="2:65" s="1" customFormat="1" ht="16.5" customHeight="1">
      <c r="B441" s="28"/>
      <c r="C441" s="129" t="s">
        <v>866</v>
      </c>
      <c r="D441" s="129" t="s">
        <v>135</v>
      </c>
      <c r="E441" s="130" t="s">
        <v>867</v>
      </c>
      <c r="F441" s="131" t="s">
        <v>868</v>
      </c>
      <c r="G441" s="132" t="s">
        <v>166</v>
      </c>
      <c r="H441" s="133">
        <v>5</v>
      </c>
      <c r="I441" s="134"/>
      <c r="J441" s="135">
        <f>ROUND(I441*H441,2)</f>
        <v>0</v>
      </c>
      <c r="K441" s="136"/>
      <c r="L441" s="28"/>
      <c r="M441" s="137" t="s">
        <v>1</v>
      </c>
      <c r="N441" s="138" t="s">
        <v>39</v>
      </c>
      <c r="P441" s="139">
        <f>O441*H441</f>
        <v>0</v>
      </c>
      <c r="Q441" s="139">
        <v>2.0000000000000002E-5</v>
      </c>
      <c r="R441" s="139">
        <f>Q441*H441</f>
        <v>1E-4</v>
      </c>
      <c r="S441" s="139">
        <v>0</v>
      </c>
      <c r="T441" s="140">
        <f>S441*H441</f>
        <v>0</v>
      </c>
      <c r="AR441" s="141" t="s">
        <v>209</v>
      </c>
      <c r="AT441" s="141" t="s">
        <v>135</v>
      </c>
      <c r="AU441" s="141" t="s">
        <v>84</v>
      </c>
      <c r="AY441" s="13" t="s">
        <v>131</v>
      </c>
      <c r="BE441" s="142">
        <f>IF(N441="základní",J441,0)</f>
        <v>0</v>
      </c>
      <c r="BF441" s="142">
        <f>IF(N441="snížená",J441,0)</f>
        <v>0</v>
      </c>
      <c r="BG441" s="142">
        <f>IF(N441="zákl. přenesená",J441,0)</f>
        <v>0</v>
      </c>
      <c r="BH441" s="142">
        <f>IF(N441="sníž. přenesená",J441,0)</f>
        <v>0</v>
      </c>
      <c r="BI441" s="142">
        <f>IF(N441="nulová",J441,0)</f>
        <v>0</v>
      </c>
      <c r="BJ441" s="13" t="s">
        <v>82</v>
      </c>
      <c r="BK441" s="142">
        <f>ROUND(I441*H441,2)</f>
        <v>0</v>
      </c>
      <c r="BL441" s="13" t="s">
        <v>209</v>
      </c>
      <c r="BM441" s="141" t="s">
        <v>869</v>
      </c>
    </row>
    <row r="442" spans="2:65" s="1" customFormat="1">
      <c r="B442" s="28"/>
      <c r="D442" s="143" t="s">
        <v>141</v>
      </c>
      <c r="F442" s="144" t="s">
        <v>870</v>
      </c>
      <c r="I442" s="145"/>
      <c r="L442" s="28"/>
      <c r="M442" s="146"/>
      <c r="T442" s="52"/>
      <c r="AT442" s="13" t="s">
        <v>141</v>
      </c>
      <c r="AU442" s="13" t="s">
        <v>84</v>
      </c>
    </row>
    <row r="443" spans="2:65" s="1" customFormat="1" ht="16.5" customHeight="1">
      <c r="B443" s="28"/>
      <c r="C443" s="129" t="s">
        <v>871</v>
      </c>
      <c r="D443" s="129" t="s">
        <v>135</v>
      </c>
      <c r="E443" s="130" t="s">
        <v>872</v>
      </c>
      <c r="F443" s="131" t="s">
        <v>873</v>
      </c>
      <c r="G443" s="132" t="s">
        <v>166</v>
      </c>
      <c r="H443" s="133">
        <v>31.32</v>
      </c>
      <c r="I443" s="134"/>
      <c r="J443" s="135">
        <f>ROUND(I443*H443,2)</f>
        <v>0</v>
      </c>
      <c r="K443" s="136"/>
      <c r="L443" s="28"/>
      <c r="M443" s="137" t="s">
        <v>1</v>
      </c>
      <c r="N443" s="138" t="s">
        <v>39</v>
      </c>
      <c r="P443" s="139">
        <f>O443*H443</f>
        <v>0</v>
      </c>
      <c r="Q443" s="139">
        <v>4.0000000000000003E-5</v>
      </c>
      <c r="R443" s="139">
        <f>Q443*H443</f>
        <v>1.2528000000000001E-3</v>
      </c>
      <c r="S443" s="139">
        <v>0</v>
      </c>
      <c r="T443" s="140">
        <f>S443*H443</f>
        <v>0</v>
      </c>
      <c r="AR443" s="141" t="s">
        <v>209</v>
      </c>
      <c r="AT443" s="141" t="s">
        <v>135</v>
      </c>
      <c r="AU443" s="141" t="s">
        <v>84</v>
      </c>
      <c r="AY443" s="13" t="s">
        <v>131</v>
      </c>
      <c r="BE443" s="142">
        <f>IF(N443="základní",J443,0)</f>
        <v>0</v>
      </c>
      <c r="BF443" s="142">
        <f>IF(N443="snížená",J443,0)</f>
        <v>0</v>
      </c>
      <c r="BG443" s="142">
        <f>IF(N443="zákl. přenesená",J443,0)</f>
        <v>0</v>
      </c>
      <c r="BH443" s="142">
        <f>IF(N443="sníž. přenesená",J443,0)</f>
        <v>0</v>
      </c>
      <c r="BI443" s="142">
        <f>IF(N443="nulová",J443,0)</f>
        <v>0</v>
      </c>
      <c r="BJ443" s="13" t="s">
        <v>82</v>
      </c>
      <c r="BK443" s="142">
        <f>ROUND(I443*H443,2)</f>
        <v>0</v>
      </c>
      <c r="BL443" s="13" t="s">
        <v>209</v>
      </c>
      <c r="BM443" s="141" t="s">
        <v>874</v>
      </c>
    </row>
    <row r="444" spans="2:65" s="1" customFormat="1">
      <c r="B444" s="28"/>
      <c r="D444" s="143" t="s">
        <v>141</v>
      </c>
      <c r="F444" s="144" t="s">
        <v>875</v>
      </c>
      <c r="I444" s="145"/>
      <c r="L444" s="28"/>
      <c r="M444" s="146"/>
      <c r="T444" s="52"/>
      <c r="AT444" s="13" t="s">
        <v>141</v>
      </c>
      <c r="AU444" s="13" t="s">
        <v>84</v>
      </c>
    </row>
    <row r="445" spans="2:65" s="11" customFormat="1" ht="25.9" customHeight="1">
      <c r="B445" s="117"/>
      <c r="D445" s="118" t="s">
        <v>73</v>
      </c>
      <c r="E445" s="119" t="s">
        <v>876</v>
      </c>
      <c r="F445" s="119" t="s">
        <v>877</v>
      </c>
      <c r="I445" s="120"/>
      <c r="J445" s="121">
        <f>BK445</f>
        <v>0</v>
      </c>
      <c r="L445" s="117"/>
      <c r="M445" s="122"/>
      <c r="P445" s="123">
        <f>SUM(P446:P451)</f>
        <v>0</v>
      </c>
      <c r="R445" s="123">
        <f>SUM(R446:R451)</f>
        <v>0</v>
      </c>
      <c r="T445" s="124">
        <f>SUM(T446:T451)</f>
        <v>0</v>
      </c>
      <c r="AR445" s="118" t="s">
        <v>139</v>
      </c>
      <c r="AT445" s="125" t="s">
        <v>73</v>
      </c>
      <c r="AU445" s="125" t="s">
        <v>74</v>
      </c>
      <c r="AY445" s="118" t="s">
        <v>131</v>
      </c>
      <c r="BK445" s="126">
        <f>SUM(BK446:BK451)</f>
        <v>0</v>
      </c>
    </row>
    <row r="446" spans="2:65" s="1" customFormat="1" ht="16.5" customHeight="1">
      <c r="B446" s="28"/>
      <c r="C446" s="129" t="s">
        <v>878</v>
      </c>
      <c r="D446" s="129" t="s">
        <v>135</v>
      </c>
      <c r="E446" s="130" t="s">
        <v>879</v>
      </c>
      <c r="F446" s="131" t="s">
        <v>880</v>
      </c>
      <c r="G446" s="132" t="s">
        <v>493</v>
      </c>
      <c r="H446" s="133">
        <v>8</v>
      </c>
      <c r="I446" s="134"/>
      <c r="J446" s="135">
        <f>ROUND(I446*H446,2)</f>
        <v>0</v>
      </c>
      <c r="K446" s="136"/>
      <c r="L446" s="28"/>
      <c r="M446" s="137" t="s">
        <v>1</v>
      </c>
      <c r="N446" s="138" t="s">
        <v>39</v>
      </c>
      <c r="P446" s="139">
        <f>O446*H446</f>
        <v>0</v>
      </c>
      <c r="Q446" s="139">
        <v>0</v>
      </c>
      <c r="R446" s="139">
        <f>Q446*H446</f>
        <v>0</v>
      </c>
      <c r="S446" s="139">
        <v>0</v>
      </c>
      <c r="T446" s="140">
        <f>S446*H446</f>
        <v>0</v>
      </c>
      <c r="AR446" s="141" t="s">
        <v>82</v>
      </c>
      <c r="AT446" s="141" t="s">
        <v>135</v>
      </c>
      <c r="AU446" s="141" t="s">
        <v>82</v>
      </c>
      <c r="AY446" s="13" t="s">
        <v>131</v>
      </c>
      <c r="BE446" s="142">
        <f>IF(N446="základní",J446,0)</f>
        <v>0</v>
      </c>
      <c r="BF446" s="142">
        <f>IF(N446="snížená",J446,0)</f>
        <v>0</v>
      </c>
      <c r="BG446" s="142">
        <f>IF(N446="zákl. přenesená",J446,0)</f>
        <v>0</v>
      </c>
      <c r="BH446" s="142">
        <f>IF(N446="sníž. přenesená",J446,0)</f>
        <v>0</v>
      </c>
      <c r="BI446" s="142">
        <f>IF(N446="nulová",J446,0)</f>
        <v>0</v>
      </c>
      <c r="BJ446" s="13" t="s">
        <v>82</v>
      </c>
      <c r="BK446" s="142">
        <f>ROUND(I446*H446,2)</f>
        <v>0</v>
      </c>
      <c r="BL446" s="13" t="s">
        <v>82</v>
      </c>
      <c r="BM446" s="141" t="s">
        <v>881</v>
      </c>
    </row>
    <row r="447" spans="2:65" s="1" customFormat="1">
      <c r="B447" s="28"/>
      <c r="D447" s="143" t="s">
        <v>141</v>
      </c>
      <c r="F447" s="144" t="s">
        <v>882</v>
      </c>
      <c r="I447" s="145"/>
      <c r="L447" s="28"/>
      <c r="M447" s="146"/>
      <c r="T447" s="52"/>
      <c r="AT447" s="13" t="s">
        <v>141</v>
      </c>
      <c r="AU447" s="13" t="s">
        <v>82</v>
      </c>
    </row>
    <row r="448" spans="2:65" s="1" customFormat="1" ht="16.5" customHeight="1">
      <c r="B448" s="28"/>
      <c r="C448" s="129" t="s">
        <v>883</v>
      </c>
      <c r="D448" s="129" t="s">
        <v>135</v>
      </c>
      <c r="E448" s="130" t="s">
        <v>884</v>
      </c>
      <c r="F448" s="131" t="s">
        <v>885</v>
      </c>
      <c r="G448" s="132" t="s">
        <v>493</v>
      </c>
      <c r="H448" s="133">
        <v>10</v>
      </c>
      <c r="I448" s="134"/>
      <c r="J448" s="135">
        <f>ROUND(I448*H448,2)</f>
        <v>0</v>
      </c>
      <c r="K448" s="136"/>
      <c r="L448" s="28"/>
      <c r="M448" s="137" t="s">
        <v>1</v>
      </c>
      <c r="N448" s="138" t="s">
        <v>39</v>
      </c>
      <c r="P448" s="139">
        <f>O448*H448</f>
        <v>0</v>
      </c>
      <c r="Q448" s="139">
        <v>0</v>
      </c>
      <c r="R448" s="139">
        <f>Q448*H448</f>
        <v>0</v>
      </c>
      <c r="S448" s="139">
        <v>0</v>
      </c>
      <c r="T448" s="140">
        <f>S448*H448</f>
        <v>0</v>
      </c>
      <c r="AR448" s="141" t="s">
        <v>82</v>
      </c>
      <c r="AT448" s="141" t="s">
        <v>135</v>
      </c>
      <c r="AU448" s="141" t="s">
        <v>82</v>
      </c>
      <c r="AY448" s="13" t="s">
        <v>131</v>
      </c>
      <c r="BE448" s="142">
        <f>IF(N448="základní",J448,0)</f>
        <v>0</v>
      </c>
      <c r="BF448" s="142">
        <f>IF(N448="snížená",J448,0)</f>
        <v>0</v>
      </c>
      <c r="BG448" s="142">
        <f>IF(N448="zákl. přenesená",J448,0)</f>
        <v>0</v>
      </c>
      <c r="BH448" s="142">
        <f>IF(N448="sníž. přenesená",J448,0)</f>
        <v>0</v>
      </c>
      <c r="BI448" s="142">
        <f>IF(N448="nulová",J448,0)</f>
        <v>0</v>
      </c>
      <c r="BJ448" s="13" t="s">
        <v>82</v>
      </c>
      <c r="BK448" s="142">
        <f>ROUND(I448*H448,2)</f>
        <v>0</v>
      </c>
      <c r="BL448" s="13" t="s">
        <v>82</v>
      </c>
      <c r="BM448" s="141" t="s">
        <v>886</v>
      </c>
    </row>
    <row r="449" spans="2:65" s="1" customFormat="1">
      <c r="B449" s="28"/>
      <c r="D449" s="143" t="s">
        <v>141</v>
      </c>
      <c r="F449" s="144" t="s">
        <v>887</v>
      </c>
      <c r="I449" s="145"/>
      <c r="L449" s="28"/>
      <c r="M449" s="146"/>
      <c r="T449" s="52"/>
      <c r="AT449" s="13" t="s">
        <v>141</v>
      </c>
      <c r="AU449" s="13" t="s">
        <v>82</v>
      </c>
    </row>
    <row r="450" spans="2:65" s="1" customFormat="1" ht="16.5" customHeight="1">
      <c r="B450" s="28"/>
      <c r="C450" s="129" t="s">
        <v>888</v>
      </c>
      <c r="D450" s="129" t="s">
        <v>135</v>
      </c>
      <c r="E450" s="130" t="s">
        <v>889</v>
      </c>
      <c r="F450" s="131" t="s">
        <v>890</v>
      </c>
      <c r="G450" s="132" t="s">
        <v>493</v>
      </c>
      <c r="H450" s="133">
        <v>15</v>
      </c>
      <c r="I450" s="134"/>
      <c r="J450" s="135">
        <f>ROUND(I450*H450,2)</f>
        <v>0</v>
      </c>
      <c r="K450" s="136"/>
      <c r="L450" s="28"/>
      <c r="M450" s="137" t="s">
        <v>1</v>
      </c>
      <c r="N450" s="138" t="s">
        <v>39</v>
      </c>
      <c r="P450" s="139">
        <f>O450*H450</f>
        <v>0</v>
      </c>
      <c r="Q450" s="139">
        <v>0</v>
      </c>
      <c r="R450" s="139">
        <f>Q450*H450</f>
        <v>0</v>
      </c>
      <c r="S450" s="139">
        <v>0</v>
      </c>
      <c r="T450" s="140">
        <f>S450*H450</f>
        <v>0</v>
      </c>
      <c r="AR450" s="141" t="s">
        <v>82</v>
      </c>
      <c r="AT450" s="141" t="s">
        <v>135</v>
      </c>
      <c r="AU450" s="141" t="s">
        <v>82</v>
      </c>
      <c r="AY450" s="13" t="s">
        <v>131</v>
      </c>
      <c r="BE450" s="142">
        <f>IF(N450="základní",J450,0)</f>
        <v>0</v>
      </c>
      <c r="BF450" s="142">
        <f>IF(N450="snížená",J450,0)</f>
        <v>0</v>
      </c>
      <c r="BG450" s="142">
        <f>IF(N450="zákl. přenesená",J450,0)</f>
        <v>0</v>
      </c>
      <c r="BH450" s="142">
        <f>IF(N450="sníž. přenesená",J450,0)</f>
        <v>0</v>
      </c>
      <c r="BI450" s="142">
        <f>IF(N450="nulová",J450,0)</f>
        <v>0</v>
      </c>
      <c r="BJ450" s="13" t="s">
        <v>82</v>
      </c>
      <c r="BK450" s="142">
        <f>ROUND(I450*H450,2)</f>
        <v>0</v>
      </c>
      <c r="BL450" s="13" t="s">
        <v>82</v>
      </c>
      <c r="BM450" s="141" t="s">
        <v>891</v>
      </c>
    </row>
    <row r="451" spans="2:65" s="1" customFormat="1">
      <c r="B451" s="28"/>
      <c r="D451" s="143" t="s">
        <v>141</v>
      </c>
      <c r="F451" s="144" t="s">
        <v>892</v>
      </c>
      <c r="I451" s="145"/>
      <c r="L451" s="28"/>
      <c r="M451" s="146"/>
      <c r="T451" s="52"/>
      <c r="AT451" s="13" t="s">
        <v>141</v>
      </c>
      <c r="AU451" s="13" t="s">
        <v>82</v>
      </c>
    </row>
    <row r="452" spans="2:65" s="11" customFormat="1" ht="25.9" customHeight="1">
      <c r="B452" s="117"/>
      <c r="D452" s="118" t="s">
        <v>73</v>
      </c>
      <c r="E452" s="119" t="s">
        <v>893</v>
      </c>
      <c r="F452" s="119" t="s">
        <v>894</v>
      </c>
      <c r="I452" s="120"/>
      <c r="J452" s="121">
        <f>BK452</f>
        <v>0</v>
      </c>
      <c r="L452" s="117"/>
      <c r="M452" s="122"/>
      <c r="P452" s="123">
        <f>P453+SUM(P454:P478)</f>
        <v>0</v>
      </c>
      <c r="R452" s="123">
        <f>R453+SUM(R454:R478)</f>
        <v>0</v>
      </c>
      <c r="T452" s="124">
        <f>T453+SUM(T454:T478)</f>
        <v>0</v>
      </c>
      <c r="AR452" s="118" t="s">
        <v>139</v>
      </c>
      <c r="AT452" s="125" t="s">
        <v>73</v>
      </c>
      <c r="AU452" s="125" t="s">
        <v>74</v>
      </c>
      <c r="AY452" s="118" t="s">
        <v>131</v>
      </c>
      <c r="BK452" s="126">
        <f>BK453+SUM(BK454:BK478)</f>
        <v>0</v>
      </c>
    </row>
    <row r="453" spans="2:65" s="1" customFormat="1" ht="16.5" customHeight="1">
      <c r="B453" s="28"/>
      <c r="C453" s="129" t="s">
        <v>895</v>
      </c>
      <c r="D453" s="129" t="s">
        <v>135</v>
      </c>
      <c r="E453" s="130" t="s">
        <v>896</v>
      </c>
      <c r="F453" s="131" t="s">
        <v>897</v>
      </c>
      <c r="G453" s="132" t="s">
        <v>493</v>
      </c>
      <c r="H453" s="133">
        <v>6</v>
      </c>
      <c r="I453" s="134"/>
      <c r="J453" s="135">
        <f>ROUND(I453*H453,2)</f>
        <v>0</v>
      </c>
      <c r="K453" s="136"/>
      <c r="L453" s="28"/>
      <c r="M453" s="137" t="s">
        <v>1</v>
      </c>
      <c r="N453" s="138" t="s">
        <v>39</v>
      </c>
      <c r="P453" s="139">
        <f>O453*H453</f>
        <v>0</v>
      </c>
      <c r="Q453" s="139">
        <v>0</v>
      </c>
      <c r="R453" s="139">
        <f>Q453*H453</f>
        <v>0</v>
      </c>
      <c r="S453" s="139">
        <v>0</v>
      </c>
      <c r="T453" s="140">
        <f>S453*H453</f>
        <v>0</v>
      </c>
      <c r="AR453" s="141" t="s">
        <v>898</v>
      </c>
      <c r="AT453" s="141" t="s">
        <v>135</v>
      </c>
      <c r="AU453" s="141" t="s">
        <v>82</v>
      </c>
      <c r="AY453" s="13" t="s">
        <v>131</v>
      </c>
      <c r="BE453" s="142">
        <f>IF(N453="základní",J453,0)</f>
        <v>0</v>
      </c>
      <c r="BF453" s="142">
        <f>IF(N453="snížená",J453,0)</f>
        <v>0</v>
      </c>
      <c r="BG453" s="142">
        <f>IF(N453="zákl. přenesená",J453,0)</f>
        <v>0</v>
      </c>
      <c r="BH453" s="142">
        <f>IF(N453="sníž. přenesená",J453,0)</f>
        <v>0</v>
      </c>
      <c r="BI453" s="142">
        <f>IF(N453="nulová",J453,0)</f>
        <v>0</v>
      </c>
      <c r="BJ453" s="13" t="s">
        <v>82</v>
      </c>
      <c r="BK453" s="142">
        <f>ROUND(I453*H453,2)</f>
        <v>0</v>
      </c>
      <c r="BL453" s="13" t="s">
        <v>898</v>
      </c>
      <c r="BM453" s="141" t="s">
        <v>899</v>
      </c>
    </row>
    <row r="454" spans="2:65" s="1" customFormat="1">
      <c r="B454" s="28"/>
      <c r="D454" s="143" t="s">
        <v>141</v>
      </c>
      <c r="F454" s="144" t="s">
        <v>897</v>
      </c>
      <c r="I454" s="145"/>
      <c r="L454" s="28"/>
      <c r="M454" s="146"/>
      <c r="T454" s="52"/>
      <c r="AT454" s="13" t="s">
        <v>141</v>
      </c>
      <c r="AU454" s="13" t="s">
        <v>82</v>
      </c>
    </row>
    <row r="455" spans="2:65" s="1" customFormat="1" ht="16.5" customHeight="1">
      <c r="B455" s="28"/>
      <c r="C455" s="129" t="s">
        <v>900</v>
      </c>
      <c r="D455" s="129" t="s">
        <v>135</v>
      </c>
      <c r="E455" s="130" t="s">
        <v>901</v>
      </c>
      <c r="F455" s="131" t="s">
        <v>902</v>
      </c>
      <c r="G455" s="132" t="s">
        <v>493</v>
      </c>
      <c r="H455" s="133">
        <v>4</v>
      </c>
      <c r="I455" s="134"/>
      <c r="J455" s="135">
        <f>ROUND(I455*H455,2)</f>
        <v>0</v>
      </c>
      <c r="K455" s="136"/>
      <c r="L455" s="28"/>
      <c r="M455" s="137" t="s">
        <v>1</v>
      </c>
      <c r="N455" s="138" t="s">
        <v>39</v>
      </c>
      <c r="P455" s="139">
        <f>O455*H455</f>
        <v>0</v>
      </c>
      <c r="Q455" s="139">
        <v>0</v>
      </c>
      <c r="R455" s="139">
        <f>Q455*H455</f>
        <v>0</v>
      </c>
      <c r="S455" s="139">
        <v>0</v>
      </c>
      <c r="T455" s="140">
        <f>S455*H455</f>
        <v>0</v>
      </c>
      <c r="AR455" s="141" t="s">
        <v>898</v>
      </c>
      <c r="AT455" s="141" t="s">
        <v>135</v>
      </c>
      <c r="AU455" s="141" t="s">
        <v>82</v>
      </c>
      <c r="AY455" s="13" t="s">
        <v>131</v>
      </c>
      <c r="BE455" s="142">
        <f>IF(N455="základní",J455,0)</f>
        <v>0</v>
      </c>
      <c r="BF455" s="142">
        <f>IF(N455="snížená",J455,0)</f>
        <v>0</v>
      </c>
      <c r="BG455" s="142">
        <f>IF(N455="zákl. přenesená",J455,0)</f>
        <v>0</v>
      </c>
      <c r="BH455" s="142">
        <f>IF(N455="sníž. přenesená",J455,0)</f>
        <v>0</v>
      </c>
      <c r="BI455" s="142">
        <f>IF(N455="nulová",J455,0)</f>
        <v>0</v>
      </c>
      <c r="BJ455" s="13" t="s">
        <v>82</v>
      </c>
      <c r="BK455" s="142">
        <f>ROUND(I455*H455,2)</f>
        <v>0</v>
      </c>
      <c r="BL455" s="13" t="s">
        <v>898</v>
      </c>
      <c r="BM455" s="141" t="s">
        <v>903</v>
      </c>
    </row>
    <row r="456" spans="2:65" s="1" customFormat="1">
      <c r="B456" s="28"/>
      <c r="D456" s="143" t="s">
        <v>141</v>
      </c>
      <c r="F456" s="144" t="s">
        <v>902</v>
      </c>
      <c r="I456" s="145"/>
      <c r="L456" s="28"/>
      <c r="M456" s="146"/>
      <c r="T456" s="52"/>
      <c r="AT456" s="13" t="s">
        <v>141</v>
      </c>
      <c r="AU456" s="13" t="s">
        <v>82</v>
      </c>
    </row>
    <row r="457" spans="2:65" s="1" customFormat="1" ht="16.5" customHeight="1">
      <c r="B457" s="28"/>
      <c r="C457" s="129" t="s">
        <v>904</v>
      </c>
      <c r="D457" s="129" t="s">
        <v>135</v>
      </c>
      <c r="E457" s="130" t="s">
        <v>905</v>
      </c>
      <c r="F457" s="131" t="s">
        <v>906</v>
      </c>
      <c r="G457" s="132" t="s">
        <v>493</v>
      </c>
      <c r="H457" s="133">
        <v>6</v>
      </c>
      <c r="I457" s="134"/>
      <c r="J457" s="135">
        <f>ROUND(I457*H457,2)</f>
        <v>0</v>
      </c>
      <c r="K457" s="136"/>
      <c r="L457" s="28"/>
      <c r="M457" s="137" t="s">
        <v>1</v>
      </c>
      <c r="N457" s="138" t="s">
        <v>39</v>
      </c>
      <c r="P457" s="139">
        <f>O457*H457</f>
        <v>0</v>
      </c>
      <c r="Q457" s="139">
        <v>0</v>
      </c>
      <c r="R457" s="139">
        <f>Q457*H457</f>
        <v>0</v>
      </c>
      <c r="S457" s="139">
        <v>0</v>
      </c>
      <c r="T457" s="140">
        <f>S457*H457</f>
        <v>0</v>
      </c>
      <c r="AR457" s="141" t="s">
        <v>898</v>
      </c>
      <c r="AT457" s="141" t="s">
        <v>135</v>
      </c>
      <c r="AU457" s="141" t="s">
        <v>82</v>
      </c>
      <c r="AY457" s="13" t="s">
        <v>131</v>
      </c>
      <c r="BE457" s="142">
        <f>IF(N457="základní",J457,0)</f>
        <v>0</v>
      </c>
      <c r="BF457" s="142">
        <f>IF(N457="snížená",J457,0)</f>
        <v>0</v>
      </c>
      <c r="BG457" s="142">
        <f>IF(N457="zákl. přenesená",J457,0)</f>
        <v>0</v>
      </c>
      <c r="BH457" s="142">
        <f>IF(N457="sníž. přenesená",J457,0)</f>
        <v>0</v>
      </c>
      <c r="BI457" s="142">
        <f>IF(N457="nulová",J457,0)</f>
        <v>0</v>
      </c>
      <c r="BJ457" s="13" t="s">
        <v>82</v>
      </c>
      <c r="BK457" s="142">
        <f>ROUND(I457*H457,2)</f>
        <v>0</v>
      </c>
      <c r="BL457" s="13" t="s">
        <v>898</v>
      </c>
      <c r="BM457" s="141" t="s">
        <v>907</v>
      </c>
    </row>
    <row r="458" spans="2:65" s="1" customFormat="1">
      <c r="B458" s="28"/>
      <c r="D458" s="143" t="s">
        <v>141</v>
      </c>
      <c r="F458" s="144" t="s">
        <v>906</v>
      </c>
      <c r="I458" s="145"/>
      <c r="L458" s="28"/>
      <c r="M458" s="146"/>
      <c r="T458" s="52"/>
      <c r="AT458" s="13" t="s">
        <v>141</v>
      </c>
      <c r="AU458" s="13" t="s">
        <v>82</v>
      </c>
    </row>
    <row r="459" spans="2:65" s="1" customFormat="1" ht="16.5" customHeight="1">
      <c r="B459" s="28"/>
      <c r="C459" s="129" t="s">
        <v>908</v>
      </c>
      <c r="D459" s="129" t="s">
        <v>135</v>
      </c>
      <c r="E459" s="130" t="s">
        <v>909</v>
      </c>
      <c r="F459" s="131" t="s">
        <v>910</v>
      </c>
      <c r="G459" s="132" t="s">
        <v>493</v>
      </c>
      <c r="H459" s="133">
        <v>8</v>
      </c>
      <c r="I459" s="134"/>
      <c r="J459" s="135">
        <f>ROUND(I459*H459,2)</f>
        <v>0</v>
      </c>
      <c r="K459" s="136"/>
      <c r="L459" s="28"/>
      <c r="M459" s="137" t="s">
        <v>1</v>
      </c>
      <c r="N459" s="138" t="s">
        <v>39</v>
      </c>
      <c r="P459" s="139">
        <f>O459*H459</f>
        <v>0</v>
      </c>
      <c r="Q459" s="139">
        <v>0</v>
      </c>
      <c r="R459" s="139">
        <f>Q459*H459</f>
        <v>0</v>
      </c>
      <c r="S459" s="139">
        <v>0</v>
      </c>
      <c r="T459" s="140">
        <f>S459*H459</f>
        <v>0</v>
      </c>
      <c r="AR459" s="141" t="s">
        <v>898</v>
      </c>
      <c r="AT459" s="141" t="s">
        <v>135</v>
      </c>
      <c r="AU459" s="141" t="s">
        <v>82</v>
      </c>
      <c r="AY459" s="13" t="s">
        <v>131</v>
      </c>
      <c r="BE459" s="142">
        <f>IF(N459="základní",J459,0)</f>
        <v>0</v>
      </c>
      <c r="BF459" s="142">
        <f>IF(N459="snížená",J459,0)</f>
        <v>0</v>
      </c>
      <c r="BG459" s="142">
        <f>IF(N459="zákl. přenesená",J459,0)</f>
        <v>0</v>
      </c>
      <c r="BH459" s="142">
        <f>IF(N459="sníž. přenesená",J459,0)</f>
        <v>0</v>
      </c>
      <c r="BI459" s="142">
        <f>IF(N459="nulová",J459,0)</f>
        <v>0</v>
      </c>
      <c r="BJ459" s="13" t="s">
        <v>82</v>
      </c>
      <c r="BK459" s="142">
        <f>ROUND(I459*H459,2)</f>
        <v>0</v>
      </c>
      <c r="BL459" s="13" t="s">
        <v>898</v>
      </c>
      <c r="BM459" s="141" t="s">
        <v>911</v>
      </c>
    </row>
    <row r="460" spans="2:65" s="1" customFormat="1">
      <c r="B460" s="28"/>
      <c r="D460" s="143" t="s">
        <v>141</v>
      </c>
      <c r="F460" s="144" t="s">
        <v>910</v>
      </c>
      <c r="I460" s="145"/>
      <c r="L460" s="28"/>
      <c r="M460" s="146"/>
      <c r="T460" s="52"/>
      <c r="AT460" s="13" t="s">
        <v>141</v>
      </c>
      <c r="AU460" s="13" t="s">
        <v>82</v>
      </c>
    </row>
    <row r="461" spans="2:65" s="1" customFormat="1" ht="16.5" customHeight="1">
      <c r="B461" s="28"/>
      <c r="C461" s="129" t="s">
        <v>912</v>
      </c>
      <c r="D461" s="129" t="s">
        <v>135</v>
      </c>
      <c r="E461" s="130" t="s">
        <v>913</v>
      </c>
      <c r="F461" s="131" t="s">
        <v>914</v>
      </c>
      <c r="G461" s="132" t="s">
        <v>493</v>
      </c>
      <c r="H461" s="133">
        <v>6</v>
      </c>
      <c r="I461" s="134"/>
      <c r="J461" s="135">
        <f>ROUND(I461*H461,2)</f>
        <v>0</v>
      </c>
      <c r="K461" s="136"/>
      <c r="L461" s="28"/>
      <c r="M461" s="137" t="s">
        <v>1</v>
      </c>
      <c r="N461" s="138" t="s">
        <v>39</v>
      </c>
      <c r="P461" s="139">
        <f>O461*H461</f>
        <v>0</v>
      </c>
      <c r="Q461" s="139">
        <v>0</v>
      </c>
      <c r="R461" s="139">
        <f>Q461*H461</f>
        <v>0</v>
      </c>
      <c r="S461" s="139">
        <v>0</v>
      </c>
      <c r="T461" s="140">
        <f>S461*H461</f>
        <v>0</v>
      </c>
      <c r="AR461" s="141" t="s">
        <v>898</v>
      </c>
      <c r="AT461" s="141" t="s">
        <v>135</v>
      </c>
      <c r="AU461" s="141" t="s">
        <v>82</v>
      </c>
      <c r="AY461" s="13" t="s">
        <v>131</v>
      </c>
      <c r="BE461" s="142">
        <f>IF(N461="základní",J461,0)</f>
        <v>0</v>
      </c>
      <c r="BF461" s="142">
        <f>IF(N461="snížená",J461,0)</f>
        <v>0</v>
      </c>
      <c r="BG461" s="142">
        <f>IF(N461="zákl. přenesená",J461,0)</f>
        <v>0</v>
      </c>
      <c r="BH461" s="142">
        <f>IF(N461="sníž. přenesená",J461,0)</f>
        <v>0</v>
      </c>
      <c r="BI461" s="142">
        <f>IF(N461="nulová",J461,0)</f>
        <v>0</v>
      </c>
      <c r="BJ461" s="13" t="s">
        <v>82</v>
      </c>
      <c r="BK461" s="142">
        <f>ROUND(I461*H461,2)</f>
        <v>0</v>
      </c>
      <c r="BL461" s="13" t="s">
        <v>898</v>
      </c>
      <c r="BM461" s="141" t="s">
        <v>915</v>
      </c>
    </row>
    <row r="462" spans="2:65" s="1" customFormat="1">
      <c r="B462" s="28"/>
      <c r="D462" s="143" t="s">
        <v>141</v>
      </c>
      <c r="F462" s="144" t="s">
        <v>914</v>
      </c>
      <c r="I462" s="145"/>
      <c r="L462" s="28"/>
      <c r="M462" s="146"/>
      <c r="T462" s="52"/>
      <c r="AT462" s="13" t="s">
        <v>141</v>
      </c>
      <c r="AU462" s="13" t="s">
        <v>82</v>
      </c>
    </row>
    <row r="463" spans="2:65" s="1" customFormat="1" ht="16.5" customHeight="1">
      <c r="B463" s="28"/>
      <c r="C463" s="129" t="s">
        <v>916</v>
      </c>
      <c r="D463" s="129" t="s">
        <v>135</v>
      </c>
      <c r="E463" s="130" t="s">
        <v>917</v>
      </c>
      <c r="F463" s="131" t="s">
        <v>918</v>
      </c>
      <c r="G463" s="132" t="s">
        <v>297</v>
      </c>
      <c r="H463" s="133">
        <v>1</v>
      </c>
      <c r="I463" s="134"/>
      <c r="J463" s="135">
        <f>ROUND(I463*H463,2)</f>
        <v>0</v>
      </c>
      <c r="K463" s="136"/>
      <c r="L463" s="28"/>
      <c r="M463" s="137" t="s">
        <v>1</v>
      </c>
      <c r="N463" s="138" t="s">
        <v>39</v>
      </c>
      <c r="P463" s="139">
        <f>O463*H463</f>
        <v>0</v>
      </c>
      <c r="Q463" s="139">
        <v>0</v>
      </c>
      <c r="R463" s="139">
        <f>Q463*H463</f>
        <v>0</v>
      </c>
      <c r="S463" s="139">
        <v>0</v>
      </c>
      <c r="T463" s="140">
        <f>S463*H463</f>
        <v>0</v>
      </c>
      <c r="AR463" s="141" t="s">
        <v>898</v>
      </c>
      <c r="AT463" s="141" t="s">
        <v>135</v>
      </c>
      <c r="AU463" s="141" t="s">
        <v>82</v>
      </c>
      <c r="AY463" s="13" t="s">
        <v>131</v>
      </c>
      <c r="BE463" s="142">
        <f>IF(N463="základní",J463,0)</f>
        <v>0</v>
      </c>
      <c r="BF463" s="142">
        <f>IF(N463="snížená",J463,0)</f>
        <v>0</v>
      </c>
      <c r="BG463" s="142">
        <f>IF(N463="zákl. přenesená",J463,0)</f>
        <v>0</v>
      </c>
      <c r="BH463" s="142">
        <f>IF(N463="sníž. přenesená",J463,0)</f>
        <v>0</v>
      </c>
      <c r="BI463" s="142">
        <f>IF(N463="nulová",J463,0)</f>
        <v>0</v>
      </c>
      <c r="BJ463" s="13" t="s">
        <v>82</v>
      </c>
      <c r="BK463" s="142">
        <f>ROUND(I463*H463,2)</f>
        <v>0</v>
      </c>
      <c r="BL463" s="13" t="s">
        <v>898</v>
      </c>
      <c r="BM463" s="141" t="s">
        <v>919</v>
      </c>
    </row>
    <row r="464" spans="2:65" s="1" customFormat="1">
      <c r="B464" s="28"/>
      <c r="D464" s="143" t="s">
        <v>141</v>
      </c>
      <c r="F464" s="144" t="s">
        <v>918</v>
      </c>
      <c r="I464" s="145"/>
      <c r="L464" s="28"/>
      <c r="M464" s="146"/>
      <c r="T464" s="52"/>
      <c r="AT464" s="13" t="s">
        <v>141</v>
      </c>
      <c r="AU464" s="13" t="s">
        <v>82</v>
      </c>
    </row>
    <row r="465" spans="2:65" s="1" customFormat="1" ht="16.5" customHeight="1">
      <c r="B465" s="28"/>
      <c r="C465" s="129" t="s">
        <v>920</v>
      </c>
      <c r="D465" s="129" t="s">
        <v>135</v>
      </c>
      <c r="E465" s="130" t="s">
        <v>921</v>
      </c>
      <c r="F465" s="131" t="s">
        <v>922</v>
      </c>
      <c r="G465" s="132" t="s">
        <v>493</v>
      </c>
      <c r="H465" s="133">
        <v>16</v>
      </c>
      <c r="I465" s="134"/>
      <c r="J465" s="135">
        <f>ROUND(I465*H465,2)</f>
        <v>0</v>
      </c>
      <c r="K465" s="136"/>
      <c r="L465" s="28"/>
      <c r="M465" s="137" t="s">
        <v>1</v>
      </c>
      <c r="N465" s="138" t="s">
        <v>39</v>
      </c>
      <c r="P465" s="139">
        <f>O465*H465</f>
        <v>0</v>
      </c>
      <c r="Q465" s="139">
        <v>0</v>
      </c>
      <c r="R465" s="139">
        <f>Q465*H465</f>
        <v>0</v>
      </c>
      <c r="S465" s="139">
        <v>0</v>
      </c>
      <c r="T465" s="140">
        <f>S465*H465</f>
        <v>0</v>
      </c>
      <c r="AR465" s="141" t="s">
        <v>898</v>
      </c>
      <c r="AT465" s="141" t="s">
        <v>135</v>
      </c>
      <c r="AU465" s="141" t="s">
        <v>82</v>
      </c>
      <c r="AY465" s="13" t="s">
        <v>131</v>
      </c>
      <c r="BE465" s="142">
        <f>IF(N465="základní",J465,0)</f>
        <v>0</v>
      </c>
      <c r="BF465" s="142">
        <f>IF(N465="snížená",J465,0)</f>
        <v>0</v>
      </c>
      <c r="BG465" s="142">
        <f>IF(N465="zákl. přenesená",J465,0)</f>
        <v>0</v>
      </c>
      <c r="BH465" s="142">
        <f>IF(N465="sníž. přenesená",J465,0)</f>
        <v>0</v>
      </c>
      <c r="BI465" s="142">
        <f>IF(N465="nulová",J465,0)</f>
        <v>0</v>
      </c>
      <c r="BJ465" s="13" t="s">
        <v>82</v>
      </c>
      <c r="BK465" s="142">
        <f>ROUND(I465*H465,2)</f>
        <v>0</v>
      </c>
      <c r="BL465" s="13" t="s">
        <v>898</v>
      </c>
      <c r="BM465" s="141" t="s">
        <v>923</v>
      </c>
    </row>
    <row r="466" spans="2:65" s="1" customFormat="1">
      <c r="B466" s="28"/>
      <c r="D466" s="143" t="s">
        <v>141</v>
      </c>
      <c r="F466" s="144" t="s">
        <v>922</v>
      </c>
      <c r="I466" s="145"/>
      <c r="L466" s="28"/>
      <c r="M466" s="146"/>
      <c r="T466" s="52"/>
      <c r="AT466" s="13" t="s">
        <v>141</v>
      </c>
      <c r="AU466" s="13" t="s">
        <v>82</v>
      </c>
    </row>
    <row r="467" spans="2:65" s="1" customFormat="1" ht="16.5" customHeight="1">
      <c r="B467" s="28"/>
      <c r="C467" s="129" t="s">
        <v>924</v>
      </c>
      <c r="D467" s="129" t="s">
        <v>135</v>
      </c>
      <c r="E467" s="130" t="s">
        <v>925</v>
      </c>
      <c r="F467" s="131" t="s">
        <v>926</v>
      </c>
      <c r="G467" s="132" t="s">
        <v>297</v>
      </c>
      <c r="H467" s="133">
        <v>1</v>
      </c>
      <c r="I467" s="134"/>
      <c r="J467" s="135">
        <f>ROUND(I467*H467,2)</f>
        <v>0</v>
      </c>
      <c r="K467" s="136"/>
      <c r="L467" s="28"/>
      <c r="M467" s="137" t="s">
        <v>1</v>
      </c>
      <c r="N467" s="138" t="s">
        <v>39</v>
      </c>
      <c r="P467" s="139">
        <f>O467*H467</f>
        <v>0</v>
      </c>
      <c r="Q467" s="139">
        <v>0</v>
      </c>
      <c r="R467" s="139">
        <f>Q467*H467</f>
        <v>0</v>
      </c>
      <c r="S467" s="139">
        <v>0</v>
      </c>
      <c r="T467" s="140">
        <f>S467*H467</f>
        <v>0</v>
      </c>
      <c r="AR467" s="141" t="s">
        <v>898</v>
      </c>
      <c r="AT467" s="141" t="s">
        <v>135</v>
      </c>
      <c r="AU467" s="141" t="s">
        <v>82</v>
      </c>
      <c r="AY467" s="13" t="s">
        <v>131</v>
      </c>
      <c r="BE467" s="142">
        <f>IF(N467="základní",J467,0)</f>
        <v>0</v>
      </c>
      <c r="BF467" s="142">
        <f>IF(N467="snížená",J467,0)</f>
        <v>0</v>
      </c>
      <c r="BG467" s="142">
        <f>IF(N467="zákl. přenesená",J467,0)</f>
        <v>0</v>
      </c>
      <c r="BH467" s="142">
        <f>IF(N467="sníž. přenesená",J467,0)</f>
        <v>0</v>
      </c>
      <c r="BI467" s="142">
        <f>IF(N467="nulová",J467,0)</f>
        <v>0</v>
      </c>
      <c r="BJ467" s="13" t="s">
        <v>82</v>
      </c>
      <c r="BK467" s="142">
        <f>ROUND(I467*H467,2)</f>
        <v>0</v>
      </c>
      <c r="BL467" s="13" t="s">
        <v>898</v>
      </c>
      <c r="BM467" s="141" t="s">
        <v>927</v>
      </c>
    </row>
    <row r="468" spans="2:65" s="1" customFormat="1">
      <c r="B468" s="28"/>
      <c r="D468" s="143" t="s">
        <v>141</v>
      </c>
      <c r="F468" s="144" t="s">
        <v>926</v>
      </c>
      <c r="I468" s="145"/>
      <c r="L468" s="28"/>
      <c r="M468" s="146"/>
      <c r="T468" s="52"/>
      <c r="AT468" s="13" t="s">
        <v>141</v>
      </c>
      <c r="AU468" s="13" t="s">
        <v>82</v>
      </c>
    </row>
    <row r="469" spans="2:65" s="1" customFormat="1" ht="16.5" customHeight="1">
      <c r="B469" s="28"/>
      <c r="C469" s="129" t="s">
        <v>928</v>
      </c>
      <c r="D469" s="129" t="s">
        <v>135</v>
      </c>
      <c r="E469" s="130" t="s">
        <v>929</v>
      </c>
      <c r="F469" s="131" t="s">
        <v>930</v>
      </c>
      <c r="G469" s="132" t="s">
        <v>493</v>
      </c>
      <c r="H469" s="133">
        <v>4</v>
      </c>
      <c r="I469" s="134"/>
      <c r="J469" s="135">
        <f>ROUND(I469*H469,2)</f>
        <v>0</v>
      </c>
      <c r="K469" s="136"/>
      <c r="L469" s="28"/>
      <c r="M469" s="137" t="s">
        <v>1</v>
      </c>
      <c r="N469" s="138" t="s">
        <v>39</v>
      </c>
      <c r="P469" s="139">
        <f>O469*H469</f>
        <v>0</v>
      </c>
      <c r="Q469" s="139">
        <v>0</v>
      </c>
      <c r="R469" s="139">
        <f>Q469*H469</f>
        <v>0</v>
      </c>
      <c r="S469" s="139">
        <v>0</v>
      </c>
      <c r="T469" s="140">
        <f>S469*H469</f>
        <v>0</v>
      </c>
      <c r="AR469" s="141" t="s">
        <v>898</v>
      </c>
      <c r="AT469" s="141" t="s">
        <v>135</v>
      </c>
      <c r="AU469" s="141" t="s">
        <v>82</v>
      </c>
      <c r="AY469" s="13" t="s">
        <v>131</v>
      </c>
      <c r="BE469" s="142">
        <f>IF(N469="základní",J469,0)</f>
        <v>0</v>
      </c>
      <c r="BF469" s="142">
        <f>IF(N469="snížená",J469,0)</f>
        <v>0</v>
      </c>
      <c r="BG469" s="142">
        <f>IF(N469="zákl. přenesená",J469,0)</f>
        <v>0</v>
      </c>
      <c r="BH469" s="142">
        <f>IF(N469="sníž. přenesená",J469,0)</f>
        <v>0</v>
      </c>
      <c r="BI469" s="142">
        <f>IF(N469="nulová",J469,0)</f>
        <v>0</v>
      </c>
      <c r="BJ469" s="13" t="s">
        <v>82</v>
      </c>
      <c r="BK469" s="142">
        <f>ROUND(I469*H469,2)</f>
        <v>0</v>
      </c>
      <c r="BL469" s="13" t="s">
        <v>898</v>
      </c>
      <c r="BM469" s="141" t="s">
        <v>931</v>
      </c>
    </row>
    <row r="470" spans="2:65" s="1" customFormat="1">
      <c r="B470" s="28"/>
      <c r="D470" s="143" t="s">
        <v>141</v>
      </c>
      <c r="F470" s="144" t="s">
        <v>930</v>
      </c>
      <c r="I470" s="145"/>
      <c r="L470" s="28"/>
      <c r="M470" s="146"/>
      <c r="T470" s="52"/>
      <c r="AT470" s="13" t="s">
        <v>141</v>
      </c>
      <c r="AU470" s="13" t="s">
        <v>82</v>
      </c>
    </row>
    <row r="471" spans="2:65" s="1" customFormat="1" ht="16.5" customHeight="1">
      <c r="B471" s="28"/>
      <c r="C471" s="129" t="s">
        <v>932</v>
      </c>
      <c r="D471" s="129" t="s">
        <v>135</v>
      </c>
      <c r="E471" s="130" t="s">
        <v>933</v>
      </c>
      <c r="F471" s="131" t="s">
        <v>934</v>
      </c>
      <c r="G471" s="132" t="s">
        <v>297</v>
      </c>
      <c r="H471" s="133">
        <v>1</v>
      </c>
      <c r="I471" s="134"/>
      <c r="J471" s="135">
        <f>ROUND(I471*H471,2)</f>
        <v>0</v>
      </c>
      <c r="K471" s="136"/>
      <c r="L471" s="28"/>
      <c r="M471" s="137" t="s">
        <v>1</v>
      </c>
      <c r="N471" s="138" t="s">
        <v>39</v>
      </c>
      <c r="P471" s="139">
        <f>O471*H471</f>
        <v>0</v>
      </c>
      <c r="Q471" s="139">
        <v>0</v>
      </c>
      <c r="R471" s="139">
        <f>Q471*H471</f>
        <v>0</v>
      </c>
      <c r="S471" s="139">
        <v>0</v>
      </c>
      <c r="T471" s="140">
        <f>S471*H471</f>
        <v>0</v>
      </c>
      <c r="AR471" s="141" t="s">
        <v>898</v>
      </c>
      <c r="AT471" s="141" t="s">
        <v>135</v>
      </c>
      <c r="AU471" s="141" t="s">
        <v>82</v>
      </c>
      <c r="AY471" s="13" t="s">
        <v>131</v>
      </c>
      <c r="BE471" s="142">
        <f>IF(N471="základní",J471,0)</f>
        <v>0</v>
      </c>
      <c r="BF471" s="142">
        <f>IF(N471="snížená",J471,0)</f>
        <v>0</v>
      </c>
      <c r="BG471" s="142">
        <f>IF(N471="zákl. přenesená",J471,0)</f>
        <v>0</v>
      </c>
      <c r="BH471" s="142">
        <f>IF(N471="sníž. přenesená",J471,0)</f>
        <v>0</v>
      </c>
      <c r="BI471" s="142">
        <f>IF(N471="nulová",J471,0)</f>
        <v>0</v>
      </c>
      <c r="BJ471" s="13" t="s">
        <v>82</v>
      </c>
      <c r="BK471" s="142">
        <f>ROUND(I471*H471,2)</f>
        <v>0</v>
      </c>
      <c r="BL471" s="13" t="s">
        <v>898</v>
      </c>
      <c r="BM471" s="141" t="s">
        <v>935</v>
      </c>
    </row>
    <row r="472" spans="2:65" s="1" customFormat="1">
      <c r="B472" s="28"/>
      <c r="D472" s="143" t="s">
        <v>141</v>
      </c>
      <c r="F472" s="144" t="s">
        <v>934</v>
      </c>
      <c r="I472" s="145"/>
      <c r="L472" s="28"/>
      <c r="M472" s="146"/>
      <c r="T472" s="52"/>
      <c r="AT472" s="13" t="s">
        <v>141</v>
      </c>
      <c r="AU472" s="13" t="s">
        <v>82</v>
      </c>
    </row>
    <row r="473" spans="2:65" s="1" customFormat="1" ht="16.5" customHeight="1">
      <c r="B473" s="28"/>
      <c r="C473" s="129" t="s">
        <v>936</v>
      </c>
      <c r="D473" s="129" t="s">
        <v>135</v>
      </c>
      <c r="E473" s="130" t="s">
        <v>937</v>
      </c>
      <c r="F473" s="131" t="s">
        <v>938</v>
      </c>
      <c r="G473" s="132" t="s">
        <v>421</v>
      </c>
      <c r="H473" s="133">
        <v>1</v>
      </c>
      <c r="I473" s="134"/>
      <c r="J473" s="135">
        <f>ROUND(I473*H473,2)</f>
        <v>0</v>
      </c>
      <c r="K473" s="136"/>
      <c r="L473" s="28"/>
      <c r="M473" s="137" t="s">
        <v>1</v>
      </c>
      <c r="N473" s="138" t="s">
        <v>39</v>
      </c>
      <c r="P473" s="139">
        <f>O473*H473</f>
        <v>0</v>
      </c>
      <c r="Q473" s="139">
        <v>0</v>
      </c>
      <c r="R473" s="139">
        <f>Q473*H473</f>
        <v>0</v>
      </c>
      <c r="S473" s="139">
        <v>0</v>
      </c>
      <c r="T473" s="140">
        <f>S473*H473</f>
        <v>0</v>
      </c>
      <c r="AR473" s="141" t="s">
        <v>898</v>
      </c>
      <c r="AT473" s="141" t="s">
        <v>135</v>
      </c>
      <c r="AU473" s="141" t="s">
        <v>82</v>
      </c>
      <c r="AY473" s="13" t="s">
        <v>131</v>
      </c>
      <c r="BE473" s="142">
        <f>IF(N473="základní",J473,0)</f>
        <v>0</v>
      </c>
      <c r="BF473" s="142">
        <f>IF(N473="snížená",J473,0)</f>
        <v>0</v>
      </c>
      <c r="BG473" s="142">
        <f>IF(N473="zákl. přenesená",J473,0)</f>
        <v>0</v>
      </c>
      <c r="BH473" s="142">
        <f>IF(N473="sníž. přenesená",J473,0)</f>
        <v>0</v>
      </c>
      <c r="BI473" s="142">
        <f>IF(N473="nulová",J473,0)</f>
        <v>0</v>
      </c>
      <c r="BJ473" s="13" t="s">
        <v>82</v>
      </c>
      <c r="BK473" s="142">
        <f>ROUND(I473*H473,2)</f>
        <v>0</v>
      </c>
      <c r="BL473" s="13" t="s">
        <v>898</v>
      </c>
      <c r="BM473" s="141" t="s">
        <v>939</v>
      </c>
    </row>
    <row r="474" spans="2:65" s="1" customFormat="1">
      <c r="B474" s="28"/>
      <c r="D474" s="143" t="s">
        <v>141</v>
      </c>
      <c r="F474" s="144" t="s">
        <v>938</v>
      </c>
      <c r="I474" s="145"/>
      <c r="L474" s="28"/>
      <c r="M474" s="146"/>
      <c r="T474" s="52"/>
      <c r="AT474" s="13" t="s">
        <v>141</v>
      </c>
      <c r="AU474" s="13" t="s">
        <v>82</v>
      </c>
    </row>
    <row r="475" spans="2:65" s="1" customFormat="1" ht="16.5" customHeight="1">
      <c r="B475" s="28"/>
      <c r="C475" s="129" t="s">
        <v>940</v>
      </c>
      <c r="D475" s="129" t="s">
        <v>135</v>
      </c>
      <c r="E475" s="130" t="s">
        <v>941</v>
      </c>
      <c r="F475" s="131" t="s">
        <v>942</v>
      </c>
      <c r="G475" s="132" t="s">
        <v>493</v>
      </c>
      <c r="H475" s="133">
        <v>12</v>
      </c>
      <c r="I475" s="134"/>
      <c r="J475" s="135">
        <f>ROUND(I475*H475,2)</f>
        <v>0</v>
      </c>
      <c r="K475" s="136"/>
      <c r="L475" s="28"/>
      <c r="M475" s="137" t="s">
        <v>1</v>
      </c>
      <c r="N475" s="138" t="s">
        <v>39</v>
      </c>
      <c r="P475" s="139">
        <f>O475*H475</f>
        <v>0</v>
      </c>
      <c r="Q475" s="139">
        <v>0</v>
      </c>
      <c r="R475" s="139">
        <f>Q475*H475</f>
        <v>0</v>
      </c>
      <c r="S475" s="139">
        <v>0</v>
      </c>
      <c r="T475" s="140">
        <f>S475*H475</f>
        <v>0</v>
      </c>
      <c r="AR475" s="141" t="s">
        <v>898</v>
      </c>
      <c r="AT475" s="141" t="s">
        <v>135</v>
      </c>
      <c r="AU475" s="141" t="s">
        <v>82</v>
      </c>
      <c r="AY475" s="13" t="s">
        <v>131</v>
      </c>
      <c r="BE475" s="142">
        <f>IF(N475="základní",J475,0)</f>
        <v>0</v>
      </c>
      <c r="BF475" s="142">
        <f>IF(N475="snížená",J475,0)</f>
        <v>0</v>
      </c>
      <c r="BG475" s="142">
        <f>IF(N475="zákl. přenesená",J475,0)</f>
        <v>0</v>
      </c>
      <c r="BH475" s="142">
        <f>IF(N475="sníž. přenesená",J475,0)</f>
        <v>0</v>
      </c>
      <c r="BI475" s="142">
        <f>IF(N475="nulová",J475,0)</f>
        <v>0</v>
      </c>
      <c r="BJ475" s="13" t="s">
        <v>82</v>
      </c>
      <c r="BK475" s="142">
        <f>ROUND(I475*H475,2)</f>
        <v>0</v>
      </c>
      <c r="BL475" s="13" t="s">
        <v>898</v>
      </c>
      <c r="BM475" s="141" t="s">
        <v>943</v>
      </c>
    </row>
    <row r="476" spans="2:65" s="1" customFormat="1">
      <c r="B476" s="28"/>
      <c r="D476" s="143" t="s">
        <v>141</v>
      </c>
      <c r="F476" s="144" t="s">
        <v>942</v>
      </c>
      <c r="I476" s="145"/>
      <c r="L476" s="28"/>
      <c r="M476" s="146"/>
      <c r="T476" s="52"/>
      <c r="AT476" s="13" t="s">
        <v>141</v>
      </c>
      <c r="AU476" s="13" t="s">
        <v>82</v>
      </c>
    </row>
    <row r="477" spans="2:65" s="1" customFormat="1" ht="16.5" customHeight="1">
      <c r="B477" s="28"/>
      <c r="C477" s="129" t="s">
        <v>944</v>
      </c>
      <c r="D477" s="129" t="s">
        <v>135</v>
      </c>
      <c r="E477" s="130" t="s">
        <v>945</v>
      </c>
      <c r="F477" s="131" t="s">
        <v>946</v>
      </c>
      <c r="G477" s="132" t="s">
        <v>297</v>
      </c>
      <c r="H477" s="133">
        <v>1</v>
      </c>
      <c r="I477" s="134"/>
      <c r="J477" s="135">
        <f>ROUND(I477*H477,2)</f>
        <v>0</v>
      </c>
      <c r="K477" s="136"/>
      <c r="L477" s="28"/>
      <c r="M477" s="137" t="s">
        <v>1</v>
      </c>
      <c r="N477" s="138" t="s">
        <v>39</v>
      </c>
      <c r="P477" s="139">
        <f>O477*H477</f>
        <v>0</v>
      </c>
      <c r="Q477" s="139">
        <v>0</v>
      </c>
      <c r="R477" s="139">
        <f>Q477*H477</f>
        <v>0</v>
      </c>
      <c r="S477" s="139">
        <v>0</v>
      </c>
      <c r="T477" s="140">
        <f>S477*H477</f>
        <v>0</v>
      </c>
      <c r="AR477" s="141" t="s">
        <v>898</v>
      </c>
      <c r="AT477" s="141" t="s">
        <v>135</v>
      </c>
      <c r="AU477" s="141" t="s">
        <v>82</v>
      </c>
      <c r="AY477" s="13" t="s">
        <v>131</v>
      </c>
      <c r="BE477" s="142">
        <f>IF(N477="základní",J477,0)</f>
        <v>0</v>
      </c>
      <c r="BF477" s="142">
        <f>IF(N477="snížená",J477,0)</f>
        <v>0</v>
      </c>
      <c r="BG477" s="142">
        <f>IF(N477="zákl. přenesená",J477,0)</f>
        <v>0</v>
      </c>
      <c r="BH477" s="142">
        <f>IF(N477="sníž. přenesená",J477,0)</f>
        <v>0</v>
      </c>
      <c r="BI477" s="142">
        <f>IF(N477="nulová",J477,0)</f>
        <v>0</v>
      </c>
      <c r="BJ477" s="13" t="s">
        <v>82</v>
      </c>
      <c r="BK477" s="142">
        <f>ROUND(I477*H477,2)</f>
        <v>0</v>
      </c>
      <c r="BL477" s="13" t="s">
        <v>898</v>
      </c>
      <c r="BM477" s="141" t="s">
        <v>947</v>
      </c>
    </row>
    <row r="478" spans="2:65" s="1" customFormat="1">
      <c r="B478" s="28"/>
      <c r="D478" s="143" t="s">
        <v>141</v>
      </c>
      <c r="F478" s="144" t="s">
        <v>946</v>
      </c>
      <c r="I478" s="145"/>
      <c r="L478" s="28"/>
      <c r="M478" s="146"/>
      <c r="T478" s="52"/>
      <c r="AT478" s="13" t="s">
        <v>141</v>
      </c>
      <c r="AU478" s="13" t="s">
        <v>82</v>
      </c>
    </row>
    <row r="479" spans="2:65" s="1" customFormat="1" ht="6.95" customHeight="1">
      <c r="B479" s="40"/>
      <c r="C479" s="41"/>
      <c r="D479" s="41"/>
      <c r="E479" s="41"/>
      <c r="F479" s="41"/>
      <c r="G479" s="41"/>
      <c r="H479" s="41"/>
      <c r="I479" s="41"/>
      <c r="J479" s="41"/>
      <c r="K479" s="41"/>
      <c r="L479" s="28"/>
    </row>
  </sheetData>
  <sheetProtection algorithmName="SHA-512" hashValue="eBScYrsmLTU4ouuK0AtUIkJImorq7Tenvb13fWV9LL0CGaelqRrV9N9jUUn/n3U1rQxjhueJNMS+J/I6Y3hakQ==" saltValue="oBGMq9sK+VzDbUcF/4XmVA==" spinCount="100000" sheet="1" formatCells="0" formatColumns="0" formatRows="0" insertColumns="0" insertRows="0" insertHyperlinks="0" deleteColumns="0" deleteRows="0" sort="0" autoFilter="0" pivotTables="0"/>
  <autoFilter ref="C132:K478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7"/>
  <sheetViews>
    <sheetView showGridLines="0" topLeftCell="A131" workbookViewId="0">
      <selection activeCell="V145" sqref="V14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16406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6" width="0" hidden="1" customWidth="1"/>
  </cols>
  <sheetData>
    <row r="2" spans="2:46" ht="36.950000000000003" customHeight="1"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87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5" customHeight="1">
      <c r="B4" s="16"/>
      <c r="D4" s="17" t="s">
        <v>91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0" t="str">
        <f>'Rekapitulace stavby'!K6</f>
        <v>Ubytovna. ul. Palkovická 2205, Frýdek-Místek - Rekonstrukce kotelny</v>
      </c>
      <c r="F7" s="201"/>
      <c r="G7" s="201"/>
      <c r="H7" s="201"/>
      <c r="L7" s="16"/>
    </row>
    <row r="8" spans="2:46" s="1" customFormat="1" ht="12" customHeight="1">
      <c r="B8" s="28"/>
      <c r="D8" s="23" t="s">
        <v>92</v>
      </c>
      <c r="L8" s="28"/>
    </row>
    <row r="9" spans="2:46" s="1" customFormat="1" ht="16.5" customHeight="1">
      <c r="B9" s="28"/>
      <c r="E9" s="172" t="s">
        <v>964</v>
      </c>
      <c r="F9" s="199"/>
      <c r="G9" s="199"/>
      <c r="H9" s="19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14. 9. 2023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2" t="str">
        <f>'Rekapitulace stavby'!E14</f>
        <v>Vyplň údaj</v>
      </c>
      <c r="F18" s="191"/>
      <c r="G18" s="191"/>
      <c r="H18" s="191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26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5"/>
      <c r="E27" s="195" t="s">
        <v>1</v>
      </c>
      <c r="F27" s="195"/>
      <c r="G27" s="195"/>
      <c r="H27" s="195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34</v>
      </c>
      <c r="J30" s="62">
        <f>ROUND(J122,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1" t="s">
        <v>38</v>
      </c>
      <c r="E33" s="23" t="s">
        <v>39</v>
      </c>
      <c r="F33" s="87">
        <f>ROUND((SUM(BE122:BE186)),  2)</f>
        <v>0</v>
      </c>
      <c r="I33" s="88">
        <v>0.21</v>
      </c>
      <c r="J33" s="87">
        <f>ROUND(((SUM(BE122:BE186))*I33),  2)</f>
        <v>0</v>
      </c>
      <c r="L33" s="28"/>
    </row>
    <row r="34" spans="2:12" s="1" customFormat="1" ht="14.45" customHeight="1">
      <c r="B34" s="28"/>
      <c r="E34" s="23" t="s">
        <v>40</v>
      </c>
      <c r="F34" s="87">
        <f>ROUND((SUM(BF122:BF186)),  2)</f>
        <v>0</v>
      </c>
      <c r="I34" s="88">
        <v>0.12</v>
      </c>
      <c r="J34" s="87">
        <f>ROUND(((SUM(BF122:BF186))*I34),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7">
        <f>ROUND((SUM(BG122:BG186)),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7">
        <f>ROUND((SUM(BH122:BH186)),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43</v>
      </c>
      <c r="F37" s="87">
        <f>ROUND((SUM(BI122:BI186)),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94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200" t="str">
        <f>E7</f>
        <v>Ubytovna. ul. Palkovická 2205, Frýdek-Místek - Rekonstrukce kotelny</v>
      </c>
      <c r="F85" s="201"/>
      <c r="G85" s="201"/>
      <c r="H85" s="201"/>
      <c r="L85" s="28"/>
    </row>
    <row r="86" spans="2:47" s="1" customFormat="1" ht="12" customHeight="1">
      <c r="B86" s="28"/>
      <c r="C86" s="23" t="s">
        <v>92</v>
      </c>
      <c r="L86" s="28"/>
    </row>
    <row r="87" spans="2:47" s="1" customFormat="1" ht="16.5" customHeight="1">
      <c r="B87" s="28"/>
      <c r="E87" s="172" t="str">
        <f>E9</f>
        <v>52_23_DPS_01.02 - Zemní plyn</v>
      </c>
      <c r="F87" s="199"/>
      <c r="G87" s="199"/>
      <c r="H87" s="19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>14. 9. 2023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>Ing. Lucie Turcovská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95</v>
      </c>
      <c r="D94" s="89"/>
      <c r="E94" s="89"/>
      <c r="F94" s="89"/>
      <c r="G94" s="89"/>
      <c r="H94" s="89"/>
      <c r="I94" s="89"/>
      <c r="J94" s="98" t="s">
        <v>96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97</v>
      </c>
      <c r="J96" s="62">
        <f>J122</f>
        <v>0</v>
      </c>
      <c r="L96" s="28"/>
      <c r="AU96" s="13" t="s">
        <v>98</v>
      </c>
    </row>
    <row r="97" spans="2:12" s="8" customFormat="1" ht="24.95" customHeight="1">
      <c r="B97" s="100"/>
      <c r="D97" s="101" t="s">
        <v>104</v>
      </c>
      <c r="E97" s="102"/>
      <c r="F97" s="102"/>
      <c r="G97" s="102"/>
      <c r="H97" s="102"/>
      <c r="I97" s="102"/>
      <c r="J97" s="103">
        <f>J123</f>
        <v>0</v>
      </c>
      <c r="L97" s="100"/>
    </row>
    <row r="98" spans="2:12" s="9" customFormat="1" ht="19.899999999999999" customHeight="1">
      <c r="B98" s="104"/>
      <c r="D98" s="105" t="s">
        <v>965</v>
      </c>
      <c r="E98" s="106"/>
      <c r="F98" s="106"/>
      <c r="G98" s="106"/>
      <c r="H98" s="106"/>
      <c r="I98" s="106"/>
      <c r="J98" s="107">
        <f>J124</f>
        <v>0</v>
      </c>
      <c r="L98" s="104"/>
    </row>
    <row r="99" spans="2:12" s="9" customFormat="1" ht="19.899999999999999" customHeight="1">
      <c r="B99" s="104"/>
      <c r="D99" s="105" t="s">
        <v>109</v>
      </c>
      <c r="E99" s="106"/>
      <c r="F99" s="106"/>
      <c r="G99" s="106"/>
      <c r="H99" s="106"/>
      <c r="I99" s="106"/>
      <c r="J99" s="107">
        <f>J147</f>
        <v>0</v>
      </c>
      <c r="L99" s="104"/>
    </row>
    <row r="100" spans="2:12" s="9" customFormat="1" ht="19.899999999999999" customHeight="1">
      <c r="B100" s="104"/>
      <c r="D100" s="105" t="s">
        <v>111</v>
      </c>
      <c r="E100" s="106"/>
      <c r="F100" s="106"/>
      <c r="G100" s="106"/>
      <c r="H100" s="106"/>
      <c r="I100" s="106"/>
      <c r="J100" s="107">
        <f>J156</f>
        <v>0</v>
      </c>
      <c r="L100" s="104"/>
    </row>
    <row r="101" spans="2:12" s="9" customFormat="1" ht="19.899999999999999" customHeight="1">
      <c r="B101" s="104"/>
      <c r="D101" s="105" t="s">
        <v>113</v>
      </c>
      <c r="E101" s="106"/>
      <c r="F101" s="106"/>
      <c r="G101" s="106"/>
      <c r="H101" s="106"/>
      <c r="I101" s="106"/>
      <c r="J101" s="107">
        <f>J165</f>
        <v>0</v>
      </c>
      <c r="L101" s="104"/>
    </row>
    <row r="102" spans="2:12" s="8" customFormat="1" ht="24.95" customHeight="1">
      <c r="B102" s="100"/>
      <c r="D102" s="101" t="s">
        <v>115</v>
      </c>
      <c r="E102" s="102"/>
      <c r="F102" s="102"/>
      <c r="G102" s="102"/>
      <c r="H102" s="102"/>
      <c r="I102" s="102"/>
      <c r="J102" s="103">
        <f>J168</f>
        <v>0</v>
      </c>
      <c r="L102" s="100"/>
    </row>
    <row r="103" spans="2:12" s="1" customFormat="1" ht="21.75" customHeight="1">
      <c r="B103" s="28"/>
      <c r="L103" s="28"/>
    </row>
    <row r="104" spans="2:12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12" s="1" customFormat="1" ht="24.95" customHeight="1">
      <c r="B109" s="28"/>
      <c r="C109" s="17" t="s">
        <v>116</v>
      </c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3" t="s">
        <v>16</v>
      </c>
      <c r="L111" s="28"/>
    </row>
    <row r="112" spans="2:12" s="1" customFormat="1" ht="16.5" customHeight="1">
      <c r="B112" s="28"/>
      <c r="E112" s="200" t="str">
        <f>E7</f>
        <v>Ubytovna. ul. Palkovická 2205, Frýdek-Místek - Rekonstrukce kotelny</v>
      </c>
      <c r="F112" s="201"/>
      <c r="G112" s="201"/>
      <c r="H112" s="201"/>
      <c r="L112" s="28"/>
    </row>
    <row r="113" spans="2:65" s="1" customFormat="1" ht="12" customHeight="1">
      <c r="B113" s="28"/>
      <c r="C113" s="23" t="s">
        <v>92</v>
      </c>
      <c r="L113" s="28"/>
    </row>
    <row r="114" spans="2:65" s="1" customFormat="1" ht="16.5" customHeight="1">
      <c r="B114" s="28"/>
      <c r="E114" s="172" t="str">
        <f>E9</f>
        <v>52_23_DPS_01.02 - Zemní plyn</v>
      </c>
      <c r="F114" s="199"/>
      <c r="G114" s="199"/>
      <c r="H114" s="199"/>
      <c r="L114" s="28"/>
    </row>
    <row r="115" spans="2:65" s="1" customFormat="1" ht="6.95" customHeight="1">
      <c r="B115" s="28"/>
      <c r="L115" s="28"/>
    </row>
    <row r="116" spans="2:65" s="1" customFormat="1" ht="12" customHeight="1">
      <c r="B116" s="28"/>
      <c r="C116" s="23" t="s">
        <v>20</v>
      </c>
      <c r="F116" s="21" t="str">
        <f>F12</f>
        <v xml:space="preserve"> </v>
      </c>
      <c r="I116" s="23" t="s">
        <v>22</v>
      </c>
      <c r="J116" s="48" t="str">
        <f>IF(J12="","",J12)</f>
        <v>14. 9. 2023</v>
      </c>
      <c r="L116" s="28"/>
    </row>
    <row r="117" spans="2:65" s="1" customFormat="1" ht="6.95" customHeight="1">
      <c r="B117" s="28"/>
      <c r="L117" s="28"/>
    </row>
    <row r="118" spans="2:65" s="1" customFormat="1" ht="15.2" customHeight="1">
      <c r="B118" s="28"/>
      <c r="C118" s="23" t="s">
        <v>24</v>
      </c>
      <c r="F118" s="21" t="str">
        <f>E15</f>
        <v xml:space="preserve"> </v>
      </c>
      <c r="I118" s="23" t="s">
        <v>29</v>
      </c>
      <c r="J118" s="26" t="str">
        <f>E21</f>
        <v xml:space="preserve"> </v>
      </c>
      <c r="L118" s="28"/>
    </row>
    <row r="119" spans="2:65" s="1" customFormat="1" ht="15.2" customHeight="1">
      <c r="B119" s="28"/>
      <c r="C119" s="23" t="s">
        <v>27</v>
      </c>
      <c r="F119" s="21" t="str">
        <f>IF(E18="","",E18)</f>
        <v>Vyplň údaj</v>
      </c>
      <c r="I119" s="23" t="s">
        <v>31</v>
      </c>
      <c r="J119" s="26" t="str">
        <f>E24</f>
        <v>Ing. Lucie Turcovská</v>
      </c>
      <c r="L119" s="28"/>
    </row>
    <row r="120" spans="2:65" s="1" customFormat="1" ht="10.35" customHeight="1">
      <c r="B120" s="28"/>
      <c r="L120" s="28"/>
    </row>
    <row r="121" spans="2:65" s="10" customFormat="1" ht="29.25" customHeight="1">
      <c r="B121" s="108"/>
      <c r="C121" s="109" t="s">
        <v>117</v>
      </c>
      <c r="D121" s="110" t="s">
        <v>59</v>
      </c>
      <c r="E121" s="110" t="s">
        <v>55</v>
      </c>
      <c r="F121" s="110" t="s">
        <v>56</v>
      </c>
      <c r="G121" s="110" t="s">
        <v>118</v>
      </c>
      <c r="H121" s="110" t="s">
        <v>119</v>
      </c>
      <c r="I121" s="110" t="s">
        <v>120</v>
      </c>
      <c r="J121" s="111" t="s">
        <v>96</v>
      </c>
      <c r="K121" s="112" t="s">
        <v>121</v>
      </c>
      <c r="L121" s="108"/>
      <c r="M121" s="55" t="s">
        <v>1</v>
      </c>
      <c r="N121" s="56" t="s">
        <v>38</v>
      </c>
      <c r="O121" s="56" t="s">
        <v>122</v>
      </c>
      <c r="P121" s="56" t="s">
        <v>123</v>
      </c>
      <c r="Q121" s="56" t="s">
        <v>124</v>
      </c>
      <c r="R121" s="56" t="s">
        <v>125</v>
      </c>
      <c r="S121" s="56" t="s">
        <v>126</v>
      </c>
      <c r="T121" s="57" t="s">
        <v>127</v>
      </c>
    </row>
    <row r="122" spans="2:65" s="1" customFormat="1" ht="22.9" customHeight="1">
      <c r="B122" s="28"/>
      <c r="C122" s="60" t="s">
        <v>128</v>
      </c>
      <c r="J122" s="113">
        <f>BK122</f>
        <v>0</v>
      </c>
      <c r="L122" s="28"/>
      <c r="M122" s="58"/>
      <c r="N122" s="49"/>
      <c r="O122" s="49"/>
      <c r="P122" s="114" t="e">
        <f>P123+P168+#REF!</f>
        <v>#REF!</v>
      </c>
      <c r="Q122" s="49"/>
      <c r="R122" s="114" t="e">
        <f>R123+R168+#REF!</f>
        <v>#REF!</v>
      </c>
      <c r="S122" s="49"/>
      <c r="T122" s="115" t="e">
        <f>T123+T168+#REF!</f>
        <v>#REF!</v>
      </c>
      <c r="AT122" s="13" t="s">
        <v>73</v>
      </c>
      <c r="AU122" s="13" t="s">
        <v>98</v>
      </c>
      <c r="BK122" s="116">
        <f>BK123+BK168</f>
        <v>0</v>
      </c>
    </row>
    <row r="123" spans="2:65" s="11" customFormat="1" ht="25.9" customHeight="1">
      <c r="B123" s="117"/>
      <c r="D123" s="118" t="s">
        <v>73</v>
      </c>
      <c r="E123" s="119" t="s">
        <v>200</v>
      </c>
      <c r="F123" s="119" t="s">
        <v>201</v>
      </c>
      <c r="I123" s="120"/>
      <c r="J123" s="121">
        <f>BK123</f>
        <v>0</v>
      </c>
      <c r="L123" s="117"/>
      <c r="M123" s="122"/>
      <c r="P123" s="123">
        <f>P124+P147+P156+P165</f>
        <v>0</v>
      </c>
      <c r="R123" s="123">
        <f>R124+R147+R156+R165</f>
        <v>6.860999999999999E-2</v>
      </c>
      <c r="T123" s="124">
        <f>T124+T147+T156+T165</f>
        <v>3.5090999999999997E-2</v>
      </c>
      <c r="AR123" s="118" t="s">
        <v>84</v>
      </c>
      <c r="AT123" s="125" t="s">
        <v>73</v>
      </c>
      <c r="AU123" s="125" t="s">
        <v>74</v>
      </c>
      <c r="AY123" s="118" t="s">
        <v>131</v>
      </c>
      <c r="BK123" s="126">
        <f>BK124+BK147+BK156+BK165</f>
        <v>0</v>
      </c>
    </row>
    <row r="124" spans="2:65" s="11" customFormat="1" ht="22.9" customHeight="1">
      <c r="B124" s="117"/>
      <c r="D124" s="118" t="s">
        <v>73</v>
      </c>
      <c r="E124" s="127" t="s">
        <v>966</v>
      </c>
      <c r="F124" s="127" t="s">
        <v>967</v>
      </c>
      <c r="I124" s="120"/>
      <c r="J124" s="128">
        <f>BK124</f>
        <v>0</v>
      </c>
      <c r="L124" s="117"/>
      <c r="M124" s="122"/>
      <c r="P124" s="123">
        <f>SUM(P125:P146)</f>
        <v>0</v>
      </c>
      <c r="R124" s="123">
        <f>SUM(R125:R146)</f>
        <v>5.1993999999999992E-2</v>
      </c>
      <c r="T124" s="124">
        <f>SUM(T125:T146)</f>
        <v>3.5090999999999997E-2</v>
      </c>
      <c r="AR124" s="118" t="s">
        <v>84</v>
      </c>
      <c r="AT124" s="125" t="s">
        <v>73</v>
      </c>
      <c r="AU124" s="125" t="s">
        <v>82</v>
      </c>
      <c r="AY124" s="118" t="s">
        <v>131</v>
      </c>
      <c r="BK124" s="126">
        <f>SUM(BK125:BK146)</f>
        <v>0</v>
      </c>
    </row>
    <row r="125" spans="2:65" s="1" customFormat="1" ht="16.5" customHeight="1">
      <c r="B125" s="28"/>
      <c r="C125" s="129" t="s">
        <v>82</v>
      </c>
      <c r="D125" s="129" t="s">
        <v>135</v>
      </c>
      <c r="E125" s="130" t="s">
        <v>968</v>
      </c>
      <c r="F125" s="131" t="s">
        <v>969</v>
      </c>
      <c r="G125" s="132" t="s">
        <v>166</v>
      </c>
      <c r="H125" s="133">
        <v>9.1999999999999993</v>
      </c>
      <c r="I125" s="134"/>
      <c r="J125" s="135">
        <f>ROUND(I125*H125,2)</f>
        <v>0</v>
      </c>
      <c r="K125" s="136"/>
      <c r="L125" s="28"/>
      <c r="M125" s="137" t="s">
        <v>1</v>
      </c>
      <c r="N125" s="138" t="s">
        <v>39</v>
      </c>
      <c r="P125" s="139">
        <f>O125*H125</f>
        <v>0</v>
      </c>
      <c r="Q125" s="139">
        <v>1.47E-3</v>
      </c>
      <c r="R125" s="139">
        <f>Q125*H125</f>
        <v>1.3523999999999998E-2</v>
      </c>
      <c r="S125" s="139">
        <v>0</v>
      </c>
      <c r="T125" s="140">
        <f>S125*H125</f>
        <v>0</v>
      </c>
      <c r="AR125" s="141" t="s">
        <v>209</v>
      </c>
      <c r="AT125" s="141" t="s">
        <v>135</v>
      </c>
      <c r="AU125" s="141" t="s">
        <v>84</v>
      </c>
      <c r="AY125" s="13" t="s">
        <v>131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3" t="s">
        <v>82</v>
      </c>
      <c r="BK125" s="142">
        <f>ROUND(I125*H125,2)</f>
        <v>0</v>
      </c>
      <c r="BL125" s="13" t="s">
        <v>209</v>
      </c>
      <c r="BM125" s="141" t="s">
        <v>970</v>
      </c>
    </row>
    <row r="126" spans="2:65" s="1" customFormat="1">
      <c r="B126" s="28"/>
      <c r="D126" s="143" t="s">
        <v>141</v>
      </c>
      <c r="F126" s="144" t="s">
        <v>971</v>
      </c>
      <c r="I126" s="145"/>
      <c r="L126" s="28"/>
      <c r="M126" s="146"/>
      <c r="T126" s="52"/>
      <c r="AT126" s="13" t="s">
        <v>141</v>
      </c>
      <c r="AU126" s="13" t="s">
        <v>84</v>
      </c>
    </row>
    <row r="127" spans="2:65" s="1" customFormat="1" ht="16.5" customHeight="1">
      <c r="B127" s="28"/>
      <c r="C127" s="129" t="s">
        <v>402</v>
      </c>
      <c r="D127" s="129" t="s">
        <v>135</v>
      </c>
      <c r="E127" s="130" t="s">
        <v>972</v>
      </c>
      <c r="F127" s="131" t="s">
        <v>973</v>
      </c>
      <c r="G127" s="132" t="s">
        <v>166</v>
      </c>
      <c r="H127" s="133">
        <v>11.2</v>
      </c>
      <c r="I127" s="134"/>
      <c r="J127" s="135">
        <f>ROUND(I127*H127,2)</f>
        <v>0</v>
      </c>
      <c r="K127" s="136"/>
      <c r="L127" s="28"/>
      <c r="M127" s="137" t="s">
        <v>1</v>
      </c>
      <c r="N127" s="138" t="s">
        <v>39</v>
      </c>
      <c r="P127" s="139">
        <f>O127*H127</f>
        <v>0</v>
      </c>
      <c r="Q127" s="139">
        <v>2.7000000000000001E-3</v>
      </c>
      <c r="R127" s="139">
        <f>Q127*H127</f>
        <v>3.024E-2</v>
      </c>
      <c r="S127" s="139">
        <v>0</v>
      </c>
      <c r="T127" s="140">
        <f>S127*H127</f>
        <v>0</v>
      </c>
      <c r="AR127" s="141" t="s">
        <v>209</v>
      </c>
      <c r="AT127" s="141" t="s">
        <v>135</v>
      </c>
      <c r="AU127" s="141" t="s">
        <v>84</v>
      </c>
      <c r="AY127" s="13" t="s">
        <v>131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3" t="s">
        <v>82</v>
      </c>
      <c r="BK127" s="142">
        <f>ROUND(I127*H127,2)</f>
        <v>0</v>
      </c>
      <c r="BL127" s="13" t="s">
        <v>209</v>
      </c>
      <c r="BM127" s="141" t="s">
        <v>974</v>
      </c>
    </row>
    <row r="128" spans="2:65" s="1" customFormat="1">
      <c r="B128" s="28"/>
      <c r="D128" s="143" t="s">
        <v>141</v>
      </c>
      <c r="F128" s="144" t="s">
        <v>975</v>
      </c>
      <c r="I128" s="145"/>
      <c r="L128" s="28"/>
      <c r="M128" s="146"/>
      <c r="T128" s="52"/>
      <c r="AT128" s="13" t="s">
        <v>141</v>
      </c>
      <c r="AU128" s="13" t="s">
        <v>84</v>
      </c>
    </row>
    <row r="129" spans="2:65" s="1" customFormat="1" ht="16.5" customHeight="1">
      <c r="B129" s="28"/>
      <c r="C129" s="129" t="s">
        <v>976</v>
      </c>
      <c r="D129" s="129" t="s">
        <v>135</v>
      </c>
      <c r="E129" s="130" t="s">
        <v>977</v>
      </c>
      <c r="F129" s="131" t="s">
        <v>978</v>
      </c>
      <c r="G129" s="132" t="s">
        <v>166</v>
      </c>
      <c r="H129" s="133">
        <v>6.3</v>
      </c>
      <c r="I129" s="134"/>
      <c r="J129" s="135">
        <f>ROUND(I129*H129,2)</f>
        <v>0</v>
      </c>
      <c r="K129" s="136"/>
      <c r="L129" s="28"/>
      <c r="M129" s="137" t="s">
        <v>1</v>
      </c>
      <c r="N129" s="138" t="s">
        <v>39</v>
      </c>
      <c r="P129" s="139">
        <f>O129*H129</f>
        <v>0</v>
      </c>
      <c r="Q129" s="139">
        <v>1.1E-4</v>
      </c>
      <c r="R129" s="139">
        <f>Q129*H129</f>
        <v>6.9300000000000004E-4</v>
      </c>
      <c r="S129" s="139">
        <v>2.15E-3</v>
      </c>
      <c r="T129" s="140">
        <f>S129*H129</f>
        <v>1.3545E-2</v>
      </c>
      <c r="AR129" s="141" t="s">
        <v>209</v>
      </c>
      <c r="AT129" s="141" t="s">
        <v>135</v>
      </c>
      <c r="AU129" s="141" t="s">
        <v>84</v>
      </c>
      <c r="AY129" s="13" t="s">
        <v>131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3" t="s">
        <v>82</v>
      </c>
      <c r="BK129" s="142">
        <f>ROUND(I129*H129,2)</f>
        <v>0</v>
      </c>
      <c r="BL129" s="13" t="s">
        <v>209</v>
      </c>
      <c r="BM129" s="141" t="s">
        <v>979</v>
      </c>
    </row>
    <row r="130" spans="2:65" s="1" customFormat="1">
      <c r="B130" s="28"/>
      <c r="D130" s="143" t="s">
        <v>141</v>
      </c>
      <c r="F130" s="144" t="s">
        <v>980</v>
      </c>
      <c r="I130" s="145"/>
      <c r="L130" s="28"/>
      <c r="M130" s="146"/>
      <c r="T130" s="52"/>
      <c r="AT130" s="13" t="s">
        <v>141</v>
      </c>
      <c r="AU130" s="13" t="s">
        <v>84</v>
      </c>
    </row>
    <row r="131" spans="2:65" s="1" customFormat="1" ht="16.5" customHeight="1">
      <c r="B131" s="28"/>
      <c r="C131" s="129" t="s">
        <v>161</v>
      </c>
      <c r="D131" s="129" t="s">
        <v>135</v>
      </c>
      <c r="E131" s="130" t="s">
        <v>981</v>
      </c>
      <c r="F131" s="131" t="s">
        <v>982</v>
      </c>
      <c r="G131" s="132" t="s">
        <v>166</v>
      </c>
      <c r="H131" s="133">
        <v>6.3</v>
      </c>
      <c r="I131" s="134"/>
      <c r="J131" s="135">
        <f>ROUND(I131*H131,2)</f>
        <v>0</v>
      </c>
      <c r="K131" s="136"/>
      <c r="L131" s="28"/>
      <c r="M131" s="137" t="s">
        <v>1</v>
      </c>
      <c r="N131" s="138" t="s">
        <v>39</v>
      </c>
      <c r="P131" s="139">
        <f>O131*H131</f>
        <v>0</v>
      </c>
      <c r="Q131" s="139">
        <v>3.8999999999999999E-4</v>
      </c>
      <c r="R131" s="139">
        <f>Q131*H131</f>
        <v>2.457E-3</v>
      </c>
      <c r="S131" s="139">
        <v>3.4199999999999999E-3</v>
      </c>
      <c r="T131" s="140">
        <f>S131*H131</f>
        <v>2.1545999999999999E-2</v>
      </c>
      <c r="AR131" s="141" t="s">
        <v>209</v>
      </c>
      <c r="AT131" s="141" t="s">
        <v>135</v>
      </c>
      <c r="AU131" s="141" t="s">
        <v>84</v>
      </c>
      <c r="AY131" s="13" t="s">
        <v>131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3" t="s">
        <v>82</v>
      </c>
      <c r="BK131" s="142">
        <f>ROUND(I131*H131,2)</f>
        <v>0</v>
      </c>
      <c r="BL131" s="13" t="s">
        <v>209</v>
      </c>
      <c r="BM131" s="141" t="s">
        <v>983</v>
      </c>
    </row>
    <row r="132" spans="2:65" s="1" customFormat="1">
      <c r="B132" s="28"/>
      <c r="D132" s="143" t="s">
        <v>141</v>
      </c>
      <c r="F132" s="144" t="s">
        <v>984</v>
      </c>
      <c r="I132" s="145"/>
      <c r="L132" s="28"/>
      <c r="M132" s="146"/>
      <c r="T132" s="52"/>
      <c r="AT132" s="13" t="s">
        <v>141</v>
      </c>
      <c r="AU132" s="13" t="s">
        <v>84</v>
      </c>
    </row>
    <row r="133" spans="2:65" s="1" customFormat="1" ht="16.5" customHeight="1">
      <c r="B133" s="28"/>
      <c r="C133" s="129" t="s">
        <v>139</v>
      </c>
      <c r="D133" s="129" t="s">
        <v>135</v>
      </c>
      <c r="E133" s="130" t="s">
        <v>985</v>
      </c>
      <c r="F133" s="131" t="s">
        <v>986</v>
      </c>
      <c r="G133" s="132" t="s">
        <v>241</v>
      </c>
      <c r="H133" s="133">
        <v>2</v>
      </c>
      <c r="I133" s="134"/>
      <c r="J133" s="135">
        <f>ROUND(I133*H133,2)</f>
        <v>0</v>
      </c>
      <c r="K133" s="136"/>
      <c r="L133" s="28"/>
      <c r="M133" s="137" t="s">
        <v>1</v>
      </c>
      <c r="N133" s="138" t="s">
        <v>39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209</v>
      </c>
      <c r="AT133" s="141" t="s">
        <v>135</v>
      </c>
      <c r="AU133" s="141" t="s">
        <v>84</v>
      </c>
      <c r="AY133" s="13" t="s">
        <v>131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3" t="s">
        <v>82</v>
      </c>
      <c r="BK133" s="142">
        <f>ROUND(I133*H133,2)</f>
        <v>0</v>
      </c>
      <c r="BL133" s="13" t="s">
        <v>209</v>
      </c>
      <c r="BM133" s="141" t="s">
        <v>987</v>
      </c>
    </row>
    <row r="134" spans="2:65" s="1" customFormat="1">
      <c r="B134" s="28"/>
      <c r="D134" s="143" t="s">
        <v>141</v>
      </c>
      <c r="F134" s="144" t="s">
        <v>988</v>
      </c>
      <c r="I134" s="145"/>
      <c r="L134" s="28"/>
      <c r="M134" s="146"/>
      <c r="T134" s="52"/>
      <c r="AT134" s="13" t="s">
        <v>141</v>
      </c>
      <c r="AU134" s="13" t="s">
        <v>84</v>
      </c>
    </row>
    <row r="135" spans="2:65" s="1" customFormat="1" ht="16.5" customHeight="1">
      <c r="B135" s="28"/>
      <c r="C135" s="129" t="s">
        <v>176</v>
      </c>
      <c r="D135" s="129" t="s">
        <v>135</v>
      </c>
      <c r="E135" s="130" t="s">
        <v>989</v>
      </c>
      <c r="F135" s="131" t="s">
        <v>990</v>
      </c>
      <c r="G135" s="132" t="s">
        <v>166</v>
      </c>
      <c r="H135" s="133">
        <v>35.4</v>
      </c>
      <c r="I135" s="134"/>
      <c r="J135" s="135">
        <f>ROUND(I135*H135,2)</f>
        <v>0</v>
      </c>
      <c r="K135" s="136"/>
      <c r="L135" s="28"/>
      <c r="M135" s="137" t="s">
        <v>1</v>
      </c>
      <c r="N135" s="138" t="s">
        <v>39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209</v>
      </c>
      <c r="AT135" s="141" t="s">
        <v>135</v>
      </c>
      <c r="AU135" s="141" t="s">
        <v>84</v>
      </c>
      <c r="AY135" s="13" t="s">
        <v>131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3" t="s">
        <v>82</v>
      </c>
      <c r="BK135" s="142">
        <f>ROUND(I135*H135,2)</f>
        <v>0</v>
      </c>
      <c r="BL135" s="13" t="s">
        <v>209</v>
      </c>
      <c r="BM135" s="141" t="s">
        <v>991</v>
      </c>
    </row>
    <row r="136" spans="2:65" s="1" customFormat="1">
      <c r="B136" s="28"/>
      <c r="D136" s="143" t="s">
        <v>141</v>
      </c>
      <c r="F136" s="144" t="s">
        <v>992</v>
      </c>
      <c r="I136" s="145"/>
      <c r="L136" s="28"/>
      <c r="M136" s="146"/>
      <c r="T136" s="52"/>
      <c r="AT136" s="13" t="s">
        <v>141</v>
      </c>
      <c r="AU136" s="13" t="s">
        <v>84</v>
      </c>
    </row>
    <row r="137" spans="2:65" s="1" customFormat="1" ht="16.5" customHeight="1">
      <c r="B137" s="28"/>
      <c r="C137" s="129" t="s">
        <v>143</v>
      </c>
      <c r="D137" s="129" t="s">
        <v>135</v>
      </c>
      <c r="E137" s="130" t="s">
        <v>993</v>
      </c>
      <c r="F137" s="131" t="s">
        <v>994</v>
      </c>
      <c r="G137" s="132" t="s">
        <v>241</v>
      </c>
      <c r="H137" s="133">
        <v>4</v>
      </c>
      <c r="I137" s="134"/>
      <c r="J137" s="135">
        <f>ROUND(I137*H137,2)</f>
        <v>0</v>
      </c>
      <c r="K137" s="136"/>
      <c r="L137" s="28"/>
      <c r="M137" s="137" t="s">
        <v>1</v>
      </c>
      <c r="N137" s="138" t="s">
        <v>39</v>
      </c>
      <c r="P137" s="139">
        <f>O137*H137</f>
        <v>0</v>
      </c>
      <c r="Q137" s="139">
        <v>1.8000000000000001E-4</v>
      </c>
      <c r="R137" s="139">
        <f>Q137*H137</f>
        <v>7.2000000000000005E-4</v>
      </c>
      <c r="S137" s="139">
        <v>0</v>
      </c>
      <c r="T137" s="140">
        <f>S137*H137</f>
        <v>0</v>
      </c>
      <c r="AR137" s="141" t="s">
        <v>209</v>
      </c>
      <c r="AT137" s="141" t="s">
        <v>135</v>
      </c>
      <c r="AU137" s="141" t="s">
        <v>84</v>
      </c>
      <c r="AY137" s="13" t="s">
        <v>131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3" t="s">
        <v>82</v>
      </c>
      <c r="BK137" s="142">
        <f>ROUND(I137*H137,2)</f>
        <v>0</v>
      </c>
      <c r="BL137" s="13" t="s">
        <v>209</v>
      </c>
      <c r="BM137" s="141" t="s">
        <v>995</v>
      </c>
    </row>
    <row r="138" spans="2:65" s="1" customFormat="1">
      <c r="B138" s="28"/>
      <c r="D138" s="143" t="s">
        <v>141</v>
      </c>
      <c r="F138" s="144" t="s">
        <v>996</v>
      </c>
      <c r="I138" s="145"/>
      <c r="L138" s="28"/>
      <c r="M138" s="146"/>
      <c r="T138" s="52"/>
      <c r="AT138" s="13" t="s">
        <v>141</v>
      </c>
      <c r="AU138" s="13" t="s">
        <v>84</v>
      </c>
    </row>
    <row r="139" spans="2:65" s="1" customFormat="1" ht="16.5" customHeight="1">
      <c r="B139" s="28"/>
      <c r="C139" s="129" t="s">
        <v>186</v>
      </c>
      <c r="D139" s="129" t="s">
        <v>135</v>
      </c>
      <c r="E139" s="130" t="s">
        <v>997</v>
      </c>
      <c r="F139" s="131" t="s">
        <v>998</v>
      </c>
      <c r="G139" s="132" t="s">
        <v>241</v>
      </c>
      <c r="H139" s="133">
        <v>8</v>
      </c>
      <c r="I139" s="134"/>
      <c r="J139" s="135">
        <f>ROUND(I139*H139,2)</f>
        <v>0</v>
      </c>
      <c r="K139" s="136"/>
      <c r="L139" s="28"/>
      <c r="M139" s="137" t="s">
        <v>1</v>
      </c>
      <c r="N139" s="138" t="s">
        <v>39</v>
      </c>
      <c r="P139" s="139">
        <f>O139*H139</f>
        <v>0</v>
      </c>
      <c r="Q139" s="139">
        <v>2.4000000000000001E-4</v>
      </c>
      <c r="R139" s="139">
        <f>Q139*H139</f>
        <v>1.92E-3</v>
      </c>
      <c r="S139" s="139">
        <v>0</v>
      </c>
      <c r="T139" s="140">
        <f>S139*H139</f>
        <v>0</v>
      </c>
      <c r="AR139" s="141" t="s">
        <v>209</v>
      </c>
      <c r="AT139" s="141" t="s">
        <v>135</v>
      </c>
      <c r="AU139" s="141" t="s">
        <v>84</v>
      </c>
      <c r="AY139" s="13" t="s">
        <v>131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3" t="s">
        <v>82</v>
      </c>
      <c r="BK139" s="142">
        <f>ROUND(I139*H139,2)</f>
        <v>0</v>
      </c>
      <c r="BL139" s="13" t="s">
        <v>209</v>
      </c>
      <c r="BM139" s="141" t="s">
        <v>999</v>
      </c>
    </row>
    <row r="140" spans="2:65" s="1" customFormat="1">
      <c r="B140" s="28"/>
      <c r="D140" s="143" t="s">
        <v>141</v>
      </c>
      <c r="F140" s="144" t="s">
        <v>1000</v>
      </c>
      <c r="I140" s="145"/>
      <c r="L140" s="28"/>
      <c r="M140" s="146"/>
      <c r="T140" s="52"/>
      <c r="AT140" s="13" t="s">
        <v>141</v>
      </c>
      <c r="AU140" s="13" t="s">
        <v>84</v>
      </c>
    </row>
    <row r="141" spans="2:65" s="1" customFormat="1" ht="16.5" customHeight="1">
      <c r="B141" s="28"/>
      <c r="C141" s="129" t="s">
        <v>407</v>
      </c>
      <c r="D141" s="129" t="s">
        <v>135</v>
      </c>
      <c r="E141" s="130" t="s">
        <v>1001</v>
      </c>
      <c r="F141" s="131" t="s">
        <v>1002</v>
      </c>
      <c r="G141" s="132" t="s">
        <v>241</v>
      </c>
      <c r="H141" s="133">
        <v>4</v>
      </c>
      <c r="I141" s="134"/>
      <c r="J141" s="135">
        <f>ROUND(I141*H141,2)</f>
        <v>0</v>
      </c>
      <c r="K141" s="136"/>
      <c r="L141" s="28"/>
      <c r="M141" s="137" t="s">
        <v>1</v>
      </c>
      <c r="N141" s="138" t="s">
        <v>39</v>
      </c>
      <c r="P141" s="139">
        <f>O141*H141</f>
        <v>0</v>
      </c>
      <c r="Q141" s="139">
        <v>6.0999999999999997E-4</v>
      </c>
      <c r="R141" s="139">
        <f>Q141*H141</f>
        <v>2.4399999999999999E-3</v>
      </c>
      <c r="S141" s="139">
        <v>0</v>
      </c>
      <c r="T141" s="140">
        <f>S141*H141</f>
        <v>0</v>
      </c>
      <c r="AR141" s="141" t="s">
        <v>209</v>
      </c>
      <c r="AT141" s="141" t="s">
        <v>135</v>
      </c>
      <c r="AU141" s="141" t="s">
        <v>84</v>
      </c>
      <c r="AY141" s="13" t="s">
        <v>131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3" t="s">
        <v>82</v>
      </c>
      <c r="BK141" s="142">
        <f>ROUND(I141*H141,2)</f>
        <v>0</v>
      </c>
      <c r="BL141" s="13" t="s">
        <v>209</v>
      </c>
      <c r="BM141" s="141" t="s">
        <v>1003</v>
      </c>
    </row>
    <row r="142" spans="2:65" s="1" customFormat="1">
      <c r="B142" s="28"/>
      <c r="D142" s="143" t="s">
        <v>141</v>
      </c>
      <c r="F142" s="144" t="s">
        <v>1004</v>
      </c>
      <c r="I142" s="145"/>
      <c r="L142" s="28"/>
      <c r="M142" s="146"/>
      <c r="T142" s="52"/>
      <c r="AT142" s="13" t="s">
        <v>141</v>
      </c>
      <c r="AU142" s="13" t="s">
        <v>84</v>
      </c>
    </row>
    <row r="143" spans="2:65" s="1" customFormat="1" ht="16.5" customHeight="1">
      <c r="B143" s="28"/>
      <c r="C143" s="129" t="s">
        <v>204</v>
      </c>
      <c r="D143" s="129" t="s">
        <v>135</v>
      </c>
      <c r="E143" s="130" t="s">
        <v>1005</v>
      </c>
      <c r="F143" s="131" t="s">
        <v>1006</v>
      </c>
      <c r="G143" s="132" t="s">
        <v>179</v>
      </c>
      <c r="H143" s="133">
        <v>3.5000000000000003E-2</v>
      </c>
      <c r="I143" s="134"/>
      <c r="J143" s="135">
        <f>ROUND(I143*H143,2)</f>
        <v>0</v>
      </c>
      <c r="K143" s="136"/>
      <c r="L143" s="28"/>
      <c r="M143" s="137" t="s">
        <v>1</v>
      </c>
      <c r="N143" s="138" t="s">
        <v>39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82</v>
      </c>
      <c r="AT143" s="141" t="s">
        <v>135</v>
      </c>
      <c r="AU143" s="141" t="s">
        <v>84</v>
      </c>
      <c r="AY143" s="13" t="s">
        <v>131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3" t="s">
        <v>82</v>
      </c>
      <c r="BK143" s="142">
        <f>ROUND(I143*H143,2)</f>
        <v>0</v>
      </c>
      <c r="BL143" s="13" t="s">
        <v>82</v>
      </c>
      <c r="BM143" s="141" t="s">
        <v>1007</v>
      </c>
    </row>
    <row r="144" spans="2:65" s="1" customFormat="1" ht="19.5">
      <c r="B144" s="28"/>
      <c r="D144" s="143" t="s">
        <v>141</v>
      </c>
      <c r="F144" s="144" t="s">
        <v>1008</v>
      </c>
      <c r="I144" s="145"/>
      <c r="L144" s="28"/>
      <c r="M144" s="146"/>
      <c r="T144" s="52"/>
      <c r="AT144" s="13" t="s">
        <v>141</v>
      </c>
      <c r="AU144" s="13" t="s">
        <v>84</v>
      </c>
    </row>
    <row r="145" spans="2:65" s="1" customFormat="1" ht="16.5" customHeight="1">
      <c r="B145" s="28"/>
      <c r="C145" s="129" t="s">
        <v>8</v>
      </c>
      <c r="D145" s="129" t="s">
        <v>135</v>
      </c>
      <c r="E145" s="130" t="s">
        <v>1009</v>
      </c>
      <c r="F145" s="131" t="s">
        <v>1010</v>
      </c>
      <c r="G145" s="132" t="s">
        <v>179</v>
      </c>
      <c r="H145" s="133">
        <v>3.5000000000000003E-2</v>
      </c>
      <c r="I145" s="134"/>
      <c r="J145" s="135">
        <f>ROUND(I145*H145,2)</f>
        <v>0</v>
      </c>
      <c r="K145" s="136"/>
      <c r="L145" s="28"/>
      <c r="M145" s="137" t="s">
        <v>1</v>
      </c>
      <c r="N145" s="138" t="s">
        <v>39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82</v>
      </c>
      <c r="AT145" s="141" t="s">
        <v>135</v>
      </c>
      <c r="AU145" s="141" t="s">
        <v>84</v>
      </c>
      <c r="AY145" s="13" t="s">
        <v>131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3" t="s">
        <v>82</v>
      </c>
      <c r="BK145" s="142">
        <f>ROUND(I145*H145,2)</f>
        <v>0</v>
      </c>
      <c r="BL145" s="13" t="s">
        <v>82</v>
      </c>
      <c r="BM145" s="141" t="s">
        <v>1011</v>
      </c>
    </row>
    <row r="146" spans="2:65" s="1" customFormat="1" ht="19.5">
      <c r="B146" s="28"/>
      <c r="D146" s="143" t="s">
        <v>141</v>
      </c>
      <c r="F146" s="144" t="s">
        <v>1012</v>
      </c>
      <c r="I146" s="145"/>
      <c r="L146" s="28"/>
      <c r="M146" s="146"/>
      <c r="T146" s="52"/>
      <c r="AT146" s="13" t="s">
        <v>141</v>
      </c>
      <c r="AU146" s="13" t="s">
        <v>84</v>
      </c>
    </row>
    <row r="147" spans="2:65" s="11" customFormat="1" ht="22.9" customHeight="1">
      <c r="B147" s="117"/>
      <c r="D147" s="118" t="s">
        <v>73</v>
      </c>
      <c r="E147" s="127" t="s">
        <v>500</v>
      </c>
      <c r="F147" s="127" t="s">
        <v>501</v>
      </c>
      <c r="I147" s="120"/>
      <c r="J147" s="128">
        <f>BK147</f>
        <v>0</v>
      </c>
      <c r="L147" s="117"/>
      <c r="M147" s="122"/>
      <c r="P147" s="123">
        <f>SUM(P148:P155)</f>
        <v>0</v>
      </c>
      <c r="R147" s="123">
        <f>SUM(R148:R155)</f>
        <v>8.9599999999999992E-3</v>
      </c>
      <c r="T147" s="124">
        <f>SUM(T148:T155)</f>
        <v>0</v>
      </c>
      <c r="AR147" s="118" t="s">
        <v>84</v>
      </c>
      <c r="AT147" s="125" t="s">
        <v>73</v>
      </c>
      <c r="AU147" s="125" t="s">
        <v>82</v>
      </c>
      <c r="AY147" s="118" t="s">
        <v>131</v>
      </c>
      <c r="BK147" s="126">
        <f>SUM(BK148:BK155)</f>
        <v>0</v>
      </c>
    </row>
    <row r="148" spans="2:65" s="1" customFormat="1" ht="16.5" customHeight="1">
      <c r="B148" s="28"/>
      <c r="C148" s="129" t="s">
        <v>1013</v>
      </c>
      <c r="D148" s="129" t="s">
        <v>135</v>
      </c>
      <c r="E148" s="130" t="s">
        <v>508</v>
      </c>
      <c r="F148" s="131" t="s">
        <v>509</v>
      </c>
      <c r="G148" s="132" t="s">
        <v>297</v>
      </c>
      <c r="H148" s="133">
        <v>8</v>
      </c>
      <c r="I148" s="134"/>
      <c r="J148" s="135">
        <f>ROUND(I148*H148,2)</f>
        <v>0</v>
      </c>
      <c r="K148" s="136"/>
      <c r="L148" s="28"/>
      <c r="M148" s="137" t="s">
        <v>1</v>
      </c>
      <c r="N148" s="138" t="s">
        <v>39</v>
      </c>
      <c r="P148" s="139">
        <f>O148*H148</f>
        <v>0</v>
      </c>
      <c r="Q148" s="139">
        <v>1.1199999999999999E-3</v>
      </c>
      <c r="R148" s="139">
        <f>Q148*H148</f>
        <v>8.9599999999999992E-3</v>
      </c>
      <c r="S148" s="139">
        <v>0</v>
      </c>
      <c r="T148" s="140">
        <f>S148*H148</f>
        <v>0</v>
      </c>
      <c r="AR148" s="141" t="s">
        <v>209</v>
      </c>
      <c r="AT148" s="141" t="s">
        <v>135</v>
      </c>
      <c r="AU148" s="141" t="s">
        <v>84</v>
      </c>
      <c r="AY148" s="13" t="s">
        <v>131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3" t="s">
        <v>82</v>
      </c>
      <c r="BK148" s="142">
        <f>ROUND(I148*H148,2)</f>
        <v>0</v>
      </c>
      <c r="BL148" s="13" t="s">
        <v>209</v>
      </c>
      <c r="BM148" s="141" t="s">
        <v>1014</v>
      </c>
    </row>
    <row r="149" spans="2:65" s="1" customFormat="1">
      <c r="B149" s="28"/>
      <c r="D149" s="143" t="s">
        <v>141</v>
      </c>
      <c r="F149" s="144" t="s">
        <v>511</v>
      </c>
      <c r="I149" s="145"/>
      <c r="L149" s="28"/>
      <c r="M149" s="146"/>
      <c r="T149" s="52"/>
      <c r="AT149" s="13" t="s">
        <v>141</v>
      </c>
      <c r="AU149" s="13" t="s">
        <v>84</v>
      </c>
    </row>
    <row r="150" spans="2:65" s="1" customFormat="1" ht="16.5" customHeight="1">
      <c r="B150" s="28"/>
      <c r="C150" s="147" t="s">
        <v>1015</v>
      </c>
      <c r="D150" s="147" t="s">
        <v>205</v>
      </c>
      <c r="E150" s="148" t="s">
        <v>513</v>
      </c>
      <c r="F150" s="149" t="s">
        <v>1016</v>
      </c>
      <c r="G150" s="150" t="s">
        <v>241</v>
      </c>
      <c r="H150" s="151">
        <v>8</v>
      </c>
      <c r="I150" s="152"/>
      <c r="J150" s="153">
        <f>ROUND(I150*H150,2)</f>
        <v>0</v>
      </c>
      <c r="K150" s="154"/>
      <c r="L150" s="155"/>
      <c r="M150" s="156" t="s">
        <v>1</v>
      </c>
      <c r="N150" s="157" t="s">
        <v>39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208</v>
      </c>
      <c r="AT150" s="141" t="s">
        <v>205</v>
      </c>
      <c r="AU150" s="141" t="s">
        <v>84</v>
      </c>
      <c r="AY150" s="13" t="s">
        <v>131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3" t="s">
        <v>82</v>
      </c>
      <c r="BK150" s="142">
        <f>ROUND(I150*H150,2)</f>
        <v>0</v>
      </c>
      <c r="BL150" s="13" t="s">
        <v>209</v>
      </c>
      <c r="BM150" s="141" t="s">
        <v>1017</v>
      </c>
    </row>
    <row r="151" spans="2:65" s="1" customFormat="1">
      <c r="B151" s="28"/>
      <c r="D151" s="143" t="s">
        <v>141</v>
      </c>
      <c r="F151" s="144" t="s">
        <v>1016</v>
      </c>
      <c r="I151" s="145"/>
      <c r="L151" s="28"/>
      <c r="M151" s="146"/>
      <c r="T151" s="52"/>
      <c r="AT151" s="13" t="s">
        <v>141</v>
      </c>
      <c r="AU151" s="13" t="s">
        <v>84</v>
      </c>
    </row>
    <row r="152" spans="2:65" s="1" customFormat="1" ht="16.5" customHeight="1">
      <c r="B152" s="28"/>
      <c r="C152" s="129" t="s">
        <v>219</v>
      </c>
      <c r="D152" s="129" t="s">
        <v>135</v>
      </c>
      <c r="E152" s="130" t="s">
        <v>591</v>
      </c>
      <c r="F152" s="131" t="s">
        <v>592</v>
      </c>
      <c r="G152" s="132" t="s">
        <v>179</v>
      </c>
      <c r="H152" s="133">
        <v>4.0000000000000001E-3</v>
      </c>
      <c r="I152" s="134"/>
      <c r="J152" s="135">
        <f>ROUND(I152*H152,2)</f>
        <v>0</v>
      </c>
      <c r="K152" s="136"/>
      <c r="L152" s="28"/>
      <c r="M152" s="137" t="s">
        <v>1</v>
      </c>
      <c r="N152" s="138" t="s">
        <v>39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82</v>
      </c>
      <c r="AT152" s="141" t="s">
        <v>135</v>
      </c>
      <c r="AU152" s="141" t="s">
        <v>84</v>
      </c>
      <c r="AY152" s="13" t="s">
        <v>131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3" t="s">
        <v>82</v>
      </c>
      <c r="BK152" s="142">
        <f>ROUND(I152*H152,2)</f>
        <v>0</v>
      </c>
      <c r="BL152" s="13" t="s">
        <v>82</v>
      </c>
      <c r="BM152" s="141" t="s">
        <v>1018</v>
      </c>
    </row>
    <row r="153" spans="2:65" s="1" customFormat="1" ht="19.5">
      <c r="B153" s="28"/>
      <c r="D153" s="143" t="s">
        <v>141</v>
      </c>
      <c r="F153" s="144" t="s">
        <v>594</v>
      </c>
      <c r="I153" s="145"/>
      <c r="L153" s="28"/>
      <c r="M153" s="146"/>
      <c r="T153" s="52"/>
      <c r="AT153" s="13" t="s">
        <v>141</v>
      </c>
      <c r="AU153" s="13" t="s">
        <v>84</v>
      </c>
    </row>
    <row r="154" spans="2:65" s="1" customFormat="1" ht="16.5" customHeight="1">
      <c r="B154" s="28"/>
      <c r="C154" s="129" t="s">
        <v>209</v>
      </c>
      <c r="D154" s="129" t="s">
        <v>135</v>
      </c>
      <c r="E154" s="130" t="s">
        <v>596</v>
      </c>
      <c r="F154" s="131" t="s">
        <v>597</v>
      </c>
      <c r="G154" s="132" t="s">
        <v>179</v>
      </c>
      <c r="H154" s="133">
        <v>4.0000000000000001E-3</v>
      </c>
      <c r="I154" s="134"/>
      <c r="J154" s="135">
        <f>ROUND(I154*H154,2)</f>
        <v>0</v>
      </c>
      <c r="K154" s="136"/>
      <c r="L154" s="28"/>
      <c r="M154" s="137" t="s">
        <v>1</v>
      </c>
      <c r="N154" s="138" t="s">
        <v>39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82</v>
      </c>
      <c r="AT154" s="141" t="s">
        <v>135</v>
      </c>
      <c r="AU154" s="141" t="s">
        <v>84</v>
      </c>
      <c r="AY154" s="13" t="s">
        <v>131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3" t="s">
        <v>82</v>
      </c>
      <c r="BK154" s="142">
        <f>ROUND(I154*H154,2)</f>
        <v>0</v>
      </c>
      <c r="BL154" s="13" t="s">
        <v>82</v>
      </c>
      <c r="BM154" s="141" t="s">
        <v>1019</v>
      </c>
    </row>
    <row r="155" spans="2:65" s="1" customFormat="1" ht="19.5">
      <c r="B155" s="28"/>
      <c r="D155" s="143" t="s">
        <v>141</v>
      </c>
      <c r="F155" s="144" t="s">
        <v>599</v>
      </c>
      <c r="I155" s="145"/>
      <c r="L155" s="28"/>
      <c r="M155" s="146"/>
      <c r="T155" s="52"/>
      <c r="AT155" s="13" t="s">
        <v>141</v>
      </c>
      <c r="AU155" s="13" t="s">
        <v>84</v>
      </c>
    </row>
    <row r="156" spans="2:65" s="11" customFormat="1" ht="22.9" customHeight="1">
      <c r="B156" s="117"/>
      <c r="D156" s="118" t="s">
        <v>73</v>
      </c>
      <c r="E156" s="127" t="s">
        <v>670</v>
      </c>
      <c r="F156" s="127" t="s">
        <v>671</v>
      </c>
      <c r="I156" s="120"/>
      <c r="J156" s="128">
        <f>BK156</f>
        <v>0</v>
      </c>
      <c r="L156" s="117"/>
      <c r="M156" s="122"/>
      <c r="P156" s="123">
        <f>SUM(P157:P164)</f>
        <v>0</v>
      </c>
      <c r="R156" s="123">
        <f>SUM(R157:R164)</f>
        <v>6.8399999999999997E-3</v>
      </c>
      <c r="T156" s="124">
        <f>SUM(T157:T164)</f>
        <v>0</v>
      </c>
      <c r="AR156" s="118" t="s">
        <v>84</v>
      </c>
      <c r="AT156" s="125" t="s">
        <v>73</v>
      </c>
      <c r="AU156" s="125" t="s">
        <v>82</v>
      </c>
      <c r="AY156" s="118" t="s">
        <v>131</v>
      </c>
      <c r="BK156" s="126">
        <f>SUM(BK157:BK164)</f>
        <v>0</v>
      </c>
    </row>
    <row r="157" spans="2:65" s="1" customFormat="1" ht="24.2" customHeight="1">
      <c r="B157" s="28"/>
      <c r="C157" s="129" t="s">
        <v>228</v>
      </c>
      <c r="D157" s="129" t="s">
        <v>135</v>
      </c>
      <c r="E157" s="130" t="s">
        <v>1020</v>
      </c>
      <c r="F157" s="131" t="s">
        <v>1021</v>
      </c>
      <c r="G157" s="132" t="s">
        <v>241</v>
      </c>
      <c r="H157" s="133">
        <v>4</v>
      </c>
      <c r="I157" s="134"/>
      <c r="J157" s="135">
        <f>ROUND(I157*H157,2)</f>
        <v>0</v>
      </c>
      <c r="K157" s="136"/>
      <c r="L157" s="28"/>
      <c r="M157" s="137" t="s">
        <v>1</v>
      </c>
      <c r="N157" s="138" t="s">
        <v>39</v>
      </c>
      <c r="P157" s="139">
        <f>O157*H157</f>
        <v>0</v>
      </c>
      <c r="Q157" s="139">
        <v>1.47E-3</v>
      </c>
      <c r="R157" s="139">
        <f>Q157*H157</f>
        <v>5.8799999999999998E-3</v>
      </c>
      <c r="S157" s="139">
        <v>0</v>
      </c>
      <c r="T157" s="140">
        <f>S157*H157</f>
        <v>0</v>
      </c>
      <c r="AR157" s="141" t="s">
        <v>209</v>
      </c>
      <c r="AT157" s="141" t="s">
        <v>135</v>
      </c>
      <c r="AU157" s="141" t="s">
        <v>84</v>
      </c>
      <c r="AY157" s="13" t="s">
        <v>131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3" t="s">
        <v>82</v>
      </c>
      <c r="BK157" s="142">
        <f>ROUND(I157*H157,2)</f>
        <v>0</v>
      </c>
      <c r="BL157" s="13" t="s">
        <v>209</v>
      </c>
      <c r="BM157" s="141" t="s">
        <v>1022</v>
      </c>
    </row>
    <row r="158" spans="2:65" s="1" customFormat="1" ht="19.5">
      <c r="B158" s="28"/>
      <c r="D158" s="143" t="s">
        <v>141</v>
      </c>
      <c r="F158" s="144" t="s">
        <v>1021</v>
      </c>
      <c r="I158" s="145"/>
      <c r="L158" s="28"/>
      <c r="M158" s="146"/>
      <c r="T158" s="52"/>
      <c r="AT158" s="13" t="s">
        <v>141</v>
      </c>
      <c r="AU158" s="13" t="s">
        <v>84</v>
      </c>
    </row>
    <row r="159" spans="2:65" s="1" customFormat="1" ht="16.5" customHeight="1">
      <c r="B159" s="28"/>
      <c r="C159" s="129" t="s">
        <v>233</v>
      </c>
      <c r="D159" s="129" t="s">
        <v>135</v>
      </c>
      <c r="E159" s="130" t="s">
        <v>1023</v>
      </c>
      <c r="F159" s="131" t="s">
        <v>1024</v>
      </c>
      <c r="G159" s="132" t="s">
        <v>241</v>
      </c>
      <c r="H159" s="133">
        <v>4</v>
      </c>
      <c r="I159" s="134"/>
      <c r="J159" s="135">
        <f>ROUND(I159*H159,2)</f>
        <v>0</v>
      </c>
      <c r="K159" s="136"/>
      <c r="L159" s="28"/>
      <c r="M159" s="137" t="s">
        <v>1</v>
      </c>
      <c r="N159" s="138" t="s">
        <v>39</v>
      </c>
      <c r="P159" s="139">
        <f>O159*H159</f>
        <v>0</v>
      </c>
      <c r="Q159" s="139">
        <v>2.4000000000000001E-4</v>
      </c>
      <c r="R159" s="139">
        <f>Q159*H159</f>
        <v>9.6000000000000002E-4</v>
      </c>
      <c r="S159" s="139">
        <v>0</v>
      </c>
      <c r="T159" s="140">
        <f>S159*H159</f>
        <v>0</v>
      </c>
      <c r="AR159" s="141" t="s">
        <v>209</v>
      </c>
      <c r="AT159" s="141" t="s">
        <v>135</v>
      </c>
      <c r="AU159" s="141" t="s">
        <v>84</v>
      </c>
      <c r="AY159" s="13" t="s">
        <v>131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3" t="s">
        <v>82</v>
      </c>
      <c r="BK159" s="142">
        <f>ROUND(I159*H159,2)</f>
        <v>0</v>
      </c>
      <c r="BL159" s="13" t="s">
        <v>209</v>
      </c>
      <c r="BM159" s="141" t="s">
        <v>1025</v>
      </c>
    </row>
    <row r="160" spans="2:65" s="1" customFormat="1">
      <c r="B160" s="28"/>
      <c r="D160" s="143" t="s">
        <v>141</v>
      </c>
      <c r="F160" s="144" t="s">
        <v>1026</v>
      </c>
      <c r="I160" s="145"/>
      <c r="L160" s="28"/>
      <c r="M160" s="146"/>
      <c r="T160" s="52"/>
      <c r="AT160" s="13" t="s">
        <v>141</v>
      </c>
      <c r="AU160" s="13" t="s">
        <v>84</v>
      </c>
    </row>
    <row r="161" spans="2:65" s="1" customFormat="1" ht="16.5" customHeight="1">
      <c r="B161" s="28"/>
      <c r="C161" s="129" t="s">
        <v>238</v>
      </c>
      <c r="D161" s="129" t="s">
        <v>135</v>
      </c>
      <c r="E161" s="130" t="s">
        <v>815</v>
      </c>
      <c r="F161" s="131" t="s">
        <v>816</v>
      </c>
      <c r="G161" s="132" t="s">
        <v>179</v>
      </c>
      <c r="H161" s="133">
        <v>3.0000000000000001E-3</v>
      </c>
      <c r="I161" s="134"/>
      <c r="J161" s="135">
        <f>ROUND(I161*H161,2)</f>
        <v>0</v>
      </c>
      <c r="K161" s="136"/>
      <c r="L161" s="28"/>
      <c r="M161" s="137" t="s">
        <v>1</v>
      </c>
      <c r="N161" s="138" t="s">
        <v>39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82</v>
      </c>
      <c r="AT161" s="141" t="s">
        <v>135</v>
      </c>
      <c r="AU161" s="141" t="s">
        <v>84</v>
      </c>
      <c r="AY161" s="13" t="s">
        <v>131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3" t="s">
        <v>82</v>
      </c>
      <c r="BK161" s="142">
        <f>ROUND(I161*H161,2)</f>
        <v>0</v>
      </c>
      <c r="BL161" s="13" t="s">
        <v>82</v>
      </c>
      <c r="BM161" s="141" t="s">
        <v>1027</v>
      </c>
    </row>
    <row r="162" spans="2:65" s="1" customFormat="1" ht="19.5">
      <c r="B162" s="28"/>
      <c r="D162" s="143" t="s">
        <v>141</v>
      </c>
      <c r="F162" s="144" t="s">
        <v>818</v>
      </c>
      <c r="I162" s="145"/>
      <c r="L162" s="28"/>
      <c r="M162" s="146"/>
      <c r="T162" s="52"/>
      <c r="AT162" s="13" t="s">
        <v>141</v>
      </c>
      <c r="AU162" s="13" t="s">
        <v>84</v>
      </c>
    </row>
    <row r="163" spans="2:65" s="1" customFormat="1" ht="16.5" customHeight="1">
      <c r="B163" s="28"/>
      <c r="C163" s="129" t="s">
        <v>1028</v>
      </c>
      <c r="D163" s="129" t="s">
        <v>135</v>
      </c>
      <c r="E163" s="130" t="s">
        <v>820</v>
      </c>
      <c r="F163" s="131" t="s">
        <v>821</v>
      </c>
      <c r="G163" s="132" t="s">
        <v>179</v>
      </c>
      <c r="H163" s="133">
        <v>3.0000000000000001E-3</v>
      </c>
      <c r="I163" s="134"/>
      <c r="J163" s="135">
        <f>ROUND(I163*H163,2)</f>
        <v>0</v>
      </c>
      <c r="K163" s="136"/>
      <c r="L163" s="28"/>
      <c r="M163" s="137" t="s">
        <v>1</v>
      </c>
      <c r="N163" s="138" t="s">
        <v>39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82</v>
      </c>
      <c r="AT163" s="141" t="s">
        <v>135</v>
      </c>
      <c r="AU163" s="141" t="s">
        <v>84</v>
      </c>
      <c r="AY163" s="13" t="s">
        <v>131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3" t="s">
        <v>82</v>
      </c>
      <c r="BK163" s="142">
        <f>ROUND(I163*H163,2)</f>
        <v>0</v>
      </c>
      <c r="BL163" s="13" t="s">
        <v>82</v>
      </c>
      <c r="BM163" s="141" t="s">
        <v>1029</v>
      </c>
    </row>
    <row r="164" spans="2:65" s="1" customFormat="1" ht="19.5">
      <c r="B164" s="28"/>
      <c r="D164" s="143" t="s">
        <v>141</v>
      </c>
      <c r="F164" s="144" t="s">
        <v>823</v>
      </c>
      <c r="I164" s="145"/>
      <c r="L164" s="28"/>
      <c r="M164" s="146"/>
      <c r="T164" s="52"/>
      <c r="AT164" s="13" t="s">
        <v>141</v>
      </c>
      <c r="AU164" s="13" t="s">
        <v>84</v>
      </c>
    </row>
    <row r="165" spans="2:65" s="11" customFormat="1" ht="22.9" customHeight="1">
      <c r="B165" s="117"/>
      <c r="D165" s="118" t="s">
        <v>73</v>
      </c>
      <c r="E165" s="127" t="s">
        <v>854</v>
      </c>
      <c r="F165" s="127" t="s">
        <v>855</v>
      </c>
      <c r="I165" s="120"/>
      <c r="J165" s="128">
        <f>BK165</f>
        <v>0</v>
      </c>
      <c r="L165" s="117"/>
      <c r="M165" s="122"/>
      <c r="P165" s="123">
        <f>SUM(P166:P167)</f>
        <v>0</v>
      </c>
      <c r="R165" s="123">
        <f>SUM(R166:R167)</f>
        <v>8.1599999999999999E-4</v>
      </c>
      <c r="T165" s="124">
        <f>SUM(T166:T167)</f>
        <v>0</v>
      </c>
      <c r="AR165" s="118" t="s">
        <v>84</v>
      </c>
      <c r="AT165" s="125" t="s">
        <v>73</v>
      </c>
      <c r="AU165" s="125" t="s">
        <v>82</v>
      </c>
      <c r="AY165" s="118" t="s">
        <v>131</v>
      </c>
      <c r="BK165" s="126">
        <f>SUM(BK166:BK167)</f>
        <v>0</v>
      </c>
    </row>
    <row r="166" spans="2:65" s="1" customFormat="1" ht="16.5" customHeight="1">
      <c r="B166" s="28"/>
      <c r="C166" s="129" t="s">
        <v>243</v>
      </c>
      <c r="D166" s="129" t="s">
        <v>135</v>
      </c>
      <c r="E166" s="130" t="s">
        <v>867</v>
      </c>
      <c r="F166" s="131" t="s">
        <v>868</v>
      </c>
      <c r="G166" s="132" t="s">
        <v>166</v>
      </c>
      <c r="H166" s="133">
        <v>40.799999999999997</v>
      </c>
      <c r="I166" s="134"/>
      <c r="J166" s="135">
        <f>ROUND(I166*H166,2)</f>
        <v>0</v>
      </c>
      <c r="K166" s="136"/>
      <c r="L166" s="28"/>
      <c r="M166" s="137" t="s">
        <v>1</v>
      </c>
      <c r="N166" s="138" t="s">
        <v>39</v>
      </c>
      <c r="P166" s="139">
        <f>O166*H166</f>
        <v>0</v>
      </c>
      <c r="Q166" s="139">
        <v>2.0000000000000002E-5</v>
      </c>
      <c r="R166" s="139">
        <f>Q166*H166</f>
        <v>8.1599999999999999E-4</v>
      </c>
      <c r="S166" s="139">
        <v>0</v>
      </c>
      <c r="T166" s="140">
        <f>S166*H166</f>
        <v>0</v>
      </c>
      <c r="AR166" s="141" t="s">
        <v>209</v>
      </c>
      <c r="AT166" s="141" t="s">
        <v>135</v>
      </c>
      <c r="AU166" s="141" t="s">
        <v>84</v>
      </c>
      <c r="AY166" s="13" t="s">
        <v>131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3" t="s">
        <v>82</v>
      </c>
      <c r="BK166" s="142">
        <f>ROUND(I166*H166,2)</f>
        <v>0</v>
      </c>
      <c r="BL166" s="13" t="s">
        <v>209</v>
      </c>
      <c r="BM166" s="141" t="s">
        <v>1030</v>
      </c>
    </row>
    <row r="167" spans="2:65" s="1" customFormat="1">
      <c r="B167" s="28"/>
      <c r="D167" s="143" t="s">
        <v>141</v>
      </c>
      <c r="F167" s="144" t="s">
        <v>870</v>
      </c>
      <c r="I167" s="145"/>
      <c r="L167" s="28"/>
      <c r="M167" s="146"/>
      <c r="T167" s="52"/>
      <c r="AT167" s="13" t="s">
        <v>141</v>
      </c>
      <c r="AU167" s="13" t="s">
        <v>84</v>
      </c>
    </row>
    <row r="168" spans="2:65" s="11" customFormat="1" ht="25.9" customHeight="1">
      <c r="B168" s="117"/>
      <c r="D168" s="118" t="s">
        <v>73</v>
      </c>
      <c r="E168" s="119" t="s">
        <v>893</v>
      </c>
      <c r="F168" s="119" t="s">
        <v>894</v>
      </c>
      <c r="I168" s="120"/>
      <c r="J168" s="121">
        <f>BK168</f>
        <v>0</v>
      </c>
      <c r="L168" s="117"/>
      <c r="M168" s="122"/>
      <c r="P168" s="123">
        <f>SUM(P169:P186)</f>
        <v>0</v>
      </c>
      <c r="R168" s="123">
        <f>SUM(R169:R186)</f>
        <v>0</v>
      </c>
      <c r="T168" s="124">
        <f>SUM(T169:T186)</f>
        <v>0</v>
      </c>
      <c r="AR168" s="118" t="s">
        <v>139</v>
      </c>
      <c r="AT168" s="125" t="s">
        <v>73</v>
      </c>
      <c r="AU168" s="125" t="s">
        <v>74</v>
      </c>
      <c r="AY168" s="118" t="s">
        <v>131</v>
      </c>
      <c r="BK168" s="126">
        <f>SUM(BK169:BK186)</f>
        <v>0</v>
      </c>
    </row>
    <row r="169" spans="2:65" s="1" customFormat="1" ht="16.5" customHeight="1">
      <c r="B169" s="28"/>
      <c r="C169" s="129" t="s">
        <v>1031</v>
      </c>
      <c r="D169" s="129" t="s">
        <v>135</v>
      </c>
      <c r="E169" s="130" t="s">
        <v>1032</v>
      </c>
      <c r="F169" s="131" t="s">
        <v>1033</v>
      </c>
      <c r="G169" s="132" t="s">
        <v>1034</v>
      </c>
      <c r="H169" s="133">
        <v>4</v>
      </c>
      <c r="I169" s="134"/>
      <c r="J169" s="135">
        <f>ROUND(I169*H169,2)</f>
        <v>0</v>
      </c>
      <c r="K169" s="136"/>
      <c r="L169" s="28"/>
      <c r="M169" s="137" t="s">
        <v>1</v>
      </c>
      <c r="N169" s="138" t="s">
        <v>39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898</v>
      </c>
      <c r="AT169" s="141" t="s">
        <v>135</v>
      </c>
      <c r="AU169" s="141" t="s">
        <v>82</v>
      </c>
      <c r="AY169" s="13" t="s">
        <v>131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3" t="s">
        <v>82</v>
      </c>
      <c r="BK169" s="142">
        <f>ROUND(I169*H169,2)</f>
        <v>0</v>
      </c>
      <c r="BL169" s="13" t="s">
        <v>898</v>
      </c>
      <c r="BM169" s="141" t="s">
        <v>1035</v>
      </c>
    </row>
    <row r="170" spans="2:65" s="1" customFormat="1">
      <c r="B170" s="28"/>
      <c r="D170" s="143" t="s">
        <v>141</v>
      </c>
      <c r="F170" s="144" t="s">
        <v>1033</v>
      </c>
      <c r="I170" s="145"/>
      <c r="L170" s="28"/>
      <c r="M170" s="146"/>
      <c r="T170" s="52"/>
      <c r="AT170" s="13" t="s">
        <v>141</v>
      </c>
      <c r="AU170" s="13" t="s">
        <v>82</v>
      </c>
    </row>
    <row r="171" spans="2:65" s="1" customFormat="1" ht="16.5" customHeight="1">
      <c r="B171" s="28"/>
      <c r="C171" s="129" t="s">
        <v>264</v>
      </c>
      <c r="D171" s="129" t="s">
        <v>135</v>
      </c>
      <c r="E171" s="130" t="s">
        <v>1036</v>
      </c>
      <c r="F171" s="131" t="s">
        <v>1037</v>
      </c>
      <c r="G171" s="132" t="s">
        <v>1034</v>
      </c>
      <c r="H171" s="133">
        <v>24</v>
      </c>
      <c r="I171" s="134"/>
      <c r="J171" s="135">
        <f>ROUND(I171*H171,2)</f>
        <v>0</v>
      </c>
      <c r="K171" s="136"/>
      <c r="L171" s="28"/>
      <c r="M171" s="137" t="s">
        <v>1</v>
      </c>
      <c r="N171" s="138" t="s">
        <v>39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898</v>
      </c>
      <c r="AT171" s="141" t="s">
        <v>135</v>
      </c>
      <c r="AU171" s="141" t="s">
        <v>82</v>
      </c>
      <c r="AY171" s="13" t="s">
        <v>131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3" t="s">
        <v>82</v>
      </c>
      <c r="BK171" s="142">
        <f>ROUND(I171*H171,2)</f>
        <v>0</v>
      </c>
      <c r="BL171" s="13" t="s">
        <v>898</v>
      </c>
      <c r="BM171" s="141" t="s">
        <v>1038</v>
      </c>
    </row>
    <row r="172" spans="2:65" s="1" customFormat="1">
      <c r="B172" s="28"/>
      <c r="D172" s="143" t="s">
        <v>141</v>
      </c>
      <c r="F172" s="144" t="s">
        <v>1033</v>
      </c>
      <c r="I172" s="145"/>
      <c r="L172" s="28"/>
      <c r="M172" s="146"/>
      <c r="T172" s="52"/>
      <c r="AT172" s="13" t="s">
        <v>141</v>
      </c>
      <c r="AU172" s="13" t="s">
        <v>82</v>
      </c>
    </row>
    <row r="173" spans="2:65" s="1" customFormat="1" ht="16.5" customHeight="1">
      <c r="B173" s="28"/>
      <c r="C173" s="129" t="s">
        <v>279</v>
      </c>
      <c r="D173" s="129" t="s">
        <v>135</v>
      </c>
      <c r="E173" s="130" t="s">
        <v>1039</v>
      </c>
      <c r="F173" s="131" t="s">
        <v>1040</v>
      </c>
      <c r="G173" s="132" t="s">
        <v>241</v>
      </c>
      <c r="H173" s="133">
        <v>1</v>
      </c>
      <c r="I173" s="134"/>
      <c r="J173" s="135">
        <f>ROUND(I173*H173,2)</f>
        <v>0</v>
      </c>
      <c r="K173" s="136"/>
      <c r="L173" s="28"/>
      <c r="M173" s="137" t="s">
        <v>1</v>
      </c>
      <c r="N173" s="138" t="s">
        <v>39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898</v>
      </c>
      <c r="AT173" s="141" t="s">
        <v>135</v>
      </c>
      <c r="AU173" s="141" t="s">
        <v>82</v>
      </c>
      <c r="AY173" s="13" t="s">
        <v>131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3" t="s">
        <v>82</v>
      </c>
      <c r="BK173" s="142">
        <f>ROUND(I173*H173,2)</f>
        <v>0</v>
      </c>
      <c r="BL173" s="13" t="s">
        <v>898</v>
      </c>
      <c r="BM173" s="141" t="s">
        <v>1041</v>
      </c>
    </row>
    <row r="174" spans="2:65" s="1" customFormat="1">
      <c r="B174" s="28"/>
      <c r="D174" s="143" t="s">
        <v>141</v>
      </c>
      <c r="F174" s="144" t="s">
        <v>1040</v>
      </c>
      <c r="I174" s="145"/>
      <c r="L174" s="28"/>
      <c r="M174" s="146"/>
      <c r="T174" s="52"/>
      <c r="AT174" s="13" t="s">
        <v>141</v>
      </c>
      <c r="AU174" s="13" t="s">
        <v>82</v>
      </c>
    </row>
    <row r="175" spans="2:65" s="1" customFormat="1" ht="16.5" customHeight="1">
      <c r="B175" s="28"/>
      <c r="C175" s="129" t="s">
        <v>289</v>
      </c>
      <c r="D175" s="129" t="s">
        <v>135</v>
      </c>
      <c r="E175" s="130" t="s">
        <v>1042</v>
      </c>
      <c r="F175" s="131" t="s">
        <v>910</v>
      </c>
      <c r="G175" s="132" t="s">
        <v>876</v>
      </c>
      <c r="H175" s="133">
        <v>4</v>
      </c>
      <c r="I175" s="134"/>
      <c r="J175" s="135">
        <f>ROUND(I175*H175,2)</f>
        <v>0</v>
      </c>
      <c r="K175" s="136"/>
      <c r="L175" s="28"/>
      <c r="M175" s="137" t="s">
        <v>1</v>
      </c>
      <c r="N175" s="138" t="s">
        <v>39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898</v>
      </c>
      <c r="AT175" s="141" t="s">
        <v>135</v>
      </c>
      <c r="AU175" s="141" t="s">
        <v>82</v>
      </c>
      <c r="AY175" s="13" t="s">
        <v>131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3" t="s">
        <v>82</v>
      </c>
      <c r="BK175" s="142">
        <f>ROUND(I175*H175,2)</f>
        <v>0</v>
      </c>
      <c r="BL175" s="13" t="s">
        <v>898</v>
      </c>
      <c r="BM175" s="141" t="s">
        <v>1043</v>
      </c>
    </row>
    <row r="176" spans="2:65" s="1" customFormat="1">
      <c r="B176" s="28"/>
      <c r="D176" s="143" t="s">
        <v>141</v>
      </c>
      <c r="F176" s="144" t="s">
        <v>910</v>
      </c>
      <c r="I176" s="145"/>
      <c r="L176" s="28"/>
      <c r="M176" s="146"/>
      <c r="T176" s="52"/>
      <c r="AT176" s="13" t="s">
        <v>141</v>
      </c>
      <c r="AU176" s="13" t="s">
        <v>82</v>
      </c>
    </row>
    <row r="177" spans="2:65" s="1" customFormat="1" ht="16.5" customHeight="1">
      <c r="B177" s="28"/>
      <c r="C177" s="129" t="s">
        <v>1044</v>
      </c>
      <c r="D177" s="129" t="s">
        <v>135</v>
      </c>
      <c r="E177" s="130" t="s">
        <v>1045</v>
      </c>
      <c r="F177" s="131" t="s">
        <v>930</v>
      </c>
      <c r="G177" s="132" t="s">
        <v>876</v>
      </c>
      <c r="H177" s="133">
        <v>4</v>
      </c>
      <c r="I177" s="134"/>
      <c r="J177" s="135">
        <f>ROUND(I177*H177,2)</f>
        <v>0</v>
      </c>
      <c r="K177" s="136"/>
      <c r="L177" s="28"/>
      <c r="M177" s="137" t="s">
        <v>1</v>
      </c>
      <c r="N177" s="138" t="s">
        <v>39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898</v>
      </c>
      <c r="AT177" s="141" t="s">
        <v>135</v>
      </c>
      <c r="AU177" s="141" t="s">
        <v>82</v>
      </c>
      <c r="AY177" s="13" t="s">
        <v>131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3" t="s">
        <v>82</v>
      </c>
      <c r="BK177" s="142">
        <f>ROUND(I177*H177,2)</f>
        <v>0</v>
      </c>
      <c r="BL177" s="13" t="s">
        <v>898</v>
      </c>
      <c r="BM177" s="141" t="s">
        <v>1046</v>
      </c>
    </row>
    <row r="178" spans="2:65" s="1" customFormat="1">
      <c r="B178" s="28"/>
      <c r="D178" s="143" t="s">
        <v>141</v>
      </c>
      <c r="F178" s="144" t="s">
        <v>930</v>
      </c>
      <c r="I178" s="145"/>
      <c r="L178" s="28"/>
      <c r="M178" s="146"/>
      <c r="T178" s="52"/>
      <c r="AT178" s="13" t="s">
        <v>141</v>
      </c>
      <c r="AU178" s="13" t="s">
        <v>82</v>
      </c>
    </row>
    <row r="179" spans="2:65" s="1" customFormat="1" ht="21.75" customHeight="1">
      <c r="B179" s="28"/>
      <c r="C179" s="129" t="s">
        <v>1047</v>
      </c>
      <c r="D179" s="129" t="s">
        <v>135</v>
      </c>
      <c r="E179" s="130" t="s">
        <v>1048</v>
      </c>
      <c r="F179" s="131" t="s">
        <v>1049</v>
      </c>
      <c r="G179" s="132" t="s">
        <v>241</v>
      </c>
      <c r="H179" s="133">
        <v>50</v>
      </c>
      <c r="I179" s="134"/>
      <c r="J179" s="135">
        <f>ROUND(I179*H179,2)</f>
        <v>0</v>
      </c>
      <c r="K179" s="136"/>
      <c r="L179" s="28"/>
      <c r="M179" s="137" t="s">
        <v>1</v>
      </c>
      <c r="N179" s="138" t="s">
        <v>39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898</v>
      </c>
      <c r="AT179" s="141" t="s">
        <v>135</v>
      </c>
      <c r="AU179" s="141" t="s">
        <v>82</v>
      </c>
      <c r="AY179" s="13" t="s">
        <v>131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3" t="s">
        <v>82</v>
      </c>
      <c r="BK179" s="142">
        <f>ROUND(I179*H179,2)</f>
        <v>0</v>
      </c>
      <c r="BL179" s="13" t="s">
        <v>898</v>
      </c>
      <c r="BM179" s="141" t="s">
        <v>1050</v>
      </c>
    </row>
    <row r="180" spans="2:65" s="1" customFormat="1">
      <c r="B180" s="28"/>
      <c r="D180" s="143" t="s">
        <v>141</v>
      </c>
      <c r="F180" s="144" t="s">
        <v>1051</v>
      </c>
      <c r="I180" s="145"/>
      <c r="L180" s="28"/>
      <c r="M180" s="146"/>
      <c r="T180" s="52"/>
      <c r="AT180" s="13" t="s">
        <v>141</v>
      </c>
      <c r="AU180" s="13" t="s">
        <v>82</v>
      </c>
    </row>
    <row r="181" spans="2:65" s="1" customFormat="1" ht="16.5" customHeight="1">
      <c r="B181" s="28"/>
      <c r="C181" s="129" t="s">
        <v>208</v>
      </c>
      <c r="D181" s="129" t="s">
        <v>135</v>
      </c>
      <c r="E181" s="130" t="s">
        <v>937</v>
      </c>
      <c r="F181" s="131" t="s">
        <v>938</v>
      </c>
      <c r="G181" s="132" t="s">
        <v>421</v>
      </c>
      <c r="H181" s="133">
        <v>1</v>
      </c>
      <c r="I181" s="134"/>
      <c r="J181" s="135">
        <f>ROUND(I181*H181,2)</f>
        <v>0</v>
      </c>
      <c r="K181" s="136"/>
      <c r="L181" s="28"/>
      <c r="M181" s="137" t="s">
        <v>1</v>
      </c>
      <c r="N181" s="138" t="s">
        <v>39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898</v>
      </c>
      <c r="AT181" s="141" t="s">
        <v>135</v>
      </c>
      <c r="AU181" s="141" t="s">
        <v>82</v>
      </c>
      <c r="AY181" s="13" t="s">
        <v>131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3" t="s">
        <v>82</v>
      </c>
      <c r="BK181" s="142">
        <f>ROUND(I181*H181,2)</f>
        <v>0</v>
      </c>
      <c r="BL181" s="13" t="s">
        <v>898</v>
      </c>
      <c r="BM181" s="141" t="s">
        <v>1052</v>
      </c>
    </row>
    <row r="182" spans="2:65" s="1" customFormat="1">
      <c r="B182" s="28"/>
      <c r="D182" s="143" t="s">
        <v>141</v>
      </c>
      <c r="F182" s="144" t="s">
        <v>938</v>
      </c>
      <c r="I182" s="145"/>
      <c r="L182" s="28"/>
      <c r="M182" s="146"/>
      <c r="T182" s="52"/>
      <c r="AT182" s="13" t="s">
        <v>141</v>
      </c>
      <c r="AU182" s="13" t="s">
        <v>82</v>
      </c>
    </row>
    <row r="183" spans="2:65" s="1" customFormat="1" ht="16.5" customHeight="1">
      <c r="B183" s="28"/>
      <c r="C183" s="129" t="s">
        <v>1053</v>
      </c>
      <c r="D183" s="129" t="s">
        <v>135</v>
      </c>
      <c r="E183" s="130" t="s">
        <v>941</v>
      </c>
      <c r="F183" s="131" t="s">
        <v>942</v>
      </c>
      <c r="G183" s="132" t="s">
        <v>493</v>
      </c>
      <c r="H183" s="133">
        <v>8</v>
      </c>
      <c r="I183" s="134"/>
      <c r="J183" s="135">
        <f>ROUND(I183*H183,2)</f>
        <v>0</v>
      </c>
      <c r="K183" s="136"/>
      <c r="L183" s="28"/>
      <c r="M183" s="137" t="s">
        <v>1</v>
      </c>
      <c r="N183" s="138" t="s">
        <v>39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898</v>
      </c>
      <c r="AT183" s="141" t="s">
        <v>135</v>
      </c>
      <c r="AU183" s="141" t="s">
        <v>82</v>
      </c>
      <c r="AY183" s="13" t="s">
        <v>131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3" t="s">
        <v>82</v>
      </c>
      <c r="BK183" s="142">
        <f>ROUND(I183*H183,2)</f>
        <v>0</v>
      </c>
      <c r="BL183" s="13" t="s">
        <v>898</v>
      </c>
      <c r="BM183" s="141" t="s">
        <v>1054</v>
      </c>
    </row>
    <row r="184" spans="2:65" s="1" customFormat="1">
      <c r="B184" s="28"/>
      <c r="D184" s="143" t="s">
        <v>141</v>
      </c>
      <c r="F184" s="144" t="s">
        <v>942</v>
      </c>
      <c r="I184" s="145"/>
      <c r="L184" s="28"/>
      <c r="M184" s="146"/>
      <c r="T184" s="52"/>
      <c r="AT184" s="13" t="s">
        <v>141</v>
      </c>
      <c r="AU184" s="13" t="s">
        <v>82</v>
      </c>
    </row>
    <row r="185" spans="2:65" s="1" customFormat="1" ht="16.5" customHeight="1">
      <c r="B185" s="28"/>
      <c r="C185" s="129" t="s">
        <v>1055</v>
      </c>
      <c r="D185" s="129" t="s">
        <v>135</v>
      </c>
      <c r="E185" s="130" t="s">
        <v>945</v>
      </c>
      <c r="F185" s="131" t="s">
        <v>946</v>
      </c>
      <c r="G185" s="132" t="s">
        <v>297</v>
      </c>
      <c r="H185" s="133">
        <v>1</v>
      </c>
      <c r="I185" s="134"/>
      <c r="J185" s="135">
        <f>ROUND(I185*H185,2)</f>
        <v>0</v>
      </c>
      <c r="K185" s="136"/>
      <c r="L185" s="28"/>
      <c r="M185" s="137" t="s">
        <v>1</v>
      </c>
      <c r="N185" s="138" t="s">
        <v>39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898</v>
      </c>
      <c r="AT185" s="141" t="s">
        <v>135</v>
      </c>
      <c r="AU185" s="141" t="s">
        <v>82</v>
      </c>
      <c r="AY185" s="13" t="s">
        <v>131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3" t="s">
        <v>82</v>
      </c>
      <c r="BK185" s="142">
        <f>ROUND(I185*H185,2)</f>
        <v>0</v>
      </c>
      <c r="BL185" s="13" t="s">
        <v>898</v>
      </c>
      <c r="BM185" s="141" t="s">
        <v>1056</v>
      </c>
    </row>
    <row r="186" spans="2:65" s="1" customFormat="1">
      <c r="B186" s="28"/>
      <c r="D186" s="143" t="s">
        <v>141</v>
      </c>
      <c r="F186" s="144" t="s">
        <v>946</v>
      </c>
      <c r="I186" s="145"/>
      <c r="L186" s="28"/>
      <c r="M186" s="146"/>
      <c r="T186" s="52"/>
      <c r="AT186" s="13" t="s">
        <v>141</v>
      </c>
      <c r="AU186" s="13" t="s">
        <v>82</v>
      </c>
    </row>
    <row r="187" spans="2:65" s="1" customFormat="1" ht="6.95" customHeight="1">
      <c r="B187" s="40"/>
      <c r="C187" s="41"/>
      <c r="D187" s="41"/>
      <c r="E187" s="41"/>
      <c r="F187" s="41"/>
      <c r="G187" s="41"/>
      <c r="H187" s="41"/>
      <c r="I187" s="41"/>
      <c r="J187" s="41"/>
      <c r="K187" s="41"/>
      <c r="L187" s="28"/>
    </row>
  </sheetData>
  <sheetProtection algorithmName="SHA-512" hashValue="6uiIAjKnfCnap0+8ck9VKJFtrAzUkR1xsWuVj+IHs8lEBLPKr6jwpzcMpRYSoW331Jz0RsWmJw/DNKhbBAM1qw==" saltValue="Jj7KqukUfEw5SrzNqKtujg==" spinCount="100000" sheet="1" objects="1" scenarios="1" formatColumns="0" formatRows="0" autoFilter="0"/>
  <autoFilter ref="C121:K186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13"/>
  <sheetViews>
    <sheetView showGridLines="0" topLeftCell="A104" workbookViewId="0">
      <selection activeCell="V77" sqref="V7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90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5" customHeight="1">
      <c r="B4" s="16"/>
      <c r="D4" s="17" t="s">
        <v>91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0" t="str">
        <f>'Rekapitulace stavby'!K6</f>
        <v>Ubytovna. ul. Palkovická 2205, Frýdek-Místek - Rekonstrukce kotelny</v>
      </c>
      <c r="F7" s="201"/>
      <c r="G7" s="201"/>
      <c r="H7" s="201"/>
      <c r="L7" s="16"/>
    </row>
    <row r="8" spans="2:46" s="1" customFormat="1" ht="12" customHeight="1">
      <c r="B8" s="28"/>
      <c r="D8" s="23" t="s">
        <v>92</v>
      </c>
      <c r="L8" s="28"/>
    </row>
    <row r="9" spans="2:46" s="1" customFormat="1" ht="16.5" customHeight="1">
      <c r="B9" s="28"/>
      <c r="E9" s="172" t="s">
        <v>1057</v>
      </c>
      <c r="F9" s="199"/>
      <c r="G9" s="199"/>
      <c r="H9" s="19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14. 9. 2023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2" t="str">
        <f>'Rekapitulace stavby'!E14</f>
        <v>Vyplň údaj</v>
      </c>
      <c r="F18" s="191"/>
      <c r="G18" s="191"/>
      <c r="H18" s="191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26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5"/>
      <c r="E27" s="195" t="s">
        <v>1</v>
      </c>
      <c r="F27" s="195"/>
      <c r="G27" s="195"/>
      <c r="H27" s="195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34</v>
      </c>
      <c r="J30" s="62">
        <f>ROUND(J116,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1" t="s">
        <v>38</v>
      </c>
      <c r="E33" s="23" t="s">
        <v>39</v>
      </c>
      <c r="F33" s="87">
        <f>ROUND((SUM(BE116:BE212)),  2)</f>
        <v>0</v>
      </c>
      <c r="I33" s="88">
        <v>0.21</v>
      </c>
      <c r="J33" s="87">
        <f>ROUND(((SUM(BE116:BE212))*I33),  2)</f>
        <v>0</v>
      </c>
      <c r="L33" s="28"/>
    </row>
    <row r="34" spans="2:12" s="1" customFormat="1" ht="14.45" customHeight="1">
      <c r="B34" s="28"/>
      <c r="E34" s="23" t="s">
        <v>40</v>
      </c>
      <c r="F34" s="87">
        <f>ROUND((SUM(BF116:BF212)),  2)</f>
        <v>0</v>
      </c>
      <c r="I34" s="88">
        <v>0.12</v>
      </c>
      <c r="J34" s="87">
        <f>ROUND(((SUM(BF116:BF212))*I34),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7">
        <f>ROUND((SUM(BG116:BG212)),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7">
        <f>ROUND((SUM(BH116:BH212)),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43</v>
      </c>
      <c r="F37" s="87">
        <f>ROUND((SUM(BI116:BI212)),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94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200" t="str">
        <f>E7</f>
        <v>Ubytovna. ul. Palkovická 2205, Frýdek-Místek - Rekonstrukce kotelny</v>
      </c>
      <c r="F85" s="201"/>
      <c r="G85" s="201"/>
      <c r="H85" s="201"/>
      <c r="L85" s="28"/>
    </row>
    <row r="86" spans="2:47" s="1" customFormat="1" ht="12" customHeight="1">
      <c r="B86" s="28"/>
      <c r="C86" s="23" t="s">
        <v>92</v>
      </c>
      <c r="L86" s="28"/>
    </row>
    <row r="87" spans="2:47" s="1" customFormat="1" ht="16.5" customHeight="1">
      <c r="B87" s="28"/>
      <c r="E87" s="172" t="str">
        <f>E9</f>
        <v>52_23_DPS_01.03 - Měření a regulace</v>
      </c>
      <c r="F87" s="199"/>
      <c r="G87" s="199"/>
      <c r="H87" s="19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>14. 9. 2023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>Ing. Lucie Turcovská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95</v>
      </c>
      <c r="D94" s="89"/>
      <c r="E94" s="89"/>
      <c r="F94" s="89"/>
      <c r="G94" s="89"/>
      <c r="H94" s="89"/>
      <c r="I94" s="89"/>
      <c r="J94" s="98" t="s">
        <v>96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97</v>
      </c>
      <c r="J96" s="62">
        <f>J116</f>
        <v>0</v>
      </c>
      <c r="L96" s="28"/>
      <c r="AU96" s="13" t="s">
        <v>98</v>
      </c>
    </row>
    <row r="97" spans="2:12" s="1" customFormat="1" ht="21.75" customHeight="1">
      <c r="B97" s="28"/>
      <c r="L97" s="28"/>
    </row>
    <row r="98" spans="2:12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28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28"/>
    </row>
    <row r="103" spans="2:12" s="1" customFormat="1" ht="24.95" customHeight="1">
      <c r="B103" s="28"/>
      <c r="C103" s="17" t="s">
        <v>116</v>
      </c>
      <c r="L103" s="28"/>
    </row>
    <row r="104" spans="2:12" s="1" customFormat="1" ht="6.95" customHeight="1">
      <c r="B104" s="28"/>
      <c r="L104" s="28"/>
    </row>
    <row r="105" spans="2:12" s="1" customFormat="1" ht="12" customHeight="1">
      <c r="B105" s="28"/>
      <c r="C105" s="23" t="s">
        <v>16</v>
      </c>
      <c r="L105" s="28"/>
    </row>
    <row r="106" spans="2:12" s="1" customFormat="1" ht="16.5" customHeight="1">
      <c r="B106" s="28"/>
      <c r="E106" s="200" t="str">
        <f>E7</f>
        <v>Ubytovna. ul. Palkovická 2205, Frýdek-Místek - Rekonstrukce kotelny</v>
      </c>
      <c r="F106" s="201"/>
      <c r="G106" s="201"/>
      <c r="H106" s="201"/>
      <c r="L106" s="28"/>
    </row>
    <row r="107" spans="2:12" s="1" customFormat="1" ht="12" customHeight="1">
      <c r="B107" s="28"/>
      <c r="C107" s="23" t="s">
        <v>92</v>
      </c>
      <c r="L107" s="28"/>
    </row>
    <row r="108" spans="2:12" s="1" customFormat="1" ht="16.5" customHeight="1">
      <c r="B108" s="28"/>
      <c r="E108" s="172" t="str">
        <f>E9</f>
        <v>52_23_DPS_01.03 - Měření a regulace</v>
      </c>
      <c r="F108" s="199"/>
      <c r="G108" s="199"/>
      <c r="H108" s="199"/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20</v>
      </c>
      <c r="F110" s="21" t="str">
        <f>F12</f>
        <v xml:space="preserve"> </v>
      </c>
      <c r="I110" s="23" t="s">
        <v>22</v>
      </c>
      <c r="J110" s="48" t="str">
        <f>IF(J12="","",J12)</f>
        <v>14. 9. 2023</v>
      </c>
      <c r="L110" s="28"/>
    </row>
    <row r="111" spans="2:12" s="1" customFormat="1" ht="6.95" customHeight="1">
      <c r="B111" s="28"/>
      <c r="L111" s="28"/>
    </row>
    <row r="112" spans="2:12" s="1" customFormat="1" ht="15.2" customHeight="1">
      <c r="B112" s="28"/>
      <c r="C112" s="23" t="s">
        <v>24</v>
      </c>
      <c r="F112" s="21" t="str">
        <f>E15</f>
        <v xml:space="preserve"> </v>
      </c>
      <c r="I112" s="23" t="s">
        <v>29</v>
      </c>
      <c r="J112" s="26" t="str">
        <f>E21</f>
        <v xml:space="preserve"> </v>
      </c>
      <c r="L112" s="28"/>
    </row>
    <row r="113" spans="2:65" s="1" customFormat="1" ht="15.2" customHeight="1">
      <c r="B113" s="28"/>
      <c r="C113" s="23" t="s">
        <v>27</v>
      </c>
      <c r="F113" s="21" t="str">
        <f>IF(E18="","",E18)</f>
        <v>Vyplň údaj</v>
      </c>
      <c r="I113" s="23" t="s">
        <v>31</v>
      </c>
      <c r="J113" s="26" t="str">
        <f>E24</f>
        <v>Ing. Lucie Turcovská</v>
      </c>
      <c r="L113" s="28"/>
    </row>
    <row r="114" spans="2:65" s="1" customFormat="1" ht="10.35" customHeight="1">
      <c r="B114" s="28"/>
      <c r="L114" s="28"/>
    </row>
    <row r="115" spans="2:65" s="10" customFormat="1" ht="29.25" customHeight="1">
      <c r="B115" s="108"/>
      <c r="C115" s="109" t="s">
        <v>117</v>
      </c>
      <c r="D115" s="110" t="s">
        <v>59</v>
      </c>
      <c r="E115" s="110" t="s">
        <v>55</v>
      </c>
      <c r="F115" s="110" t="s">
        <v>56</v>
      </c>
      <c r="G115" s="110" t="s">
        <v>118</v>
      </c>
      <c r="H115" s="110" t="s">
        <v>119</v>
      </c>
      <c r="I115" s="110" t="s">
        <v>120</v>
      </c>
      <c r="J115" s="111" t="s">
        <v>96</v>
      </c>
      <c r="K115" s="112" t="s">
        <v>121</v>
      </c>
      <c r="L115" s="108"/>
      <c r="M115" s="55" t="s">
        <v>1</v>
      </c>
      <c r="N115" s="56" t="s">
        <v>38</v>
      </c>
      <c r="O115" s="56" t="s">
        <v>122</v>
      </c>
      <c r="P115" s="56" t="s">
        <v>123</v>
      </c>
      <c r="Q115" s="56" t="s">
        <v>124</v>
      </c>
      <c r="R115" s="56" t="s">
        <v>125</v>
      </c>
      <c r="S115" s="56" t="s">
        <v>126</v>
      </c>
      <c r="T115" s="57" t="s">
        <v>127</v>
      </c>
    </row>
    <row r="116" spans="2:65" s="1" customFormat="1" ht="22.9" customHeight="1">
      <c r="B116" s="28"/>
      <c r="C116" s="60" t="s">
        <v>128</v>
      </c>
      <c r="J116" s="113">
        <f>BK116</f>
        <v>0</v>
      </c>
      <c r="L116" s="28"/>
      <c r="M116" s="58"/>
      <c r="N116" s="49"/>
      <c r="O116" s="49"/>
      <c r="P116" s="114">
        <f>SUM(P117:P212)</f>
        <v>0</v>
      </c>
      <c r="Q116" s="49"/>
      <c r="R116" s="114">
        <f>SUM(R117:R212)</f>
        <v>0</v>
      </c>
      <c r="S116" s="49"/>
      <c r="T116" s="115">
        <f>SUM(T117:T212)</f>
        <v>0</v>
      </c>
      <c r="AT116" s="13" t="s">
        <v>73</v>
      </c>
      <c r="AU116" s="13" t="s">
        <v>98</v>
      </c>
      <c r="BK116" s="116">
        <f>SUM(BK117:BK212)</f>
        <v>0</v>
      </c>
    </row>
    <row r="117" spans="2:65" s="1" customFormat="1" ht="16.5" customHeight="1">
      <c r="B117" s="28"/>
      <c r="C117" s="129" t="s">
        <v>204</v>
      </c>
      <c r="D117" s="129" t="s">
        <v>135</v>
      </c>
      <c r="E117" s="130" t="s">
        <v>1058</v>
      </c>
      <c r="F117" s="131" t="s">
        <v>1059</v>
      </c>
      <c r="G117" s="132" t="s">
        <v>241</v>
      </c>
      <c r="H117" s="133">
        <v>120</v>
      </c>
      <c r="I117" s="134"/>
      <c r="J117" s="135">
        <f>ROUND(I117*H117,2)</f>
        <v>0</v>
      </c>
      <c r="K117" s="136"/>
      <c r="L117" s="28"/>
      <c r="M117" s="137" t="s">
        <v>1</v>
      </c>
      <c r="N117" s="138" t="s">
        <v>39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139</v>
      </c>
      <c r="AT117" s="141" t="s">
        <v>135</v>
      </c>
      <c r="AU117" s="141" t="s">
        <v>74</v>
      </c>
      <c r="AY117" s="13" t="s">
        <v>131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3" t="s">
        <v>82</v>
      </c>
      <c r="BK117" s="142">
        <f>ROUND(I117*H117,2)</f>
        <v>0</v>
      </c>
      <c r="BL117" s="13" t="s">
        <v>139</v>
      </c>
      <c r="BM117" s="141" t="s">
        <v>1060</v>
      </c>
    </row>
    <row r="118" spans="2:65" s="1" customFormat="1">
      <c r="B118" s="28"/>
      <c r="D118" s="143" t="s">
        <v>141</v>
      </c>
      <c r="F118" s="144" t="s">
        <v>1059</v>
      </c>
      <c r="I118" s="145"/>
      <c r="L118" s="28"/>
      <c r="M118" s="146"/>
      <c r="T118" s="52"/>
      <c r="AT118" s="13" t="s">
        <v>141</v>
      </c>
      <c r="AU118" s="13" t="s">
        <v>74</v>
      </c>
    </row>
    <row r="119" spans="2:65" s="1" customFormat="1" ht="16.5" customHeight="1">
      <c r="B119" s="28"/>
      <c r="C119" s="129" t="s">
        <v>1015</v>
      </c>
      <c r="D119" s="129" t="s">
        <v>135</v>
      </c>
      <c r="E119" s="130" t="s">
        <v>1061</v>
      </c>
      <c r="F119" s="131" t="s">
        <v>1062</v>
      </c>
      <c r="G119" s="132" t="s">
        <v>241</v>
      </c>
      <c r="H119" s="133">
        <v>10</v>
      </c>
      <c r="I119" s="134"/>
      <c r="J119" s="135">
        <f>ROUND(I119*H119,2)</f>
        <v>0</v>
      </c>
      <c r="K119" s="136"/>
      <c r="L119" s="28"/>
      <c r="M119" s="137" t="s">
        <v>1</v>
      </c>
      <c r="N119" s="138" t="s">
        <v>39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139</v>
      </c>
      <c r="AT119" s="141" t="s">
        <v>135</v>
      </c>
      <c r="AU119" s="141" t="s">
        <v>74</v>
      </c>
      <c r="AY119" s="13" t="s">
        <v>131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3" t="s">
        <v>82</v>
      </c>
      <c r="BK119" s="142">
        <f>ROUND(I119*H119,2)</f>
        <v>0</v>
      </c>
      <c r="BL119" s="13" t="s">
        <v>139</v>
      </c>
      <c r="BM119" s="141" t="s">
        <v>1063</v>
      </c>
    </row>
    <row r="120" spans="2:65" s="1" customFormat="1">
      <c r="B120" s="28"/>
      <c r="D120" s="143" t="s">
        <v>141</v>
      </c>
      <c r="F120" s="144" t="s">
        <v>1062</v>
      </c>
      <c r="I120" s="145"/>
      <c r="L120" s="28"/>
      <c r="M120" s="146"/>
      <c r="T120" s="52"/>
      <c r="AT120" s="13" t="s">
        <v>141</v>
      </c>
      <c r="AU120" s="13" t="s">
        <v>74</v>
      </c>
    </row>
    <row r="121" spans="2:65" s="1" customFormat="1" ht="16.5" customHeight="1">
      <c r="B121" s="28"/>
      <c r="C121" s="129" t="s">
        <v>228</v>
      </c>
      <c r="D121" s="129" t="s">
        <v>135</v>
      </c>
      <c r="E121" s="130" t="s">
        <v>1064</v>
      </c>
      <c r="F121" s="131" t="s">
        <v>1065</v>
      </c>
      <c r="G121" s="132" t="s">
        <v>241</v>
      </c>
      <c r="H121" s="133">
        <v>1</v>
      </c>
      <c r="I121" s="134"/>
      <c r="J121" s="135">
        <f>ROUND(I121*H121,2)</f>
        <v>0</v>
      </c>
      <c r="K121" s="136"/>
      <c r="L121" s="28"/>
      <c r="M121" s="137" t="s">
        <v>1</v>
      </c>
      <c r="N121" s="138" t="s">
        <v>39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139</v>
      </c>
      <c r="AT121" s="141" t="s">
        <v>135</v>
      </c>
      <c r="AU121" s="141" t="s">
        <v>74</v>
      </c>
      <c r="AY121" s="13" t="s">
        <v>131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3" t="s">
        <v>82</v>
      </c>
      <c r="BK121" s="142">
        <f>ROUND(I121*H121,2)</f>
        <v>0</v>
      </c>
      <c r="BL121" s="13" t="s">
        <v>139</v>
      </c>
      <c r="BM121" s="141" t="s">
        <v>1066</v>
      </c>
    </row>
    <row r="122" spans="2:65" s="1" customFormat="1">
      <c r="B122" s="28"/>
      <c r="D122" s="143" t="s">
        <v>141</v>
      </c>
      <c r="F122" s="144" t="s">
        <v>1065</v>
      </c>
      <c r="I122" s="145"/>
      <c r="L122" s="28"/>
      <c r="M122" s="146"/>
      <c r="T122" s="52"/>
      <c r="AT122" s="13" t="s">
        <v>141</v>
      </c>
      <c r="AU122" s="13" t="s">
        <v>74</v>
      </c>
    </row>
    <row r="123" spans="2:65" s="1" customFormat="1" ht="16.5" customHeight="1">
      <c r="B123" s="28"/>
      <c r="C123" s="129" t="s">
        <v>1013</v>
      </c>
      <c r="D123" s="129" t="s">
        <v>135</v>
      </c>
      <c r="E123" s="130" t="s">
        <v>1067</v>
      </c>
      <c r="F123" s="131" t="s">
        <v>1068</v>
      </c>
      <c r="G123" s="132" t="s">
        <v>241</v>
      </c>
      <c r="H123" s="133">
        <v>9</v>
      </c>
      <c r="I123" s="134"/>
      <c r="J123" s="135">
        <f>ROUND(I123*H123,2)</f>
        <v>0</v>
      </c>
      <c r="K123" s="136"/>
      <c r="L123" s="28"/>
      <c r="M123" s="137" t="s">
        <v>1</v>
      </c>
      <c r="N123" s="138" t="s">
        <v>39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139</v>
      </c>
      <c r="AT123" s="141" t="s">
        <v>135</v>
      </c>
      <c r="AU123" s="141" t="s">
        <v>74</v>
      </c>
      <c r="AY123" s="13" t="s">
        <v>131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3" t="s">
        <v>82</v>
      </c>
      <c r="BK123" s="142">
        <f>ROUND(I123*H123,2)</f>
        <v>0</v>
      </c>
      <c r="BL123" s="13" t="s">
        <v>139</v>
      </c>
      <c r="BM123" s="141" t="s">
        <v>1069</v>
      </c>
    </row>
    <row r="124" spans="2:65" s="1" customFormat="1">
      <c r="B124" s="28"/>
      <c r="D124" s="143" t="s">
        <v>141</v>
      </c>
      <c r="F124" s="144" t="s">
        <v>1068</v>
      </c>
      <c r="I124" s="145"/>
      <c r="L124" s="28"/>
      <c r="M124" s="146"/>
      <c r="T124" s="52"/>
      <c r="AT124" s="13" t="s">
        <v>141</v>
      </c>
      <c r="AU124" s="13" t="s">
        <v>74</v>
      </c>
    </row>
    <row r="125" spans="2:65" s="1" customFormat="1" ht="16.5" customHeight="1">
      <c r="B125" s="28"/>
      <c r="C125" s="129" t="s">
        <v>8</v>
      </c>
      <c r="D125" s="129" t="s">
        <v>135</v>
      </c>
      <c r="E125" s="130" t="s">
        <v>1070</v>
      </c>
      <c r="F125" s="131" t="s">
        <v>1071</v>
      </c>
      <c r="G125" s="132" t="s">
        <v>241</v>
      </c>
      <c r="H125" s="133">
        <v>1</v>
      </c>
      <c r="I125" s="134"/>
      <c r="J125" s="135">
        <f>ROUND(I125*H125,2)</f>
        <v>0</v>
      </c>
      <c r="K125" s="136"/>
      <c r="L125" s="28"/>
      <c r="M125" s="137" t="s">
        <v>1</v>
      </c>
      <c r="N125" s="138" t="s">
        <v>39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139</v>
      </c>
      <c r="AT125" s="141" t="s">
        <v>135</v>
      </c>
      <c r="AU125" s="141" t="s">
        <v>74</v>
      </c>
      <c r="AY125" s="13" t="s">
        <v>131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3" t="s">
        <v>82</v>
      </c>
      <c r="BK125" s="142">
        <f>ROUND(I125*H125,2)</f>
        <v>0</v>
      </c>
      <c r="BL125" s="13" t="s">
        <v>139</v>
      </c>
      <c r="BM125" s="141" t="s">
        <v>1072</v>
      </c>
    </row>
    <row r="126" spans="2:65" s="1" customFormat="1">
      <c r="B126" s="28"/>
      <c r="D126" s="143" t="s">
        <v>141</v>
      </c>
      <c r="F126" s="144" t="s">
        <v>1071</v>
      </c>
      <c r="I126" s="145"/>
      <c r="L126" s="28"/>
      <c r="M126" s="146"/>
      <c r="T126" s="52"/>
      <c r="AT126" s="13" t="s">
        <v>141</v>
      </c>
      <c r="AU126" s="13" t="s">
        <v>74</v>
      </c>
    </row>
    <row r="127" spans="2:65" s="1" customFormat="1" ht="16.5" customHeight="1">
      <c r="B127" s="28"/>
      <c r="C127" s="129" t="s">
        <v>219</v>
      </c>
      <c r="D127" s="129" t="s">
        <v>135</v>
      </c>
      <c r="E127" s="130" t="s">
        <v>1073</v>
      </c>
      <c r="F127" s="131" t="s">
        <v>1074</v>
      </c>
      <c r="G127" s="132" t="s">
        <v>241</v>
      </c>
      <c r="H127" s="133">
        <v>5</v>
      </c>
      <c r="I127" s="134"/>
      <c r="J127" s="135">
        <f>ROUND(I127*H127,2)</f>
        <v>0</v>
      </c>
      <c r="K127" s="136"/>
      <c r="L127" s="28"/>
      <c r="M127" s="137" t="s">
        <v>1</v>
      </c>
      <c r="N127" s="138" t="s">
        <v>39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139</v>
      </c>
      <c r="AT127" s="141" t="s">
        <v>135</v>
      </c>
      <c r="AU127" s="141" t="s">
        <v>74</v>
      </c>
      <c r="AY127" s="13" t="s">
        <v>131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3" t="s">
        <v>82</v>
      </c>
      <c r="BK127" s="142">
        <f>ROUND(I127*H127,2)</f>
        <v>0</v>
      </c>
      <c r="BL127" s="13" t="s">
        <v>139</v>
      </c>
      <c r="BM127" s="141" t="s">
        <v>1075</v>
      </c>
    </row>
    <row r="128" spans="2:65" s="1" customFormat="1">
      <c r="B128" s="28"/>
      <c r="D128" s="143" t="s">
        <v>141</v>
      </c>
      <c r="F128" s="144" t="s">
        <v>1074</v>
      </c>
      <c r="I128" s="145"/>
      <c r="L128" s="28"/>
      <c r="M128" s="146"/>
      <c r="T128" s="52"/>
      <c r="AT128" s="13" t="s">
        <v>141</v>
      </c>
      <c r="AU128" s="13" t="s">
        <v>74</v>
      </c>
    </row>
    <row r="129" spans="2:65" s="1" customFormat="1" ht="16.5" customHeight="1">
      <c r="B129" s="28"/>
      <c r="C129" s="129" t="s">
        <v>209</v>
      </c>
      <c r="D129" s="129" t="s">
        <v>135</v>
      </c>
      <c r="E129" s="130" t="s">
        <v>1076</v>
      </c>
      <c r="F129" s="131" t="s">
        <v>1077</v>
      </c>
      <c r="G129" s="132" t="s">
        <v>241</v>
      </c>
      <c r="H129" s="133">
        <v>3</v>
      </c>
      <c r="I129" s="134"/>
      <c r="J129" s="135">
        <f>ROUND(I129*H129,2)</f>
        <v>0</v>
      </c>
      <c r="K129" s="136"/>
      <c r="L129" s="28"/>
      <c r="M129" s="137" t="s">
        <v>1</v>
      </c>
      <c r="N129" s="138" t="s">
        <v>39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139</v>
      </c>
      <c r="AT129" s="141" t="s">
        <v>135</v>
      </c>
      <c r="AU129" s="141" t="s">
        <v>74</v>
      </c>
      <c r="AY129" s="13" t="s">
        <v>131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3" t="s">
        <v>82</v>
      </c>
      <c r="BK129" s="142">
        <f>ROUND(I129*H129,2)</f>
        <v>0</v>
      </c>
      <c r="BL129" s="13" t="s">
        <v>139</v>
      </c>
      <c r="BM129" s="141" t="s">
        <v>1078</v>
      </c>
    </row>
    <row r="130" spans="2:65" s="1" customFormat="1">
      <c r="B130" s="28"/>
      <c r="D130" s="143" t="s">
        <v>141</v>
      </c>
      <c r="F130" s="144" t="s">
        <v>1077</v>
      </c>
      <c r="I130" s="145"/>
      <c r="L130" s="28"/>
      <c r="M130" s="146"/>
      <c r="T130" s="52"/>
      <c r="AT130" s="13" t="s">
        <v>141</v>
      </c>
      <c r="AU130" s="13" t="s">
        <v>74</v>
      </c>
    </row>
    <row r="131" spans="2:65" s="1" customFormat="1" ht="16.5" customHeight="1">
      <c r="B131" s="28"/>
      <c r="C131" s="129" t="s">
        <v>976</v>
      </c>
      <c r="D131" s="129" t="s">
        <v>135</v>
      </c>
      <c r="E131" s="130" t="s">
        <v>1079</v>
      </c>
      <c r="F131" s="131" t="s">
        <v>1080</v>
      </c>
      <c r="G131" s="132" t="s">
        <v>241</v>
      </c>
      <c r="H131" s="133">
        <v>10</v>
      </c>
      <c r="I131" s="134"/>
      <c r="J131" s="135">
        <f>ROUND(I131*H131,2)</f>
        <v>0</v>
      </c>
      <c r="K131" s="136"/>
      <c r="L131" s="28"/>
      <c r="M131" s="137" t="s">
        <v>1</v>
      </c>
      <c r="N131" s="138" t="s">
        <v>39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139</v>
      </c>
      <c r="AT131" s="141" t="s">
        <v>135</v>
      </c>
      <c r="AU131" s="141" t="s">
        <v>74</v>
      </c>
      <c r="AY131" s="13" t="s">
        <v>131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3" t="s">
        <v>82</v>
      </c>
      <c r="BK131" s="142">
        <f>ROUND(I131*H131,2)</f>
        <v>0</v>
      </c>
      <c r="BL131" s="13" t="s">
        <v>139</v>
      </c>
      <c r="BM131" s="141" t="s">
        <v>1081</v>
      </c>
    </row>
    <row r="132" spans="2:65" s="1" customFormat="1">
      <c r="B132" s="28"/>
      <c r="D132" s="143" t="s">
        <v>141</v>
      </c>
      <c r="F132" s="144" t="s">
        <v>1080</v>
      </c>
      <c r="I132" s="145"/>
      <c r="L132" s="28"/>
      <c r="M132" s="146"/>
      <c r="T132" s="52"/>
      <c r="AT132" s="13" t="s">
        <v>141</v>
      </c>
      <c r="AU132" s="13" t="s">
        <v>74</v>
      </c>
    </row>
    <row r="133" spans="2:65" s="1" customFormat="1" ht="16.5" customHeight="1">
      <c r="B133" s="28"/>
      <c r="C133" s="129" t="s">
        <v>186</v>
      </c>
      <c r="D133" s="129" t="s">
        <v>135</v>
      </c>
      <c r="E133" s="130" t="s">
        <v>1082</v>
      </c>
      <c r="F133" s="131" t="s">
        <v>1083</v>
      </c>
      <c r="G133" s="132" t="s">
        <v>166</v>
      </c>
      <c r="H133" s="133">
        <v>40</v>
      </c>
      <c r="I133" s="134"/>
      <c r="J133" s="135">
        <f>ROUND(I133*H133,2)</f>
        <v>0</v>
      </c>
      <c r="K133" s="136"/>
      <c r="L133" s="28"/>
      <c r="M133" s="137" t="s">
        <v>1</v>
      </c>
      <c r="N133" s="138" t="s">
        <v>39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139</v>
      </c>
      <c r="AT133" s="141" t="s">
        <v>135</v>
      </c>
      <c r="AU133" s="141" t="s">
        <v>74</v>
      </c>
      <c r="AY133" s="13" t="s">
        <v>131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3" t="s">
        <v>82</v>
      </c>
      <c r="BK133" s="142">
        <f>ROUND(I133*H133,2)</f>
        <v>0</v>
      </c>
      <c r="BL133" s="13" t="s">
        <v>139</v>
      </c>
      <c r="BM133" s="141" t="s">
        <v>1084</v>
      </c>
    </row>
    <row r="134" spans="2:65" s="1" customFormat="1">
      <c r="B134" s="28"/>
      <c r="D134" s="143" t="s">
        <v>141</v>
      </c>
      <c r="F134" s="144" t="s">
        <v>1083</v>
      </c>
      <c r="I134" s="145"/>
      <c r="L134" s="28"/>
      <c r="M134" s="146"/>
      <c r="T134" s="52"/>
      <c r="AT134" s="13" t="s">
        <v>141</v>
      </c>
      <c r="AU134" s="13" t="s">
        <v>74</v>
      </c>
    </row>
    <row r="135" spans="2:65" s="1" customFormat="1" ht="16.5" customHeight="1">
      <c r="B135" s="28"/>
      <c r="C135" s="129" t="s">
        <v>191</v>
      </c>
      <c r="D135" s="129" t="s">
        <v>135</v>
      </c>
      <c r="E135" s="130" t="s">
        <v>1085</v>
      </c>
      <c r="F135" s="131" t="s">
        <v>1086</v>
      </c>
      <c r="G135" s="132" t="s">
        <v>166</v>
      </c>
      <c r="H135" s="133">
        <v>250</v>
      </c>
      <c r="I135" s="134"/>
      <c r="J135" s="135">
        <f>ROUND(I135*H135,2)</f>
        <v>0</v>
      </c>
      <c r="K135" s="136"/>
      <c r="L135" s="28"/>
      <c r="M135" s="137" t="s">
        <v>1</v>
      </c>
      <c r="N135" s="138" t="s">
        <v>39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139</v>
      </c>
      <c r="AT135" s="141" t="s">
        <v>135</v>
      </c>
      <c r="AU135" s="141" t="s">
        <v>74</v>
      </c>
      <c r="AY135" s="13" t="s">
        <v>131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3" t="s">
        <v>82</v>
      </c>
      <c r="BK135" s="142">
        <f>ROUND(I135*H135,2)</f>
        <v>0</v>
      </c>
      <c r="BL135" s="13" t="s">
        <v>139</v>
      </c>
      <c r="BM135" s="141" t="s">
        <v>1087</v>
      </c>
    </row>
    <row r="136" spans="2:65" s="1" customFormat="1">
      <c r="B136" s="28"/>
      <c r="D136" s="143" t="s">
        <v>141</v>
      </c>
      <c r="F136" s="144" t="s">
        <v>1086</v>
      </c>
      <c r="I136" s="145"/>
      <c r="L136" s="28"/>
      <c r="M136" s="146"/>
      <c r="T136" s="52"/>
      <c r="AT136" s="13" t="s">
        <v>141</v>
      </c>
      <c r="AU136" s="13" t="s">
        <v>74</v>
      </c>
    </row>
    <row r="137" spans="2:65" s="1" customFormat="1" ht="16.5" customHeight="1">
      <c r="B137" s="28"/>
      <c r="C137" s="129" t="s">
        <v>259</v>
      </c>
      <c r="D137" s="129" t="s">
        <v>135</v>
      </c>
      <c r="E137" s="130" t="s">
        <v>1088</v>
      </c>
      <c r="F137" s="131" t="s">
        <v>1089</v>
      </c>
      <c r="G137" s="132" t="s">
        <v>166</v>
      </c>
      <c r="H137" s="133">
        <v>4</v>
      </c>
      <c r="I137" s="134"/>
      <c r="J137" s="135">
        <f>ROUND(I137*H137,2)</f>
        <v>0</v>
      </c>
      <c r="K137" s="136"/>
      <c r="L137" s="28"/>
      <c r="M137" s="137" t="s">
        <v>1</v>
      </c>
      <c r="N137" s="138" t="s">
        <v>39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139</v>
      </c>
      <c r="AT137" s="141" t="s">
        <v>135</v>
      </c>
      <c r="AU137" s="141" t="s">
        <v>74</v>
      </c>
      <c r="AY137" s="13" t="s">
        <v>131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3" t="s">
        <v>82</v>
      </c>
      <c r="BK137" s="142">
        <f>ROUND(I137*H137,2)</f>
        <v>0</v>
      </c>
      <c r="BL137" s="13" t="s">
        <v>139</v>
      </c>
      <c r="BM137" s="141" t="s">
        <v>1090</v>
      </c>
    </row>
    <row r="138" spans="2:65" s="1" customFormat="1">
      <c r="B138" s="28"/>
      <c r="D138" s="143" t="s">
        <v>141</v>
      </c>
      <c r="F138" s="144" t="s">
        <v>1089</v>
      </c>
      <c r="I138" s="145"/>
      <c r="L138" s="28"/>
      <c r="M138" s="146"/>
      <c r="T138" s="52"/>
      <c r="AT138" s="13" t="s">
        <v>141</v>
      </c>
      <c r="AU138" s="13" t="s">
        <v>74</v>
      </c>
    </row>
    <row r="139" spans="2:65" s="1" customFormat="1" ht="16.5" customHeight="1">
      <c r="B139" s="28"/>
      <c r="C139" s="129" t="s">
        <v>1031</v>
      </c>
      <c r="D139" s="129" t="s">
        <v>135</v>
      </c>
      <c r="E139" s="130" t="s">
        <v>1091</v>
      </c>
      <c r="F139" s="131" t="s">
        <v>1092</v>
      </c>
      <c r="G139" s="132" t="s">
        <v>166</v>
      </c>
      <c r="H139" s="133">
        <v>196</v>
      </c>
      <c r="I139" s="134"/>
      <c r="J139" s="135">
        <f>ROUND(I139*H139,2)</f>
        <v>0</v>
      </c>
      <c r="K139" s="136"/>
      <c r="L139" s="28"/>
      <c r="M139" s="137" t="s">
        <v>1</v>
      </c>
      <c r="N139" s="138" t="s">
        <v>39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139</v>
      </c>
      <c r="AT139" s="141" t="s">
        <v>135</v>
      </c>
      <c r="AU139" s="141" t="s">
        <v>74</v>
      </c>
      <c r="AY139" s="13" t="s">
        <v>131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3" t="s">
        <v>82</v>
      </c>
      <c r="BK139" s="142">
        <f>ROUND(I139*H139,2)</f>
        <v>0</v>
      </c>
      <c r="BL139" s="13" t="s">
        <v>139</v>
      </c>
      <c r="BM139" s="141" t="s">
        <v>1093</v>
      </c>
    </row>
    <row r="140" spans="2:65" s="1" customFormat="1">
      <c r="B140" s="28"/>
      <c r="D140" s="143" t="s">
        <v>141</v>
      </c>
      <c r="F140" s="144" t="s">
        <v>1092</v>
      </c>
      <c r="I140" s="145"/>
      <c r="L140" s="28"/>
      <c r="M140" s="146"/>
      <c r="T140" s="52"/>
      <c r="AT140" s="13" t="s">
        <v>141</v>
      </c>
      <c r="AU140" s="13" t="s">
        <v>74</v>
      </c>
    </row>
    <row r="141" spans="2:65" s="1" customFormat="1" ht="16.5" customHeight="1">
      <c r="B141" s="28"/>
      <c r="C141" s="129" t="s">
        <v>264</v>
      </c>
      <c r="D141" s="129" t="s">
        <v>135</v>
      </c>
      <c r="E141" s="130" t="s">
        <v>1094</v>
      </c>
      <c r="F141" s="131" t="s">
        <v>1095</v>
      </c>
      <c r="G141" s="132" t="s">
        <v>166</v>
      </c>
      <c r="H141" s="133">
        <v>220</v>
      </c>
      <c r="I141" s="134"/>
      <c r="J141" s="135">
        <f>ROUND(I141*H141,2)</f>
        <v>0</v>
      </c>
      <c r="K141" s="136"/>
      <c r="L141" s="28"/>
      <c r="M141" s="137" t="s">
        <v>1</v>
      </c>
      <c r="N141" s="138" t="s">
        <v>39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139</v>
      </c>
      <c r="AT141" s="141" t="s">
        <v>135</v>
      </c>
      <c r="AU141" s="141" t="s">
        <v>74</v>
      </c>
      <c r="AY141" s="13" t="s">
        <v>131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3" t="s">
        <v>82</v>
      </c>
      <c r="BK141" s="142">
        <f>ROUND(I141*H141,2)</f>
        <v>0</v>
      </c>
      <c r="BL141" s="13" t="s">
        <v>139</v>
      </c>
      <c r="BM141" s="141" t="s">
        <v>1096</v>
      </c>
    </row>
    <row r="142" spans="2:65" s="1" customFormat="1">
      <c r="B142" s="28"/>
      <c r="D142" s="143" t="s">
        <v>141</v>
      </c>
      <c r="F142" s="144" t="s">
        <v>1095</v>
      </c>
      <c r="I142" s="145"/>
      <c r="L142" s="28"/>
      <c r="M142" s="146"/>
      <c r="T142" s="52"/>
      <c r="AT142" s="13" t="s">
        <v>141</v>
      </c>
      <c r="AU142" s="13" t="s">
        <v>74</v>
      </c>
    </row>
    <row r="143" spans="2:65" s="1" customFormat="1" ht="16.5" customHeight="1">
      <c r="B143" s="28"/>
      <c r="C143" s="129" t="s">
        <v>279</v>
      </c>
      <c r="D143" s="129" t="s">
        <v>135</v>
      </c>
      <c r="E143" s="130" t="s">
        <v>1097</v>
      </c>
      <c r="F143" s="131" t="s">
        <v>1098</v>
      </c>
      <c r="G143" s="132" t="s">
        <v>166</v>
      </c>
      <c r="H143" s="133">
        <v>30</v>
      </c>
      <c r="I143" s="134"/>
      <c r="J143" s="135">
        <f>ROUND(I143*H143,2)</f>
        <v>0</v>
      </c>
      <c r="K143" s="136"/>
      <c r="L143" s="28"/>
      <c r="M143" s="137" t="s">
        <v>1</v>
      </c>
      <c r="N143" s="138" t="s">
        <v>39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139</v>
      </c>
      <c r="AT143" s="141" t="s">
        <v>135</v>
      </c>
      <c r="AU143" s="141" t="s">
        <v>74</v>
      </c>
      <c r="AY143" s="13" t="s">
        <v>131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3" t="s">
        <v>82</v>
      </c>
      <c r="BK143" s="142">
        <f>ROUND(I143*H143,2)</f>
        <v>0</v>
      </c>
      <c r="BL143" s="13" t="s">
        <v>139</v>
      </c>
      <c r="BM143" s="141" t="s">
        <v>1099</v>
      </c>
    </row>
    <row r="144" spans="2:65" s="1" customFormat="1">
      <c r="B144" s="28"/>
      <c r="D144" s="143" t="s">
        <v>141</v>
      </c>
      <c r="F144" s="144" t="s">
        <v>1098</v>
      </c>
      <c r="I144" s="145"/>
      <c r="L144" s="28"/>
      <c r="M144" s="146"/>
      <c r="T144" s="52"/>
      <c r="AT144" s="13" t="s">
        <v>141</v>
      </c>
      <c r="AU144" s="13" t="s">
        <v>74</v>
      </c>
    </row>
    <row r="145" spans="2:65" s="1" customFormat="1" ht="16.5" customHeight="1">
      <c r="B145" s="28"/>
      <c r="C145" s="129" t="s">
        <v>289</v>
      </c>
      <c r="D145" s="129" t="s">
        <v>135</v>
      </c>
      <c r="E145" s="130" t="s">
        <v>1100</v>
      </c>
      <c r="F145" s="131" t="s">
        <v>1101</v>
      </c>
      <c r="G145" s="132" t="s">
        <v>166</v>
      </c>
      <c r="H145" s="133">
        <v>40</v>
      </c>
      <c r="I145" s="134"/>
      <c r="J145" s="135">
        <f>ROUND(I145*H145,2)</f>
        <v>0</v>
      </c>
      <c r="K145" s="136"/>
      <c r="L145" s="28"/>
      <c r="M145" s="137" t="s">
        <v>1</v>
      </c>
      <c r="N145" s="138" t="s">
        <v>39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139</v>
      </c>
      <c r="AT145" s="141" t="s">
        <v>135</v>
      </c>
      <c r="AU145" s="141" t="s">
        <v>74</v>
      </c>
      <c r="AY145" s="13" t="s">
        <v>131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3" t="s">
        <v>82</v>
      </c>
      <c r="BK145" s="142">
        <f>ROUND(I145*H145,2)</f>
        <v>0</v>
      </c>
      <c r="BL145" s="13" t="s">
        <v>139</v>
      </c>
      <c r="BM145" s="141" t="s">
        <v>1102</v>
      </c>
    </row>
    <row r="146" spans="2:65" s="1" customFormat="1">
      <c r="B146" s="28"/>
      <c r="D146" s="143" t="s">
        <v>141</v>
      </c>
      <c r="F146" s="144" t="s">
        <v>1101</v>
      </c>
      <c r="I146" s="145"/>
      <c r="L146" s="28"/>
      <c r="M146" s="146"/>
      <c r="T146" s="52"/>
      <c r="AT146" s="13" t="s">
        <v>141</v>
      </c>
      <c r="AU146" s="13" t="s">
        <v>74</v>
      </c>
    </row>
    <row r="147" spans="2:65" s="1" customFormat="1" ht="16.5" customHeight="1">
      <c r="B147" s="28"/>
      <c r="C147" s="129" t="s">
        <v>1044</v>
      </c>
      <c r="D147" s="129" t="s">
        <v>135</v>
      </c>
      <c r="E147" s="130" t="s">
        <v>1103</v>
      </c>
      <c r="F147" s="131" t="s">
        <v>1104</v>
      </c>
      <c r="G147" s="132" t="s">
        <v>166</v>
      </c>
      <c r="H147" s="133">
        <v>30</v>
      </c>
      <c r="I147" s="134"/>
      <c r="J147" s="135">
        <f>ROUND(I147*H147,2)</f>
        <v>0</v>
      </c>
      <c r="K147" s="136"/>
      <c r="L147" s="28"/>
      <c r="M147" s="137" t="s">
        <v>1</v>
      </c>
      <c r="N147" s="138" t="s">
        <v>39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139</v>
      </c>
      <c r="AT147" s="141" t="s">
        <v>135</v>
      </c>
      <c r="AU147" s="141" t="s">
        <v>74</v>
      </c>
      <c r="AY147" s="13" t="s">
        <v>131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3" t="s">
        <v>82</v>
      </c>
      <c r="BK147" s="142">
        <f>ROUND(I147*H147,2)</f>
        <v>0</v>
      </c>
      <c r="BL147" s="13" t="s">
        <v>139</v>
      </c>
      <c r="BM147" s="141" t="s">
        <v>1105</v>
      </c>
    </row>
    <row r="148" spans="2:65" s="1" customFormat="1">
      <c r="B148" s="28"/>
      <c r="D148" s="143" t="s">
        <v>141</v>
      </c>
      <c r="F148" s="144" t="s">
        <v>1104</v>
      </c>
      <c r="I148" s="145"/>
      <c r="L148" s="28"/>
      <c r="M148" s="146"/>
      <c r="T148" s="52"/>
      <c r="AT148" s="13" t="s">
        <v>141</v>
      </c>
      <c r="AU148" s="13" t="s">
        <v>74</v>
      </c>
    </row>
    <row r="149" spans="2:65" s="1" customFormat="1" ht="16.5" customHeight="1">
      <c r="B149" s="28"/>
      <c r="C149" s="129" t="s">
        <v>1055</v>
      </c>
      <c r="D149" s="129" t="s">
        <v>135</v>
      </c>
      <c r="E149" s="130" t="s">
        <v>1106</v>
      </c>
      <c r="F149" s="131" t="s">
        <v>1107</v>
      </c>
      <c r="G149" s="132" t="s">
        <v>241</v>
      </c>
      <c r="H149" s="133">
        <v>2</v>
      </c>
      <c r="I149" s="134"/>
      <c r="J149" s="135">
        <f>ROUND(I149*H149,2)</f>
        <v>0</v>
      </c>
      <c r="K149" s="136"/>
      <c r="L149" s="28"/>
      <c r="M149" s="137" t="s">
        <v>1</v>
      </c>
      <c r="N149" s="138" t="s">
        <v>39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139</v>
      </c>
      <c r="AT149" s="141" t="s">
        <v>135</v>
      </c>
      <c r="AU149" s="141" t="s">
        <v>74</v>
      </c>
      <c r="AY149" s="13" t="s">
        <v>131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3" t="s">
        <v>82</v>
      </c>
      <c r="BK149" s="142">
        <f>ROUND(I149*H149,2)</f>
        <v>0</v>
      </c>
      <c r="BL149" s="13" t="s">
        <v>139</v>
      </c>
      <c r="BM149" s="141" t="s">
        <v>1108</v>
      </c>
    </row>
    <row r="150" spans="2:65" s="1" customFormat="1">
      <c r="B150" s="28"/>
      <c r="D150" s="143" t="s">
        <v>141</v>
      </c>
      <c r="F150" s="144" t="s">
        <v>1107</v>
      </c>
      <c r="I150" s="145"/>
      <c r="L150" s="28"/>
      <c r="M150" s="146"/>
      <c r="T150" s="52"/>
      <c r="AT150" s="13" t="s">
        <v>141</v>
      </c>
      <c r="AU150" s="13" t="s">
        <v>74</v>
      </c>
    </row>
    <row r="151" spans="2:65" s="1" customFormat="1" ht="16.5" customHeight="1">
      <c r="B151" s="28"/>
      <c r="C151" s="129" t="s">
        <v>208</v>
      </c>
      <c r="D151" s="129" t="s">
        <v>135</v>
      </c>
      <c r="E151" s="130" t="s">
        <v>1109</v>
      </c>
      <c r="F151" s="131" t="s">
        <v>1110</v>
      </c>
      <c r="G151" s="132" t="s">
        <v>241</v>
      </c>
      <c r="H151" s="133">
        <v>1</v>
      </c>
      <c r="I151" s="134"/>
      <c r="J151" s="135">
        <f>ROUND(I151*H151,2)</f>
        <v>0</v>
      </c>
      <c r="K151" s="136"/>
      <c r="L151" s="28"/>
      <c r="M151" s="137" t="s">
        <v>1</v>
      </c>
      <c r="N151" s="138" t="s">
        <v>39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139</v>
      </c>
      <c r="AT151" s="141" t="s">
        <v>135</v>
      </c>
      <c r="AU151" s="141" t="s">
        <v>74</v>
      </c>
      <c r="AY151" s="13" t="s">
        <v>131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3" t="s">
        <v>82</v>
      </c>
      <c r="BK151" s="142">
        <f>ROUND(I151*H151,2)</f>
        <v>0</v>
      </c>
      <c r="BL151" s="13" t="s">
        <v>139</v>
      </c>
      <c r="BM151" s="141" t="s">
        <v>1111</v>
      </c>
    </row>
    <row r="152" spans="2:65" s="1" customFormat="1">
      <c r="B152" s="28"/>
      <c r="D152" s="143" t="s">
        <v>141</v>
      </c>
      <c r="F152" s="144" t="s">
        <v>1110</v>
      </c>
      <c r="I152" s="145"/>
      <c r="L152" s="28"/>
      <c r="M152" s="146"/>
      <c r="T152" s="52"/>
      <c r="AT152" s="13" t="s">
        <v>141</v>
      </c>
      <c r="AU152" s="13" t="s">
        <v>74</v>
      </c>
    </row>
    <row r="153" spans="2:65" s="1" customFormat="1" ht="16.5" customHeight="1">
      <c r="B153" s="28"/>
      <c r="C153" s="129" t="s">
        <v>315</v>
      </c>
      <c r="D153" s="129" t="s">
        <v>135</v>
      </c>
      <c r="E153" s="130" t="s">
        <v>1112</v>
      </c>
      <c r="F153" s="131" t="s">
        <v>1113</v>
      </c>
      <c r="G153" s="132" t="s">
        <v>241</v>
      </c>
      <c r="H153" s="133">
        <v>5</v>
      </c>
      <c r="I153" s="134"/>
      <c r="J153" s="135">
        <f>ROUND(I153*H153,2)</f>
        <v>0</v>
      </c>
      <c r="K153" s="136"/>
      <c r="L153" s="28"/>
      <c r="M153" s="137" t="s">
        <v>1</v>
      </c>
      <c r="N153" s="138" t="s">
        <v>39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139</v>
      </c>
      <c r="AT153" s="141" t="s">
        <v>135</v>
      </c>
      <c r="AU153" s="141" t="s">
        <v>74</v>
      </c>
      <c r="AY153" s="13" t="s">
        <v>131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3" t="s">
        <v>82</v>
      </c>
      <c r="BK153" s="142">
        <f>ROUND(I153*H153,2)</f>
        <v>0</v>
      </c>
      <c r="BL153" s="13" t="s">
        <v>139</v>
      </c>
      <c r="BM153" s="141" t="s">
        <v>1114</v>
      </c>
    </row>
    <row r="154" spans="2:65" s="1" customFormat="1">
      <c r="B154" s="28"/>
      <c r="D154" s="143" t="s">
        <v>141</v>
      </c>
      <c r="F154" s="144" t="s">
        <v>1113</v>
      </c>
      <c r="I154" s="145"/>
      <c r="L154" s="28"/>
      <c r="M154" s="146"/>
      <c r="T154" s="52"/>
      <c r="AT154" s="13" t="s">
        <v>141</v>
      </c>
      <c r="AU154" s="13" t="s">
        <v>74</v>
      </c>
    </row>
    <row r="155" spans="2:65" s="1" customFormat="1" ht="16.5" customHeight="1">
      <c r="B155" s="28"/>
      <c r="C155" s="129" t="s">
        <v>248</v>
      </c>
      <c r="D155" s="129" t="s">
        <v>135</v>
      </c>
      <c r="E155" s="130" t="s">
        <v>1115</v>
      </c>
      <c r="F155" s="131" t="s">
        <v>1116</v>
      </c>
      <c r="G155" s="132" t="s">
        <v>166</v>
      </c>
      <c r="H155" s="133">
        <v>10</v>
      </c>
      <c r="I155" s="134"/>
      <c r="J155" s="135">
        <f>ROUND(I155*H155,2)</f>
        <v>0</v>
      </c>
      <c r="K155" s="136"/>
      <c r="L155" s="28"/>
      <c r="M155" s="137" t="s">
        <v>1</v>
      </c>
      <c r="N155" s="138" t="s">
        <v>39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139</v>
      </c>
      <c r="AT155" s="141" t="s">
        <v>135</v>
      </c>
      <c r="AU155" s="141" t="s">
        <v>74</v>
      </c>
      <c r="AY155" s="13" t="s">
        <v>131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3" t="s">
        <v>82</v>
      </c>
      <c r="BK155" s="142">
        <f>ROUND(I155*H155,2)</f>
        <v>0</v>
      </c>
      <c r="BL155" s="13" t="s">
        <v>139</v>
      </c>
      <c r="BM155" s="141" t="s">
        <v>1117</v>
      </c>
    </row>
    <row r="156" spans="2:65" s="1" customFormat="1">
      <c r="B156" s="28"/>
      <c r="D156" s="143" t="s">
        <v>141</v>
      </c>
      <c r="F156" s="144" t="s">
        <v>1116</v>
      </c>
      <c r="I156" s="145"/>
      <c r="L156" s="28"/>
      <c r="M156" s="146"/>
      <c r="T156" s="52"/>
      <c r="AT156" s="13" t="s">
        <v>141</v>
      </c>
      <c r="AU156" s="13" t="s">
        <v>74</v>
      </c>
    </row>
    <row r="157" spans="2:65" s="1" customFormat="1" ht="16.5" customHeight="1">
      <c r="B157" s="28"/>
      <c r="C157" s="129" t="s">
        <v>243</v>
      </c>
      <c r="D157" s="129" t="s">
        <v>135</v>
      </c>
      <c r="E157" s="130" t="s">
        <v>1118</v>
      </c>
      <c r="F157" s="131" t="s">
        <v>1119</v>
      </c>
      <c r="G157" s="132" t="s">
        <v>166</v>
      </c>
      <c r="H157" s="133">
        <v>20</v>
      </c>
      <c r="I157" s="134"/>
      <c r="J157" s="135">
        <f>ROUND(I157*H157,2)</f>
        <v>0</v>
      </c>
      <c r="K157" s="136"/>
      <c r="L157" s="28"/>
      <c r="M157" s="137" t="s">
        <v>1</v>
      </c>
      <c r="N157" s="138" t="s">
        <v>39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139</v>
      </c>
      <c r="AT157" s="141" t="s">
        <v>135</v>
      </c>
      <c r="AU157" s="141" t="s">
        <v>74</v>
      </c>
      <c r="AY157" s="13" t="s">
        <v>131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3" t="s">
        <v>82</v>
      </c>
      <c r="BK157" s="142">
        <f>ROUND(I157*H157,2)</f>
        <v>0</v>
      </c>
      <c r="BL157" s="13" t="s">
        <v>139</v>
      </c>
      <c r="BM157" s="141" t="s">
        <v>1120</v>
      </c>
    </row>
    <row r="158" spans="2:65" s="1" customFormat="1">
      <c r="B158" s="28"/>
      <c r="D158" s="143" t="s">
        <v>141</v>
      </c>
      <c r="F158" s="144" t="s">
        <v>1119</v>
      </c>
      <c r="I158" s="145"/>
      <c r="L158" s="28"/>
      <c r="M158" s="146"/>
      <c r="T158" s="52"/>
      <c r="AT158" s="13" t="s">
        <v>141</v>
      </c>
      <c r="AU158" s="13" t="s">
        <v>74</v>
      </c>
    </row>
    <row r="159" spans="2:65" s="1" customFormat="1" ht="16.5" customHeight="1">
      <c r="B159" s="28"/>
      <c r="C159" s="129" t="s">
        <v>1053</v>
      </c>
      <c r="D159" s="129" t="s">
        <v>135</v>
      </c>
      <c r="E159" s="130" t="s">
        <v>1121</v>
      </c>
      <c r="F159" s="131" t="s">
        <v>1122</v>
      </c>
      <c r="G159" s="132" t="s">
        <v>241</v>
      </c>
      <c r="H159" s="133">
        <v>1</v>
      </c>
      <c r="I159" s="134"/>
      <c r="J159" s="135">
        <f>ROUND(I159*H159,2)</f>
        <v>0</v>
      </c>
      <c r="K159" s="136"/>
      <c r="L159" s="28"/>
      <c r="M159" s="137" t="s">
        <v>1</v>
      </c>
      <c r="N159" s="138" t="s">
        <v>39</v>
      </c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139</v>
      </c>
      <c r="AT159" s="141" t="s">
        <v>135</v>
      </c>
      <c r="AU159" s="141" t="s">
        <v>74</v>
      </c>
      <c r="AY159" s="13" t="s">
        <v>131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3" t="s">
        <v>82</v>
      </c>
      <c r="BK159" s="142">
        <f>ROUND(I159*H159,2)</f>
        <v>0</v>
      </c>
      <c r="BL159" s="13" t="s">
        <v>139</v>
      </c>
      <c r="BM159" s="141" t="s">
        <v>1123</v>
      </c>
    </row>
    <row r="160" spans="2:65" s="1" customFormat="1">
      <c r="B160" s="28"/>
      <c r="D160" s="143" t="s">
        <v>141</v>
      </c>
      <c r="F160" s="144" t="s">
        <v>1122</v>
      </c>
      <c r="I160" s="145"/>
      <c r="L160" s="28"/>
      <c r="M160" s="146"/>
      <c r="T160" s="52"/>
      <c r="AT160" s="13" t="s">
        <v>141</v>
      </c>
      <c r="AU160" s="13" t="s">
        <v>74</v>
      </c>
    </row>
    <row r="161" spans="2:65" s="1" customFormat="1" ht="16.5" customHeight="1">
      <c r="B161" s="28"/>
      <c r="C161" s="129" t="s">
        <v>320</v>
      </c>
      <c r="D161" s="129" t="s">
        <v>135</v>
      </c>
      <c r="E161" s="130" t="s">
        <v>1124</v>
      </c>
      <c r="F161" s="131" t="s">
        <v>1125</v>
      </c>
      <c r="G161" s="132" t="s">
        <v>241</v>
      </c>
      <c r="H161" s="133">
        <v>1</v>
      </c>
      <c r="I161" s="134"/>
      <c r="J161" s="135">
        <f>ROUND(I161*H161,2)</f>
        <v>0</v>
      </c>
      <c r="K161" s="136"/>
      <c r="L161" s="28"/>
      <c r="M161" s="137" t="s">
        <v>1</v>
      </c>
      <c r="N161" s="138" t="s">
        <v>39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139</v>
      </c>
      <c r="AT161" s="141" t="s">
        <v>135</v>
      </c>
      <c r="AU161" s="141" t="s">
        <v>74</v>
      </c>
      <c r="AY161" s="13" t="s">
        <v>131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3" t="s">
        <v>82</v>
      </c>
      <c r="BK161" s="142">
        <f>ROUND(I161*H161,2)</f>
        <v>0</v>
      </c>
      <c r="BL161" s="13" t="s">
        <v>139</v>
      </c>
      <c r="BM161" s="141" t="s">
        <v>1126</v>
      </c>
    </row>
    <row r="162" spans="2:65" s="1" customFormat="1">
      <c r="B162" s="28"/>
      <c r="D162" s="143" t="s">
        <v>141</v>
      </c>
      <c r="F162" s="144" t="s">
        <v>1125</v>
      </c>
      <c r="I162" s="145"/>
      <c r="L162" s="28"/>
      <c r="M162" s="146"/>
      <c r="T162" s="52"/>
      <c r="AT162" s="13" t="s">
        <v>141</v>
      </c>
      <c r="AU162" s="13" t="s">
        <v>74</v>
      </c>
    </row>
    <row r="163" spans="2:65" s="1" customFormat="1" ht="16.5" customHeight="1">
      <c r="B163" s="28"/>
      <c r="C163" s="129" t="s">
        <v>325</v>
      </c>
      <c r="D163" s="129" t="s">
        <v>135</v>
      </c>
      <c r="E163" s="130" t="s">
        <v>1127</v>
      </c>
      <c r="F163" s="131" t="s">
        <v>1128</v>
      </c>
      <c r="G163" s="132" t="s">
        <v>241</v>
      </c>
      <c r="H163" s="133">
        <v>1</v>
      </c>
      <c r="I163" s="134"/>
      <c r="J163" s="135">
        <f>ROUND(I163*H163,2)</f>
        <v>0</v>
      </c>
      <c r="K163" s="136"/>
      <c r="L163" s="28"/>
      <c r="M163" s="137" t="s">
        <v>1</v>
      </c>
      <c r="N163" s="138" t="s">
        <v>39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139</v>
      </c>
      <c r="AT163" s="141" t="s">
        <v>135</v>
      </c>
      <c r="AU163" s="141" t="s">
        <v>74</v>
      </c>
      <c r="AY163" s="13" t="s">
        <v>131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3" t="s">
        <v>82</v>
      </c>
      <c r="BK163" s="142">
        <f>ROUND(I163*H163,2)</f>
        <v>0</v>
      </c>
      <c r="BL163" s="13" t="s">
        <v>139</v>
      </c>
      <c r="BM163" s="141" t="s">
        <v>1129</v>
      </c>
    </row>
    <row r="164" spans="2:65" s="1" customFormat="1">
      <c r="B164" s="28"/>
      <c r="D164" s="143" t="s">
        <v>141</v>
      </c>
      <c r="F164" s="144" t="s">
        <v>1128</v>
      </c>
      <c r="I164" s="145"/>
      <c r="L164" s="28"/>
      <c r="M164" s="146"/>
      <c r="T164" s="52"/>
      <c r="AT164" s="13" t="s">
        <v>141</v>
      </c>
      <c r="AU164" s="13" t="s">
        <v>74</v>
      </c>
    </row>
    <row r="165" spans="2:65" s="1" customFormat="1" ht="16.5" customHeight="1">
      <c r="B165" s="28"/>
      <c r="C165" s="129" t="s">
        <v>366</v>
      </c>
      <c r="D165" s="129" t="s">
        <v>135</v>
      </c>
      <c r="E165" s="130" t="s">
        <v>1130</v>
      </c>
      <c r="F165" s="131" t="s">
        <v>1131</v>
      </c>
      <c r="G165" s="132" t="s">
        <v>241</v>
      </c>
      <c r="H165" s="133">
        <v>0</v>
      </c>
      <c r="I165" s="134"/>
      <c r="J165" s="135">
        <f>ROUND(I165*H165,2)</f>
        <v>0</v>
      </c>
      <c r="K165" s="136"/>
      <c r="L165" s="28"/>
      <c r="M165" s="137" t="s">
        <v>1</v>
      </c>
      <c r="N165" s="138" t="s">
        <v>39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139</v>
      </c>
      <c r="AT165" s="141" t="s">
        <v>135</v>
      </c>
      <c r="AU165" s="141" t="s">
        <v>74</v>
      </c>
      <c r="AY165" s="13" t="s">
        <v>131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3" t="s">
        <v>82</v>
      </c>
      <c r="BK165" s="142">
        <f>ROUND(I165*H165,2)</f>
        <v>0</v>
      </c>
      <c r="BL165" s="13" t="s">
        <v>139</v>
      </c>
      <c r="BM165" s="141" t="s">
        <v>1132</v>
      </c>
    </row>
    <row r="166" spans="2:65" s="1" customFormat="1">
      <c r="B166" s="28"/>
      <c r="D166" s="143" t="s">
        <v>141</v>
      </c>
      <c r="F166" s="144" t="s">
        <v>1131</v>
      </c>
      <c r="I166" s="145"/>
      <c r="L166" s="28"/>
      <c r="M166" s="146"/>
      <c r="T166" s="52"/>
      <c r="AT166" s="13" t="s">
        <v>141</v>
      </c>
      <c r="AU166" s="13" t="s">
        <v>74</v>
      </c>
    </row>
    <row r="167" spans="2:65" s="1" customFormat="1" ht="16.5" customHeight="1">
      <c r="B167" s="28"/>
      <c r="C167" s="129" t="s">
        <v>358</v>
      </c>
      <c r="D167" s="129" t="s">
        <v>135</v>
      </c>
      <c r="E167" s="130" t="s">
        <v>1133</v>
      </c>
      <c r="F167" s="131" t="s">
        <v>1134</v>
      </c>
      <c r="G167" s="132" t="s">
        <v>241</v>
      </c>
      <c r="H167" s="133">
        <v>1</v>
      </c>
      <c r="I167" s="134"/>
      <c r="J167" s="135">
        <f>ROUND(I167*H167,2)</f>
        <v>0</v>
      </c>
      <c r="K167" s="136"/>
      <c r="L167" s="28"/>
      <c r="M167" s="137" t="s">
        <v>1</v>
      </c>
      <c r="N167" s="138" t="s">
        <v>39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139</v>
      </c>
      <c r="AT167" s="141" t="s">
        <v>135</v>
      </c>
      <c r="AU167" s="141" t="s">
        <v>74</v>
      </c>
      <c r="AY167" s="13" t="s">
        <v>131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3" t="s">
        <v>82</v>
      </c>
      <c r="BK167" s="142">
        <f>ROUND(I167*H167,2)</f>
        <v>0</v>
      </c>
      <c r="BL167" s="13" t="s">
        <v>139</v>
      </c>
      <c r="BM167" s="141" t="s">
        <v>1135</v>
      </c>
    </row>
    <row r="168" spans="2:65" s="1" customFormat="1">
      <c r="B168" s="28"/>
      <c r="D168" s="143" t="s">
        <v>141</v>
      </c>
      <c r="F168" s="144" t="s">
        <v>1134</v>
      </c>
      <c r="I168" s="145"/>
      <c r="L168" s="28"/>
      <c r="M168" s="146"/>
      <c r="T168" s="52"/>
      <c r="AT168" s="13" t="s">
        <v>141</v>
      </c>
      <c r="AU168" s="13" t="s">
        <v>74</v>
      </c>
    </row>
    <row r="169" spans="2:65" s="1" customFormat="1" ht="16.5" customHeight="1">
      <c r="B169" s="28"/>
      <c r="C169" s="129" t="s">
        <v>362</v>
      </c>
      <c r="D169" s="129" t="s">
        <v>135</v>
      </c>
      <c r="E169" s="130" t="s">
        <v>1136</v>
      </c>
      <c r="F169" s="131" t="s">
        <v>1137</v>
      </c>
      <c r="G169" s="132" t="s">
        <v>241</v>
      </c>
      <c r="H169" s="133">
        <v>1</v>
      </c>
      <c r="I169" s="134"/>
      <c r="J169" s="135">
        <f>ROUND(I169*H169,2)</f>
        <v>0</v>
      </c>
      <c r="K169" s="136"/>
      <c r="L169" s="28"/>
      <c r="M169" s="137" t="s">
        <v>1</v>
      </c>
      <c r="N169" s="138" t="s">
        <v>39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139</v>
      </c>
      <c r="AT169" s="141" t="s">
        <v>135</v>
      </c>
      <c r="AU169" s="141" t="s">
        <v>74</v>
      </c>
      <c r="AY169" s="13" t="s">
        <v>131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3" t="s">
        <v>82</v>
      </c>
      <c r="BK169" s="142">
        <f>ROUND(I169*H169,2)</f>
        <v>0</v>
      </c>
      <c r="BL169" s="13" t="s">
        <v>139</v>
      </c>
      <c r="BM169" s="141" t="s">
        <v>1138</v>
      </c>
    </row>
    <row r="170" spans="2:65" s="1" customFormat="1">
      <c r="B170" s="28"/>
      <c r="D170" s="143" t="s">
        <v>141</v>
      </c>
      <c r="F170" s="144" t="s">
        <v>1137</v>
      </c>
      <c r="I170" s="145"/>
      <c r="L170" s="28"/>
      <c r="M170" s="146"/>
      <c r="T170" s="52"/>
      <c r="AT170" s="13" t="s">
        <v>141</v>
      </c>
      <c r="AU170" s="13" t="s">
        <v>74</v>
      </c>
    </row>
    <row r="171" spans="2:65" s="1" customFormat="1" ht="16.5" customHeight="1">
      <c r="B171" s="28"/>
      <c r="C171" s="129" t="s">
        <v>407</v>
      </c>
      <c r="D171" s="129" t="s">
        <v>135</v>
      </c>
      <c r="E171" s="130" t="s">
        <v>1139</v>
      </c>
      <c r="F171" s="131" t="s">
        <v>1140</v>
      </c>
      <c r="G171" s="132" t="s">
        <v>241</v>
      </c>
      <c r="H171" s="133">
        <v>1</v>
      </c>
      <c r="I171" s="134"/>
      <c r="J171" s="135">
        <f>ROUND(I171*H171,2)</f>
        <v>0</v>
      </c>
      <c r="K171" s="136"/>
      <c r="L171" s="28"/>
      <c r="M171" s="137" t="s">
        <v>1</v>
      </c>
      <c r="N171" s="138" t="s">
        <v>39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139</v>
      </c>
      <c r="AT171" s="141" t="s">
        <v>135</v>
      </c>
      <c r="AU171" s="141" t="s">
        <v>74</v>
      </c>
      <c r="AY171" s="13" t="s">
        <v>131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3" t="s">
        <v>82</v>
      </c>
      <c r="BK171" s="142">
        <f>ROUND(I171*H171,2)</f>
        <v>0</v>
      </c>
      <c r="BL171" s="13" t="s">
        <v>139</v>
      </c>
      <c r="BM171" s="141" t="s">
        <v>1141</v>
      </c>
    </row>
    <row r="172" spans="2:65" s="1" customFormat="1">
      <c r="B172" s="28"/>
      <c r="D172" s="143" t="s">
        <v>141</v>
      </c>
      <c r="F172" s="144" t="s">
        <v>1140</v>
      </c>
      <c r="I172" s="145"/>
      <c r="L172" s="28"/>
      <c r="M172" s="146"/>
      <c r="T172" s="52"/>
      <c r="AT172" s="13" t="s">
        <v>141</v>
      </c>
      <c r="AU172" s="13" t="s">
        <v>74</v>
      </c>
    </row>
    <row r="173" spans="2:65" s="1" customFormat="1" ht="16.5" customHeight="1">
      <c r="B173" s="28"/>
      <c r="C173" s="129" t="s">
        <v>414</v>
      </c>
      <c r="D173" s="129" t="s">
        <v>135</v>
      </c>
      <c r="E173" s="130" t="s">
        <v>1142</v>
      </c>
      <c r="F173" s="131" t="s">
        <v>1143</v>
      </c>
      <c r="G173" s="132" t="s">
        <v>241</v>
      </c>
      <c r="H173" s="133">
        <v>0</v>
      </c>
      <c r="I173" s="134"/>
      <c r="J173" s="135">
        <f>ROUND(I173*H173,2)</f>
        <v>0</v>
      </c>
      <c r="K173" s="136"/>
      <c r="L173" s="28"/>
      <c r="M173" s="137" t="s">
        <v>1</v>
      </c>
      <c r="N173" s="138" t="s">
        <v>39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139</v>
      </c>
      <c r="AT173" s="141" t="s">
        <v>135</v>
      </c>
      <c r="AU173" s="141" t="s">
        <v>74</v>
      </c>
      <c r="AY173" s="13" t="s">
        <v>131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3" t="s">
        <v>82</v>
      </c>
      <c r="BK173" s="142">
        <f>ROUND(I173*H173,2)</f>
        <v>0</v>
      </c>
      <c r="BL173" s="13" t="s">
        <v>139</v>
      </c>
      <c r="BM173" s="141" t="s">
        <v>1144</v>
      </c>
    </row>
    <row r="174" spans="2:65" s="1" customFormat="1">
      <c r="B174" s="28"/>
      <c r="D174" s="143" t="s">
        <v>141</v>
      </c>
      <c r="F174" s="144" t="s">
        <v>1143</v>
      </c>
      <c r="I174" s="145"/>
      <c r="L174" s="28"/>
      <c r="M174" s="146"/>
      <c r="T174" s="52"/>
      <c r="AT174" s="13" t="s">
        <v>141</v>
      </c>
      <c r="AU174" s="13" t="s">
        <v>74</v>
      </c>
    </row>
    <row r="175" spans="2:65" s="1" customFormat="1" ht="16.5" customHeight="1">
      <c r="B175" s="28"/>
      <c r="C175" s="129" t="s">
        <v>1145</v>
      </c>
      <c r="D175" s="129" t="s">
        <v>135</v>
      </c>
      <c r="E175" s="130" t="s">
        <v>1146</v>
      </c>
      <c r="F175" s="131" t="s">
        <v>1147</v>
      </c>
      <c r="G175" s="132" t="s">
        <v>1148</v>
      </c>
      <c r="H175" s="133">
        <v>50</v>
      </c>
      <c r="I175" s="134"/>
      <c r="J175" s="135">
        <f>ROUND(I175*H175,2)</f>
        <v>0</v>
      </c>
      <c r="K175" s="136"/>
      <c r="L175" s="28"/>
      <c r="M175" s="137" t="s">
        <v>1</v>
      </c>
      <c r="N175" s="138" t="s">
        <v>39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139</v>
      </c>
      <c r="AT175" s="141" t="s">
        <v>135</v>
      </c>
      <c r="AU175" s="141" t="s">
        <v>74</v>
      </c>
      <c r="AY175" s="13" t="s">
        <v>131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3" t="s">
        <v>82</v>
      </c>
      <c r="BK175" s="142">
        <f>ROUND(I175*H175,2)</f>
        <v>0</v>
      </c>
      <c r="BL175" s="13" t="s">
        <v>139</v>
      </c>
      <c r="BM175" s="141" t="s">
        <v>1149</v>
      </c>
    </row>
    <row r="176" spans="2:65" s="1" customFormat="1">
      <c r="B176" s="28"/>
      <c r="D176" s="143" t="s">
        <v>141</v>
      </c>
      <c r="F176" s="144" t="s">
        <v>1147</v>
      </c>
      <c r="I176" s="145"/>
      <c r="L176" s="28"/>
      <c r="M176" s="146"/>
      <c r="T176" s="52"/>
      <c r="AT176" s="13" t="s">
        <v>141</v>
      </c>
      <c r="AU176" s="13" t="s">
        <v>74</v>
      </c>
    </row>
    <row r="177" spans="2:65" s="1" customFormat="1" ht="16.5" customHeight="1">
      <c r="B177" s="28"/>
      <c r="C177" s="129" t="s">
        <v>1150</v>
      </c>
      <c r="D177" s="129" t="s">
        <v>135</v>
      </c>
      <c r="E177" s="130" t="s">
        <v>1151</v>
      </c>
      <c r="F177" s="131" t="s">
        <v>1152</v>
      </c>
      <c r="G177" s="132" t="s">
        <v>1148</v>
      </c>
      <c r="H177" s="133">
        <v>50</v>
      </c>
      <c r="I177" s="134"/>
      <c r="J177" s="135">
        <f>ROUND(I177*H177,2)</f>
        <v>0</v>
      </c>
      <c r="K177" s="136"/>
      <c r="L177" s="28"/>
      <c r="M177" s="137" t="s">
        <v>1</v>
      </c>
      <c r="N177" s="138" t="s">
        <v>39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139</v>
      </c>
      <c r="AT177" s="141" t="s">
        <v>135</v>
      </c>
      <c r="AU177" s="141" t="s">
        <v>74</v>
      </c>
      <c r="AY177" s="13" t="s">
        <v>131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3" t="s">
        <v>82</v>
      </c>
      <c r="BK177" s="142">
        <f>ROUND(I177*H177,2)</f>
        <v>0</v>
      </c>
      <c r="BL177" s="13" t="s">
        <v>139</v>
      </c>
      <c r="BM177" s="141" t="s">
        <v>1153</v>
      </c>
    </row>
    <row r="178" spans="2:65" s="1" customFormat="1">
      <c r="B178" s="28"/>
      <c r="D178" s="143" t="s">
        <v>141</v>
      </c>
      <c r="F178" s="144" t="s">
        <v>1152</v>
      </c>
      <c r="I178" s="145"/>
      <c r="L178" s="28"/>
      <c r="M178" s="146"/>
      <c r="T178" s="52"/>
      <c r="AT178" s="13" t="s">
        <v>141</v>
      </c>
      <c r="AU178" s="13" t="s">
        <v>74</v>
      </c>
    </row>
    <row r="179" spans="2:65" s="1" customFormat="1" ht="16.5" customHeight="1">
      <c r="B179" s="28"/>
      <c r="C179" s="129" t="s">
        <v>1047</v>
      </c>
      <c r="D179" s="129" t="s">
        <v>135</v>
      </c>
      <c r="E179" s="130" t="s">
        <v>1154</v>
      </c>
      <c r="F179" s="131" t="s">
        <v>1155</v>
      </c>
      <c r="G179" s="132" t="s">
        <v>1156</v>
      </c>
      <c r="H179" s="133">
        <v>1</v>
      </c>
      <c r="I179" s="134"/>
      <c r="J179" s="135">
        <f>ROUND(I179*H179,2)</f>
        <v>0</v>
      </c>
      <c r="K179" s="136"/>
      <c r="L179" s="28"/>
      <c r="M179" s="137" t="s">
        <v>1</v>
      </c>
      <c r="N179" s="138" t="s">
        <v>39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139</v>
      </c>
      <c r="AT179" s="141" t="s">
        <v>135</v>
      </c>
      <c r="AU179" s="141" t="s">
        <v>74</v>
      </c>
      <c r="AY179" s="13" t="s">
        <v>131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3" t="s">
        <v>82</v>
      </c>
      <c r="BK179" s="142">
        <f>ROUND(I179*H179,2)</f>
        <v>0</v>
      </c>
      <c r="BL179" s="13" t="s">
        <v>139</v>
      </c>
      <c r="BM179" s="141" t="s">
        <v>1157</v>
      </c>
    </row>
    <row r="180" spans="2:65" s="1" customFormat="1">
      <c r="B180" s="28"/>
      <c r="D180" s="143" t="s">
        <v>141</v>
      </c>
      <c r="F180" s="144" t="s">
        <v>1155</v>
      </c>
      <c r="I180" s="145"/>
      <c r="L180" s="28"/>
      <c r="M180" s="146"/>
      <c r="T180" s="52"/>
      <c r="AT180" s="13" t="s">
        <v>141</v>
      </c>
      <c r="AU180" s="13" t="s">
        <v>74</v>
      </c>
    </row>
    <row r="181" spans="2:65" s="1" customFormat="1" ht="16.5" customHeight="1">
      <c r="B181" s="28"/>
      <c r="C181" s="129" t="s">
        <v>253</v>
      </c>
      <c r="D181" s="129" t="s">
        <v>135</v>
      </c>
      <c r="E181" s="130" t="s">
        <v>1158</v>
      </c>
      <c r="F181" s="131" t="s">
        <v>1159</v>
      </c>
      <c r="G181" s="132" t="s">
        <v>1156</v>
      </c>
      <c r="H181" s="133">
        <v>1</v>
      </c>
      <c r="I181" s="134"/>
      <c r="J181" s="135">
        <f>ROUND(I181*H181,2)</f>
        <v>0</v>
      </c>
      <c r="K181" s="136"/>
      <c r="L181" s="28"/>
      <c r="M181" s="137" t="s">
        <v>1</v>
      </c>
      <c r="N181" s="138" t="s">
        <v>39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139</v>
      </c>
      <c r="AT181" s="141" t="s">
        <v>135</v>
      </c>
      <c r="AU181" s="141" t="s">
        <v>74</v>
      </c>
      <c r="AY181" s="13" t="s">
        <v>131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3" t="s">
        <v>82</v>
      </c>
      <c r="BK181" s="142">
        <f>ROUND(I181*H181,2)</f>
        <v>0</v>
      </c>
      <c r="BL181" s="13" t="s">
        <v>139</v>
      </c>
      <c r="BM181" s="141" t="s">
        <v>1160</v>
      </c>
    </row>
    <row r="182" spans="2:65" s="1" customFormat="1">
      <c r="B182" s="28"/>
      <c r="D182" s="143" t="s">
        <v>141</v>
      </c>
      <c r="F182" s="144" t="s">
        <v>1159</v>
      </c>
      <c r="I182" s="145"/>
      <c r="L182" s="28"/>
      <c r="M182" s="146"/>
      <c r="T182" s="52"/>
      <c r="AT182" s="13" t="s">
        <v>141</v>
      </c>
      <c r="AU182" s="13" t="s">
        <v>74</v>
      </c>
    </row>
    <row r="183" spans="2:65" s="1" customFormat="1" ht="16.5" customHeight="1">
      <c r="B183" s="28"/>
      <c r="C183" s="129" t="s">
        <v>402</v>
      </c>
      <c r="D183" s="129" t="s">
        <v>135</v>
      </c>
      <c r="E183" s="130" t="s">
        <v>1161</v>
      </c>
      <c r="F183" s="131" t="s">
        <v>1162</v>
      </c>
      <c r="G183" s="132" t="s">
        <v>241</v>
      </c>
      <c r="H183" s="133">
        <v>1</v>
      </c>
      <c r="I183" s="134"/>
      <c r="J183" s="135">
        <f>ROUND(I183*H183,2)</f>
        <v>0</v>
      </c>
      <c r="K183" s="136"/>
      <c r="L183" s="28"/>
      <c r="M183" s="137" t="s">
        <v>1</v>
      </c>
      <c r="N183" s="138" t="s">
        <v>39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139</v>
      </c>
      <c r="AT183" s="141" t="s">
        <v>135</v>
      </c>
      <c r="AU183" s="141" t="s">
        <v>74</v>
      </c>
      <c r="AY183" s="13" t="s">
        <v>131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3" t="s">
        <v>82</v>
      </c>
      <c r="BK183" s="142">
        <f>ROUND(I183*H183,2)</f>
        <v>0</v>
      </c>
      <c r="BL183" s="13" t="s">
        <v>139</v>
      </c>
      <c r="BM183" s="141" t="s">
        <v>1163</v>
      </c>
    </row>
    <row r="184" spans="2:65" s="1" customFormat="1">
      <c r="B184" s="28"/>
      <c r="D184" s="143" t="s">
        <v>141</v>
      </c>
      <c r="F184" s="144" t="s">
        <v>1162</v>
      </c>
      <c r="I184" s="145"/>
      <c r="L184" s="28"/>
      <c r="M184" s="146"/>
      <c r="T184" s="52"/>
      <c r="AT184" s="13" t="s">
        <v>141</v>
      </c>
      <c r="AU184" s="13" t="s">
        <v>74</v>
      </c>
    </row>
    <row r="185" spans="2:65" s="1" customFormat="1" ht="16.5" customHeight="1">
      <c r="B185" s="28"/>
      <c r="C185" s="129" t="s">
        <v>233</v>
      </c>
      <c r="D185" s="129" t="s">
        <v>135</v>
      </c>
      <c r="E185" s="130" t="s">
        <v>1164</v>
      </c>
      <c r="F185" s="131" t="s">
        <v>1165</v>
      </c>
      <c r="G185" s="132" t="s">
        <v>241</v>
      </c>
      <c r="H185" s="133">
        <v>4</v>
      </c>
      <c r="I185" s="134"/>
      <c r="J185" s="135">
        <f>ROUND(I185*H185,2)</f>
        <v>0</v>
      </c>
      <c r="K185" s="136"/>
      <c r="L185" s="28"/>
      <c r="M185" s="137" t="s">
        <v>1</v>
      </c>
      <c r="N185" s="138" t="s">
        <v>39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139</v>
      </c>
      <c r="AT185" s="141" t="s">
        <v>135</v>
      </c>
      <c r="AU185" s="141" t="s">
        <v>74</v>
      </c>
      <c r="AY185" s="13" t="s">
        <v>131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3" t="s">
        <v>82</v>
      </c>
      <c r="BK185" s="142">
        <f>ROUND(I185*H185,2)</f>
        <v>0</v>
      </c>
      <c r="BL185" s="13" t="s">
        <v>139</v>
      </c>
      <c r="BM185" s="141" t="s">
        <v>1166</v>
      </c>
    </row>
    <row r="186" spans="2:65" s="1" customFormat="1">
      <c r="B186" s="28"/>
      <c r="D186" s="143" t="s">
        <v>141</v>
      </c>
      <c r="F186" s="144" t="s">
        <v>1165</v>
      </c>
      <c r="I186" s="145"/>
      <c r="L186" s="28"/>
      <c r="M186" s="146"/>
      <c r="T186" s="52"/>
      <c r="AT186" s="13" t="s">
        <v>141</v>
      </c>
      <c r="AU186" s="13" t="s">
        <v>74</v>
      </c>
    </row>
    <row r="187" spans="2:65" s="1" customFormat="1" ht="16.5" customHeight="1">
      <c r="B187" s="28"/>
      <c r="C187" s="129" t="s">
        <v>1028</v>
      </c>
      <c r="D187" s="129" t="s">
        <v>135</v>
      </c>
      <c r="E187" s="130" t="s">
        <v>1167</v>
      </c>
      <c r="F187" s="131" t="s">
        <v>1168</v>
      </c>
      <c r="G187" s="132" t="s">
        <v>1156</v>
      </c>
      <c r="H187" s="133">
        <v>1</v>
      </c>
      <c r="I187" s="134"/>
      <c r="J187" s="135">
        <f>ROUND(I187*H187,2)</f>
        <v>0</v>
      </c>
      <c r="K187" s="136"/>
      <c r="L187" s="28"/>
      <c r="M187" s="137" t="s">
        <v>1</v>
      </c>
      <c r="N187" s="138" t="s">
        <v>39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139</v>
      </c>
      <c r="AT187" s="141" t="s">
        <v>135</v>
      </c>
      <c r="AU187" s="141" t="s">
        <v>74</v>
      </c>
      <c r="AY187" s="13" t="s">
        <v>131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3" t="s">
        <v>82</v>
      </c>
      <c r="BK187" s="142">
        <f>ROUND(I187*H187,2)</f>
        <v>0</v>
      </c>
      <c r="BL187" s="13" t="s">
        <v>139</v>
      </c>
      <c r="BM187" s="141" t="s">
        <v>1169</v>
      </c>
    </row>
    <row r="188" spans="2:65" s="1" customFormat="1">
      <c r="B188" s="28"/>
      <c r="D188" s="143" t="s">
        <v>141</v>
      </c>
      <c r="F188" s="144" t="s">
        <v>1168</v>
      </c>
      <c r="I188" s="145"/>
      <c r="L188" s="28"/>
      <c r="M188" s="146"/>
      <c r="T188" s="52"/>
      <c r="AT188" s="13" t="s">
        <v>141</v>
      </c>
      <c r="AU188" s="13" t="s">
        <v>74</v>
      </c>
    </row>
    <row r="189" spans="2:65" s="1" customFormat="1" ht="16.5" customHeight="1">
      <c r="B189" s="28"/>
      <c r="C189" s="129" t="s">
        <v>7</v>
      </c>
      <c r="D189" s="129" t="s">
        <v>135</v>
      </c>
      <c r="E189" s="130" t="s">
        <v>1170</v>
      </c>
      <c r="F189" s="131" t="s">
        <v>1171</v>
      </c>
      <c r="G189" s="132" t="s">
        <v>166</v>
      </c>
      <c r="H189" s="133">
        <v>40</v>
      </c>
      <c r="I189" s="134"/>
      <c r="J189" s="135">
        <f>ROUND(I189*H189,2)</f>
        <v>0</v>
      </c>
      <c r="K189" s="136"/>
      <c r="L189" s="28"/>
      <c r="M189" s="137" t="s">
        <v>1</v>
      </c>
      <c r="N189" s="138" t="s">
        <v>39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139</v>
      </c>
      <c r="AT189" s="141" t="s">
        <v>135</v>
      </c>
      <c r="AU189" s="141" t="s">
        <v>74</v>
      </c>
      <c r="AY189" s="13" t="s">
        <v>131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3" t="s">
        <v>82</v>
      </c>
      <c r="BK189" s="142">
        <f>ROUND(I189*H189,2)</f>
        <v>0</v>
      </c>
      <c r="BL189" s="13" t="s">
        <v>139</v>
      </c>
      <c r="BM189" s="141" t="s">
        <v>1172</v>
      </c>
    </row>
    <row r="190" spans="2:65" s="1" customFormat="1">
      <c r="B190" s="28"/>
      <c r="D190" s="143" t="s">
        <v>141</v>
      </c>
      <c r="F190" s="144" t="s">
        <v>1171</v>
      </c>
      <c r="I190" s="145"/>
      <c r="L190" s="28"/>
      <c r="M190" s="146"/>
      <c r="T190" s="52"/>
      <c r="AT190" s="13" t="s">
        <v>141</v>
      </c>
      <c r="AU190" s="13" t="s">
        <v>74</v>
      </c>
    </row>
    <row r="191" spans="2:65" s="1" customFormat="1" ht="16.5" customHeight="1">
      <c r="B191" s="28"/>
      <c r="C191" s="129" t="s">
        <v>82</v>
      </c>
      <c r="D191" s="129" t="s">
        <v>135</v>
      </c>
      <c r="E191" s="130" t="s">
        <v>1173</v>
      </c>
      <c r="F191" s="131" t="s">
        <v>1174</v>
      </c>
      <c r="G191" s="132" t="s">
        <v>1175</v>
      </c>
      <c r="H191" s="133">
        <v>12</v>
      </c>
      <c r="I191" s="134"/>
      <c r="J191" s="135">
        <f>ROUND(I191*H191,2)</f>
        <v>0</v>
      </c>
      <c r="K191" s="136"/>
      <c r="L191" s="28"/>
      <c r="M191" s="137" t="s">
        <v>1</v>
      </c>
      <c r="N191" s="138" t="s">
        <v>39</v>
      </c>
      <c r="P191" s="139">
        <f>O191*H191</f>
        <v>0</v>
      </c>
      <c r="Q191" s="139">
        <v>0</v>
      </c>
      <c r="R191" s="139">
        <f>Q191*H191</f>
        <v>0</v>
      </c>
      <c r="S191" s="139">
        <v>0</v>
      </c>
      <c r="T191" s="140">
        <f>S191*H191</f>
        <v>0</v>
      </c>
      <c r="AR191" s="141" t="s">
        <v>139</v>
      </c>
      <c r="AT191" s="141" t="s">
        <v>135</v>
      </c>
      <c r="AU191" s="141" t="s">
        <v>74</v>
      </c>
      <c r="AY191" s="13" t="s">
        <v>131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3" t="s">
        <v>82</v>
      </c>
      <c r="BK191" s="142">
        <f>ROUND(I191*H191,2)</f>
        <v>0</v>
      </c>
      <c r="BL191" s="13" t="s">
        <v>139</v>
      </c>
      <c r="BM191" s="141" t="s">
        <v>1176</v>
      </c>
    </row>
    <row r="192" spans="2:65" s="1" customFormat="1">
      <c r="B192" s="28"/>
      <c r="D192" s="143" t="s">
        <v>141</v>
      </c>
      <c r="F192" s="144" t="s">
        <v>1174</v>
      </c>
      <c r="I192" s="145"/>
      <c r="L192" s="28"/>
      <c r="M192" s="146"/>
      <c r="T192" s="52"/>
      <c r="AT192" s="13" t="s">
        <v>141</v>
      </c>
      <c r="AU192" s="13" t="s">
        <v>74</v>
      </c>
    </row>
    <row r="193" spans="2:65" s="1" customFormat="1" ht="16.5" customHeight="1">
      <c r="B193" s="28"/>
      <c r="C193" s="129" t="s">
        <v>132</v>
      </c>
      <c r="D193" s="129" t="s">
        <v>135</v>
      </c>
      <c r="E193" s="130" t="s">
        <v>1177</v>
      </c>
      <c r="F193" s="131" t="s">
        <v>1178</v>
      </c>
      <c r="G193" s="132" t="s">
        <v>166</v>
      </c>
      <c r="H193" s="133">
        <v>10</v>
      </c>
      <c r="I193" s="134"/>
      <c r="J193" s="135">
        <f>ROUND(I193*H193,2)</f>
        <v>0</v>
      </c>
      <c r="K193" s="136"/>
      <c r="L193" s="28"/>
      <c r="M193" s="137" t="s">
        <v>1</v>
      </c>
      <c r="N193" s="138" t="s">
        <v>39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139</v>
      </c>
      <c r="AT193" s="141" t="s">
        <v>135</v>
      </c>
      <c r="AU193" s="141" t="s">
        <v>74</v>
      </c>
      <c r="AY193" s="13" t="s">
        <v>131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3" t="s">
        <v>82</v>
      </c>
      <c r="BK193" s="142">
        <f>ROUND(I193*H193,2)</f>
        <v>0</v>
      </c>
      <c r="BL193" s="13" t="s">
        <v>139</v>
      </c>
      <c r="BM193" s="141" t="s">
        <v>1179</v>
      </c>
    </row>
    <row r="194" spans="2:65" s="1" customFormat="1">
      <c r="B194" s="28"/>
      <c r="D194" s="143" t="s">
        <v>141</v>
      </c>
      <c r="F194" s="144" t="s">
        <v>1178</v>
      </c>
      <c r="I194" s="145"/>
      <c r="L194" s="28"/>
      <c r="M194" s="146"/>
      <c r="T194" s="52"/>
      <c r="AT194" s="13" t="s">
        <v>141</v>
      </c>
      <c r="AU194" s="13" t="s">
        <v>74</v>
      </c>
    </row>
    <row r="195" spans="2:65" s="1" customFormat="1" ht="16.5" customHeight="1">
      <c r="B195" s="28"/>
      <c r="C195" s="129" t="s">
        <v>139</v>
      </c>
      <c r="D195" s="129" t="s">
        <v>135</v>
      </c>
      <c r="E195" s="130" t="s">
        <v>1180</v>
      </c>
      <c r="F195" s="131" t="s">
        <v>1181</v>
      </c>
      <c r="G195" s="132" t="s">
        <v>166</v>
      </c>
      <c r="H195" s="133">
        <v>10</v>
      </c>
      <c r="I195" s="134"/>
      <c r="J195" s="135">
        <f>ROUND(I195*H195,2)</f>
        <v>0</v>
      </c>
      <c r="K195" s="136"/>
      <c r="L195" s="28"/>
      <c r="M195" s="137" t="s">
        <v>1</v>
      </c>
      <c r="N195" s="138" t="s">
        <v>39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139</v>
      </c>
      <c r="AT195" s="141" t="s">
        <v>135</v>
      </c>
      <c r="AU195" s="141" t="s">
        <v>74</v>
      </c>
      <c r="AY195" s="13" t="s">
        <v>131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3" t="s">
        <v>82</v>
      </c>
      <c r="BK195" s="142">
        <f>ROUND(I195*H195,2)</f>
        <v>0</v>
      </c>
      <c r="BL195" s="13" t="s">
        <v>139</v>
      </c>
      <c r="BM195" s="141" t="s">
        <v>1182</v>
      </c>
    </row>
    <row r="196" spans="2:65" s="1" customFormat="1">
      <c r="B196" s="28"/>
      <c r="D196" s="143" t="s">
        <v>141</v>
      </c>
      <c r="F196" s="144" t="s">
        <v>1181</v>
      </c>
      <c r="I196" s="145"/>
      <c r="L196" s="28"/>
      <c r="M196" s="146"/>
      <c r="T196" s="52"/>
      <c r="AT196" s="13" t="s">
        <v>141</v>
      </c>
      <c r="AU196" s="13" t="s">
        <v>74</v>
      </c>
    </row>
    <row r="197" spans="2:65" s="1" customFormat="1" ht="16.5" customHeight="1">
      <c r="B197" s="28"/>
      <c r="C197" s="129" t="s">
        <v>84</v>
      </c>
      <c r="D197" s="129" t="s">
        <v>135</v>
      </c>
      <c r="E197" s="130" t="s">
        <v>1183</v>
      </c>
      <c r="F197" s="131" t="s">
        <v>1184</v>
      </c>
      <c r="G197" s="132" t="s">
        <v>166</v>
      </c>
      <c r="H197" s="133">
        <v>40</v>
      </c>
      <c r="I197" s="134"/>
      <c r="J197" s="135">
        <f>ROUND(I197*H197,2)</f>
        <v>0</v>
      </c>
      <c r="K197" s="136"/>
      <c r="L197" s="28"/>
      <c r="M197" s="137" t="s">
        <v>1</v>
      </c>
      <c r="N197" s="138" t="s">
        <v>39</v>
      </c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139</v>
      </c>
      <c r="AT197" s="141" t="s">
        <v>135</v>
      </c>
      <c r="AU197" s="141" t="s">
        <v>74</v>
      </c>
      <c r="AY197" s="13" t="s">
        <v>131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3" t="s">
        <v>82</v>
      </c>
      <c r="BK197" s="142">
        <f>ROUND(I197*H197,2)</f>
        <v>0</v>
      </c>
      <c r="BL197" s="13" t="s">
        <v>139</v>
      </c>
      <c r="BM197" s="141" t="s">
        <v>1185</v>
      </c>
    </row>
    <row r="198" spans="2:65" s="1" customFormat="1">
      <c r="B198" s="28"/>
      <c r="D198" s="143" t="s">
        <v>141</v>
      </c>
      <c r="F198" s="144" t="s">
        <v>1184</v>
      </c>
      <c r="I198" s="145"/>
      <c r="L198" s="28"/>
      <c r="M198" s="146"/>
      <c r="T198" s="52"/>
      <c r="AT198" s="13" t="s">
        <v>141</v>
      </c>
      <c r="AU198" s="13" t="s">
        <v>74</v>
      </c>
    </row>
    <row r="199" spans="2:65" s="1" customFormat="1" ht="16.5" customHeight="1">
      <c r="B199" s="28"/>
      <c r="C199" s="129" t="s">
        <v>238</v>
      </c>
      <c r="D199" s="129" t="s">
        <v>135</v>
      </c>
      <c r="E199" s="130" t="s">
        <v>1186</v>
      </c>
      <c r="F199" s="131" t="s">
        <v>1187</v>
      </c>
      <c r="G199" s="132" t="s">
        <v>1156</v>
      </c>
      <c r="H199" s="133">
        <v>1</v>
      </c>
      <c r="I199" s="134"/>
      <c r="J199" s="135">
        <f>ROUND(I199*H199,2)</f>
        <v>0</v>
      </c>
      <c r="K199" s="136"/>
      <c r="L199" s="28"/>
      <c r="M199" s="137" t="s">
        <v>1</v>
      </c>
      <c r="N199" s="138" t="s">
        <v>39</v>
      </c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139</v>
      </c>
      <c r="AT199" s="141" t="s">
        <v>135</v>
      </c>
      <c r="AU199" s="141" t="s">
        <v>74</v>
      </c>
      <c r="AY199" s="13" t="s">
        <v>131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3" t="s">
        <v>82</v>
      </c>
      <c r="BK199" s="142">
        <f>ROUND(I199*H199,2)</f>
        <v>0</v>
      </c>
      <c r="BL199" s="13" t="s">
        <v>139</v>
      </c>
      <c r="BM199" s="141" t="s">
        <v>1188</v>
      </c>
    </row>
    <row r="200" spans="2:65" s="1" customFormat="1">
      <c r="B200" s="28"/>
      <c r="D200" s="143" t="s">
        <v>141</v>
      </c>
      <c r="F200" s="144" t="s">
        <v>1187</v>
      </c>
      <c r="I200" s="145"/>
      <c r="L200" s="28"/>
      <c r="M200" s="146"/>
      <c r="T200" s="52"/>
      <c r="AT200" s="13" t="s">
        <v>141</v>
      </c>
      <c r="AU200" s="13" t="s">
        <v>74</v>
      </c>
    </row>
    <row r="201" spans="2:65" s="1" customFormat="1" ht="16.5" customHeight="1">
      <c r="B201" s="28"/>
      <c r="C201" s="129" t="s">
        <v>161</v>
      </c>
      <c r="D201" s="129" t="s">
        <v>135</v>
      </c>
      <c r="E201" s="130" t="s">
        <v>1189</v>
      </c>
      <c r="F201" s="131" t="s">
        <v>1190</v>
      </c>
      <c r="G201" s="132" t="s">
        <v>166</v>
      </c>
      <c r="H201" s="133">
        <v>30</v>
      </c>
      <c r="I201" s="134"/>
      <c r="J201" s="135">
        <f>ROUND(I201*H201,2)</f>
        <v>0</v>
      </c>
      <c r="K201" s="136"/>
      <c r="L201" s="28"/>
      <c r="M201" s="137" t="s">
        <v>1</v>
      </c>
      <c r="N201" s="138" t="s">
        <v>39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139</v>
      </c>
      <c r="AT201" s="141" t="s">
        <v>135</v>
      </c>
      <c r="AU201" s="141" t="s">
        <v>74</v>
      </c>
      <c r="AY201" s="13" t="s">
        <v>131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3" t="s">
        <v>82</v>
      </c>
      <c r="BK201" s="142">
        <f>ROUND(I201*H201,2)</f>
        <v>0</v>
      </c>
      <c r="BL201" s="13" t="s">
        <v>139</v>
      </c>
      <c r="BM201" s="141" t="s">
        <v>1191</v>
      </c>
    </row>
    <row r="202" spans="2:65" s="1" customFormat="1">
      <c r="B202" s="28"/>
      <c r="D202" s="143" t="s">
        <v>141</v>
      </c>
      <c r="F202" s="144" t="s">
        <v>1190</v>
      </c>
      <c r="I202" s="145"/>
      <c r="L202" s="28"/>
      <c r="M202" s="146"/>
      <c r="T202" s="52"/>
      <c r="AT202" s="13" t="s">
        <v>141</v>
      </c>
      <c r="AU202" s="13" t="s">
        <v>74</v>
      </c>
    </row>
    <row r="203" spans="2:65" s="1" customFormat="1" ht="16.5" customHeight="1">
      <c r="B203" s="28"/>
      <c r="C203" s="129" t="s">
        <v>176</v>
      </c>
      <c r="D203" s="129" t="s">
        <v>135</v>
      </c>
      <c r="E203" s="130" t="s">
        <v>1192</v>
      </c>
      <c r="F203" s="131" t="s">
        <v>1193</v>
      </c>
      <c r="G203" s="132" t="s">
        <v>166</v>
      </c>
      <c r="H203" s="133">
        <v>20</v>
      </c>
      <c r="I203" s="134"/>
      <c r="J203" s="135">
        <f>ROUND(I203*H203,2)</f>
        <v>0</v>
      </c>
      <c r="K203" s="136"/>
      <c r="L203" s="28"/>
      <c r="M203" s="137" t="s">
        <v>1</v>
      </c>
      <c r="N203" s="138" t="s">
        <v>39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139</v>
      </c>
      <c r="AT203" s="141" t="s">
        <v>135</v>
      </c>
      <c r="AU203" s="141" t="s">
        <v>74</v>
      </c>
      <c r="AY203" s="13" t="s">
        <v>131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3" t="s">
        <v>82</v>
      </c>
      <c r="BK203" s="142">
        <f>ROUND(I203*H203,2)</f>
        <v>0</v>
      </c>
      <c r="BL203" s="13" t="s">
        <v>139</v>
      </c>
      <c r="BM203" s="141" t="s">
        <v>1194</v>
      </c>
    </row>
    <row r="204" spans="2:65" s="1" customFormat="1">
      <c r="B204" s="28"/>
      <c r="D204" s="143" t="s">
        <v>141</v>
      </c>
      <c r="F204" s="144" t="s">
        <v>1193</v>
      </c>
      <c r="I204" s="145"/>
      <c r="L204" s="28"/>
      <c r="M204" s="146"/>
      <c r="T204" s="52"/>
      <c r="AT204" s="13" t="s">
        <v>141</v>
      </c>
      <c r="AU204" s="13" t="s">
        <v>74</v>
      </c>
    </row>
    <row r="205" spans="2:65" s="1" customFormat="1" ht="16.5" customHeight="1">
      <c r="B205" s="28"/>
      <c r="C205" s="129" t="s">
        <v>143</v>
      </c>
      <c r="D205" s="129" t="s">
        <v>135</v>
      </c>
      <c r="E205" s="130" t="s">
        <v>1195</v>
      </c>
      <c r="F205" s="131" t="s">
        <v>1196</v>
      </c>
      <c r="G205" s="132" t="s">
        <v>166</v>
      </c>
      <c r="H205" s="133">
        <v>200</v>
      </c>
      <c r="I205" s="134"/>
      <c r="J205" s="135">
        <f>ROUND(I205*H205,2)</f>
        <v>0</v>
      </c>
      <c r="K205" s="136"/>
      <c r="L205" s="28"/>
      <c r="M205" s="137" t="s">
        <v>1</v>
      </c>
      <c r="N205" s="138" t="s">
        <v>39</v>
      </c>
      <c r="P205" s="139">
        <f>O205*H205</f>
        <v>0</v>
      </c>
      <c r="Q205" s="139">
        <v>0</v>
      </c>
      <c r="R205" s="139">
        <f>Q205*H205</f>
        <v>0</v>
      </c>
      <c r="S205" s="139">
        <v>0</v>
      </c>
      <c r="T205" s="140">
        <f>S205*H205</f>
        <v>0</v>
      </c>
      <c r="AR205" s="141" t="s">
        <v>139</v>
      </c>
      <c r="AT205" s="141" t="s">
        <v>135</v>
      </c>
      <c r="AU205" s="141" t="s">
        <v>74</v>
      </c>
      <c r="AY205" s="13" t="s">
        <v>131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3" t="s">
        <v>82</v>
      </c>
      <c r="BK205" s="142">
        <f>ROUND(I205*H205,2)</f>
        <v>0</v>
      </c>
      <c r="BL205" s="13" t="s">
        <v>139</v>
      </c>
      <c r="BM205" s="141" t="s">
        <v>1197</v>
      </c>
    </row>
    <row r="206" spans="2:65" s="1" customFormat="1">
      <c r="B206" s="28"/>
      <c r="D206" s="143" t="s">
        <v>141</v>
      </c>
      <c r="F206" s="144" t="s">
        <v>1196</v>
      </c>
      <c r="I206" s="145"/>
      <c r="L206" s="28"/>
      <c r="M206" s="146"/>
      <c r="T206" s="52"/>
      <c r="AT206" s="13" t="s">
        <v>141</v>
      </c>
      <c r="AU206" s="13" t="s">
        <v>74</v>
      </c>
    </row>
    <row r="207" spans="2:65" s="1" customFormat="1" ht="16.5" customHeight="1">
      <c r="B207" s="28"/>
      <c r="C207" s="129" t="s">
        <v>1198</v>
      </c>
      <c r="D207" s="129" t="s">
        <v>135</v>
      </c>
      <c r="E207" s="130" t="s">
        <v>1199</v>
      </c>
      <c r="F207" s="131" t="s">
        <v>1200</v>
      </c>
      <c r="G207" s="132" t="s">
        <v>1156</v>
      </c>
      <c r="H207" s="133">
        <v>1</v>
      </c>
      <c r="I207" s="134"/>
      <c r="J207" s="135">
        <f>ROUND(I207*H207,2)</f>
        <v>0</v>
      </c>
      <c r="K207" s="136"/>
      <c r="L207" s="28"/>
      <c r="M207" s="137" t="s">
        <v>1</v>
      </c>
      <c r="N207" s="138" t="s">
        <v>39</v>
      </c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AR207" s="141" t="s">
        <v>139</v>
      </c>
      <c r="AT207" s="141" t="s">
        <v>135</v>
      </c>
      <c r="AU207" s="141" t="s">
        <v>74</v>
      </c>
      <c r="AY207" s="13" t="s">
        <v>131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3" t="s">
        <v>82</v>
      </c>
      <c r="BK207" s="142">
        <f>ROUND(I207*H207,2)</f>
        <v>0</v>
      </c>
      <c r="BL207" s="13" t="s">
        <v>139</v>
      </c>
      <c r="BM207" s="141" t="s">
        <v>1201</v>
      </c>
    </row>
    <row r="208" spans="2:65" s="1" customFormat="1">
      <c r="B208" s="28"/>
      <c r="D208" s="143" t="s">
        <v>141</v>
      </c>
      <c r="F208" s="144" t="s">
        <v>1200</v>
      </c>
      <c r="I208" s="145"/>
      <c r="L208" s="28"/>
      <c r="M208" s="146"/>
      <c r="T208" s="52"/>
      <c r="AT208" s="13" t="s">
        <v>141</v>
      </c>
      <c r="AU208" s="13" t="s">
        <v>74</v>
      </c>
    </row>
    <row r="209" spans="2:65" s="1" customFormat="1" ht="16.5" customHeight="1">
      <c r="B209" s="28"/>
      <c r="C209" s="129" t="s">
        <v>1202</v>
      </c>
      <c r="D209" s="129" t="s">
        <v>135</v>
      </c>
      <c r="E209" s="130" t="s">
        <v>1203</v>
      </c>
      <c r="F209" s="131" t="s">
        <v>1204</v>
      </c>
      <c r="G209" s="132" t="s">
        <v>1156</v>
      </c>
      <c r="H209" s="133">
        <v>1</v>
      </c>
      <c r="I209" s="134"/>
      <c r="J209" s="135">
        <f>ROUND(I209*H209,2)</f>
        <v>0</v>
      </c>
      <c r="K209" s="136"/>
      <c r="L209" s="28"/>
      <c r="M209" s="137" t="s">
        <v>1</v>
      </c>
      <c r="N209" s="138" t="s">
        <v>39</v>
      </c>
      <c r="P209" s="139">
        <f>O209*H209</f>
        <v>0</v>
      </c>
      <c r="Q209" s="139">
        <v>0</v>
      </c>
      <c r="R209" s="139">
        <f>Q209*H209</f>
        <v>0</v>
      </c>
      <c r="S209" s="139">
        <v>0</v>
      </c>
      <c r="T209" s="140">
        <f>S209*H209</f>
        <v>0</v>
      </c>
      <c r="AR209" s="141" t="s">
        <v>139</v>
      </c>
      <c r="AT209" s="141" t="s">
        <v>135</v>
      </c>
      <c r="AU209" s="141" t="s">
        <v>74</v>
      </c>
      <c r="AY209" s="13" t="s">
        <v>131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3" t="s">
        <v>82</v>
      </c>
      <c r="BK209" s="142">
        <f>ROUND(I209*H209,2)</f>
        <v>0</v>
      </c>
      <c r="BL209" s="13" t="s">
        <v>139</v>
      </c>
      <c r="BM209" s="141" t="s">
        <v>1205</v>
      </c>
    </row>
    <row r="210" spans="2:65" s="1" customFormat="1">
      <c r="B210" s="28"/>
      <c r="D210" s="143" t="s">
        <v>141</v>
      </c>
      <c r="F210" s="144" t="s">
        <v>1204</v>
      </c>
      <c r="I210" s="145"/>
      <c r="L210" s="28"/>
      <c r="M210" s="146"/>
      <c r="T210" s="52"/>
      <c r="AT210" s="13" t="s">
        <v>141</v>
      </c>
      <c r="AU210" s="13" t="s">
        <v>74</v>
      </c>
    </row>
    <row r="211" spans="2:65" s="1" customFormat="1" ht="16.5" customHeight="1">
      <c r="B211" s="28"/>
      <c r="C211" s="129" t="s">
        <v>1206</v>
      </c>
      <c r="D211" s="129" t="s">
        <v>135</v>
      </c>
      <c r="E211" s="130" t="s">
        <v>1207</v>
      </c>
      <c r="F211" s="131" t="s">
        <v>1208</v>
      </c>
      <c r="G211" s="132" t="s">
        <v>1156</v>
      </c>
      <c r="H211" s="133">
        <v>1</v>
      </c>
      <c r="I211" s="134"/>
      <c r="J211" s="135">
        <f>ROUND(I211*H211,2)</f>
        <v>0</v>
      </c>
      <c r="K211" s="136"/>
      <c r="L211" s="28"/>
      <c r="M211" s="137" t="s">
        <v>1</v>
      </c>
      <c r="N211" s="138" t="s">
        <v>39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139</v>
      </c>
      <c r="AT211" s="141" t="s">
        <v>135</v>
      </c>
      <c r="AU211" s="141" t="s">
        <v>74</v>
      </c>
      <c r="AY211" s="13" t="s">
        <v>131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3" t="s">
        <v>82</v>
      </c>
      <c r="BK211" s="142">
        <f>ROUND(I211*H211,2)</f>
        <v>0</v>
      </c>
      <c r="BL211" s="13" t="s">
        <v>139</v>
      </c>
      <c r="BM211" s="141" t="s">
        <v>1209</v>
      </c>
    </row>
    <row r="212" spans="2:65" s="1" customFormat="1">
      <c r="B212" s="28"/>
      <c r="D212" s="143" t="s">
        <v>141</v>
      </c>
      <c r="F212" s="144" t="s">
        <v>1208</v>
      </c>
      <c r="I212" s="145"/>
      <c r="L212" s="28"/>
      <c r="M212" s="158"/>
      <c r="N212" s="159"/>
      <c r="O212" s="159"/>
      <c r="P212" s="159"/>
      <c r="Q212" s="159"/>
      <c r="R212" s="159"/>
      <c r="S212" s="159"/>
      <c r="T212" s="160"/>
      <c r="AT212" s="13" t="s">
        <v>141</v>
      </c>
      <c r="AU212" s="13" t="s">
        <v>74</v>
      </c>
    </row>
    <row r="213" spans="2:65" s="1" customFormat="1" ht="6.95" customHeight="1">
      <c r="B213" s="40"/>
      <c r="C213" s="41"/>
      <c r="D213" s="41"/>
      <c r="E213" s="41"/>
      <c r="F213" s="41"/>
      <c r="G213" s="41"/>
      <c r="H213" s="41"/>
      <c r="I213" s="41"/>
      <c r="J213" s="41"/>
      <c r="K213" s="41"/>
      <c r="L213" s="28"/>
    </row>
  </sheetData>
  <sheetProtection algorithmName="SHA-512" hashValue="2+ZuUvJ9evUlz1IDqu84KdUss5sxUBkJbUVE4CCSzIatjvjKpscvMXuCEUHq5B8yVv1FMwdMYnT6h3MCB6JbjA==" saltValue="TUu26B2EUtXbw9J8/9z29jw3jDUlyU2A5fsW4gczczd/+Z2b5v3d2EoGy6CF1u+7cvmsT7seGBQslhItg7TyOg==" spinCount="100000" sheet="1" objects="1" scenarios="1" formatColumns="0" formatRows="0" autoFilter="0"/>
  <autoFilter ref="C115:K212" xr:uid="{00000000-0009-0000-0000-000003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BE038-6068-4141-B274-E81A5D74CBCB}">
  <sheetPr>
    <pageSetUpPr fitToPage="1"/>
  </sheetPr>
  <dimension ref="B3:BM17"/>
  <sheetViews>
    <sheetView showGridLines="0" workbookViewId="0">
      <selection activeCell="H21" sqref="H2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3" max="66" width="0" hidden="1" customWidth="1"/>
  </cols>
  <sheetData>
    <row r="3" spans="2:65" s="1" customFormat="1" ht="6.95" customHeight="1">
      <c r="B3" s="42"/>
      <c r="C3" s="43"/>
      <c r="D3" s="43"/>
      <c r="E3" s="43"/>
      <c r="F3" s="43"/>
      <c r="G3" s="43"/>
      <c r="H3" s="43"/>
      <c r="I3" s="43"/>
      <c r="J3" s="43"/>
      <c r="K3" s="43"/>
      <c r="L3" s="28"/>
    </row>
    <row r="4" spans="2:65" s="11" customFormat="1" ht="22.9" customHeight="1">
      <c r="B4" s="117"/>
      <c r="D4" s="118"/>
      <c r="E4" s="127"/>
      <c r="F4" s="127" t="s">
        <v>948</v>
      </c>
      <c r="I4" s="120"/>
      <c r="J4" s="128"/>
      <c r="L4" s="117"/>
      <c r="M4" s="122"/>
      <c r="P4" s="123">
        <f>SUM(P5:P16)</f>
        <v>0</v>
      </c>
      <c r="R4" s="123">
        <f>SUM(R5:R16)</f>
        <v>0</v>
      </c>
      <c r="T4" s="124">
        <f>SUM(T5:T16)</f>
        <v>0</v>
      </c>
      <c r="AR4" s="118" t="s">
        <v>139</v>
      </c>
      <c r="AT4" s="125" t="s">
        <v>73</v>
      </c>
      <c r="AU4" s="125" t="s">
        <v>82</v>
      </c>
      <c r="AY4" s="118" t="s">
        <v>131</v>
      </c>
      <c r="BK4" s="126">
        <f>SUM(BK5:BK16)</f>
        <v>0</v>
      </c>
    </row>
    <row r="5" spans="2:65" s="1" customFormat="1" ht="37.9" customHeight="1">
      <c r="B5" s="28"/>
      <c r="C5" s="129">
        <v>1</v>
      </c>
      <c r="D5" s="129"/>
      <c r="E5" s="130"/>
      <c r="F5" s="131" t="s">
        <v>949</v>
      </c>
      <c r="G5" s="132" t="s">
        <v>1</v>
      </c>
      <c r="H5" s="133"/>
      <c r="I5" s="134"/>
      <c r="J5" s="135"/>
      <c r="K5" s="136"/>
      <c r="L5" s="28"/>
      <c r="M5" s="137" t="s">
        <v>1</v>
      </c>
      <c r="N5" s="138" t="s">
        <v>39</v>
      </c>
      <c r="P5" s="139">
        <f>O5*H5</f>
        <v>0</v>
      </c>
      <c r="Q5" s="139">
        <v>0</v>
      </c>
      <c r="R5" s="139">
        <f>Q5*H5</f>
        <v>0</v>
      </c>
      <c r="S5" s="139">
        <v>0</v>
      </c>
      <c r="T5" s="140">
        <f>S5*H5</f>
        <v>0</v>
      </c>
      <c r="AR5" s="141" t="s">
        <v>139</v>
      </c>
      <c r="AT5" s="141" t="s">
        <v>135</v>
      </c>
      <c r="AU5" s="141" t="s">
        <v>84</v>
      </c>
      <c r="AY5" s="13" t="s">
        <v>131</v>
      </c>
      <c r="BE5" s="142">
        <f>IF(N5="základní",J5,0)</f>
        <v>0</v>
      </c>
      <c r="BF5" s="142">
        <f>IF(N5="snížená",J5,0)</f>
        <v>0</v>
      </c>
      <c r="BG5" s="142">
        <f>IF(N5="zákl. přenesená",J5,0)</f>
        <v>0</v>
      </c>
      <c r="BH5" s="142">
        <f>IF(N5="sníž. přenesená",J5,0)</f>
        <v>0</v>
      </c>
      <c r="BI5" s="142">
        <f>IF(N5="nulová",J5,0)</f>
        <v>0</v>
      </c>
      <c r="BJ5" s="13" t="s">
        <v>82</v>
      </c>
      <c r="BK5" s="142">
        <f>ROUND(I5*H5,2)</f>
        <v>0</v>
      </c>
      <c r="BL5" s="13" t="s">
        <v>139</v>
      </c>
      <c r="BM5" s="141" t="s">
        <v>950</v>
      </c>
    </row>
    <row r="6" spans="2:65" s="1" customFormat="1" ht="39">
      <c r="B6" s="28"/>
      <c r="D6" s="143" t="s">
        <v>141</v>
      </c>
      <c r="F6" s="144" t="s">
        <v>951</v>
      </c>
      <c r="I6" s="145"/>
      <c r="L6" s="28"/>
      <c r="M6" s="146"/>
      <c r="T6" s="52"/>
      <c r="AT6" s="13" t="s">
        <v>141</v>
      </c>
      <c r="AU6" s="13" t="s">
        <v>84</v>
      </c>
    </row>
    <row r="7" spans="2:65" s="1" customFormat="1" ht="37.9" customHeight="1">
      <c r="B7" s="28"/>
      <c r="C7" s="129">
        <v>2</v>
      </c>
      <c r="D7" s="129"/>
      <c r="E7" s="130"/>
      <c r="F7" s="131" t="s">
        <v>952</v>
      </c>
      <c r="G7" s="132" t="s">
        <v>1</v>
      </c>
      <c r="H7" s="133"/>
      <c r="I7" s="134"/>
      <c r="J7" s="135"/>
      <c r="K7" s="136"/>
      <c r="L7" s="28"/>
      <c r="M7" s="137" t="s">
        <v>1</v>
      </c>
      <c r="N7" s="138" t="s">
        <v>39</v>
      </c>
      <c r="P7" s="139">
        <f>O7*H7</f>
        <v>0</v>
      </c>
      <c r="Q7" s="139">
        <v>0</v>
      </c>
      <c r="R7" s="139">
        <f>Q7*H7</f>
        <v>0</v>
      </c>
      <c r="S7" s="139">
        <v>0</v>
      </c>
      <c r="T7" s="140">
        <f>S7*H7</f>
        <v>0</v>
      </c>
      <c r="AR7" s="141" t="s">
        <v>139</v>
      </c>
      <c r="AT7" s="141" t="s">
        <v>135</v>
      </c>
      <c r="AU7" s="141" t="s">
        <v>84</v>
      </c>
      <c r="AY7" s="13" t="s">
        <v>131</v>
      </c>
      <c r="BE7" s="142">
        <f>IF(N7="základní",J7,0)</f>
        <v>0</v>
      </c>
      <c r="BF7" s="142">
        <f>IF(N7="snížená",J7,0)</f>
        <v>0</v>
      </c>
      <c r="BG7" s="142">
        <f>IF(N7="zákl. přenesená",J7,0)</f>
        <v>0</v>
      </c>
      <c r="BH7" s="142">
        <f>IF(N7="sníž. přenesená",J7,0)</f>
        <v>0</v>
      </c>
      <c r="BI7" s="142">
        <f>IF(N7="nulová",J7,0)</f>
        <v>0</v>
      </c>
      <c r="BJ7" s="13" t="s">
        <v>82</v>
      </c>
      <c r="BK7" s="142">
        <f>ROUND(I7*H7,2)</f>
        <v>0</v>
      </c>
      <c r="BL7" s="13" t="s">
        <v>139</v>
      </c>
      <c r="BM7" s="141" t="s">
        <v>953</v>
      </c>
    </row>
    <row r="8" spans="2:65" s="1" customFormat="1" ht="29.25">
      <c r="B8" s="28"/>
      <c r="D8" s="143" t="s">
        <v>141</v>
      </c>
      <c r="F8" s="144" t="s">
        <v>954</v>
      </c>
      <c r="I8" s="145"/>
      <c r="L8" s="28"/>
      <c r="M8" s="146"/>
      <c r="T8" s="52"/>
      <c r="AT8" s="13" t="s">
        <v>141</v>
      </c>
      <c r="AU8" s="13" t="s">
        <v>84</v>
      </c>
    </row>
    <row r="9" spans="2:65" s="1" customFormat="1" ht="24.2" customHeight="1">
      <c r="B9" s="28"/>
      <c r="C9" s="129">
        <v>3</v>
      </c>
      <c r="D9" s="129"/>
      <c r="E9" s="130"/>
      <c r="F9" s="131" t="s">
        <v>955</v>
      </c>
      <c r="G9" s="132" t="s">
        <v>1</v>
      </c>
      <c r="H9" s="133"/>
      <c r="I9" s="134"/>
      <c r="J9" s="135"/>
      <c r="K9" s="136"/>
      <c r="L9" s="28"/>
      <c r="M9" s="137" t="s">
        <v>1</v>
      </c>
      <c r="N9" s="138" t="s">
        <v>39</v>
      </c>
      <c r="P9" s="139">
        <f>O9*H9</f>
        <v>0</v>
      </c>
      <c r="Q9" s="139">
        <v>0</v>
      </c>
      <c r="R9" s="139">
        <f>Q9*H9</f>
        <v>0</v>
      </c>
      <c r="S9" s="139">
        <v>0</v>
      </c>
      <c r="T9" s="140">
        <f>S9*H9</f>
        <v>0</v>
      </c>
      <c r="AR9" s="141" t="s">
        <v>139</v>
      </c>
      <c r="AT9" s="141" t="s">
        <v>135</v>
      </c>
      <c r="AU9" s="141" t="s">
        <v>84</v>
      </c>
      <c r="AY9" s="13" t="s">
        <v>131</v>
      </c>
      <c r="BE9" s="142">
        <f>IF(N9="základní",J9,0)</f>
        <v>0</v>
      </c>
      <c r="BF9" s="142">
        <f>IF(N9="snížená",J9,0)</f>
        <v>0</v>
      </c>
      <c r="BG9" s="142">
        <f>IF(N9="zákl. přenesená",J9,0)</f>
        <v>0</v>
      </c>
      <c r="BH9" s="142">
        <f>IF(N9="sníž. přenesená",J9,0)</f>
        <v>0</v>
      </c>
      <c r="BI9" s="142">
        <f>IF(N9="nulová",J9,0)</f>
        <v>0</v>
      </c>
      <c r="BJ9" s="13" t="s">
        <v>82</v>
      </c>
      <c r="BK9" s="142">
        <f>ROUND(I9*H9,2)</f>
        <v>0</v>
      </c>
      <c r="BL9" s="13" t="s">
        <v>139</v>
      </c>
      <c r="BM9" s="141" t="s">
        <v>956</v>
      </c>
    </row>
    <row r="10" spans="2:65" s="1" customFormat="1" ht="19.5">
      <c r="B10" s="28"/>
      <c r="D10" s="143" t="s">
        <v>141</v>
      </c>
      <c r="F10" s="144" t="s">
        <v>955</v>
      </c>
      <c r="I10" s="145"/>
      <c r="L10" s="28"/>
      <c r="M10" s="146"/>
      <c r="T10" s="52"/>
      <c r="AT10" s="13" t="s">
        <v>141</v>
      </c>
      <c r="AU10" s="13" t="s">
        <v>84</v>
      </c>
    </row>
    <row r="11" spans="2:65" s="1" customFormat="1" ht="33" customHeight="1">
      <c r="B11" s="28"/>
      <c r="C11" s="129">
        <v>4</v>
      </c>
      <c r="D11" s="129"/>
      <c r="E11" s="130"/>
      <c r="F11" s="131" t="s">
        <v>957</v>
      </c>
      <c r="G11" s="132" t="s">
        <v>1</v>
      </c>
      <c r="H11" s="133"/>
      <c r="I11" s="134"/>
      <c r="J11" s="135"/>
      <c r="K11" s="136"/>
      <c r="L11" s="28"/>
      <c r="M11" s="137" t="s">
        <v>1</v>
      </c>
      <c r="N11" s="138" t="s">
        <v>39</v>
      </c>
      <c r="P11" s="139">
        <f>O11*H11</f>
        <v>0</v>
      </c>
      <c r="Q11" s="139">
        <v>0</v>
      </c>
      <c r="R11" s="139">
        <f>Q11*H11</f>
        <v>0</v>
      </c>
      <c r="S11" s="139">
        <v>0</v>
      </c>
      <c r="T11" s="140">
        <f>S11*H11</f>
        <v>0</v>
      </c>
      <c r="AR11" s="141" t="s">
        <v>139</v>
      </c>
      <c r="AT11" s="141" t="s">
        <v>135</v>
      </c>
      <c r="AU11" s="141" t="s">
        <v>84</v>
      </c>
      <c r="AY11" s="13" t="s">
        <v>131</v>
      </c>
      <c r="BE11" s="142">
        <f>IF(N11="základní",J11,0)</f>
        <v>0</v>
      </c>
      <c r="BF11" s="142">
        <f>IF(N11="snížená",J11,0)</f>
        <v>0</v>
      </c>
      <c r="BG11" s="142">
        <f>IF(N11="zákl. přenesená",J11,0)</f>
        <v>0</v>
      </c>
      <c r="BH11" s="142">
        <f>IF(N11="sníž. přenesená",J11,0)</f>
        <v>0</v>
      </c>
      <c r="BI11" s="142">
        <f>IF(N11="nulová",J11,0)</f>
        <v>0</v>
      </c>
      <c r="BJ11" s="13" t="s">
        <v>82</v>
      </c>
      <c r="BK11" s="142">
        <f>ROUND(I11*H11,2)</f>
        <v>0</v>
      </c>
      <c r="BL11" s="13" t="s">
        <v>139</v>
      </c>
      <c r="BM11" s="141" t="s">
        <v>958</v>
      </c>
    </row>
    <row r="12" spans="2:65" s="1" customFormat="1" ht="19.5">
      <c r="B12" s="28"/>
      <c r="D12" s="143" t="s">
        <v>141</v>
      </c>
      <c r="F12" s="144" t="s">
        <v>957</v>
      </c>
      <c r="I12" s="145"/>
      <c r="L12" s="28"/>
      <c r="M12" s="146"/>
      <c r="T12" s="52"/>
      <c r="AT12" s="13" t="s">
        <v>141</v>
      </c>
      <c r="AU12" s="13" t="s">
        <v>84</v>
      </c>
    </row>
    <row r="13" spans="2:65" s="1" customFormat="1" ht="37.9" customHeight="1">
      <c r="B13" s="28"/>
      <c r="C13" s="129">
        <v>5</v>
      </c>
      <c r="D13" s="129"/>
      <c r="E13" s="130"/>
      <c r="F13" s="131" t="s">
        <v>959</v>
      </c>
      <c r="G13" s="132" t="s">
        <v>1</v>
      </c>
      <c r="H13" s="133"/>
      <c r="I13" s="134"/>
      <c r="J13" s="135"/>
      <c r="K13" s="136"/>
      <c r="L13" s="28"/>
      <c r="M13" s="137" t="s">
        <v>1</v>
      </c>
      <c r="N13" s="138" t="s">
        <v>39</v>
      </c>
      <c r="P13" s="139">
        <f>O13*H13</f>
        <v>0</v>
      </c>
      <c r="Q13" s="139">
        <v>0</v>
      </c>
      <c r="R13" s="139">
        <f>Q13*H13</f>
        <v>0</v>
      </c>
      <c r="S13" s="139">
        <v>0</v>
      </c>
      <c r="T13" s="140">
        <f>S13*H13</f>
        <v>0</v>
      </c>
      <c r="AR13" s="141" t="s">
        <v>139</v>
      </c>
      <c r="AT13" s="141" t="s">
        <v>135</v>
      </c>
      <c r="AU13" s="141" t="s">
        <v>84</v>
      </c>
      <c r="AY13" s="13" t="s">
        <v>131</v>
      </c>
      <c r="BE13" s="142">
        <f>IF(N13="základní",J13,0)</f>
        <v>0</v>
      </c>
      <c r="BF13" s="142">
        <f>IF(N13="snížená",J13,0)</f>
        <v>0</v>
      </c>
      <c r="BG13" s="142">
        <f>IF(N13="zákl. přenesená",J13,0)</f>
        <v>0</v>
      </c>
      <c r="BH13" s="142">
        <f>IF(N13="sníž. přenesená",J13,0)</f>
        <v>0</v>
      </c>
      <c r="BI13" s="142">
        <f>IF(N13="nulová",J13,0)</f>
        <v>0</v>
      </c>
      <c r="BJ13" s="13" t="s">
        <v>82</v>
      </c>
      <c r="BK13" s="142">
        <f>ROUND(I13*H13,2)</f>
        <v>0</v>
      </c>
      <c r="BL13" s="13" t="s">
        <v>139</v>
      </c>
      <c r="BM13" s="141" t="s">
        <v>960</v>
      </c>
    </row>
    <row r="14" spans="2:65" s="1" customFormat="1" ht="29.25">
      <c r="B14" s="28"/>
      <c r="D14" s="143" t="s">
        <v>141</v>
      </c>
      <c r="F14" s="144" t="s">
        <v>961</v>
      </c>
      <c r="I14" s="145"/>
      <c r="L14" s="28"/>
      <c r="M14" s="146"/>
      <c r="T14" s="52"/>
      <c r="AT14" s="13" t="s">
        <v>141</v>
      </c>
      <c r="AU14" s="13" t="s">
        <v>84</v>
      </c>
    </row>
    <row r="15" spans="2:65" s="1" customFormat="1" ht="16.5" customHeight="1">
      <c r="B15" s="28"/>
      <c r="C15" s="129">
        <v>6</v>
      </c>
      <c r="D15" s="129"/>
      <c r="E15" s="130"/>
      <c r="F15" s="131" t="s">
        <v>962</v>
      </c>
      <c r="G15" s="132" t="s">
        <v>1</v>
      </c>
      <c r="H15" s="133"/>
      <c r="I15" s="134"/>
      <c r="J15" s="135"/>
      <c r="K15" s="136"/>
      <c r="L15" s="28"/>
      <c r="M15" s="137" t="s">
        <v>1</v>
      </c>
      <c r="N15" s="138" t="s">
        <v>39</v>
      </c>
      <c r="P15" s="139">
        <f>O15*H15</f>
        <v>0</v>
      </c>
      <c r="Q15" s="139">
        <v>0</v>
      </c>
      <c r="R15" s="139">
        <f>Q15*H15</f>
        <v>0</v>
      </c>
      <c r="S15" s="139">
        <v>0</v>
      </c>
      <c r="T15" s="140">
        <f>S15*H15</f>
        <v>0</v>
      </c>
      <c r="AR15" s="141" t="s">
        <v>139</v>
      </c>
      <c r="AT15" s="141" t="s">
        <v>135</v>
      </c>
      <c r="AU15" s="141" t="s">
        <v>84</v>
      </c>
      <c r="AY15" s="13" t="s">
        <v>131</v>
      </c>
      <c r="BE15" s="142">
        <f>IF(N15="základní",J15,0)</f>
        <v>0</v>
      </c>
      <c r="BF15" s="142">
        <f>IF(N15="snížená",J15,0)</f>
        <v>0</v>
      </c>
      <c r="BG15" s="142">
        <f>IF(N15="zákl. přenesená",J15,0)</f>
        <v>0</v>
      </c>
      <c r="BH15" s="142">
        <f>IF(N15="sníž. přenesená",J15,0)</f>
        <v>0</v>
      </c>
      <c r="BI15" s="142">
        <f>IF(N15="nulová",J15,0)</f>
        <v>0</v>
      </c>
      <c r="BJ15" s="13" t="s">
        <v>82</v>
      </c>
      <c r="BK15" s="142">
        <f>ROUND(I15*H15,2)</f>
        <v>0</v>
      </c>
      <c r="BL15" s="13" t="s">
        <v>139</v>
      </c>
      <c r="BM15" s="141" t="s">
        <v>963</v>
      </c>
    </row>
    <row r="16" spans="2:65" s="1" customFormat="1">
      <c r="B16" s="28"/>
      <c r="D16" s="143" t="s">
        <v>141</v>
      </c>
      <c r="F16" s="144" t="s">
        <v>962</v>
      </c>
      <c r="I16" s="145"/>
      <c r="L16" s="28"/>
      <c r="M16" s="158"/>
      <c r="N16" s="159"/>
      <c r="O16" s="159"/>
      <c r="P16" s="159"/>
      <c r="Q16" s="159"/>
      <c r="R16" s="159"/>
      <c r="S16" s="159"/>
      <c r="T16" s="160"/>
      <c r="AT16" s="13" t="s">
        <v>141</v>
      </c>
      <c r="AU16" s="13" t="s">
        <v>84</v>
      </c>
    </row>
    <row r="17" spans="2:12" s="1" customFormat="1" ht="6.95" customHeight="1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28"/>
    </row>
  </sheetData>
  <sheetProtection algorithmName="SHA-512" hashValue="vTjNjnKLwE4FYY/Vd/bm+w7IXZPFWXPUJpKDfxUn7cMusFctQRWmDFCMXo/1ZDVyESKocWB6VKmmuJtpjJ6FIA==" saltValue="eBDOSS53oO5SId0WXxP5Bg==" spinCount="100000" sheet="1" formatCells="0" formatColumns="0" formatRows="0" insertColumns="0" insertRows="0" insertHyperlinks="0" deleteColumns="0" deleteRows="0" sort="0" autoFilter="0" pivotTables="0"/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stavby</vt:lpstr>
      <vt:lpstr>52_23_DPS_01.01 - Technol...</vt:lpstr>
      <vt:lpstr>52_23_DPS_01.02 - Zemní plyn</vt:lpstr>
      <vt:lpstr>52_23_DPS_01.03 - Měření ...</vt:lpstr>
      <vt:lpstr>Pokyny pro vyplnění</vt:lpstr>
      <vt:lpstr>'52_23_DPS_01.01 - Technol...'!Názvy_tisku</vt:lpstr>
      <vt:lpstr>'52_23_DPS_01.02 - Zemní plyn'!Názvy_tisku</vt:lpstr>
      <vt:lpstr>'52_23_DPS_01.03 - Měření ...'!Názvy_tisku</vt:lpstr>
      <vt:lpstr>'Rekapitulace stavby'!Názvy_tisku</vt:lpstr>
      <vt:lpstr>'52_23_DPS_01.01 - Technol...'!Oblast_tisku</vt:lpstr>
      <vt:lpstr>'52_23_DPS_01.02 - Zemní plyn'!Oblast_tisku</vt:lpstr>
      <vt:lpstr>'52_23_DPS_01.03 - Měření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NB1-3D\MIOT</dc:creator>
  <cp:lastModifiedBy>PCLT01</cp:lastModifiedBy>
  <dcterms:created xsi:type="dcterms:W3CDTF">2024-05-21T07:42:59Z</dcterms:created>
  <dcterms:modified xsi:type="dcterms:W3CDTF">2024-05-22T08:32:53Z</dcterms:modified>
</cp:coreProperties>
</file>