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256D367D-ACFD-4B88-A7DB-72299637C7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 rozpočtu" sheetId="4" r:id="rId1"/>
    <sheet name="Stavební rozpočet" sheetId="1" r:id="rId2"/>
    <sheet name="Rozpočet - Jen skupiny" sheetId="2" r:id="rId3"/>
    <sheet name="Rozpočet - Jen podskupiny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4" l="1"/>
  <c r="F17" i="4"/>
  <c r="J15" i="2"/>
  <c r="L13" i="2"/>
  <c r="AM119" i="1"/>
  <c r="AF119" i="1"/>
  <c r="AN119" i="1" s="1"/>
  <c r="AE119" i="1"/>
  <c r="AA119" i="1"/>
  <c r="Z119" i="1"/>
  <c r="L119" i="1"/>
  <c r="J119" i="1"/>
  <c r="AB119" i="1" s="1"/>
  <c r="H119" i="1"/>
  <c r="AM118" i="1"/>
  <c r="AF118" i="1"/>
  <c r="AN118" i="1" s="1"/>
  <c r="AE118" i="1"/>
  <c r="AA118" i="1"/>
  <c r="Z118" i="1"/>
  <c r="L118" i="1"/>
  <c r="J118" i="1"/>
  <c r="AB118" i="1" s="1"/>
  <c r="I118" i="1"/>
  <c r="O118" i="1" s="1"/>
  <c r="H118" i="1"/>
  <c r="AM117" i="1"/>
  <c r="AF117" i="1"/>
  <c r="AN117" i="1" s="1"/>
  <c r="AE117" i="1"/>
  <c r="AA117" i="1"/>
  <c r="Z117" i="1"/>
  <c r="L117" i="1"/>
  <c r="J117" i="1"/>
  <c r="AB117" i="1" s="1"/>
  <c r="AK116" i="1" s="1"/>
  <c r="H117" i="1"/>
  <c r="AI116" i="1"/>
  <c r="X116" i="1"/>
  <c r="W116" i="1"/>
  <c r="V116" i="1"/>
  <c r="U116" i="1"/>
  <c r="T116" i="1"/>
  <c r="S116" i="1"/>
  <c r="R116" i="1"/>
  <c r="L116" i="1"/>
  <c r="L34" i="3" s="1"/>
  <c r="H116" i="1"/>
  <c r="AF115" i="1"/>
  <c r="AN115" i="1" s="1"/>
  <c r="AE115" i="1"/>
  <c r="AM115" i="1" s="1"/>
  <c r="AB115" i="1"/>
  <c r="AA115" i="1"/>
  <c r="Z115" i="1"/>
  <c r="L115" i="1"/>
  <c r="J115" i="1"/>
  <c r="H115" i="1"/>
  <c r="H114" i="1" s="1"/>
  <c r="AK114" i="1"/>
  <c r="AJ114" i="1"/>
  <c r="AI114" i="1"/>
  <c r="X114" i="1"/>
  <c r="W114" i="1"/>
  <c r="V114" i="1"/>
  <c r="U114" i="1"/>
  <c r="T114" i="1"/>
  <c r="S114" i="1"/>
  <c r="R114" i="1"/>
  <c r="L114" i="1"/>
  <c r="L33" i="3" s="1"/>
  <c r="AN112" i="1"/>
  <c r="AF112" i="1"/>
  <c r="AE112" i="1"/>
  <c r="AM112" i="1" s="1"/>
  <c r="AB112" i="1"/>
  <c r="AA112" i="1"/>
  <c r="Z112" i="1"/>
  <c r="O112" i="1"/>
  <c r="P111" i="1" s="1"/>
  <c r="L112" i="1"/>
  <c r="J112" i="1"/>
  <c r="AK111" i="1"/>
  <c r="AJ111" i="1"/>
  <c r="AI111" i="1"/>
  <c r="X111" i="1"/>
  <c r="W111" i="1"/>
  <c r="V111" i="1"/>
  <c r="U111" i="1"/>
  <c r="T111" i="1"/>
  <c r="L111" i="1"/>
  <c r="L32" i="3" s="1"/>
  <c r="AN110" i="1"/>
  <c r="AM110" i="1"/>
  <c r="AF110" i="1"/>
  <c r="AE110" i="1"/>
  <c r="AB110" i="1"/>
  <c r="AA110" i="1"/>
  <c r="Z110" i="1"/>
  <c r="O110" i="1"/>
  <c r="L110" i="1"/>
  <c r="J110" i="1"/>
  <c r="I110" i="1" s="1"/>
  <c r="H110" i="1"/>
  <c r="AN109" i="1"/>
  <c r="AM109" i="1"/>
  <c r="AF109" i="1"/>
  <c r="AE109" i="1"/>
  <c r="AA109" i="1"/>
  <c r="AJ108" i="1" s="1"/>
  <c r="Z109" i="1"/>
  <c r="O109" i="1"/>
  <c r="L109" i="1"/>
  <c r="J109" i="1"/>
  <c r="I109" i="1" s="1"/>
  <c r="I108" i="1" s="1"/>
  <c r="H109" i="1"/>
  <c r="AI108" i="1"/>
  <c r="X108" i="1"/>
  <c r="W108" i="1"/>
  <c r="V108" i="1"/>
  <c r="U108" i="1"/>
  <c r="T108" i="1"/>
  <c r="R108" i="1"/>
  <c r="P108" i="1"/>
  <c r="H108" i="1"/>
  <c r="AF107" i="1"/>
  <c r="AN107" i="1" s="1"/>
  <c r="AE107" i="1"/>
  <c r="AA107" i="1"/>
  <c r="Z107" i="1"/>
  <c r="O107" i="1"/>
  <c r="L107" i="1"/>
  <c r="J107" i="1"/>
  <c r="AM106" i="1"/>
  <c r="AF106" i="1"/>
  <c r="AN106" i="1" s="1"/>
  <c r="AE106" i="1"/>
  <c r="AA106" i="1"/>
  <c r="Z106" i="1"/>
  <c r="O106" i="1"/>
  <c r="P104" i="1" s="1"/>
  <c r="L106" i="1"/>
  <c r="J106" i="1"/>
  <c r="AB106" i="1" s="1"/>
  <c r="H106" i="1"/>
  <c r="I106" i="1" s="1"/>
  <c r="AF105" i="1"/>
  <c r="AN105" i="1" s="1"/>
  <c r="AE105" i="1"/>
  <c r="AA105" i="1"/>
  <c r="Z105" i="1"/>
  <c r="O105" i="1"/>
  <c r="L105" i="1"/>
  <c r="J105" i="1"/>
  <c r="AJ104" i="1"/>
  <c r="AI104" i="1"/>
  <c r="X104" i="1"/>
  <c r="W104" i="1"/>
  <c r="V104" i="1"/>
  <c r="U104" i="1"/>
  <c r="T104" i="1"/>
  <c r="L104" i="1"/>
  <c r="L30" i="3" s="1"/>
  <c r="AN103" i="1"/>
  <c r="AF103" i="1"/>
  <c r="AE103" i="1"/>
  <c r="AM103" i="1" s="1"/>
  <c r="AB103" i="1"/>
  <c r="AA103" i="1"/>
  <c r="Z103" i="1"/>
  <c r="O103" i="1"/>
  <c r="L103" i="1"/>
  <c r="J103" i="1"/>
  <c r="I103" i="1"/>
  <c r="I102" i="1" s="1"/>
  <c r="H103" i="1"/>
  <c r="H102" i="1" s="1"/>
  <c r="AK102" i="1"/>
  <c r="AJ102" i="1"/>
  <c r="AI102" i="1"/>
  <c r="X102" i="1"/>
  <c r="W102" i="1"/>
  <c r="V102" i="1"/>
  <c r="U102" i="1"/>
  <c r="T102" i="1"/>
  <c r="P102" i="1"/>
  <c r="L102" i="1"/>
  <c r="L29" i="3" s="1"/>
  <c r="AN101" i="1"/>
  <c r="AM101" i="1"/>
  <c r="AF101" i="1"/>
  <c r="AE101" i="1"/>
  <c r="AA101" i="1"/>
  <c r="Z101" i="1"/>
  <c r="O101" i="1"/>
  <c r="L101" i="1"/>
  <c r="J101" i="1"/>
  <c r="I101" i="1" s="1"/>
  <c r="H101" i="1"/>
  <c r="AN100" i="1"/>
  <c r="AM100" i="1"/>
  <c r="AF100" i="1"/>
  <c r="AE100" i="1"/>
  <c r="AA100" i="1"/>
  <c r="AJ97" i="1" s="1"/>
  <c r="Z100" i="1"/>
  <c r="O100" i="1"/>
  <c r="L100" i="1"/>
  <c r="J100" i="1"/>
  <c r="H100" i="1"/>
  <c r="AN98" i="1"/>
  <c r="AF98" i="1"/>
  <c r="AE98" i="1"/>
  <c r="AM98" i="1" s="1"/>
  <c r="AB98" i="1"/>
  <c r="AA98" i="1"/>
  <c r="Z98" i="1"/>
  <c r="O98" i="1"/>
  <c r="P97" i="1" s="1"/>
  <c r="L98" i="1"/>
  <c r="L97" i="1" s="1"/>
  <c r="L28" i="3" s="1"/>
  <c r="J98" i="1"/>
  <c r="AI97" i="1"/>
  <c r="X97" i="1"/>
  <c r="W97" i="1"/>
  <c r="V97" i="1"/>
  <c r="U97" i="1"/>
  <c r="T97" i="1"/>
  <c r="AM95" i="1"/>
  <c r="AF95" i="1"/>
  <c r="AN95" i="1" s="1"/>
  <c r="AE95" i="1"/>
  <c r="AB95" i="1"/>
  <c r="AA95" i="1"/>
  <c r="Z95" i="1"/>
  <c r="O95" i="1"/>
  <c r="L95" i="1"/>
  <c r="L94" i="1" s="1"/>
  <c r="L27" i="3" s="1"/>
  <c r="J95" i="1"/>
  <c r="I95" i="1"/>
  <c r="H95" i="1"/>
  <c r="AK94" i="1"/>
  <c r="AJ94" i="1"/>
  <c r="AI94" i="1"/>
  <c r="X94" i="1"/>
  <c r="W94" i="1"/>
  <c r="V94" i="1"/>
  <c r="S94" i="1"/>
  <c r="R94" i="1"/>
  <c r="P94" i="1"/>
  <c r="I94" i="1"/>
  <c r="J27" i="3" s="1"/>
  <c r="H94" i="1"/>
  <c r="AF93" i="1"/>
  <c r="AN93" i="1" s="1"/>
  <c r="AE93" i="1"/>
  <c r="AM93" i="1" s="1"/>
  <c r="I15" i="2" s="1"/>
  <c r="K15" i="2" s="1"/>
  <c r="N15" i="2" s="1"/>
  <c r="AA93" i="1"/>
  <c r="Z93" i="1"/>
  <c r="O93" i="1"/>
  <c r="P92" i="1" s="1"/>
  <c r="L93" i="1"/>
  <c r="L15" i="2" s="1"/>
  <c r="J93" i="1"/>
  <c r="AB93" i="1" s="1"/>
  <c r="AK92" i="1"/>
  <c r="AJ92" i="1"/>
  <c r="AI92" i="1"/>
  <c r="X92" i="1"/>
  <c r="W92" i="1"/>
  <c r="V92" i="1"/>
  <c r="S92" i="1"/>
  <c r="R92" i="1"/>
  <c r="L92" i="1"/>
  <c r="L26" i="3" s="1"/>
  <c r="AN91" i="1"/>
  <c r="AM91" i="1"/>
  <c r="AF91" i="1"/>
  <c r="AE91" i="1"/>
  <c r="AA91" i="1"/>
  <c r="Z91" i="1"/>
  <c r="O91" i="1"/>
  <c r="L91" i="1"/>
  <c r="J91" i="1"/>
  <c r="I91" i="1" s="1"/>
  <c r="H91" i="1"/>
  <c r="AN90" i="1"/>
  <c r="AM90" i="1"/>
  <c r="AF90" i="1"/>
  <c r="AE90" i="1"/>
  <c r="AA90" i="1"/>
  <c r="Z90" i="1"/>
  <c r="L90" i="1"/>
  <c r="J90" i="1"/>
  <c r="I90" i="1" s="1"/>
  <c r="O90" i="1" s="1"/>
  <c r="P85" i="1" s="1"/>
  <c r="H90" i="1"/>
  <c r="AN89" i="1"/>
  <c r="AM89" i="1"/>
  <c r="AF89" i="1"/>
  <c r="AE89" i="1"/>
  <c r="AA89" i="1"/>
  <c r="Z89" i="1"/>
  <c r="O89" i="1"/>
  <c r="L89" i="1"/>
  <c r="J89" i="1"/>
  <c r="I89" i="1" s="1"/>
  <c r="H89" i="1"/>
  <c r="AN88" i="1"/>
  <c r="AM88" i="1"/>
  <c r="AF88" i="1"/>
  <c r="AE88" i="1"/>
  <c r="AA88" i="1"/>
  <c r="Z88" i="1"/>
  <c r="O88" i="1"/>
  <c r="L88" i="1"/>
  <c r="J88" i="1"/>
  <c r="I88" i="1" s="1"/>
  <c r="H88" i="1"/>
  <c r="AN87" i="1"/>
  <c r="AM87" i="1"/>
  <c r="AF87" i="1"/>
  <c r="AE87" i="1"/>
  <c r="AB87" i="1"/>
  <c r="AA87" i="1"/>
  <c r="Z87" i="1"/>
  <c r="O87" i="1"/>
  <c r="L87" i="1"/>
  <c r="J87" i="1"/>
  <c r="I87" i="1" s="1"/>
  <c r="H87" i="1"/>
  <c r="AN86" i="1"/>
  <c r="AM86" i="1"/>
  <c r="I14" i="2" s="1"/>
  <c r="AF86" i="1"/>
  <c r="AE86" i="1"/>
  <c r="AA86" i="1"/>
  <c r="AJ85" i="1" s="1"/>
  <c r="Z86" i="1"/>
  <c r="O86" i="1"/>
  <c r="L86" i="1"/>
  <c r="J86" i="1"/>
  <c r="I86" i="1" s="1"/>
  <c r="I85" i="1" s="1"/>
  <c r="H86" i="1"/>
  <c r="AI85" i="1"/>
  <c r="X85" i="1"/>
  <c r="W85" i="1"/>
  <c r="V85" i="1"/>
  <c r="S85" i="1"/>
  <c r="R85" i="1"/>
  <c r="H85" i="1"/>
  <c r="I25" i="3" s="1"/>
  <c r="AM84" i="1"/>
  <c r="AF84" i="1"/>
  <c r="AN84" i="1" s="1"/>
  <c r="AE84" i="1"/>
  <c r="AA84" i="1"/>
  <c r="Z84" i="1"/>
  <c r="L84" i="1"/>
  <c r="J84" i="1"/>
  <c r="AB84" i="1" s="1"/>
  <c r="I84" i="1"/>
  <c r="O84" i="1" s="1"/>
  <c r="H84" i="1"/>
  <c r="AM83" i="1"/>
  <c r="AF83" i="1"/>
  <c r="AN83" i="1" s="1"/>
  <c r="AE83" i="1"/>
  <c r="AA83" i="1"/>
  <c r="Z83" i="1"/>
  <c r="O83" i="1"/>
  <c r="L83" i="1"/>
  <c r="J83" i="1"/>
  <c r="AB83" i="1" s="1"/>
  <c r="I83" i="1"/>
  <c r="H83" i="1"/>
  <c r="AM81" i="1"/>
  <c r="AF81" i="1"/>
  <c r="AN81" i="1" s="1"/>
  <c r="AE81" i="1"/>
  <c r="AA81" i="1"/>
  <c r="Z81" i="1"/>
  <c r="O81" i="1"/>
  <c r="L81" i="1"/>
  <c r="J81" i="1"/>
  <c r="AB81" i="1" s="1"/>
  <c r="I81" i="1"/>
  <c r="H81" i="1"/>
  <c r="AM80" i="1"/>
  <c r="AF80" i="1"/>
  <c r="AN80" i="1" s="1"/>
  <c r="AE80" i="1"/>
  <c r="AA80" i="1"/>
  <c r="Z80" i="1"/>
  <c r="O80" i="1"/>
  <c r="L80" i="1"/>
  <c r="J80" i="1"/>
  <c r="AB80" i="1" s="1"/>
  <c r="I80" i="1"/>
  <c r="H80" i="1"/>
  <c r="AM79" i="1"/>
  <c r="AF79" i="1"/>
  <c r="AN79" i="1" s="1"/>
  <c r="AE79" i="1"/>
  <c r="AA79" i="1"/>
  <c r="Z79" i="1"/>
  <c r="O79" i="1"/>
  <c r="L79" i="1"/>
  <c r="J79" i="1"/>
  <c r="AB79" i="1" s="1"/>
  <c r="I79" i="1"/>
  <c r="H79" i="1"/>
  <c r="AM77" i="1"/>
  <c r="AF77" i="1"/>
  <c r="AN77" i="1" s="1"/>
  <c r="AE77" i="1"/>
  <c r="AA77" i="1"/>
  <c r="Z77" i="1"/>
  <c r="O77" i="1"/>
  <c r="L77" i="1"/>
  <c r="J77" i="1"/>
  <c r="AB77" i="1" s="1"/>
  <c r="I77" i="1"/>
  <c r="H77" i="1"/>
  <c r="AM75" i="1"/>
  <c r="AF75" i="1"/>
  <c r="AN75" i="1" s="1"/>
  <c r="AE75" i="1"/>
  <c r="AA75" i="1"/>
  <c r="Z75" i="1"/>
  <c r="O75" i="1"/>
  <c r="L75" i="1"/>
  <c r="J75" i="1"/>
  <c r="AB75" i="1" s="1"/>
  <c r="I75" i="1"/>
  <c r="I72" i="1" s="1"/>
  <c r="H75" i="1"/>
  <c r="AM73" i="1"/>
  <c r="AF73" i="1"/>
  <c r="AN73" i="1" s="1"/>
  <c r="AE73" i="1"/>
  <c r="AA73" i="1"/>
  <c r="Z73" i="1"/>
  <c r="AI72" i="1" s="1"/>
  <c r="O73" i="1"/>
  <c r="L73" i="1"/>
  <c r="J73" i="1"/>
  <c r="AB73" i="1" s="1"/>
  <c r="I73" i="1"/>
  <c r="H73" i="1"/>
  <c r="AJ72" i="1"/>
  <c r="X72" i="1"/>
  <c r="W72" i="1"/>
  <c r="V72" i="1"/>
  <c r="S72" i="1"/>
  <c r="R72" i="1"/>
  <c r="P72" i="1"/>
  <c r="L72" i="1"/>
  <c r="L24" i="3" s="1"/>
  <c r="H72" i="1"/>
  <c r="AF71" i="1"/>
  <c r="AN71" i="1" s="1"/>
  <c r="J13" i="2" s="1"/>
  <c r="AE71" i="1"/>
  <c r="AM71" i="1" s="1"/>
  <c r="AB71" i="1"/>
  <c r="AA71" i="1"/>
  <c r="Z71" i="1"/>
  <c r="O71" i="1"/>
  <c r="L71" i="1"/>
  <c r="J71" i="1"/>
  <c r="I71" i="1"/>
  <c r="I70" i="1" s="1"/>
  <c r="J23" i="3" s="1"/>
  <c r="H71" i="1"/>
  <c r="H70" i="1" s="1"/>
  <c r="AK70" i="1"/>
  <c r="AJ70" i="1"/>
  <c r="AI70" i="1"/>
  <c r="X70" i="1"/>
  <c r="W70" i="1"/>
  <c r="V70" i="1"/>
  <c r="S70" i="1"/>
  <c r="R70" i="1"/>
  <c r="P70" i="1"/>
  <c r="U70" i="1" s="1"/>
  <c r="L70" i="1"/>
  <c r="L23" i="3" s="1"/>
  <c r="AN69" i="1"/>
  <c r="AF69" i="1"/>
  <c r="AE69" i="1"/>
  <c r="AM69" i="1" s="1"/>
  <c r="AB69" i="1"/>
  <c r="AA69" i="1"/>
  <c r="Z69" i="1"/>
  <c r="O69" i="1"/>
  <c r="L69" i="1"/>
  <c r="J69" i="1"/>
  <c r="H69" i="1"/>
  <c r="AN68" i="1"/>
  <c r="AF68" i="1"/>
  <c r="AE68" i="1"/>
  <c r="AM68" i="1" s="1"/>
  <c r="AB68" i="1"/>
  <c r="AK65" i="1" s="1"/>
  <c r="AA68" i="1"/>
  <c r="Z68" i="1"/>
  <c r="O68" i="1"/>
  <c r="L68" i="1"/>
  <c r="L65" i="1" s="1"/>
  <c r="L22" i="3" s="1"/>
  <c r="J68" i="1"/>
  <c r="AN66" i="1"/>
  <c r="AF66" i="1"/>
  <c r="AE66" i="1"/>
  <c r="AM66" i="1" s="1"/>
  <c r="AB66" i="1"/>
  <c r="AA66" i="1"/>
  <c r="Z66" i="1"/>
  <c r="O66" i="1"/>
  <c r="L66" i="1"/>
  <c r="J66" i="1"/>
  <c r="H66" i="1"/>
  <c r="AJ65" i="1"/>
  <c r="AI65" i="1"/>
  <c r="X65" i="1"/>
  <c r="W65" i="1"/>
  <c r="V65" i="1"/>
  <c r="S65" i="1"/>
  <c r="R65" i="1"/>
  <c r="AN64" i="1"/>
  <c r="AM64" i="1"/>
  <c r="AF64" i="1"/>
  <c r="AE64" i="1"/>
  <c r="AA64" i="1"/>
  <c r="Z64" i="1"/>
  <c r="L64" i="1"/>
  <c r="J64" i="1"/>
  <c r="I64" i="1" s="1"/>
  <c r="O64" i="1" s="1"/>
  <c r="P57" i="1" s="1"/>
  <c r="H64" i="1"/>
  <c r="AN63" i="1"/>
  <c r="AM63" i="1"/>
  <c r="AF63" i="1"/>
  <c r="AE63" i="1"/>
  <c r="AA63" i="1"/>
  <c r="Z63" i="1"/>
  <c r="O63" i="1"/>
  <c r="L63" i="1"/>
  <c r="J63" i="1"/>
  <c r="I63" i="1" s="1"/>
  <c r="H63" i="1"/>
  <c r="AN62" i="1"/>
  <c r="AM62" i="1"/>
  <c r="AF62" i="1"/>
  <c r="AE62" i="1"/>
  <c r="AB62" i="1"/>
  <c r="AA62" i="1"/>
  <c r="Z62" i="1"/>
  <c r="O62" i="1"/>
  <c r="L62" i="1"/>
  <c r="J62" i="1"/>
  <c r="I62" i="1" s="1"/>
  <c r="H62" i="1"/>
  <c r="AN60" i="1"/>
  <c r="AM60" i="1"/>
  <c r="AF60" i="1"/>
  <c r="AE60" i="1"/>
  <c r="AB60" i="1"/>
  <c r="AA60" i="1"/>
  <c r="Z60" i="1"/>
  <c r="O60" i="1"/>
  <c r="L60" i="1"/>
  <c r="J60" i="1"/>
  <c r="I60" i="1" s="1"/>
  <c r="H60" i="1"/>
  <c r="AN59" i="1"/>
  <c r="J12" i="2" s="1"/>
  <c r="AM59" i="1"/>
  <c r="I12" i="2" s="1"/>
  <c r="K12" i="2" s="1"/>
  <c r="N12" i="2" s="1"/>
  <c r="AF59" i="1"/>
  <c r="AE59" i="1"/>
  <c r="AA59" i="1"/>
  <c r="Z59" i="1"/>
  <c r="O59" i="1"/>
  <c r="L59" i="1"/>
  <c r="J59" i="1"/>
  <c r="I59" i="1" s="1"/>
  <c r="H59" i="1"/>
  <c r="AN58" i="1"/>
  <c r="AM58" i="1"/>
  <c r="AF58" i="1"/>
  <c r="AE58" i="1"/>
  <c r="AA58" i="1"/>
  <c r="AJ57" i="1" s="1"/>
  <c r="Z58" i="1"/>
  <c r="O58" i="1"/>
  <c r="L58" i="1"/>
  <c r="J58" i="1"/>
  <c r="I58" i="1" s="1"/>
  <c r="I57" i="1" s="1"/>
  <c r="H58" i="1"/>
  <c r="AI57" i="1"/>
  <c r="X57" i="1"/>
  <c r="W57" i="1"/>
  <c r="V57" i="1"/>
  <c r="S57" i="1"/>
  <c r="R57" i="1"/>
  <c r="H57" i="1"/>
  <c r="I21" i="3" s="1"/>
  <c r="AM56" i="1"/>
  <c r="AF56" i="1"/>
  <c r="AN56" i="1" s="1"/>
  <c r="AE56" i="1"/>
  <c r="AA56" i="1"/>
  <c r="Z56" i="1"/>
  <c r="O56" i="1"/>
  <c r="L56" i="1"/>
  <c r="J56" i="1"/>
  <c r="AB56" i="1" s="1"/>
  <c r="I56" i="1"/>
  <c r="H56" i="1"/>
  <c r="AM55" i="1"/>
  <c r="AF55" i="1"/>
  <c r="AN55" i="1" s="1"/>
  <c r="AE55" i="1"/>
  <c r="AA55" i="1"/>
  <c r="Z55" i="1"/>
  <c r="O55" i="1"/>
  <c r="L55" i="1"/>
  <c r="J55" i="1"/>
  <c r="AB55" i="1" s="1"/>
  <c r="H55" i="1"/>
  <c r="AM54" i="1"/>
  <c r="AF54" i="1"/>
  <c r="AN54" i="1" s="1"/>
  <c r="AE54" i="1"/>
  <c r="AA54" i="1"/>
  <c r="AJ53" i="1" s="1"/>
  <c r="Z54" i="1"/>
  <c r="AI53" i="1" s="1"/>
  <c r="O54" i="1"/>
  <c r="L54" i="1"/>
  <c r="J54" i="1"/>
  <c r="AB54" i="1" s="1"/>
  <c r="AK53" i="1" s="1"/>
  <c r="I54" i="1"/>
  <c r="H54" i="1"/>
  <c r="X53" i="1"/>
  <c r="W53" i="1"/>
  <c r="V53" i="1"/>
  <c r="U53" i="1"/>
  <c r="T53" i="1"/>
  <c r="P53" i="1"/>
  <c r="L53" i="1"/>
  <c r="L20" i="3" s="1"/>
  <c r="H53" i="1"/>
  <c r="AF51" i="1"/>
  <c r="AN51" i="1" s="1"/>
  <c r="AE51" i="1"/>
  <c r="AM51" i="1" s="1"/>
  <c r="AB51" i="1"/>
  <c r="AA51" i="1"/>
  <c r="Z51" i="1"/>
  <c r="O51" i="1"/>
  <c r="L51" i="1"/>
  <c r="J51" i="1"/>
  <c r="H51" i="1"/>
  <c r="I51" i="1" s="1"/>
  <c r="AF50" i="1"/>
  <c r="AN50" i="1" s="1"/>
  <c r="AE50" i="1"/>
  <c r="AM50" i="1" s="1"/>
  <c r="AB50" i="1"/>
  <c r="AA50" i="1"/>
  <c r="Z50" i="1"/>
  <c r="O50" i="1"/>
  <c r="L50" i="1"/>
  <c r="J50" i="1"/>
  <c r="I50" i="1"/>
  <c r="H50" i="1"/>
  <c r="AF49" i="1"/>
  <c r="AN49" i="1" s="1"/>
  <c r="AE49" i="1"/>
  <c r="AM49" i="1" s="1"/>
  <c r="AB49" i="1"/>
  <c r="AA49" i="1"/>
  <c r="Z49" i="1"/>
  <c r="O49" i="1"/>
  <c r="L49" i="1"/>
  <c r="J49" i="1"/>
  <c r="H49" i="1"/>
  <c r="I49" i="1" s="1"/>
  <c r="AF47" i="1"/>
  <c r="AN47" i="1" s="1"/>
  <c r="AE47" i="1"/>
  <c r="AM47" i="1" s="1"/>
  <c r="AB47" i="1"/>
  <c r="AA47" i="1"/>
  <c r="Z47" i="1"/>
  <c r="AI45" i="1" s="1"/>
  <c r="O47" i="1"/>
  <c r="L47" i="1"/>
  <c r="J47" i="1"/>
  <c r="I47" i="1"/>
  <c r="H47" i="1"/>
  <c r="AF46" i="1"/>
  <c r="AN46" i="1" s="1"/>
  <c r="AE46" i="1"/>
  <c r="AM46" i="1" s="1"/>
  <c r="AB46" i="1"/>
  <c r="AA46" i="1"/>
  <c r="Z46" i="1"/>
  <c r="O46" i="1"/>
  <c r="L46" i="1"/>
  <c r="J46" i="1"/>
  <c r="H46" i="1"/>
  <c r="I46" i="1" s="1"/>
  <c r="AK45" i="1"/>
  <c r="AJ45" i="1"/>
  <c r="X45" i="1"/>
  <c r="W45" i="1"/>
  <c r="V45" i="1"/>
  <c r="U45" i="1"/>
  <c r="T45" i="1"/>
  <c r="P45" i="1"/>
  <c r="L45" i="1"/>
  <c r="L19" i="3" s="1"/>
  <c r="AN44" i="1"/>
  <c r="AF44" i="1"/>
  <c r="AE44" i="1"/>
  <c r="AM44" i="1" s="1"/>
  <c r="AB44" i="1"/>
  <c r="AA44" i="1"/>
  <c r="Z44" i="1"/>
  <c r="O44" i="1"/>
  <c r="L44" i="1"/>
  <c r="J44" i="1"/>
  <c r="H44" i="1"/>
  <c r="AN42" i="1"/>
  <c r="AF42" i="1"/>
  <c r="AE42" i="1"/>
  <c r="AM42" i="1" s="1"/>
  <c r="AB42" i="1"/>
  <c r="AK41" i="1" s="1"/>
  <c r="AA42" i="1"/>
  <c r="Z42" i="1"/>
  <c r="O42" i="1"/>
  <c r="P41" i="1" s="1"/>
  <c r="L42" i="1"/>
  <c r="L11" i="2" s="1"/>
  <c r="J42" i="1"/>
  <c r="AJ41" i="1"/>
  <c r="AI41" i="1"/>
  <c r="X41" i="1"/>
  <c r="W41" i="1"/>
  <c r="V41" i="1"/>
  <c r="U41" i="1"/>
  <c r="T41" i="1"/>
  <c r="AN40" i="1"/>
  <c r="AM40" i="1"/>
  <c r="AF40" i="1"/>
  <c r="AE40" i="1"/>
  <c r="AA40" i="1"/>
  <c r="AJ38" i="1" s="1"/>
  <c r="Z40" i="1"/>
  <c r="O40" i="1"/>
  <c r="L40" i="1"/>
  <c r="J40" i="1"/>
  <c r="I40" i="1" s="1"/>
  <c r="H40" i="1"/>
  <c r="AN39" i="1"/>
  <c r="J10" i="2" s="1"/>
  <c r="AM39" i="1"/>
  <c r="AF39" i="1"/>
  <c r="AE39" i="1"/>
  <c r="AB39" i="1"/>
  <c r="AA39" i="1"/>
  <c r="Z39" i="1"/>
  <c r="O39" i="1"/>
  <c r="L39" i="1"/>
  <c r="L38" i="1" s="1"/>
  <c r="L17" i="3" s="1"/>
  <c r="J39" i="1"/>
  <c r="I39" i="1" s="1"/>
  <c r="H39" i="1"/>
  <c r="AI38" i="1"/>
  <c r="X38" i="1"/>
  <c r="W38" i="1"/>
  <c r="V38" i="1"/>
  <c r="U38" i="1"/>
  <c r="T38" i="1"/>
  <c r="R38" i="1"/>
  <c r="P38" i="1"/>
  <c r="I38" i="1"/>
  <c r="J17" i="3" s="1"/>
  <c r="H38" i="1"/>
  <c r="I17" i="3" s="1"/>
  <c r="AM37" i="1"/>
  <c r="AF37" i="1"/>
  <c r="AN37" i="1" s="1"/>
  <c r="AE37" i="1"/>
  <c r="AA37" i="1"/>
  <c r="Z37" i="1"/>
  <c r="O37" i="1"/>
  <c r="L37" i="1"/>
  <c r="J37" i="1"/>
  <c r="AB37" i="1" s="1"/>
  <c r="AK36" i="1" s="1"/>
  <c r="H37" i="1"/>
  <c r="AJ36" i="1"/>
  <c r="AI36" i="1"/>
  <c r="X36" i="1"/>
  <c r="W36" i="1"/>
  <c r="V36" i="1"/>
  <c r="U36" i="1"/>
  <c r="T36" i="1"/>
  <c r="P36" i="1"/>
  <c r="L36" i="1"/>
  <c r="L16" i="3" s="1"/>
  <c r="H36" i="1"/>
  <c r="AF35" i="1"/>
  <c r="AN35" i="1" s="1"/>
  <c r="AE35" i="1"/>
  <c r="AM35" i="1" s="1"/>
  <c r="AB35" i="1"/>
  <c r="AA35" i="1"/>
  <c r="Z35" i="1"/>
  <c r="AI33" i="1" s="1"/>
  <c r="L35" i="1"/>
  <c r="J35" i="1"/>
  <c r="I35" i="1"/>
  <c r="O35" i="1" s="1"/>
  <c r="P33" i="1" s="1"/>
  <c r="H35" i="1"/>
  <c r="AF34" i="1"/>
  <c r="AN34" i="1" s="1"/>
  <c r="AE34" i="1"/>
  <c r="AM34" i="1" s="1"/>
  <c r="I9" i="2" s="1"/>
  <c r="AB34" i="1"/>
  <c r="AA34" i="1"/>
  <c r="Z34" i="1"/>
  <c r="O34" i="1"/>
  <c r="L34" i="1"/>
  <c r="L9" i="2" s="1"/>
  <c r="J34" i="1"/>
  <c r="H34" i="1"/>
  <c r="I34" i="1" s="1"/>
  <c r="I33" i="1" s="1"/>
  <c r="AK33" i="1"/>
  <c r="AJ33" i="1"/>
  <c r="X33" i="1"/>
  <c r="W33" i="1"/>
  <c r="V33" i="1"/>
  <c r="U33" i="1"/>
  <c r="T33" i="1"/>
  <c r="L33" i="1"/>
  <c r="L15" i="3" s="1"/>
  <c r="AN32" i="1"/>
  <c r="AF32" i="1"/>
  <c r="AE32" i="1"/>
  <c r="AM32" i="1" s="1"/>
  <c r="AB32" i="1"/>
  <c r="AA32" i="1"/>
  <c r="Z32" i="1"/>
  <c r="O32" i="1"/>
  <c r="P31" i="1" s="1"/>
  <c r="L32" i="1"/>
  <c r="J32" i="1"/>
  <c r="H32" i="1"/>
  <c r="H31" i="1" s="1"/>
  <c r="AK31" i="1"/>
  <c r="AJ31" i="1"/>
  <c r="AI31" i="1"/>
  <c r="X31" i="1"/>
  <c r="W31" i="1"/>
  <c r="V31" i="1"/>
  <c r="U31" i="1"/>
  <c r="T31" i="1"/>
  <c r="L31" i="1"/>
  <c r="L14" i="3" s="1"/>
  <c r="AN30" i="1"/>
  <c r="AM30" i="1"/>
  <c r="AF30" i="1"/>
  <c r="AE30" i="1"/>
  <c r="AB30" i="1"/>
  <c r="AA30" i="1"/>
  <c r="Z30" i="1"/>
  <c r="O30" i="1"/>
  <c r="L30" i="1"/>
  <c r="J30" i="1"/>
  <c r="I30" i="1" s="1"/>
  <c r="H30" i="1"/>
  <c r="AN29" i="1"/>
  <c r="AM29" i="1"/>
  <c r="AF29" i="1"/>
  <c r="AE29" i="1"/>
  <c r="AA29" i="1"/>
  <c r="Z29" i="1"/>
  <c r="O29" i="1"/>
  <c r="L29" i="1"/>
  <c r="J29" i="1"/>
  <c r="I29" i="1" s="1"/>
  <c r="H29" i="1"/>
  <c r="AN28" i="1"/>
  <c r="AM28" i="1"/>
  <c r="AF28" i="1"/>
  <c r="AE28" i="1"/>
  <c r="AA28" i="1"/>
  <c r="AJ26" i="1" s="1"/>
  <c r="Z28" i="1"/>
  <c r="O28" i="1"/>
  <c r="L28" i="1"/>
  <c r="J28" i="1"/>
  <c r="I28" i="1" s="1"/>
  <c r="H28" i="1"/>
  <c r="AN27" i="1"/>
  <c r="AM27" i="1"/>
  <c r="AF27" i="1"/>
  <c r="AE27" i="1"/>
  <c r="AB27" i="1"/>
  <c r="AA27" i="1"/>
  <c r="Z27" i="1"/>
  <c r="O27" i="1"/>
  <c r="L27" i="1"/>
  <c r="J27" i="1"/>
  <c r="I27" i="1" s="1"/>
  <c r="H27" i="1"/>
  <c r="AI26" i="1"/>
  <c r="X26" i="1"/>
  <c r="W26" i="1"/>
  <c r="V26" i="1"/>
  <c r="U26" i="1"/>
  <c r="T26" i="1"/>
  <c r="R26" i="1"/>
  <c r="P26" i="1"/>
  <c r="I26" i="1"/>
  <c r="J13" i="3" s="1"/>
  <c r="H26" i="1"/>
  <c r="I13" i="3" s="1"/>
  <c r="AM25" i="1"/>
  <c r="AF25" i="1"/>
  <c r="AN25" i="1" s="1"/>
  <c r="AE25" i="1"/>
  <c r="AA25" i="1"/>
  <c r="Z25" i="1"/>
  <c r="O25" i="1"/>
  <c r="L25" i="1"/>
  <c r="J25" i="1"/>
  <c r="AB25" i="1" s="1"/>
  <c r="H25" i="1"/>
  <c r="AM24" i="1"/>
  <c r="AF24" i="1"/>
  <c r="AN24" i="1" s="1"/>
  <c r="AE24" i="1"/>
  <c r="AA24" i="1"/>
  <c r="Z24" i="1"/>
  <c r="O24" i="1"/>
  <c r="L24" i="1"/>
  <c r="J24" i="1"/>
  <c r="AB24" i="1" s="1"/>
  <c r="I24" i="1"/>
  <c r="H24" i="1"/>
  <c r="AM23" i="1"/>
  <c r="AF23" i="1"/>
  <c r="AN23" i="1" s="1"/>
  <c r="AE23" i="1"/>
  <c r="AA23" i="1"/>
  <c r="Z23" i="1"/>
  <c r="O23" i="1"/>
  <c r="L23" i="1"/>
  <c r="J23" i="1"/>
  <c r="AB23" i="1" s="1"/>
  <c r="H23" i="1"/>
  <c r="AM21" i="1"/>
  <c r="AF21" i="1"/>
  <c r="AN21" i="1" s="1"/>
  <c r="AE21" i="1"/>
  <c r="AA21" i="1"/>
  <c r="AJ20" i="1" s="1"/>
  <c r="Z21" i="1"/>
  <c r="AI20" i="1" s="1"/>
  <c r="O21" i="1"/>
  <c r="L21" i="1"/>
  <c r="J21" i="1"/>
  <c r="AB21" i="1" s="1"/>
  <c r="AK20" i="1" s="1"/>
  <c r="I21" i="1"/>
  <c r="H21" i="1"/>
  <c r="X20" i="1"/>
  <c r="W20" i="1"/>
  <c r="V20" i="1"/>
  <c r="U20" i="1"/>
  <c r="T20" i="1"/>
  <c r="P20" i="1"/>
  <c r="L20" i="1"/>
  <c r="L12" i="3" s="1"/>
  <c r="H20" i="1"/>
  <c r="AF19" i="1"/>
  <c r="AN19" i="1" s="1"/>
  <c r="AE19" i="1"/>
  <c r="AM19" i="1" s="1"/>
  <c r="AB19" i="1"/>
  <c r="AA19" i="1"/>
  <c r="Z19" i="1"/>
  <c r="O19" i="1"/>
  <c r="L19" i="1"/>
  <c r="J19" i="1"/>
  <c r="H19" i="1"/>
  <c r="I19" i="1" s="1"/>
  <c r="AF18" i="1"/>
  <c r="AN18" i="1" s="1"/>
  <c r="AE18" i="1"/>
  <c r="AM18" i="1" s="1"/>
  <c r="AB18" i="1"/>
  <c r="AA18" i="1"/>
  <c r="Z18" i="1"/>
  <c r="AI16" i="1" s="1"/>
  <c r="O18" i="1"/>
  <c r="L18" i="1"/>
  <c r="J18" i="1"/>
  <c r="I18" i="1"/>
  <c r="H18" i="1"/>
  <c r="AF17" i="1"/>
  <c r="AN17" i="1" s="1"/>
  <c r="AE17" i="1"/>
  <c r="AM17" i="1" s="1"/>
  <c r="AB17" i="1"/>
  <c r="AA17" i="1"/>
  <c r="Z17" i="1"/>
  <c r="O17" i="1"/>
  <c r="L17" i="1"/>
  <c r="J17" i="1"/>
  <c r="H17" i="1"/>
  <c r="I17" i="1" s="1"/>
  <c r="AK16" i="1"/>
  <c r="AJ16" i="1"/>
  <c r="X16" i="1"/>
  <c r="W16" i="1"/>
  <c r="V16" i="1"/>
  <c r="U16" i="1"/>
  <c r="T16" i="1"/>
  <c r="P16" i="1"/>
  <c r="L16" i="1"/>
  <c r="L11" i="3" s="1"/>
  <c r="AN15" i="1"/>
  <c r="AF15" i="1"/>
  <c r="AE15" i="1"/>
  <c r="AM15" i="1" s="1"/>
  <c r="AB15" i="1"/>
  <c r="AA15" i="1"/>
  <c r="Z15" i="1"/>
  <c r="O15" i="1"/>
  <c r="L15" i="1"/>
  <c r="J15" i="1"/>
  <c r="H15" i="1"/>
  <c r="AN14" i="1"/>
  <c r="AF14" i="1"/>
  <c r="AE14" i="1"/>
  <c r="AM14" i="1" s="1"/>
  <c r="AB14" i="1"/>
  <c r="AK13" i="1" s="1"/>
  <c r="AA14" i="1"/>
  <c r="Z14" i="1"/>
  <c r="O14" i="1"/>
  <c r="P13" i="1" s="1"/>
  <c r="L14" i="1"/>
  <c r="J14" i="1"/>
  <c r="AJ13" i="1"/>
  <c r="AI13" i="1"/>
  <c r="X13" i="1"/>
  <c r="W13" i="1"/>
  <c r="V13" i="1"/>
  <c r="U13" i="1"/>
  <c r="T13" i="1"/>
  <c r="L13" i="1"/>
  <c r="L10" i="3" s="1"/>
  <c r="AN11" i="1"/>
  <c r="AM11" i="1"/>
  <c r="AF11" i="1"/>
  <c r="AE11" i="1"/>
  <c r="AA11" i="1"/>
  <c r="AJ10" i="1" s="1"/>
  <c r="Z11" i="1"/>
  <c r="O11" i="1"/>
  <c r="L11" i="1"/>
  <c r="L10" i="1" s="1"/>
  <c r="L9" i="3" s="1"/>
  <c r="J11" i="1"/>
  <c r="I11" i="1" s="1"/>
  <c r="I10" i="1" s="1"/>
  <c r="H11" i="1"/>
  <c r="AI10" i="1"/>
  <c r="X10" i="1"/>
  <c r="W10" i="1"/>
  <c r="V10" i="1"/>
  <c r="U10" i="1"/>
  <c r="T10" i="1"/>
  <c r="R10" i="1"/>
  <c r="P10" i="1"/>
  <c r="H10" i="1"/>
  <c r="I9" i="3" s="1"/>
  <c r="AM9" i="1"/>
  <c r="AF9" i="1"/>
  <c r="AN9" i="1" s="1"/>
  <c r="J8" i="2" s="1"/>
  <c r="AE9" i="1"/>
  <c r="AA9" i="1"/>
  <c r="Z9" i="1"/>
  <c r="O9" i="1"/>
  <c r="P8" i="1" s="1"/>
  <c r="L9" i="1"/>
  <c r="J9" i="1"/>
  <c r="AB9" i="1" s="1"/>
  <c r="H9" i="1"/>
  <c r="I9" i="1" s="1"/>
  <c r="I8" i="1" s="1"/>
  <c r="AK8" i="1"/>
  <c r="AJ8" i="1"/>
  <c r="AI8" i="1"/>
  <c r="X8" i="1"/>
  <c r="C15" i="4" s="1"/>
  <c r="W8" i="1"/>
  <c r="V8" i="1"/>
  <c r="U8" i="1"/>
  <c r="T8" i="1"/>
  <c r="L8" i="1"/>
  <c r="L8" i="3" s="1"/>
  <c r="J15" i="3" l="1"/>
  <c r="S33" i="1"/>
  <c r="I23" i="3"/>
  <c r="K23" i="3" s="1"/>
  <c r="N23" i="3" s="1"/>
  <c r="J70" i="1"/>
  <c r="T70" i="1"/>
  <c r="J31" i="3"/>
  <c r="S108" i="1"/>
  <c r="J9" i="3"/>
  <c r="S10" i="1"/>
  <c r="J10" i="1"/>
  <c r="J8" i="3"/>
  <c r="S8" i="1"/>
  <c r="I16" i="1"/>
  <c r="I45" i="1"/>
  <c r="J21" i="3"/>
  <c r="U57" i="1"/>
  <c r="J57" i="1"/>
  <c r="J24" i="3"/>
  <c r="U72" i="1"/>
  <c r="J25" i="3"/>
  <c r="U85" i="1"/>
  <c r="J85" i="1"/>
  <c r="I8" i="2"/>
  <c r="K8" i="2" s="1"/>
  <c r="AB29" i="1"/>
  <c r="C24" i="4" s="1"/>
  <c r="F24" i="4" s="1"/>
  <c r="I11" i="2"/>
  <c r="K11" i="2" s="1"/>
  <c r="N11" i="2" s="1"/>
  <c r="J14" i="2"/>
  <c r="J94" i="1"/>
  <c r="H98" i="1"/>
  <c r="H97" i="1" s="1"/>
  <c r="L108" i="1"/>
  <c r="L31" i="3" s="1"/>
  <c r="I33" i="3"/>
  <c r="C13" i="4"/>
  <c r="C23" i="4"/>
  <c r="F23" i="4" s="1"/>
  <c r="AB11" i="1"/>
  <c r="AK10" i="1" s="1"/>
  <c r="H14" i="1"/>
  <c r="H13" i="1" s="1"/>
  <c r="H16" i="1"/>
  <c r="I23" i="1"/>
  <c r="I20" i="1" s="1"/>
  <c r="I25" i="1"/>
  <c r="AB28" i="1"/>
  <c r="H33" i="1"/>
  <c r="J9" i="2"/>
  <c r="K9" i="2" s="1"/>
  <c r="N9" i="2" s="1"/>
  <c r="I37" i="1"/>
  <c r="I36" i="1" s="1"/>
  <c r="I10" i="2"/>
  <c r="K10" i="2" s="1"/>
  <c r="N10" i="2" s="1"/>
  <c r="AB40" i="1"/>
  <c r="AK38" i="1" s="1"/>
  <c r="H42" i="1"/>
  <c r="H41" i="1" s="1"/>
  <c r="H45" i="1"/>
  <c r="I55" i="1"/>
  <c r="I53" i="1" s="1"/>
  <c r="L12" i="2"/>
  <c r="L57" i="1"/>
  <c r="L21" i="3" s="1"/>
  <c r="AB58" i="1"/>
  <c r="AB63" i="1"/>
  <c r="H68" i="1"/>
  <c r="I68" i="1" s="1"/>
  <c r="AB89" i="1"/>
  <c r="I29" i="3"/>
  <c r="R102" i="1"/>
  <c r="J102" i="1"/>
  <c r="AB105" i="1"/>
  <c r="AK104" i="1" s="1"/>
  <c r="I31" i="3"/>
  <c r="K31" i="3" s="1"/>
  <c r="N31" i="3" s="1"/>
  <c r="J108" i="1"/>
  <c r="I115" i="1"/>
  <c r="S26" i="1"/>
  <c r="I14" i="3"/>
  <c r="R31" i="1"/>
  <c r="S38" i="1"/>
  <c r="L41" i="1"/>
  <c r="L18" i="3" s="1"/>
  <c r="AB64" i="1"/>
  <c r="H65" i="1"/>
  <c r="K14" i="2"/>
  <c r="N14" i="2" s="1"/>
  <c r="AB90" i="1"/>
  <c r="I100" i="1"/>
  <c r="AB100" i="1"/>
  <c r="AM107" i="1"/>
  <c r="H107" i="1"/>
  <c r="H8" i="1"/>
  <c r="C22" i="4"/>
  <c r="I15" i="1"/>
  <c r="J26" i="1"/>
  <c r="J31" i="1"/>
  <c r="I32" i="1"/>
  <c r="I31" i="1" s="1"/>
  <c r="I16" i="3"/>
  <c r="J36" i="1"/>
  <c r="R36" i="1"/>
  <c r="J38" i="1"/>
  <c r="I44" i="1"/>
  <c r="AB59" i="1"/>
  <c r="I66" i="1"/>
  <c r="I69" i="1"/>
  <c r="I24" i="3"/>
  <c r="T72" i="1"/>
  <c r="J72" i="1"/>
  <c r="L14" i="2"/>
  <c r="L85" i="1"/>
  <c r="L25" i="3" s="1"/>
  <c r="AB86" i="1"/>
  <c r="U94" i="1"/>
  <c r="AB109" i="1"/>
  <c r="AK108" i="1" s="1"/>
  <c r="C14" i="4"/>
  <c r="I14" i="1"/>
  <c r="I13" i="1" s="1"/>
  <c r="I12" i="3"/>
  <c r="R20" i="1"/>
  <c r="L26" i="1"/>
  <c r="L13" i="3" s="1"/>
  <c r="I42" i="1"/>
  <c r="I41" i="1" s="1"/>
  <c r="J11" i="2"/>
  <c r="I20" i="3"/>
  <c r="J53" i="1"/>
  <c r="R53" i="1"/>
  <c r="P65" i="1"/>
  <c r="I13" i="2"/>
  <c r="K13" i="2" s="1"/>
  <c r="N13" i="2" s="1"/>
  <c r="AK72" i="1"/>
  <c r="AB88" i="1"/>
  <c r="AB91" i="1"/>
  <c r="H93" i="1"/>
  <c r="H92" i="1" s="1"/>
  <c r="AB101" i="1"/>
  <c r="J29" i="3"/>
  <c r="S102" i="1"/>
  <c r="AM105" i="1"/>
  <c r="I16" i="2" s="1"/>
  <c r="K16" i="2" s="1"/>
  <c r="N16" i="2" s="1"/>
  <c r="H105" i="1"/>
  <c r="H104" i="1" s="1"/>
  <c r="AB107" i="1"/>
  <c r="I107" i="1"/>
  <c r="H112" i="1"/>
  <c r="H111" i="1" s="1"/>
  <c r="I117" i="1"/>
  <c r="AJ116" i="1"/>
  <c r="L10" i="2"/>
  <c r="L8" i="2"/>
  <c r="T57" i="1"/>
  <c r="T85" i="1"/>
  <c r="I98" i="1"/>
  <c r="I97" i="1" s="1"/>
  <c r="I112" i="1"/>
  <c r="I111" i="1" s="1"/>
  <c r="I34" i="3"/>
  <c r="I119" i="1"/>
  <c r="O119" i="1" s="1"/>
  <c r="K9" i="3"/>
  <c r="N9" i="3" s="1"/>
  <c r="K13" i="3"/>
  <c r="N13" i="3" s="1"/>
  <c r="K17" i="3"/>
  <c r="N17" i="3" s="1"/>
  <c r="K21" i="3"/>
  <c r="N21" i="3" s="1"/>
  <c r="K25" i="3"/>
  <c r="N25" i="3" s="1"/>
  <c r="T94" i="1"/>
  <c r="I27" i="3"/>
  <c r="K27" i="3" s="1"/>
  <c r="N27" i="3" s="1"/>
  <c r="L16" i="2"/>
  <c r="J16" i="2"/>
  <c r="R111" i="1" l="1"/>
  <c r="I32" i="3"/>
  <c r="J111" i="1"/>
  <c r="I26" i="3"/>
  <c r="T92" i="1"/>
  <c r="J92" i="1"/>
  <c r="I15" i="3"/>
  <c r="K15" i="3" s="1"/>
  <c r="N15" i="3" s="1"/>
  <c r="J33" i="1"/>
  <c r="R33" i="1"/>
  <c r="I11" i="3"/>
  <c r="K11" i="3" s="1"/>
  <c r="N11" i="3" s="1"/>
  <c r="J16" i="1"/>
  <c r="R16" i="1"/>
  <c r="I28" i="3"/>
  <c r="K28" i="3" s="1"/>
  <c r="N28" i="3" s="1"/>
  <c r="R97" i="1"/>
  <c r="J97" i="1"/>
  <c r="I93" i="1"/>
  <c r="I92" i="1" s="1"/>
  <c r="K20" i="3"/>
  <c r="N20" i="3" s="1"/>
  <c r="K24" i="3"/>
  <c r="N24" i="3" s="1"/>
  <c r="J20" i="3"/>
  <c r="S53" i="1"/>
  <c r="AK26" i="1"/>
  <c r="I10" i="3"/>
  <c r="R13" i="1"/>
  <c r="J13" i="1"/>
  <c r="K17" i="2"/>
  <c r="N8" i="2"/>
  <c r="J11" i="3"/>
  <c r="S16" i="1"/>
  <c r="J32" i="3"/>
  <c r="S111" i="1"/>
  <c r="O117" i="1"/>
  <c r="P116" i="1" s="1"/>
  <c r="I116" i="1"/>
  <c r="J104" i="1"/>
  <c r="I30" i="3"/>
  <c r="R104" i="1"/>
  <c r="J18" i="3"/>
  <c r="S41" i="1"/>
  <c r="I65" i="1"/>
  <c r="AK97" i="1"/>
  <c r="I22" i="3"/>
  <c r="T65" i="1"/>
  <c r="C11" i="4" s="1"/>
  <c r="J65" i="1"/>
  <c r="I114" i="1"/>
  <c r="O115" i="1"/>
  <c r="P114" i="1" s="1"/>
  <c r="C16" i="4" s="1"/>
  <c r="I18" i="3"/>
  <c r="R41" i="1"/>
  <c r="J41" i="1"/>
  <c r="J12" i="3"/>
  <c r="K12" i="3" s="1"/>
  <c r="N12" i="3" s="1"/>
  <c r="S20" i="1"/>
  <c r="I24" i="4"/>
  <c r="J19" i="3"/>
  <c r="S45" i="1"/>
  <c r="J28" i="3"/>
  <c r="S97" i="1"/>
  <c r="J10" i="3"/>
  <c r="S13" i="1"/>
  <c r="AK85" i="1"/>
  <c r="I8" i="3"/>
  <c r="K8" i="3" s="1"/>
  <c r="J8" i="1"/>
  <c r="R8" i="1"/>
  <c r="C9" i="4" s="1"/>
  <c r="J20" i="1"/>
  <c r="J14" i="3"/>
  <c r="K14" i="3" s="1"/>
  <c r="N14" i="3" s="1"/>
  <c r="S31" i="1"/>
  <c r="I23" i="4"/>
  <c r="I105" i="1"/>
  <c r="I104" i="1" s="1"/>
  <c r="K29" i="3"/>
  <c r="N29" i="3" s="1"/>
  <c r="AK57" i="1"/>
  <c r="I19" i="3"/>
  <c r="J45" i="1"/>
  <c r="R45" i="1"/>
  <c r="J16" i="3"/>
  <c r="K16" i="3" s="1"/>
  <c r="N16" i="3" s="1"/>
  <c r="S36" i="1"/>
  <c r="K22" i="3" l="1"/>
  <c r="N22" i="3" s="1"/>
  <c r="J33" i="3"/>
  <c r="K33" i="3" s="1"/>
  <c r="N33" i="3" s="1"/>
  <c r="J114" i="1"/>
  <c r="J34" i="3"/>
  <c r="K34" i="3" s="1"/>
  <c r="N34" i="3" s="1"/>
  <c r="J116" i="1"/>
  <c r="J120" i="1" s="1"/>
  <c r="K32" i="3"/>
  <c r="N32" i="3" s="1"/>
  <c r="S104" i="1"/>
  <c r="C10" i="4" s="1"/>
  <c r="C17" i="4" s="1"/>
  <c r="J30" i="3"/>
  <c r="N8" i="3"/>
  <c r="J22" i="3"/>
  <c r="U65" i="1"/>
  <c r="C12" i="4" s="1"/>
  <c r="J26" i="3"/>
  <c r="K26" i="3" s="1"/>
  <c r="N26" i="3" s="1"/>
  <c r="U92" i="1"/>
  <c r="K19" i="3"/>
  <c r="N19" i="3" s="1"/>
  <c r="K18" i="3"/>
  <c r="N18" i="3" s="1"/>
  <c r="K30" i="3"/>
  <c r="N30" i="3" s="1"/>
  <c r="K10" i="3"/>
  <c r="N10" i="3" s="1"/>
  <c r="K35" i="3" l="1"/>
</calcChain>
</file>

<file path=xl/sharedStrings.xml><?xml version="1.0" encoding="utf-8"?>
<sst xmlns="http://schemas.openxmlformats.org/spreadsheetml/2006/main" count="947" uniqueCount="402">
  <si>
    <t>Stavební rozpočet</t>
  </si>
  <si>
    <t>Název stavby:</t>
  </si>
  <si>
    <t>13_2024_MŠ Sluníčko F. Čejky</t>
  </si>
  <si>
    <t>Doba výstavby:</t>
  </si>
  <si>
    <t>Objednatel:</t>
  </si>
  <si>
    <t>Druh stavby:</t>
  </si>
  <si>
    <t>Začátek výstavby:</t>
  </si>
  <si>
    <t>13.03.2024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</si>
  <si>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</si>
  <si>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</si>
  <si>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</si>
  <si>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</si>
  <si>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</si>
  <si>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</si>
  <si>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</si>
  <si>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</si>
  <si>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</si>
  <si>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</si>
  <si>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</si>
  <si>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</si>
  <si>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</si>
  <si>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</si>
  <si>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</si>
  <si>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</si>
  <si>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</si>
  <si>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</si>
  <si>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</si>
  <si>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</si>
  <si>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</si>
  <si>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</si>
  <si>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</si>
  <si>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</si>
  <si>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</si>
  <si>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</si>
  <si>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</si>
  <si>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</si>
  <si>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</si>
  <si>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</si>
  <si>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</si>
  <si>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</t>
  </si>
  <si>
    <t>Zemní práce</t>
  </si>
  <si>
    <t>HS</t>
  </si>
  <si>
    <t>100001500R00</t>
  </si>
  <si>
    <t>Dočištění stěny</t>
  </si>
  <si>
    <t>m2</t>
  </si>
  <si>
    <t>RTS II / 2023</t>
  </si>
  <si>
    <t>1_</t>
  </si>
  <si>
    <t>_</t>
  </si>
  <si>
    <t>11</t>
  </si>
  <si>
    <t>Přípravné a přidružené práce</t>
  </si>
  <si>
    <t>2</t>
  </si>
  <si>
    <t>113152112R00</t>
  </si>
  <si>
    <t>Odstranění podkladu z kameniva drceného</t>
  </si>
  <si>
    <t>m3</t>
  </si>
  <si>
    <t>11_</t>
  </si>
  <si>
    <t>Poznámka:</t>
  </si>
  <si>
    <t>kamenivo pod terasou</t>
  </si>
  <si>
    <t>13</t>
  </si>
  <si>
    <t>Hloubené vykopávky</t>
  </si>
  <si>
    <t>3</t>
  </si>
  <si>
    <t>132200010RA0</t>
  </si>
  <si>
    <t>Hloubení nezapaž. rýh šířky do 60 cm v hornině 1-4</t>
  </si>
  <si>
    <t>13_</t>
  </si>
  <si>
    <t>4</t>
  </si>
  <si>
    <t>131301119R00</t>
  </si>
  <si>
    <t>Příplatek za lepivost - hloubení nezap.jam v hor.4</t>
  </si>
  <si>
    <t>16</t>
  </si>
  <si>
    <t>Přemístění výkopku</t>
  </si>
  <si>
    <t>5</t>
  </si>
  <si>
    <t>162201201R00</t>
  </si>
  <si>
    <t>Vodorovné přemíst. výkopku nošením hor.1-4, do 10m</t>
  </si>
  <si>
    <t>16_</t>
  </si>
  <si>
    <t>6</t>
  </si>
  <si>
    <t>162201211R00</t>
  </si>
  <si>
    <t>Příplatek za dalš.10 m, kbelík, výkopek z hor.1- 4</t>
  </si>
  <si>
    <t>7</t>
  </si>
  <si>
    <t>167101101R00</t>
  </si>
  <si>
    <t>Nakládání výkopku z hor. 1 ÷ 4 v množství do 100 m3</t>
  </si>
  <si>
    <t>17</t>
  </si>
  <si>
    <t>Konstrukce ze zemin</t>
  </si>
  <si>
    <t>8</t>
  </si>
  <si>
    <t>174101101R00</t>
  </si>
  <si>
    <t>Zásyp jam, rýh, šachet se zhutněním</t>
  </si>
  <si>
    <t>17_</t>
  </si>
  <si>
    <t>podkladní štěrk</t>
  </si>
  <si>
    <t>9</t>
  </si>
  <si>
    <t>583426831</t>
  </si>
  <si>
    <t>Kamenivo drcené 16/32 Hrabůvka, OLK</t>
  </si>
  <si>
    <t>t</t>
  </si>
  <si>
    <t>10</t>
  </si>
  <si>
    <t>5832012</t>
  </si>
  <si>
    <t>Zemina zahradní, tříděná 0/8</t>
  </si>
  <si>
    <t>18</t>
  </si>
  <si>
    <t>Povrchové úpravy terénu</t>
  </si>
  <si>
    <t>12</t>
  </si>
  <si>
    <t>182001131R00</t>
  </si>
  <si>
    <t>Plošná úprava terénu, nerovnosti do 20 cm v rovině</t>
  </si>
  <si>
    <t>18_</t>
  </si>
  <si>
    <t>14</t>
  </si>
  <si>
    <t>180404111R00</t>
  </si>
  <si>
    <t>Založení hřišťového trávníku výsevem na ornici</t>
  </si>
  <si>
    <t>15</t>
  </si>
  <si>
    <t>00572400</t>
  </si>
  <si>
    <t>Směs travní parková I. běžná zátěž PROFI</t>
  </si>
  <si>
    <t>kg</t>
  </si>
  <si>
    <t>19</t>
  </si>
  <si>
    <t>Hloubení pro podzemní stěny, ražení a hloubení důlní</t>
  </si>
  <si>
    <t>199000005R00</t>
  </si>
  <si>
    <t>Poplatek za uložení na skládce (skladkovné) zeminy a kamení</t>
  </si>
  <si>
    <t>RTS I / 2023</t>
  </si>
  <si>
    <t>19_</t>
  </si>
  <si>
    <t>27</t>
  </si>
  <si>
    <t>Základy</t>
  </si>
  <si>
    <t>274313621R00</t>
  </si>
  <si>
    <t>Beton základových pasů prostý C 20/25</t>
  </si>
  <si>
    <t>27_</t>
  </si>
  <si>
    <t>2_</t>
  </si>
  <si>
    <t>998274111R00</t>
  </si>
  <si>
    <t>Přesun hmot, trubní vedení betonové ve štole</t>
  </si>
  <si>
    <t>28</t>
  </si>
  <si>
    <t>Zpevňování hornin a konstrukcí</t>
  </si>
  <si>
    <t>289362303R00</t>
  </si>
  <si>
    <t>Výztuž příčných a podélných stěn z B500B do 16 mm M+D</t>
  </si>
  <si>
    <t>28_</t>
  </si>
  <si>
    <t>31</t>
  </si>
  <si>
    <t>Zdi podpěrné a volné</t>
  </si>
  <si>
    <t>20</t>
  </si>
  <si>
    <t>311112330RT3</t>
  </si>
  <si>
    <t>Stěna z tvárnic ztraceného bednění , tl. 300 mm + zalití tvárnic betonem C 20/25 D+M</t>
  </si>
  <si>
    <t>31_</t>
  </si>
  <si>
    <t>3_</t>
  </si>
  <si>
    <t>21</t>
  </si>
  <si>
    <t>311112320RT4</t>
  </si>
  <si>
    <t>Stěna z tvárnic ztraceného bednění, tl. 200 mm + zalití tvárnic betonem C 20/25 D+M</t>
  </si>
  <si>
    <t>Úpravy povrchů,podlahy a osazování výplní otvorů</t>
  </si>
  <si>
    <t>22</t>
  </si>
  <si>
    <t>602015102R00</t>
  </si>
  <si>
    <t>Postřik stěn cementový ručně</t>
  </si>
  <si>
    <t>6_</t>
  </si>
  <si>
    <t>vyspravení obnažené konstrukce zídky</t>
  </si>
  <si>
    <t>23</t>
  </si>
  <si>
    <t>58591531.A</t>
  </si>
  <si>
    <t>Postřik cementový, bal. 25 kg</t>
  </si>
  <si>
    <t>62</t>
  </si>
  <si>
    <t>Úprava povrchů vnější</t>
  </si>
  <si>
    <t>24</t>
  </si>
  <si>
    <t>625907111R00</t>
  </si>
  <si>
    <t>Očištění ocel.konstrukcí od usazenin, rzi a nátěru</t>
  </si>
  <si>
    <t>62_</t>
  </si>
  <si>
    <t>25</t>
  </si>
  <si>
    <t>622452001R00</t>
  </si>
  <si>
    <t>Vnější omítka stěn cementová, M+D</t>
  </si>
  <si>
    <t>zarovnání + vtlačení perlinky</t>
  </si>
  <si>
    <t>26</t>
  </si>
  <si>
    <t>622481211RT2</t>
  </si>
  <si>
    <t>Montáž výztužné sítě(perlinky)do stěrky-vněj.stěny M+D</t>
  </si>
  <si>
    <t>622432112R00</t>
  </si>
  <si>
    <t>Omítka stěn marmolit střednězrnná M+D</t>
  </si>
  <si>
    <t>zábradlí</t>
  </si>
  <si>
    <t>63</t>
  </si>
  <si>
    <t>Podlahy a podlahové konstrukce</t>
  </si>
  <si>
    <t>29</t>
  </si>
  <si>
    <t>630900030RAB</t>
  </si>
  <si>
    <t>Vybourání dlažby a podkladního betonu</t>
  </si>
  <si>
    <t>63_</t>
  </si>
  <si>
    <t>30</t>
  </si>
  <si>
    <t>631315621R00</t>
  </si>
  <si>
    <t>Mazanina betonová tl. 12 - 24 cm C 20/25 M+D</t>
  </si>
  <si>
    <t>631362021R00</t>
  </si>
  <si>
    <t>Výztuž mazanin svařovanou sítí z drátů Kari</t>
  </si>
  <si>
    <t>711</t>
  </si>
  <si>
    <t>Izolace proti vodě</t>
  </si>
  <si>
    <t>PS</t>
  </si>
  <si>
    <t>32</t>
  </si>
  <si>
    <t>711112001R00</t>
  </si>
  <si>
    <t>Provedení izolace proti vlhkosti na ploše svislé - penetrace</t>
  </si>
  <si>
    <t>711_</t>
  </si>
  <si>
    <t>71_</t>
  </si>
  <si>
    <t>33</t>
  </si>
  <si>
    <t>24617026</t>
  </si>
  <si>
    <t>Lak asfaltový izolační A1010/1999 černý</t>
  </si>
  <si>
    <t>34</t>
  </si>
  <si>
    <t>711482001RZ1</t>
  </si>
  <si>
    <t>Izolační systém, jednoduchý spoj, na ploše svislé M+D</t>
  </si>
  <si>
    <t>včetně dodávky nopové fólie a ukončovací lišty</t>
  </si>
  <si>
    <t>35</t>
  </si>
  <si>
    <t>Provedení izolace proti vlhkosti na ploše svislé - HI</t>
  </si>
  <si>
    <t>36</t>
  </si>
  <si>
    <t>11161753</t>
  </si>
  <si>
    <t>Hmota bitumenová hydroizolační 1-složková lepicí hydroizolace, bal. 30l</t>
  </si>
  <si>
    <t>l</t>
  </si>
  <si>
    <t>37</t>
  </si>
  <si>
    <t>998711101R00</t>
  </si>
  <si>
    <t>Přesun hmot pro izolace proti vodě, výšky do 6 m</t>
  </si>
  <si>
    <t>713</t>
  </si>
  <si>
    <t>Izolace tepelné</t>
  </si>
  <si>
    <t>38</t>
  </si>
  <si>
    <t>713131131R00</t>
  </si>
  <si>
    <t>Montáž tepelné izolace stěn lepením</t>
  </si>
  <si>
    <t>713_</t>
  </si>
  <si>
    <t>sokl</t>
  </si>
  <si>
    <t>39</t>
  </si>
  <si>
    <t>23170150</t>
  </si>
  <si>
    <t>lepící pěna pro XPS</t>
  </si>
  <si>
    <t>kus</t>
  </si>
  <si>
    <t>40</t>
  </si>
  <si>
    <t>28376357</t>
  </si>
  <si>
    <t>XPS tl. 80 mm</t>
  </si>
  <si>
    <t>764</t>
  </si>
  <si>
    <t>Konstrukce klempířské</t>
  </si>
  <si>
    <t>41</t>
  </si>
  <si>
    <t>764900020RA0</t>
  </si>
  <si>
    <t>Demontáž oplechování zdí</t>
  </si>
  <si>
    <t>m</t>
  </si>
  <si>
    <t>764_</t>
  </si>
  <si>
    <t>76_</t>
  </si>
  <si>
    <t>767</t>
  </si>
  <si>
    <t>Konstrukce doplňkové stavební (zámečnické)</t>
  </si>
  <si>
    <t>42</t>
  </si>
  <si>
    <t>767900090RA0</t>
  </si>
  <si>
    <t>Demontáž atypických ocelových konstrukcí - HEB profily a ocelový sloupek</t>
  </si>
  <si>
    <t>767_</t>
  </si>
  <si>
    <t>HEB profily a ocelový sloupek</t>
  </si>
  <si>
    <t>43</t>
  </si>
  <si>
    <t>Demontáž atypických ocelových konstrukcí - zábradlí</t>
  </si>
  <si>
    <t>44</t>
  </si>
  <si>
    <t>767422111R00</t>
  </si>
  <si>
    <t>Montáž opláštění - oplechování atiky</t>
  </si>
  <si>
    <t>oplechování zídky a stínící stříšky</t>
  </si>
  <si>
    <t>45</t>
  </si>
  <si>
    <t>767914830R00</t>
  </si>
  <si>
    <t>Oplocení staveniště - demontáž mobilního stavebního oplocení výšky min. 2,0 m</t>
  </si>
  <si>
    <t>RTS I / 2022</t>
  </si>
  <si>
    <t>46</t>
  </si>
  <si>
    <t>767914130R00</t>
  </si>
  <si>
    <t>Montáž oplocení rámového H do 2,0 m</t>
  </si>
  <si>
    <t>47</t>
  </si>
  <si>
    <t>553424532</t>
  </si>
  <si>
    <t>plot mobilní drátěný vyztužený š 2200, v. do 2000 mm</t>
  </si>
  <si>
    <t>RTS II / 2022</t>
  </si>
  <si>
    <t>pronájem na 2 měsíce, délka 25 m; (25/2,2)*2</t>
  </si>
  <si>
    <t>48</t>
  </si>
  <si>
    <t>767995106R00</t>
  </si>
  <si>
    <t>Výroba a montáž kov. atypických konstr. do 250 kg - úprava a montáž zábradlí</t>
  </si>
  <si>
    <t>49</t>
  </si>
  <si>
    <t>998767101R00</t>
  </si>
  <si>
    <t>Přesun hmot pro zámečnické konstr., výšky do 6 m</t>
  </si>
  <si>
    <t>771</t>
  </si>
  <si>
    <t>Podlahy z dlaždic</t>
  </si>
  <si>
    <t>50</t>
  </si>
  <si>
    <t>771575107R00</t>
  </si>
  <si>
    <t>Montáž podlah keram., exteriér, tmel, 20x20 cm</t>
  </si>
  <si>
    <t>771_</t>
  </si>
  <si>
    <t>77_</t>
  </si>
  <si>
    <t>51</t>
  </si>
  <si>
    <t>23521721</t>
  </si>
  <si>
    <t>Spárovací hmota, vysoká mechanická zatížitelnost, vysoká chemická odolnost, vhodný do exteriéru</t>
  </si>
  <si>
    <t>52</t>
  </si>
  <si>
    <t>59631362</t>
  </si>
  <si>
    <t>Dlažba keramická, mrazuvzdorná, vhodná do exteriéru, 240 x 240 x 12 mm</t>
  </si>
  <si>
    <t>53</t>
  </si>
  <si>
    <t>58594712.A</t>
  </si>
  <si>
    <t>Flexibilní lepidlo na obklady C2TE S1, vodovzdorné a mrazuvzdorné</t>
  </si>
  <si>
    <t>54</t>
  </si>
  <si>
    <t>998771101R00</t>
  </si>
  <si>
    <t>Přesun hmot pro podlahy z dlaždic, výšky do 6 m</t>
  </si>
  <si>
    <t>55</t>
  </si>
  <si>
    <t>771101310R00</t>
  </si>
  <si>
    <t>Vyčištění keramické dlažby</t>
  </si>
  <si>
    <t>RTS I / 2024</t>
  </si>
  <si>
    <t>783</t>
  </si>
  <si>
    <t>Nátěry</t>
  </si>
  <si>
    <t>56</t>
  </si>
  <si>
    <t>783124220R00</t>
  </si>
  <si>
    <t>Nátěr syntetický 1x + 2x email (zábradlí) M+D</t>
  </si>
  <si>
    <t>783_</t>
  </si>
  <si>
    <t>78_</t>
  </si>
  <si>
    <t>784</t>
  </si>
  <si>
    <t>Malby</t>
  </si>
  <si>
    <t>57</t>
  </si>
  <si>
    <t>784011221RT2</t>
  </si>
  <si>
    <t>Zakrytí předmětů, včetně odstranění M+D</t>
  </si>
  <si>
    <t>784_</t>
  </si>
  <si>
    <t>ker. dlažba</t>
  </si>
  <si>
    <t>91</t>
  </si>
  <si>
    <t>Doplňující konstrukce a práce na pozemních komunikacích a zpevněných plochách</t>
  </si>
  <si>
    <t>58</t>
  </si>
  <si>
    <t>914992006R00</t>
  </si>
  <si>
    <t>Nájem mobilního WC</t>
  </si>
  <si>
    <t>91_</t>
  </si>
  <si>
    <t>9_</t>
  </si>
  <si>
    <t>nájem na 30 dní + doprava</t>
  </si>
  <si>
    <t>59</t>
  </si>
  <si>
    <t>914991006R00</t>
  </si>
  <si>
    <t>Montáž zařízení staveniště</t>
  </si>
  <si>
    <t>60</t>
  </si>
  <si>
    <t>914993006R00</t>
  </si>
  <si>
    <t>Demontáž zařízení staveniště</t>
  </si>
  <si>
    <t>95</t>
  </si>
  <si>
    <t>Různé dokončovací konstrukce a práce na pozemních stavbách</t>
  </si>
  <si>
    <t>61</t>
  </si>
  <si>
    <t>953981107R00</t>
  </si>
  <si>
    <t>Chemické kotvy do betonu, hl. 280 mm, M 30, ampule</t>
  </si>
  <si>
    <t>95_</t>
  </si>
  <si>
    <t>96</t>
  </si>
  <si>
    <t>Bourání konstrukcí</t>
  </si>
  <si>
    <t>960111221R00</t>
  </si>
  <si>
    <t>Bourání konstrukcí z dílců prefa. betonových a ŽB</t>
  </si>
  <si>
    <t>96_</t>
  </si>
  <si>
    <t>962100012RA0</t>
  </si>
  <si>
    <t>Bourání nadzákladového zdiva smíšeného</t>
  </si>
  <si>
    <t>64</t>
  </si>
  <si>
    <t>961100015RA0</t>
  </si>
  <si>
    <t>Bourání základů z betonu prostého</t>
  </si>
  <si>
    <t>97</t>
  </si>
  <si>
    <t>Prorážení otvorů a ostatní bourací práce</t>
  </si>
  <si>
    <t>65</t>
  </si>
  <si>
    <t>979100013RA0</t>
  </si>
  <si>
    <t>Odvoz suti a vyb.hmot do 15 km, vnitrost. 15 m</t>
  </si>
  <si>
    <t>97_</t>
  </si>
  <si>
    <t>66</t>
  </si>
  <si>
    <t>978015391R00</t>
  </si>
  <si>
    <t>Otlučení omítek vnějších MVC v složit.5-7 do 100 %</t>
  </si>
  <si>
    <t>98</t>
  </si>
  <si>
    <t>Demolice</t>
  </si>
  <si>
    <t>67</t>
  </si>
  <si>
    <t>981512114R00</t>
  </si>
  <si>
    <t>Demolice konstrukcí jiným způsobem, železobeton</t>
  </si>
  <si>
    <t>98_</t>
  </si>
  <si>
    <t>vbourání prefabrikovaného stínívího bet. dílce pomocí těžké techniky pro postupné spouštění - nutno panel a 
nosnou konstrukci zavěsit jeřábem a položit na nákladní auto</t>
  </si>
  <si>
    <t>H01</t>
  </si>
  <si>
    <t>Budovy občanské výstavby</t>
  </si>
  <si>
    <t>68</t>
  </si>
  <si>
    <t>998011001R00</t>
  </si>
  <si>
    <t>Přesun hmot pro budovy zděné výšky do 6 m</t>
  </si>
  <si>
    <t>H01_</t>
  </si>
  <si>
    <t>S</t>
  </si>
  <si>
    <t>Přesuny sutí</t>
  </si>
  <si>
    <t>69</t>
  </si>
  <si>
    <t>979990103R00</t>
  </si>
  <si>
    <t>Poplatek za uložení suti - beton, skupina odpadu 170101</t>
  </si>
  <si>
    <t>S_</t>
  </si>
  <si>
    <t>70</t>
  </si>
  <si>
    <t>979999973R00</t>
  </si>
  <si>
    <t>Poplatek za uložení, zemina a kamení, (skup.170504)</t>
  </si>
  <si>
    <t>71</t>
  </si>
  <si>
    <t>979990111R00</t>
  </si>
  <si>
    <t>Poplatek za uložení suti - stavební keramika, skupina odpadu 170103</t>
  </si>
  <si>
    <t>Celkem:</t>
  </si>
  <si>
    <t>Rozpočet - Jen skupiny</t>
  </si>
  <si>
    <t>F</t>
  </si>
  <si>
    <t>Základy, zvláštní zakládání, zpevňování hornin</t>
  </si>
  <si>
    <t>Svislé a kompletní konstrukce</t>
  </si>
  <si>
    <t>Úpravy povrchů a osazování výplní otvorů</t>
  </si>
  <si>
    <t>Izolace</t>
  </si>
  <si>
    <t>76</t>
  </si>
  <si>
    <t>Konstrukce</t>
  </si>
  <si>
    <t>77</t>
  </si>
  <si>
    <t>Podlahy</t>
  </si>
  <si>
    <t>78</t>
  </si>
  <si>
    <t>Dokončovací práce</t>
  </si>
  <si>
    <t>Dokončovací práce, demolice</t>
  </si>
  <si>
    <t>Rozpočet - Jen podskupiny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</si>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</sst>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4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2" borderId="29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30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8" xfId="0" applyNumberFormat="1" applyFont="1" applyBorder="1" applyAlignment="1">
      <alignment vertical="center"/>
    </xf>
    <xf numFmtId="49" fontId="6" fillId="0" borderId="29" xfId="0" applyNumberFormat="1" applyFont="1" applyBorder="1" applyAlignment="1">
      <alignment vertical="center"/>
    </xf>
    <xf numFmtId="4" fontId="6" fillId="0" borderId="30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6" fillId="2" borderId="28" xfId="0" applyNumberFormat="1" applyFont="1" applyFill="1" applyBorder="1" applyAlignment="1">
      <alignment vertical="center"/>
    </xf>
    <xf numFmtId="4" fontId="6" fillId="2" borderId="31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34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5"/>
  <sheetViews>
    <sheetView tabSelected="1" topLeftCell="A2" workbookViewId="0">
      <selection activeCell="A32" sqref="A32:I32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67" t="s">
        <v>363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">
      <c r="A2" s="68" t="s">
        <v>1</v>
      </c>
      <c r="B2" s="69"/>
      <c r="C2" s="17" t="s">
        <v>2</v>
      </c>
      <c r="D2" s="23"/>
      <c r="E2" s="23" t="s">
        <v>4</v>
      </c>
      <c r="F2" s="23"/>
      <c r="G2" s="23"/>
      <c r="H2" s="23" t="s">
        <v>364</v>
      </c>
      <c r="I2" s="25"/>
    </row>
    <row r="3" spans="1:9" ht="25.5" customHeight="1" x14ac:dyDescent="0.2">
      <c r="A3" s="70" t="s">
        <v>5</v>
      </c>
      <c r="B3" s="37"/>
      <c r="C3" s="1"/>
      <c r="D3" s="1"/>
      <c r="E3" s="1" t="s">
        <v>8</v>
      </c>
      <c r="F3" s="1"/>
      <c r="G3" s="1"/>
      <c r="H3" s="1" t="s">
        <v>364</v>
      </c>
      <c r="I3" s="26"/>
    </row>
    <row r="4" spans="1:9" ht="25.5" customHeight="1" x14ac:dyDescent="0.2">
      <c r="A4" s="70" t="s">
        <v>9</v>
      </c>
      <c r="B4" s="37"/>
      <c r="C4" s="1"/>
      <c r="D4" s="1"/>
      <c r="E4" s="1" t="s">
        <v>11</v>
      </c>
      <c r="F4" s="1"/>
      <c r="G4" s="1"/>
      <c r="H4" s="1" t="s">
        <v>364</v>
      </c>
      <c r="I4" s="26"/>
    </row>
    <row r="5" spans="1:9" ht="25.5" customHeight="1" x14ac:dyDescent="0.2">
      <c r="A5" s="70" t="s">
        <v>6</v>
      </c>
      <c r="B5" s="37"/>
      <c r="C5" s="1" t="s">
        <v>7</v>
      </c>
      <c r="D5" s="1"/>
      <c r="E5" s="1" t="s">
        <v>10</v>
      </c>
      <c r="F5" s="1"/>
      <c r="G5" s="1"/>
      <c r="H5" s="1" t="s">
        <v>365</v>
      </c>
      <c r="I5" s="27">
        <v>71</v>
      </c>
    </row>
    <row r="6" spans="1:9" ht="25.5" customHeight="1" x14ac:dyDescent="0.2">
      <c r="A6" s="71" t="s">
        <v>12</v>
      </c>
      <c r="B6" s="72"/>
      <c r="C6" s="24"/>
      <c r="D6" s="24"/>
      <c r="E6" s="24" t="s">
        <v>14</v>
      </c>
      <c r="F6" s="24"/>
      <c r="G6" s="24"/>
      <c r="H6" s="24" t="s">
        <v>366</v>
      </c>
      <c r="I6" s="28" t="s">
        <v>7</v>
      </c>
    </row>
    <row r="7" spans="1:9" ht="25.5" customHeight="1" x14ac:dyDescent="0.2">
      <c r="A7" s="73" t="s">
        <v>367</v>
      </c>
      <c r="B7" s="74"/>
      <c r="C7" s="74"/>
      <c r="D7" s="74"/>
      <c r="E7" s="74"/>
      <c r="F7" s="74"/>
      <c r="G7" s="74"/>
      <c r="H7" s="74"/>
      <c r="I7" s="74"/>
    </row>
    <row r="8" spans="1:9" ht="25.5" customHeight="1" x14ac:dyDescent="0.2">
      <c r="A8" s="34" t="s">
        <v>368</v>
      </c>
      <c r="B8" s="75" t="s">
        <v>369</v>
      </c>
      <c r="C8" s="76"/>
      <c r="D8" s="34" t="s">
        <v>370</v>
      </c>
      <c r="E8" s="75" t="s">
        <v>371</v>
      </c>
      <c r="F8" s="76"/>
      <c r="G8" s="34" t="s">
        <v>372</v>
      </c>
      <c r="H8" s="75" t="s">
        <v>373</v>
      </c>
      <c r="I8" s="76"/>
    </row>
    <row r="9" spans="1:9" ht="15" x14ac:dyDescent="0.2">
      <c r="A9" s="77" t="s">
        <v>374</v>
      </c>
      <c r="B9" s="30" t="s">
        <v>375</v>
      </c>
      <c r="C9" s="31">
        <f>SUM('Stavební rozpočet'!R8:R119)</f>
        <v>0</v>
      </c>
      <c r="D9" s="81" t="s">
        <v>376</v>
      </c>
      <c r="E9" s="79"/>
      <c r="F9" s="31"/>
      <c r="G9" s="81" t="s">
        <v>377</v>
      </c>
      <c r="H9" s="79"/>
      <c r="I9" s="31"/>
    </row>
    <row r="10" spans="1:9" ht="15" x14ac:dyDescent="0.2">
      <c r="A10" s="77"/>
      <c r="B10" s="30" t="s">
        <v>27</v>
      </c>
      <c r="C10" s="31">
        <f>SUM('Stavební rozpočet'!S8:S119)</f>
        <v>0</v>
      </c>
      <c r="D10" s="81" t="s">
        <v>378</v>
      </c>
      <c r="E10" s="79"/>
      <c r="F10" s="31"/>
      <c r="G10" s="81" t="s">
        <v>379</v>
      </c>
      <c r="H10" s="79"/>
      <c r="I10" s="31"/>
    </row>
    <row r="11" spans="1:9" ht="15" x14ac:dyDescent="0.2">
      <c r="A11" s="77" t="s">
        <v>380</v>
      </c>
      <c r="B11" s="30" t="s">
        <v>375</v>
      </c>
      <c r="C11" s="31">
        <f>SUM('Stavební rozpočet'!T8:T119)</f>
        <v>0</v>
      </c>
      <c r="D11" s="81" t="s">
        <v>381</v>
      </c>
      <c r="E11" s="79"/>
      <c r="F11" s="31"/>
      <c r="G11" s="81" t="s">
        <v>382</v>
      </c>
      <c r="H11" s="79"/>
      <c r="I11" s="31"/>
    </row>
    <row r="12" spans="1:9" ht="15" x14ac:dyDescent="0.2">
      <c r="A12" s="77"/>
      <c r="B12" s="30" t="s">
        <v>27</v>
      </c>
      <c r="C12" s="31">
        <f>SUM('Stavební rozpočet'!U8:U119)</f>
        <v>0</v>
      </c>
      <c r="D12" s="81"/>
      <c r="E12" s="79"/>
      <c r="F12" s="31"/>
      <c r="G12" s="81" t="s">
        <v>383</v>
      </c>
      <c r="H12" s="79"/>
      <c r="I12" s="31"/>
    </row>
    <row r="13" spans="1:9" ht="15" x14ac:dyDescent="0.2">
      <c r="A13" s="77" t="s">
        <v>384</v>
      </c>
      <c r="B13" s="30" t="s">
        <v>375</v>
      </c>
      <c r="C13" s="31">
        <f>SUM('Stavební rozpočet'!V8:V119)</f>
        <v>0</v>
      </c>
      <c r="D13" s="81"/>
      <c r="E13" s="79"/>
      <c r="F13" s="31"/>
      <c r="G13" s="81" t="s">
        <v>385</v>
      </c>
      <c r="H13" s="79"/>
      <c r="I13" s="31"/>
    </row>
    <row r="14" spans="1:9" ht="15" x14ac:dyDescent="0.2">
      <c r="A14" s="77"/>
      <c r="B14" s="30" t="s">
        <v>27</v>
      </c>
      <c r="C14" s="31">
        <f>SUM('Stavební rozpočet'!W8:W119)</f>
        <v>0</v>
      </c>
      <c r="D14" s="81"/>
      <c r="E14" s="79"/>
      <c r="F14" s="31"/>
      <c r="G14" s="81" t="s">
        <v>386</v>
      </c>
      <c r="H14" s="79"/>
      <c r="I14" s="31"/>
    </row>
    <row r="15" spans="1:9" ht="15.75" x14ac:dyDescent="0.2">
      <c r="A15" s="78" t="s">
        <v>387</v>
      </c>
      <c r="B15" s="79"/>
      <c r="C15" s="31">
        <f>SUM('Stavební rozpočet'!X8:X119)</f>
        <v>0</v>
      </c>
      <c r="D15" s="81"/>
      <c r="E15" s="79"/>
      <c r="F15" s="31"/>
      <c r="G15" s="29"/>
      <c r="H15" s="30"/>
      <c r="I15" s="31"/>
    </row>
    <row r="16" spans="1:9" ht="15.75" x14ac:dyDescent="0.2">
      <c r="A16" s="78" t="s">
        <v>388</v>
      </c>
      <c r="B16" s="79"/>
      <c r="C16" s="31">
        <f>SUM('Stavební rozpočet'!P8:P119)</f>
        <v>0</v>
      </c>
      <c r="D16" s="81"/>
      <c r="E16" s="79"/>
      <c r="F16" s="31"/>
      <c r="G16" s="29"/>
      <c r="H16" s="30"/>
      <c r="I16" s="31"/>
    </row>
    <row r="17" spans="1:9" ht="15.75" x14ac:dyDescent="0.2">
      <c r="A17" s="78" t="s">
        <v>389</v>
      </c>
      <c r="B17" s="79"/>
      <c r="C17" s="31">
        <f>SUM(C9:C16)</f>
        <v>0</v>
      </c>
      <c r="D17" s="78" t="s">
        <v>390</v>
      </c>
      <c r="E17" s="80"/>
      <c r="F17" s="31">
        <f>SUM(F9:F16)</f>
        <v>0</v>
      </c>
      <c r="G17" s="78" t="s">
        <v>391</v>
      </c>
      <c r="H17" s="80"/>
      <c r="I17" s="31">
        <f>SUM(I9:I16)</f>
        <v>0</v>
      </c>
    </row>
    <row r="18" spans="1:9" ht="15.75" x14ac:dyDescent="0.2">
      <c r="A18" s="22"/>
      <c r="B18" s="22"/>
      <c r="C18" s="22"/>
      <c r="D18" s="78" t="s">
        <v>392</v>
      </c>
      <c r="E18" s="80"/>
      <c r="F18" s="31"/>
      <c r="G18" s="78" t="s">
        <v>393</v>
      </c>
      <c r="H18" s="80"/>
      <c r="I18" s="31"/>
    </row>
    <row r="19" spans="1:9" ht="15.75" x14ac:dyDescent="0.2">
      <c r="A19" s="22"/>
      <c r="B19" s="22"/>
      <c r="C19" s="22"/>
      <c r="D19" s="22"/>
      <c r="E19" s="22"/>
      <c r="F19" s="22"/>
      <c r="G19" s="33"/>
      <c r="H19" s="33"/>
      <c r="I19" s="22"/>
    </row>
    <row r="20" spans="1:9" ht="15.75" x14ac:dyDescent="0.2">
      <c r="A20" s="22"/>
      <c r="B20" s="22"/>
      <c r="C20" s="22"/>
      <c r="D20" s="22"/>
      <c r="E20" s="22"/>
      <c r="F20" s="22"/>
      <c r="G20" s="33"/>
      <c r="H20" s="33"/>
      <c r="I20" s="22"/>
    </row>
    <row r="21" spans="1:9" ht="15" x14ac:dyDescent="0.2">
      <c r="A21" s="22"/>
      <c r="B21" s="22"/>
      <c r="C21" s="22"/>
      <c r="D21" s="22"/>
      <c r="E21" s="22"/>
      <c r="F21" s="22"/>
      <c r="G21" s="22"/>
      <c r="H21" s="22"/>
      <c r="I21" s="22"/>
    </row>
    <row r="22" spans="1:9" ht="15.75" x14ac:dyDescent="0.2">
      <c r="A22" s="82" t="s">
        <v>394</v>
      </c>
      <c r="B22" s="83"/>
      <c r="C22" s="32">
        <f>SUM('Stavební rozpočet'!Z9:Z119)*(1-C18/100)</f>
        <v>0</v>
      </c>
      <c r="D22" s="22"/>
      <c r="E22" s="22"/>
      <c r="F22" s="22"/>
      <c r="G22" s="22"/>
      <c r="H22" s="22"/>
      <c r="I22" s="22"/>
    </row>
    <row r="23" spans="1:9" ht="15.75" x14ac:dyDescent="0.2">
      <c r="A23" s="82" t="s">
        <v>395</v>
      </c>
      <c r="B23" s="83"/>
      <c r="C23" s="32">
        <f>SUM('Stavební rozpočet'!AA9:AA119)*(1-C18/100)</f>
        <v>0</v>
      </c>
      <c r="D23" s="82" t="s">
        <v>396</v>
      </c>
      <c r="E23" s="83"/>
      <c r="F23" s="32">
        <f>ROUND(C23*(15/100),2)</f>
        <v>0</v>
      </c>
      <c r="G23" s="82" t="s">
        <v>397</v>
      </c>
      <c r="H23" s="83"/>
      <c r="I23" s="32">
        <f>SUM(C22:C24)</f>
        <v>0</v>
      </c>
    </row>
    <row r="24" spans="1:9" ht="15.75" x14ac:dyDescent="0.2">
      <c r="A24" s="82" t="s">
        <v>398</v>
      </c>
      <c r="B24" s="83"/>
      <c r="C24" s="32">
        <f>SUM('Stavební rozpočet'!AB9:AB119)*(1-C18/100)+(F17+I17+F18+I18+I19+I20)</f>
        <v>0</v>
      </c>
      <c r="D24" s="82" t="s">
        <v>399</v>
      </c>
      <c r="E24" s="83"/>
      <c r="F24" s="32">
        <f>ROUND(C24*(21/100),2)</f>
        <v>0</v>
      </c>
      <c r="G24" s="82" t="s">
        <v>400</v>
      </c>
      <c r="H24" s="83"/>
      <c r="I24" s="32">
        <f>F23+F24+I23</f>
        <v>0</v>
      </c>
    </row>
    <row r="25" spans="1:9" ht="15" x14ac:dyDescent="0.2">
      <c r="A25" s="22"/>
      <c r="B25" s="22"/>
      <c r="C25" s="22"/>
      <c r="D25" s="22"/>
      <c r="E25" s="22"/>
      <c r="F25" s="22"/>
      <c r="G25" s="22"/>
      <c r="H25" s="22"/>
      <c r="I25" s="22"/>
    </row>
    <row r="26" spans="1:9" ht="15" x14ac:dyDescent="0.2">
      <c r="A26" s="84" t="s">
        <v>8</v>
      </c>
      <c r="B26" s="85"/>
      <c r="C26" s="86"/>
      <c r="D26" s="84" t="s">
        <v>4</v>
      </c>
      <c r="E26" s="85"/>
      <c r="F26" s="86"/>
      <c r="G26" s="84" t="s">
        <v>11</v>
      </c>
      <c r="H26" s="85"/>
      <c r="I26" s="86"/>
    </row>
    <row r="27" spans="1:9" x14ac:dyDescent="0.2">
      <c r="A27" s="87"/>
      <c r="B27" s="88"/>
      <c r="C27" s="89"/>
      <c r="D27" s="87"/>
      <c r="E27" s="88"/>
      <c r="F27" s="89"/>
      <c r="G27" s="87"/>
      <c r="H27" s="88"/>
      <c r="I27" s="89"/>
    </row>
    <row r="28" spans="1:9" x14ac:dyDescent="0.2">
      <c r="A28" s="87"/>
      <c r="B28" s="88"/>
      <c r="C28" s="89"/>
      <c r="D28" s="87"/>
      <c r="E28" s="88"/>
      <c r="F28" s="89"/>
      <c r="G28" s="87"/>
      <c r="H28" s="88"/>
      <c r="I28" s="89"/>
    </row>
    <row r="29" spans="1:9" x14ac:dyDescent="0.2">
      <c r="A29" s="87"/>
      <c r="B29" s="88"/>
      <c r="C29" s="89"/>
      <c r="D29" s="87"/>
      <c r="E29" s="88"/>
      <c r="F29" s="89"/>
      <c r="G29" s="87"/>
      <c r="H29" s="88"/>
      <c r="I29" s="89"/>
    </row>
    <row r="30" spans="1:9" ht="15" x14ac:dyDescent="0.2">
      <c r="A30" s="90" t="s">
        <v>401</v>
      </c>
      <c r="B30" s="91"/>
      <c r="C30" s="92"/>
      <c r="D30" s="90" t="s">
        <v>401</v>
      </c>
      <c r="E30" s="91"/>
      <c r="F30" s="92"/>
      <c r="G30" s="90" t="s">
        <v>401</v>
      </c>
      <c r="H30" s="91"/>
      <c r="I30" s="92"/>
    </row>
    <row r="31" spans="1:9" ht="15" x14ac:dyDescent="0.2">
      <c r="A31" s="35" t="s">
        <v>55</v>
      </c>
      <c r="B31" s="22"/>
      <c r="C31" s="22"/>
      <c r="D31" s="22"/>
      <c r="E31" s="22"/>
      <c r="F31" s="22"/>
      <c r="G31" s="22"/>
      <c r="H31" s="22"/>
      <c r="I31" s="22"/>
    </row>
    <row r="32" spans="1:9" ht="0" hidden="1" customHeight="1" x14ac:dyDescent="0.2">
      <c r="A32" s="93"/>
      <c r="B32" s="88"/>
      <c r="C32" s="88"/>
      <c r="D32" s="88"/>
      <c r="E32" s="88"/>
      <c r="F32" s="88"/>
      <c r="G32" s="88"/>
      <c r="H32" s="88"/>
      <c r="I32" s="88"/>
    </row>
    <row r="33" spans="1:9" ht="15" x14ac:dyDescent="0.2">
      <c r="A33" s="22"/>
      <c r="B33" s="22"/>
      <c r="C33" s="22"/>
      <c r="D33" s="22"/>
      <c r="E33" s="22"/>
      <c r="F33" s="22"/>
      <c r="G33" s="22"/>
      <c r="H33" s="22"/>
      <c r="I33" s="22"/>
    </row>
    <row r="34" spans="1:9" ht="15" x14ac:dyDescent="0.2">
      <c r="A34" s="22"/>
      <c r="B34" s="22"/>
      <c r="C34" s="22"/>
      <c r="D34" s="22"/>
      <c r="E34" s="22"/>
      <c r="F34" s="22"/>
      <c r="G34" s="22"/>
      <c r="H34" s="22"/>
      <c r="I34" s="22"/>
    </row>
    <row r="35" spans="1:9" ht="15" x14ac:dyDescent="0.2">
      <c r="A35" s="22"/>
      <c r="B35" s="22"/>
      <c r="C35" s="22"/>
      <c r="D35" s="22"/>
      <c r="E35" s="22"/>
      <c r="F35" s="22"/>
      <c r="G35" s="22"/>
      <c r="H35" s="22"/>
      <c r="I35" s="22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22"/>
  <sheetViews>
    <sheetView workbookViewId="0">
      <selection activeCell="A122" sqref="A122:M122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39"/>
      <c r="M2" s="44"/>
    </row>
    <row r="3" spans="1:43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1"/>
      <c r="M3" s="45"/>
    </row>
    <row r="4" spans="1:43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1"/>
      <c r="M4" s="45"/>
    </row>
    <row r="5" spans="1:43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3"/>
      <c r="M5" s="46"/>
    </row>
    <row r="6" spans="1:43" x14ac:dyDescent="0.2">
      <c r="A6" s="47" t="s">
        <v>15</v>
      </c>
      <c r="B6" s="49" t="s">
        <v>16</v>
      </c>
      <c r="C6" s="49" t="s">
        <v>17</v>
      </c>
      <c r="D6" s="7" t="s">
        <v>18</v>
      </c>
      <c r="E6" s="51" t="s">
        <v>19</v>
      </c>
      <c r="F6" s="51" t="s">
        <v>20</v>
      </c>
      <c r="G6" s="53" t="s">
        <v>21</v>
      </c>
      <c r="H6" s="55" t="s">
        <v>22</v>
      </c>
      <c r="I6" s="53"/>
      <c r="J6" s="56"/>
      <c r="K6" s="55" t="s">
        <v>23</v>
      </c>
      <c r="L6" s="56"/>
      <c r="M6" s="57" t="s">
        <v>24</v>
      </c>
    </row>
    <row r="7" spans="1:43" x14ac:dyDescent="0.2">
      <c r="A7" s="48"/>
      <c r="B7" s="50"/>
      <c r="C7" s="50"/>
      <c r="D7" s="8" t="s">
        <v>25</v>
      </c>
      <c r="E7" s="52"/>
      <c r="F7" s="52"/>
      <c r="G7" s="54"/>
      <c r="H7" s="9" t="s">
        <v>26</v>
      </c>
      <c r="I7" s="10" t="s">
        <v>27</v>
      </c>
      <c r="J7" s="11" t="s">
        <v>28</v>
      </c>
      <c r="K7" s="9" t="s">
        <v>29</v>
      </c>
      <c r="L7" s="11" t="s">
        <v>28</v>
      </c>
      <c r="M7" s="58"/>
      <c r="P7" s="12" t="s">
        <v>30</v>
      </c>
      <c r="Q7" s="12" t="s">
        <v>31</v>
      </c>
      <c r="R7" s="12" t="s">
        <v>32</v>
      </c>
      <c r="S7" s="12" t="s">
        <v>33</v>
      </c>
      <c r="T7" s="12" t="s">
        <v>34</v>
      </c>
      <c r="U7" s="12" t="s">
        <v>35</v>
      </c>
      <c r="V7" s="12" t="s">
        <v>36</v>
      </c>
      <c r="W7" s="12" t="s">
        <v>37</v>
      </c>
      <c r="X7" s="12" t="s">
        <v>38</v>
      </c>
    </row>
    <row r="8" spans="1:43" x14ac:dyDescent="0.2">
      <c r="A8" s="13"/>
      <c r="B8" s="14"/>
      <c r="C8" s="14" t="s">
        <v>39</v>
      </c>
      <c r="D8" s="12" t="s">
        <v>40</v>
      </c>
      <c r="E8" s="12"/>
      <c r="F8" s="12"/>
      <c r="G8" s="12"/>
      <c r="H8" s="12">
        <f>SUM(H9:H9)</f>
        <v>0</v>
      </c>
      <c r="I8" s="12">
        <f>SUM(I9:I9)</f>
        <v>0</v>
      </c>
      <c r="J8" s="12">
        <f>H8+I8</f>
        <v>0</v>
      </c>
      <c r="K8" s="12"/>
      <c r="L8" s="12">
        <f>SUM(L9:L9)</f>
        <v>0</v>
      </c>
      <c r="M8" s="12"/>
      <c r="P8" s="12">
        <f>IF(Q8="PR",J8,SUM(O9:O9))</f>
        <v>0</v>
      </c>
      <c r="Q8" s="12" t="s">
        <v>41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1</v>
      </c>
      <c r="AI8">
        <f>SUM(Z9:Z9)</f>
        <v>0</v>
      </c>
      <c r="AJ8">
        <f>SUM(AA9:AA9)</f>
        <v>0</v>
      </c>
      <c r="AK8">
        <f>SUM(AB9:AB9)</f>
        <v>0</v>
      </c>
    </row>
    <row r="9" spans="1:43" x14ac:dyDescent="0.2">
      <c r="A9" s="2" t="s">
        <v>39</v>
      </c>
      <c r="C9" s="1" t="s">
        <v>42</v>
      </c>
      <c r="D9" t="s">
        <v>43</v>
      </c>
      <c r="E9" t="s">
        <v>44</v>
      </c>
      <c r="F9">
        <v>4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0</v>
      </c>
      <c r="L9">
        <f>F9*K9</f>
        <v>0</v>
      </c>
      <c r="M9" t="s">
        <v>45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</v>
      </c>
      <c r="AM9">
        <f>F9*AE9</f>
        <v>0</v>
      </c>
      <c r="AN9">
        <f>F9*AF9</f>
        <v>0</v>
      </c>
      <c r="AO9" t="s">
        <v>46</v>
      </c>
      <c r="AP9" t="s">
        <v>46</v>
      </c>
      <c r="AQ9" s="12" t="s">
        <v>47</v>
      </c>
    </row>
    <row r="10" spans="1:43" x14ac:dyDescent="0.2">
      <c r="A10" s="13"/>
      <c r="B10" s="14"/>
      <c r="C10" s="14" t="s">
        <v>48</v>
      </c>
      <c r="D10" s="12" t="s">
        <v>49</v>
      </c>
      <c r="E10" s="12"/>
      <c r="F10" s="12"/>
      <c r="G10" s="12"/>
      <c r="H10" s="12">
        <f>SUM(H11:H11)</f>
        <v>0</v>
      </c>
      <c r="I10" s="12">
        <f>SUM(I11:I11)</f>
        <v>0</v>
      </c>
      <c r="J10" s="12">
        <f>H10+I10</f>
        <v>0</v>
      </c>
      <c r="K10" s="12"/>
      <c r="L10" s="12">
        <f>SUM(L11:L11)</f>
        <v>3.5100000000000002</v>
      </c>
      <c r="M10" s="12"/>
      <c r="P10" s="12">
        <f>IF(Q10="PR",J10,SUM(O11:O11))</f>
        <v>0</v>
      </c>
      <c r="Q10" s="12" t="s">
        <v>41</v>
      </c>
      <c r="R10" s="12">
        <f>IF(Q10="HS",H10,0)</f>
        <v>0</v>
      </c>
      <c r="S10" s="12">
        <f>IF(Q10="HS",I10-P10,0)</f>
        <v>0</v>
      </c>
      <c r="T10" s="12">
        <f>IF(Q10="PS",H10,0)</f>
        <v>0</v>
      </c>
      <c r="U10" s="12">
        <f>IF(Q10="PS",I10-P10,0)</f>
        <v>0</v>
      </c>
      <c r="V10" s="12">
        <f>IF(Q10="MP",H10,0)</f>
        <v>0</v>
      </c>
      <c r="W10" s="12">
        <f>IF(Q10="MP",I10-P10,0)</f>
        <v>0</v>
      </c>
      <c r="X10" s="12">
        <f>IF(Q10="OM",H10,0)</f>
        <v>0</v>
      </c>
      <c r="Y10" s="12">
        <v>11</v>
      </c>
      <c r="AI10">
        <f>SUM(Z11:Z11)</f>
        <v>0</v>
      </c>
      <c r="AJ10">
        <f>SUM(AA11:AA11)</f>
        <v>0</v>
      </c>
      <c r="AK10">
        <f>SUM(AB11:AB11)</f>
        <v>0</v>
      </c>
    </row>
    <row r="11" spans="1:43" x14ac:dyDescent="0.2">
      <c r="A11" s="2" t="s">
        <v>50</v>
      </c>
      <c r="C11" s="1" t="s">
        <v>51</v>
      </c>
      <c r="D11" t="s">
        <v>52</v>
      </c>
      <c r="E11" t="s">
        <v>53</v>
      </c>
      <c r="F11">
        <v>2.7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1.3</v>
      </c>
      <c r="L11">
        <f>F11*K11</f>
        <v>3.5100000000000002</v>
      </c>
      <c r="M11" t="s">
        <v>45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54</v>
      </c>
      <c r="AP11" t="s">
        <v>46</v>
      </c>
      <c r="AQ11" s="12" t="s">
        <v>47</v>
      </c>
    </row>
    <row r="12" spans="1:43" ht="12.75" customHeight="1" x14ac:dyDescent="0.2">
      <c r="C12" s="15" t="s">
        <v>55</v>
      </c>
      <c r="D12" s="59" t="s">
        <v>56</v>
      </c>
      <c r="E12" s="59"/>
      <c r="F12" s="59"/>
      <c r="G12" s="59"/>
      <c r="H12" s="59"/>
      <c r="I12" s="59"/>
      <c r="J12" s="59"/>
      <c r="K12" s="59"/>
      <c r="L12" s="59"/>
      <c r="M12" s="59"/>
    </row>
    <row r="13" spans="1:43" x14ac:dyDescent="0.2">
      <c r="A13" s="13"/>
      <c r="B13" s="14"/>
      <c r="C13" s="14" t="s">
        <v>57</v>
      </c>
      <c r="D13" s="12" t="s">
        <v>58</v>
      </c>
      <c r="E13" s="12"/>
      <c r="F13" s="12"/>
      <c r="G13" s="12"/>
      <c r="H13" s="12">
        <f>SUM(H14:H15)</f>
        <v>0</v>
      </c>
      <c r="I13" s="12">
        <f>SUM(I14:I15)</f>
        <v>0</v>
      </c>
      <c r="J13" s="12">
        <f>H13+I13</f>
        <v>0</v>
      </c>
      <c r="K13" s="12"/>
      <c r="L13" s="12">
        <f>SUM(L14:L15)</f>
        <v>0</v>
      </c>
      <c r="M13" s="12"/>
      <c r="P13" s="12">
        <f>IF(Q13="PR",J13,SUM(O14:O15))</f>
        <v>0</v>
      </c>
      <c r="Q13" s="12" t="s">
        <v>41</v>
      </c>
      <c r="R13" s="12">
        <f>IF(Q13="HS",H13,0)</f>
        <v>0</v>
      </c>
      <c r="S13" s="12">
        <f>IF(Q13="HS",I13-P13,0)</f>
        <v>0</v>
      </c>
      <c r="T13" s="12">
        <f>IF(Q13="PS",H13,0)</f>
        <v>0</v>
      </c>
      <c r="U13" s="12">
        <f>IF(Q13="PS",I13-P13,0)</f>
        <v>0</v>
      </c>
      <c r="V13" s="12">
        <f>IF(Q13="MP",H13,0)</f>
        <v>0</v>
      </c>
      <c r="W13" s="12">
        <f>IF(Q13="MP",I13-P13,0)</f>
        <v>0</v>
      </c>
      <c r="X13" s="12">
        <f>IF(Q13="OM",H13,0)</f>
        <v>0</v>
      </c>
      <c r="Y13" s="12">
        <v>13</v>
      </c>
      <c r="AI13">
        <f>SUM(Z14:Z15)</f>
        <v>0</v>
      </c>
      <c r="AJ13">
        <f>SUM(AA14:AA15)</f>
        <v>0</v>
      </c>
      <c r="AK13">
        <f>SUM(AB14:AB15)</f>
        <v>0</v>
      </c>
    </row>
    <row r="14" spans="1:43" x14ac:dyDescent="0.2">
      <c r="A14" s="2" t="s">
        <v>59</v>
      </c>
      <c r="C14" s="1" t="s">
        <v>60</v>
      </c>
      <c r="D14" t="s">
        <v>61</v>
      </c>
      <c r="E14" t="s">
        <v>53</v>
      </c>
      <c r="F14">
        <v>4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45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62</v>
      </c>
      <c r="AP14" t="s">
        <v>46</v>
      </c>
      <c r="AQ14" s="12" t="s">
        <v>47</v>
      </c>
    </row>
    <row r="15" spans="1:43" x14ac:dyDescent="0.2">
      <c r="A15" s="2" t="s">
        <v>63</v>
      </c>
      <c r="C15" s="1" t="s">
        <v>64</v>
      </c>
      <c r="D15" t="s">
        <v>65</v>
      </c>
      <c r="E15" t="s">
        <v>53</v>
      </c>
      <c r="F15">
        <v>4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45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62</v>
      </c>
      <c r="AP15" t="s">
        <v>46</v>
      </c>
      <c r="AQ15" s="12" t="s">
        <v>47</v>
      </c>
    </row>
    <row r="16" spans="1:43" x14ac:dyDescent="0.2">
      <c r="A16" s="13"/>
      <c r="B16" s="14"/>
      <c r="C16" s="14" t="s">
        <v>66</v>
      </c>
      <c r="D16" s="12" t="s">
        <v>67</v>
      </c>
      <c r="E16" s="12"/>
      <c r="F16" s="12"/>
      <c r="G16" s="12"/>
      <c r="H16" s="12">
        <f>SUM(H17:H19)</f>
        <v>0</v>
      </c>
      <c r="I16" s="12">
        <f>SUM(I17:I19)</f>
        <v>0</v>
      </c>
      <c r="J16" s="12">
        <f>H16+I16</f>
        <v>0</v>
      </c>
      <c r="K16" s="12"/>
      <c r="L16" s="12">
        <f>SUM(L17:L19)</f>
        <v>0</v>
      </c>
      <c r="M16" s="12"/>
      <c r="P16" s="12">
        <f>IF(Q16="PR",J16,SUM(O17:O19))</f>
        <v>0</v>
      </c>
      <c r="Q16" s="12" t="s">
        <v>41</v>
      </c>
      <c r="R16" s="12">
        <f>IF(Q16="HS",H16,0)</f>
        <v>0</v>
      </c>
      <c r="S16" s="12">
        <f>IF(Q16="HS",I16-P16,0)</f>
        <v>0</v>
      </c>
      <c r="T16" s="12">
        <f>IF(Q16="PS",H16,0)</f>
        <v>0</v>
      </c>
      <c r="U16" s="12">
        <f>IF(Q16="PS",I16-P16,0)</f>
        <v>0</v>
      </c>
      <c r="V16" s="12">
        <f>IF(Q16="MP",H16,0)</f>
        <v>0</v>
      </c>
      <c r="W16" s="12">
        <f>IF(Q16="MP",I16-P16,0)</f>
        <v>0</v>
      </c>
      <c r="X16" s="12">
        <f>IF(Q16="OM",H16,0)</f>
        <v>0</v>
      </c>
      <c r="Y16" s="12">
        <v>16</v>
      </c>
      <c r="AI16">
        <f>SUM(Z17:Z19)</f>
        <v>0</v>
      </c>
      <c r="AJ16">
        <f>SUM(AA17:AA19)</f>
        <v>0</v>
      </c>
      <c r="AK16">
        <f>SUM(AB17:AB19)</f>
        <v>0</v>
      </c>
    </row>
    <row r="17" spans="1:43" x14ac:dyDescent="0.2">
      <c r="A17" s="2" t="s">
        <v>68</v>
      </c>
      <c r="C17" s="1" t="s">
        <v>69</v>
      </c>
      <c r="D17" t="s">
        <v>70</v>
      </c>
      <c r="E17" t="s">
        <v>53</v>
      </c>
      <c r="F17">
        <v>4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45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71</v>
      </c>
      <c r="AP17" t="s">
        <v>46</v>
      </c>
      <c r="AQ17" s="12" t="s">
        <v>47</v>
      </c>
    </row>
    <row r="18" spans="1:43" x14ac:dyDescent="0.2">
      <c r="A18" s="2" t="s">
        <v>72</v>
      </c>
      <c r="C18" s="1" t="s">
        <v>73</v>
      </c>
      <c r="D18" t="s">
        <v>74</v>
      </c>
      <c r="E18" t="s">
        <v>53</v>
      </c>
      <c r="F18">
        <v>20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0</v>
      </c>
      <c r="L18">
        <f>F18*K18</f>
        <v>0</v>
      </c>
      <c r="M18" t="s">
        <v>45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0</v>
      </c>
      <c r="AM18">
        <f>F18*AE18</f>
        <v>0</v>
      </c>
      <c r="AN18">
        <f>F18*AF18</f>
        <v>0</v>
      </c>
      <c r="AO18" t="s">
        <v>71</v>
      </c>
      <c r="AP18" t="s">
        <v>46</v>
      </c>
      <c r="AQ18" s="12" t="s">
        <v>47</v>
      </c>
    </row>
    <row r="19" spans="1:43" x14ac:dyDescent="0.2">
      <c r="A19" s="2" t="s">
        <v>75</v>
      </c>
      <c r="C19" s="1" t="s">
        <v>76</v>
      </c>
      <c r="D19" t="s">
        <v>77</v>
      </c>
      <c r="E19" t="s">
        <v>53</v>
      </c>
      <c r="F19">
        <v>4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45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71</v>
      </c>
      <c r="AP19" t="s">
        <v>46</v>
      </c>
      <c r="AQ19" s="12" t="s">
        <v>47</v>
      </c>
    </row>
    <row r="20" spans="1:43" x14ac:dyDescent="0.2">
      <c r="A20" s="13"/>
      <c r="B20" s="14"/>
      <c r="C20" s="14" t="s">
        <v>78</v>
      </c>
      <c r="D20" s="12" t="s">
        <v>79</v>
      </c>
      <c r="E20" s="12"/>
      <c r="F20" s="12"/>
      <c r="G20" s="12"/>
      <c r="H20" s="12">
        <f>SUM(H21:H25)</f>
        <v>0</v>
      </c>
      <c r="I20" s="12">
        <f>SUM(I21:I25)</f>
        <v>0</v>
      </c>
      <c r="J20" s="12">
        <f>H20+I20</f>
        <v>0</v>
      </c>
      <c r="K20" s="12"/>
      <c r="L20" s="12">
        <f>SUM(L21:L25)</f>
        <v>6.9749999999999996</v>
      </c>
      <c r="M20" s="12"/>
      <c r="P20" s="12">
        <f>IF(Q20="PR",J20,SUM(O21:O25))</f>
        <v>0</v>
      </c>
      <c r="Q20" s="12" t="s">
        <v>41</v>
      </c>
      <c r="R20" s="12">
        <f>IF(Q20="HS",H20,0)</f>
        <v>0</v>
      </c>
      <c r="S20" s="12">
        <f>IF(Q20="HS",I20-P20,0)</f>
        <v>0</v>
      </c>
      <c r="T20" s="12">
        <f>IF(Q20="PS",H20,0)</f>
        <v>0</v>
      </c>
      <c r="U20" s="12">
        <f>IF(Q20="PS",I20-P20,0)</f>
        <v>0</v>
      </c>
      <c r="V20" s="12">
        <f>IF(Q20="MP",H20,0)</f>
        <v>0</v>
      </c>
      <c r="W20" s="12">
        <f>IF(Q20="MP",I20-P20,0)</f>
        <v>0</v>
      </c>
      <c r="X20" s="12">
        <f>IF(Q20="OM",H20,0)</f>
        <v>0</v>
      </c>
      <c r="Y20" s="12">
        <v>17</v>
      </c>
      <c r="AI20">
        <f>SUM(Z21:Z25)</f>
        <v>0</v>
      </c>
      <c r="AJ20">
        <f>SUM(AA21:AA25)</f>
        <v>0</v>
      </c>
      <c r="AK20">
        <f>SUM(AB21:AB25)</f>
        <v>0</v>
      </c>
    </row>
    <row r="21" spans="1:43" x14ac:dyDescent="0.2">
      <c r="A21" s="2" t="s">
        <v>80</v>
      </c>
      <c r="C21" s="1" t="s">
        <v>81</v>
      </c>
      <c r="D21" t="s">
        <v>82</v>
      </c>
      <c r="E21" t="s">
        <v>53</v>
      </c>
      <c r="F21">
        <v>0.4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45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0</v>
      </c>
      <c r="AM21">
        <f>F21*AE21</f>
        <v>0</v>
      </c>
      <c r="AN21">
        <f>F21*AF21</f>
        <v>0</v>
      </c>
      <c r="AO21" t="s">
        <v>83</v>
      </c>
      <c r="AP21" t="s">
        <v>46</v>
      </c>
      <c r="AQ21" s="12" t="s">
        <v>47</v>
      </c>
    </row>
    <row r="22" spans="1:43" ht="12.75" customHeight="1" x14ac:dyDescent="0.2">
      <c r="C22" s="15" t="s">
        <v>55</v>
      </c>
      <c r="D22" s="59" t="s">
        <v>84</v>
      </c>
      <c r="E22" s="59"/>
      <c r="F22" s="59"/>
      <c r="G22" s="59"/>
      <c r="H22" s="59"/>
      <c r="I22" s="59"/>
      <c r="J22" s="59"/>
      <c r="K22" s="59"/>
      <c r="L22" s="59"/>
      <c r="M22" s="59"/>
    </row>
    <row r="23" spans="1:43" x14ac:dyDescent="0.2">
      <c r="A23" s="2" t="s">
        <v>85</v>
      </c>
      <c r="C23" s="1" t="s">
        <v>86</v>
      </c>
      <c r="D23" t="s">
        <v>87</v>
      </c>
      <c r="E23" t="s">
        <v>88</v>
      </c>
      <c r="F23">
        <v>0.97499999999999998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1</v>
      </c>
      <c r="L23">
        <f>F23*K23</f>
        <v>0.97499999999999998</v>
      </c>
      <c r="M23" t="s">
        <v>45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1</v>
      </c>
      <c r="AM23">
        <f>F23*AE23</f>
        <v>0</v>
      </c>
      <c r="AN23">
        <f>F23*AF23</f>
        <v>0</v>
      </c>
      <c r="AO23" t="s">
        <v>83</v>
      </c>
      <c r="AP23" t="s">
        <v>46</v>
      </c>
      <c r="AQ23" s="12" t="s">
        <v>47</v>
      </c>
    </row>
    <row r="24" spans="1:43" x14ac:dyDescent="0.2">
      <c r="A24" s="2" t="s">
        <v>89</v>
      </c>
      <c r="C24" s="1" t="s">
        <v>81</v>
      </c>
      <c r="D24" t="s">
        <v>82</v>
      </c>
      <c r="E24" t="s">
        <v>53</v>
      </c>
      <c r="F24">
        <v>1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45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</v>
      </c>
      <c r="AM24">
        <f>F24*AE24</f>
        <v>0</v>
      </c>
      <c r="AN24">
        <f>F24*AF24</f>
        <v>0</v>
      </c>
      <c r="AO24" t="s">
        <v>83</v>
      </c>
      <c r="AP24" t="s">
        <v>46</v>
      </c>
      <c r="AQ24" s="12" t="s">
        <v>47</v>
      </c>
    </row>
    <row r="25" spans="1:43" x14ac:dyDescent="0.2">
      <c r="A25" s="2" t="s">
        <v>48</v>
      </c>
      <c r="C25" s="1" t="s">
        <v>90</v>
      </c>
      <c r="D25" t="s">
        <v>91</v>
      </c>
      <c r="E25" t="s">
        <v>88</v>
      </c>
      <c r="F25">
        <v>6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1</v>
      </c>
      <c r="L25">
        <f>F25*K25</f>
        <v>6</v>
      </c>
      <c r="M25" t="s">
        <v>45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83</v>
      </c>
      <c r="AP25" t="s">
        <v>46</v>
      </c>
      <c r="AQ25" s="12" t="s">
        <v>47</v>
      </c>
    </row>
    <row r="26" spans="1:43" x14ac:dyDescent="0.2">
      <c r="A26" s="13"/>
      <c r="B26" s="14"/>
      <c r="C26" s="14" t="s">
        <v>92</v>
      </c>
      <c r="D26" s="12" t="s">
        <v>93</v>
      </c>
      <c r="E26" s="12"/>
      <c r="F26" s="12"/>
      <c r="G26" s="12"/>
      <c r="H26" s="12">
        <f>SUM(H27:H30)</f>
        <v>0</v>
      </c>
      <c r="I26" s="12">
        <f>SUM(I27:I30)</f>
        <v>0</v>
      </c>
      <c r="J26" s="12">
        <f>H26+I26</f>
        <v>0</v>
      </c>
      <c r="K26" s="12"/>
      <c r="L26" s="12">
        <f>SUM(L27:L30)</f>
        <v>2.0019999999999998</v>
      </c>
      <c r="M26" s="12"/>
      <c r="P26" s="12">
        <f>IF(Q26="PR",J26,SUM(O27:O30))</f>
        <v>0</v>
      </c>
      <c r="Q26" s="12" t="s">
        <v>41</v>
      </c>
      <c r="R26" s="12">
        <f>IF(Q26="HS",H26,0)</f>
        <v>0</v>
      </c>
      <c r="S26" s="12">
        <f>IF(Q26="HS",I26-P26,0)</f>
        <v>0</v>
      </c>
      <c r="T26" s="12">
        <f>IF(Q26="PS",H26,0)</f>
        <v>0</v>
      </c>
      <c r="U26" s="12">
        <f>IF(Q26="PS",I26-P26,0)</f>
        <v>0</v>
      </c>
      <c r="V26" s="12">
        <f>IF(Q26="MP",H26,0)</f>
        <v>0</v>
      </c>
      <c r="W26" s="12">
        <f>IF(Q26="MP",I26-P26,0)</f>
        <v>0</v>
      </c>
      <c r="X26" s="12">
        <f>IF(Q26="OM",H26,0)</f>
        <v>0</v>
      </c>
      <c r="Y26" s="12">
        <v>18</v>
      </c>
      <c r="AI26">
        <f>SUM(Z27:Z30)</f>
        <v>0</v>
      </c>
      <c r="AJ26">
        <f>SUM(AA27:AA30)</f>
        <v>0</v>
      </c>
      <c r="AK26">
        <f>SUM(AB27:AB30)</f>
        <v>0</v>
      </c>
    </row>
    <row r="27" spans="1:43" x14ac:dyDescent="0.2">
      <c r="A27" s="2" t="s">
        <v>94</v>
      </c>
      <c r="C27" s="1" t="s">
        <v>95</v>
      </c>
      <c r="D27" t="s">
        <v>96</v>
      </c>
      <c r="E27" t="s">
        <v>44</v>
      </c>
      <c r="F27">
        <v>50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45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97</v>
      </c>
      <c r="AP27" t="s">
        <v>46</v>
      </c>
      <c r="AQ27" s="12" t="s">
        <v>47</v>
      </c>
    </row>
    <row r="28" spans="1:43" x14ac:dyDescent="0.2">
      <c r="A28" s="2" t="s">
        <v>57</v>
      </c>
      <c r="C28" s="1" t="s">
        <v>90</v>
      </c>
      <c r="D28" t="s">
        <v>91</v>
      </c>
      <c r="E28" t="s">
        <v>88</v>
      </c>
      <c r="F28">
        <v>2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1</v>
      </c>
      <c r="L28">
        <f>F28*K28</f>
        <v>2</v>
      </c>
      <c r="M28" t="s">
        <v>45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97</v>
      </c>
      <c r="AP28" t="s">
        <v>46</v>
      </c>
      <c r="AQ28" s="12" t="s">
        <v>47</v>
      </c>
    </row>
    <row r="29" spans="1:43" x14ac:dyDescent="0.2">
      <c r="A29" s="2" t="s">
        <v>98</v>
      </c>
      <c r="C29" s="1" t="s">
        <v>99</v>
      </c>
      <c r="D29" t="s">
        <v>100</v>
      </c>
      <c r="E29" t="s">
        <v>44</v>
      </c>
      <c r="F29">
        <v>50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45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4.2426778242677828E-2</v>
      </c>
      <c r="AM29">
        <f>F29*AE29</f>
        <v>0</v>
      </c>
      <c r="AN29">
        <f>F29*AF29</f>
        <v>0</v>
      </c>
      <c r="AO29" t="s">
        <v>97</v>
      </c>
      <c r="AP29" t="s">
        <v>46</v>
      </c>
      <c r="AQ29" s="12" t="s">
        <v>47</v>
      </c>
    </row>
    <row r="30" spans="1:43" x14ac:dyDescent="0.2">
      <c r="A30" s="2" t="s">
        <v>101</v>
      </c>
      <c r="C30" s="1" t="s">
        <v>102</v>
      </c>
      <c r="D30" t="s">
        <v>103</v>
      </c>
      <c r="E30" t="s">
        <v>104</v>
      </c>
      <c r="F30">
        <v>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1E-3</v>
      </c>
      <c r="L30">
        <f>F30*K30</f>
        <v>2E-3</v>
      </c>
      <c r="M30" t="s">
        <v>45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97</v>
      </c>
      <c r="AP30" t="s">
        <v>46</v>
      </c>
      <c r="AQ30" s="12" t="s">
        <v>47</v>
      </c>
    </row>
    <row r="31" spans="1:43" x14ac:dyDescent="0.2">
      <c r="A31" s="13"/>
      <c r="B31" s="14"/>
      <c r="C31" s="14" t="s">
        <v>105</v>
      </c>
      <c r="D31" s="12" t="s">
        <v>106</v>
      </c>
      <c r="E31" s="12"/>
      <c r="F31" s="12"/>
      <c r="G31" s="12"/>
      <c r="H31" s="12">
        <f>SUM(H32:H32)</f>
        <v>0</v>
      </c>
      <c r="I31" s="12">
        <f>SUM(I32:I32)</f>
        <v>0</v>
      </c>
      <c r="J31" s="12">
        <f>H31+I31</f>
        <v>0</v>
      </c>
      <c r="K31" s="12"/>
      <c r="L31" s="12">
        <f>SUM(L32:L32)</f>
        <v>0</v>
      </c>
      <c r="M31" s="12"/>
      <c r="P31" s="12">
        <f>IF(Q31="PR",J31,SUM(O32:O32))</f>
        <v>0</v>
      </c>
      <c r="Q31" s="12" t="s">
        <v>41</v>
      </c>
      <c r="R31" s="12">
        <f>IF(Q31="HS",H31,0)</f>
        <v>0</v>
      </c>
      <c r="S31" s="12">
        <f>IF(Q31="HS",I31-P31,0)</f>
        <v>0</v>
      </c>
      <c r="T31" s="12">
        <f>IF(Q31="PS",H31,0)</f>
        <v>0</v>
      </c>
      <c r="U31" s="12">
        <f>IF(Q31="PS",I31-P31,0)</f>
        <v>0</v>
      </c>
      <c r="V31" s="12">
        <f>IF(Q31="MP",H31,0)</f>
        <v>0</v>
      </c>
      <c r="W31" s="12">
        <f>IF(Q31="MP",I31-P31,0)</f>
        <v>0</v>
      </c>
      <c r="X31" s="12">
        <f>IF(Q31="OM",H31,0)</f>
        <v>0</v>
      </c>
      <c r="Y31" s="12">
        <v>19</v>
      </c>
      <c r="AI31">
        <f>SUM(Z32:Z32)</f>
        <v>0</v>
      </c>
      <c r="AJ31">
        <f>SUM(AA32:AA32)</f>
        <v>0</v>
      </c>
      <c r="AK31">
        <f>SUM(AB32:AB32)</f>
        <v>0</v>
      </c>
    </row>
    <row r="32" spans="1:43" x14ac:dyDescent="0.2">
      <c r="A32" s="2" t="s">
        <v>66</v>
      </c>
      <c r="C32" s="1" t="s">
        <v>107</v>
      </c>
      <c r="D32" t="s">
        <v>108</v>
      </c>
      <c r="E32" t="s">
        <v>88</v>
      </c>
      <c r="F32">
        <v>3.51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M32" t="s">
        <v>109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0</v>
      </c>
      <c r="AM32">
        <f>F32*AE32</f>
        <v>0</v>
      </c>
      <c r="AN32">
        <f>F32*AF32</f>
        <v>0</v>
      </c>
      <c r="AO32" t="s">
        <v>110</v>
      </c>
      <c r="AP32" t="s">
        <v>46</v>
      </c>
      <c r="AQ32" s="12" t="s">
        <v>47</v>
      </c>
    </row>
    <row r="33" spans="1:43" x14ac:dyDescent="0.2">
      <c r="A33" s="13"/>
      <c r="B33" s="14"/>
      <c r="C33" s="14" t="s">
        <v>111</v>
      </c>
      <c r="D33" s="12" t="s">
        <v>112</v>
      </c>
      <c r="E33" s="12"/>
      <c r="F33" s="12"/>
      <c r="G33" s="12"/>
      <c r="H33" s="12">
        <f>SUM(H34:H35)</f>
        <v>0</v>
      </c>
      <c r="I33" s="12">
        <f>SUM(I34:I35)</f>
        <v>0</v>
      </c>
      <c r="J33" s="12">
        <f>H33+I33</f>
        <v>0</v>
      </c>
      <c r="K33" s="12"/>
      <c r="L33" s="12">
        <f>SUM(L34:L35)</f>
        <v>3.7874999999999996</v>
      </c>
      <c r="M33" s="12"/>
      <c r="P33" s="12">
        <f>IF(Q33="PR",J33,SUM(O34:O35))</f>
        <v>0</v>
      </c>
      <c r="Q33" s="12" t="s">
        <v>41</v>
      </c>
      <c r="R33" s="12">
        <f>IF(Q33="HS",H33,0)</f>
        <v>0</v>
      </c>
      <c r="S33" s="12">
        <f>IF(Q33="HS",I33-P33,0)</f>
        <v>0</v>
      </c>
      <c r="T33" s="12">
        <f>IF(Q33="PS",H33,0)</f>
        <v>0</v>
      </c>
      <c r="U33" s="12">
        <f>IF(Q33="PS",I33-P33,0)</f>
        <v>0</v>
      </c>
      <c r="V33" s="12">
        <f>IF(Q33="MP",H33,0)</f>
        <v>0</v>
      </c>
      <c r="W33" s="12">
        <f>IF(Q33="MP",I33-P33,0)</f>
        <v>0</v>
      </c>
      <c r="X33" s="12">
        <f>IF(Q33="OM",H33,0)</f>
        <v>0</v>
      </c>
      <c r="Y33" s="12">
        <v>27</v>
      </c>
      <c r="AI33">
        <f>SUM(Z34:Z35)</f>
        <v>0</v>
      </c>
      <c r="AJ33">
        <f>SUM(AA34:AA35)</f>
        <v>0</v>
      </c>
      <c r="AK33">
        <f>SUM(AB34:AB35)</f>
        <v>0</v>
      </c>
    </row>
    <row r="34" spans="1:43" x14ac:dyDescent="0.2">
      <c r="A34" s="2" t="s">
        <v>78</v>
      </c>
      <c r="C34" s="1" t="s">
        <v>113</v>
      </c>
      <c r="D34" t="s">
        <v>114</v>
      </c>
      <c r="E34" t="s">
        <v>53</v>
      </c>
      <c r="F34">
        <v>1.5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2.5249999999999999</v>
      </c>
      <c r="L34">
        <f>F34*K34</f>
        <v>3.7874999999999996</v>
      </c>
      <c r="M34" t="s">
        <v>45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0.91726086956521735</v>
      </c>
      <c r="AM34">
        <f>F34*AE34</f>
        <v>0</v>
      </c>
      <c r="AN34">
        <f>F34*AF34</f>
        <v>0</v>
      </c>
      <c r="AO34" t="s">
        <v>115</v>
      </c>
      <c r="AP34" t="s">
        <v>116</v>
      </c>
      <c r="AQ34" s="12" t="s">
        <v>47</v>
      </c>
    </row>
    <row r="35" spans="1:43" x14ac:dyDescent="0.2">
      <c r="A35" s="2" t="s">
        <v>92</v>
      </c>
      <c r="C35" s="1" t="s">
        <v>117</v>
      </c>
      <c r="D35" t="s">
        <v>118</v>
      </c>
      <c r="E35" t="s">
        <v>88</v>
      </c>
      <c r="F35">
        <v>3.7875000000000001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M35" t="s">
        <v>45</v>
      </c>
      <c r="N35">
        <v>5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0</v>
      </c>
      <c r="AM35">
        <f>F35*AE35</f>
        <v>0</v>
      </c>
      <c r="AN35">
        <f>F35*AF35</f>
        <v>0</v>
      </c>
      <c r="AO35" t="s">
        <v>115</v>
      </c>
      <c r="AP35" t="s">
        <v>116</v>
      </c>
      <c r="AQ35" s="12" t="s">
        <v>47</v>
      </c>
    </row>
    <row r="36" spans="1:43" x14ac:dyDescent="0.2">
      <c r="A36" s="13"/>
      <c r="B36" s="14"/>
      <c r="C36" s="14" t="s">
        <v>119</v>
      </c>
      <c r="D36" s="12" t="s">
        <v>120</v>
      </c>
      <c r="E36" s="12"/>
      <c r="F36" s="12"/>
      <c r="G36" s="12"/>
      <c r="H36" s="12">
        <f>SUM(H37:H37)</f>
        <v>0</v>
      </c>
      <c r="I36" s="12">
        <f>SUM(I37:I37)</f>
        <v>0</v>
      </c>
      <c r="J36" s="12">
        <f>H36+I36</f>
        <v>0</v>
      </c>
      <c r="K36" s="12"/>
      <c r="L36" s="12">
        <f>SUM(L37:L37)</f>
        <v>7.5051599999999996E-2</v>
      </c>
      <c r="M36" s="12"/>
      <c r="P36" s="12">
        <f>IF(Q36="PR",J36,SUM(O37:O37))</f>
        <v>0</v>
      </c>
      <c r="Q36" s="12" t="s">
        <v>41</v>
      </c>
      <c r="R36" s="12">
        <f>IF(Q36="HS",H36,0)</f>
        <v>0</v>
      </c>
      <c r="S36" s="12">
        <f>IF(Q36="HS",I36-P36,0)</f>
        <v>0</v>
      </c>
      <c r="T36" s="12">
        <f>IF(Q36="PS",H36,0)</f>
        <v>0</v>
      </c>
      <c r="U36" s="12">
        <f>IF(Q36="PS",I36-P36,0)</f>
        <v>0</v>
      </c>
      <c r="V36" s="12">
        <f>IF(Q36="MP",H36,0)</f>
        <v>0</v>
      </c>
      <c r="W36" s="12">
        <f>IF(Q36="MP",I36-P36,0)</f>
        <v>0</v>
      </c>
      <c r="X36" s="12">
        <f>IF(Q36="OM",H36,0)</f>
        <v>0</v>
      </c>
      <c r="Y36" s="12">
        <v>28</v>
      </c>
      <c r="AI36">
        <f>SUM(Z37:Z37)</f>
        <v>0</v>
      </c>
      <c r="AJ36">
        <f>SUM(AA37:AA37)</f>
        <v>0</v>
      </c>
      <c r="AK36">
        <f>SUM(AB37:AB37)</f>
        <v>0</v>
      </c>
    </row>
    <row r="37" spans="1:43" x14ac:dyDescent="0.2">
      <c r="A37" s="2" t="s">
        <v>105</v>
      </c>
      <c r="C37" s="1" t="s">
        <v>121</v>
      </c>
      <c r="D37" t="s">
        <v>122</v>
      </c>
      <c r="E37" t="s">
        <v>88</v>
      </c>
      <c r="F37">
        <v>5.1999999999999998E-2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1.4433</v>
      </c>
      <c r="L37">
        <f>F37*K37</f>
        <v>7.5051599999999996E-2</v>
      </c>
      <c r="M37" t="s">
        <v>45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0.73435659777424489</v>
      </c>
      <c r="AM37">
        <f>F37*AE37</f>
        <v>0</v>
      </c>
      <c r="AN37">
        <f>F37*AF37</f>
        <v>0</v>
      </c>
      <c r="AO37" t="s">
        <v>123</v>
      </c>
      <c r="AP37" t="s">
        <v>116</v>
      </c>
      <c r="AQ37" s="12" t="s">
        <v>47</v>
      </c>
    </row>
    <row r="38" spans="1:43" x14ac:dyDescent="0.2">
      <c r="A38" s="13"/>
      <c r="B38" s="14"/>
      <c r="C38" s="14" t="s">
        <v>124</v>
      </c>
      <c r="D38" s="12" t="s">
        <v>125</v>
      </c>
      <c r="E38" s="12"/>
      <c r="F38" s="12"/>
      <c r="G38" s="12"/>
      <c r="H38" s="12">
        <f>SUM(H39:H40)</f>
        <v>0</v>
      </c>
      <c r="I38" s="12">
        <f>SUM(I39:I40)</f>
        <v>0</v>
      </c>
      <c r="J38" s="12">
        <f>H38+I38</f>
        <v>0</v>
      </c>
      <c r="K38" s="12"/>
      <c r="L38" s="12">
        <f>SUM(L39:L40)</f>
        <v>6.1797500000000003</v>
      </c>
      <c r="M38" s="12"/>
      <c r="P38" s="12">
        <f>IF(Q38="PR",J38,SUM(O39:O40))</f>
        <v>0</v>
      </c>
      <c r="Q38" s="12" t="s">
        <v>41</v>
      </c>
      <c r="R38" s="12">
        <f>IF(Q38="HS",H38,0)</f>
        <v>0</v>
      </c>
      <c r="S38" s="12">
        <f>IF(Q38="HS",I38-P38,0)</f>
        <v>0</v>
      </c>
      <c r="T38" s="12">
        <f>IF(Q38="PS",H38,0)</f>
        <v>0</v>
      </c>
      <c r="U38" s="12">
        <f>IF(Q38="PS",I38-P38,0)</f>
        <v>0</v>
      </c>
      <c r="V38" s="12">
        <f>IF(Q38="MP",H38,0)</f>
        <v>0</v>
      </c>
      <c r="W38" s="12">
        <f>IF(Q38="MP",I38-P38,0)</f>
        <v>0</v>
      </c>
      <c r="X38" s="12">
        <f>IF(Q38="OM",H38,0)</f>
        <v>0</v>
      </c>
      <c r="Y38" s="12">
        <v>31</v>
      </c>
      <c r="AI38">
        <f>SUM(Z39:Z40)</f>
        <v>0</v>
      </c>
      <c r="AJ38">
        <f>SUM(AA39:AA40)</f>
        <v>0</v>
      </c>
      <c r="AK38">
        <f>SUM(AB39:AB40)</f>
        <v>0</v>
      </c>
    </row>
    <row r="39" spans="1:43" x14ac:dyDescent="0.2">
      <c r="A39" s="2" t="s">
        <v>126</v>
      </c>
      <c r="C39" s="1" t="s">
        <v>127</v>
      </c>
      <c r="D39" t="s">
        <v>128</v>
      </c>
      <c r="E39" t="s">
        <v>44</v>
      </c>
      <c r="F39">
        <v>5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0.75124999999999997</v>
      </c>
      <c r="L39">
        <f>F39*K39</f>
        <v>3.7562499999999996</v>
      </c>
      <c r="M39" t="s">
        <v>45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0.73061754021795533</v>
      </c>
      <c r="AM39">
        <f>F39*AE39</f>
        <v>0</v>
      </c>
      <c r="AN39">
        <f>F39*AF39</f>
        <v>0</v>
      </c>
      <c r="AO39" t="s">
        <v>129</v>
      </c>
      <c r="AP39" t="s">
        <v>130</v>
      </c>
      <c r="AQ39" s="12" t="s">
        <v>47</v>
      </c>
    </row>
    <row r="40" spans="1:43" x14ac:dyDescent="0.2">
      <c r="A40" s="2" t="s">
        <v>131</v>
      </c>
      <c r="C40" s="1" t="s">
        <v>132</v>
      </c>
      <c r="D40" t="s">
        <v>133</v>
      </c>
      <c r="E40" t="s">
        <v>44</v>
      </c>
      <c r="F40">
        <v>5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0.48470000000000002</v>
      </c>
      <c r="L40">
        <f>F40*K40</f>
        <v>2.4235000000000002</v>
      </c>
      <c r="M40" t="s">
        <v>45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0.72048000345326235</v>
      </c>
      <c r="AM40">
        <f>F40*AE40</f>
        <v>0</v>
      </c>
      <c r="AN40">
        <f>F40*AF40</f>
        <v>0</v>
      </c>
      <c r="AO40" t="s">
        <v>129</v>
      </c>
      <c r="AP40" t="s">
        <v>130</v>
      </c>
      <c r="AQ40" s="12" t="s">
        <v>47</v>
      </c>
    </row>
    <row r="41" spans="1:43" x14ac:dyDescent="0.2">
      <c r="A41" s="13"/>
      <c r="B41" s="14"/>
      <c r="C41" s="14" t="s">
        <v>72</v>
      </c>
      <c r="D41" s="12" t="s">
        <v>134</v>
      </c>
      <c r="E41" s="12"/>
      <c r="F41" s="12"/>
      <c r="G41" s="12"/>
      <c r="H41" s="12">
        <f>SUM(H42:H44)</f>
        <v>0</v>
      </c>
      <c r="I41" s="12">
        <f>SUM(I42:I44)</f>
        <v>0</v>
      </c>
      <c r="J41" s="12">
        <f>H41+I41</f>
        <v>0</v>
      </c>
      <c r="K41" s="12"/>
      <c r="L41" s="12">
        <f>SUM(L42:L44)</f>
        <v>0.152</v>
      </c>
      <c r="M41" s="12"/>
      <c r="P41" s="12">
        <f>IF(Q41="PR",J41,SUM(O42:O44))</f>
        <v>0</v>
      </c>
      <c r="Q41" s="12" t="s">
        <v>41</v>
      </c>
      <c r="R41" s="12">
        <f>IF(Q41="HS",H41,0)</f>
        <v>0</v>
      </c>
      <c r="S41" s="12">
        <f>IF(Q41="HS",I41-P41,0)</f>
        <v>0</v>
      </c>
      <c r="T41" s="12">
        <f>IF(Q41="PS",H41,0)</f>
        <v>0</v>
      </c>
      <c r="U41" s="12">
        <f>IF(Q41="PS",I41-P41,0)</f>
        <v>0</v>
      </c>
      <c r="V41" s="12">
        <f>IF(Q41="MP",H41,0)</f>
        <v>0</v>
      </c>
      <c r="W41" s="12">
        <f>IF(Q41="MP",I41-P41,0)</f>
        <v>0</v>
      </c>
      <c r="X41" s="12">
        <f>IF(Q41="OM",H41,0)</f>
        <v>0</v>
      </c>
      <c r="Y41" s="12">
        <v>6</v>
      </c>
      <c r="AI41">
        <f>SUM(Z42:Z44)</f>
        <v>0</v>
      </c>
      <c r="AJ41">
        <f>SUM(AA42:AA44)</f>
        <v>0</v>
      </c>
      <c r="AK41">
        <f>SUM(AB42:AB44)</f>
        <v>0</v>
      </c>
    </row>
    <row r="42" spans="1:43" x14ac:dyDescent="0.2">
      <c r="A42" s="2" t="s">
        <v>135</v>
      </c>
      <c r="C42" s="1" t="s">
        <v>136</v>
      </c>
      <c r="D42" t="s">
        <v>137</v>
      </c>
      <c r="E42" t="s">
        <v>44</v>
      </c>
      <c r="F42">
        <v>15.6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5.0000000000000001E-3</v>
      </c>
      <c r="L42">
        <f>F42*K42</f>
        <v>7.8E-2</v>
      </c>
      <c r="M42" t="s">
        <v>45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0.46848404255319148</v>
      </c>
      <c r="AM42">
        <f>F42*AE42</f>
        <v>0</v>
      </c>
      <c r="AN42">
        <f>F42*AF42</f>
        <v>0</v>
      </c>
      <c r="AO42" t="s">
        <v>138</v>
      </c>
      <c r="AP42" t="s">
        <v>138</v>
      </c>
      <c r="AQ42" s="12" t="s">
        <v>47</v>
      </c>
    </row>
    <row r="43" spans="1:43" ht="12.75" customHeight="1" x14ac:dyDescent="0.2">
      <c r="C43" s="15" t="s">
        <v>55</v>
      </c>
      <c r="D43" s="59" t="s">
        <v>139</v>
      </c>
      <c r="E43" s="59"/>
      <c r="F43" s="59"/>
      <c r="G43" s="59"/>
      <c r="H43" s="59"/>
      <c r="I43" s="59"/>
      <c r="J43" s="59"/>
      <c r="K43" s="59"/>
      <c r="L43" s="59"/>
      <c r="M43" s="59"/>
    </row>
    <row r="44" spans="1:43" x14ac:dyDescent="0.2">
      <c r="A44" s="2" t="s">
        <v>140</v>
      </c>
      <c r="C44" s="1" t="s">
        <v>141</v>
      </c>
      <c r="D44" t="s">
        <v>142</v>
      </c>
      <c r="E44" t="s">
        <v>88</v>
      </c>
      <c r="F44">
        <v>7.3999999999999996E-2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7.3999999999999996E-2</v>
      </c>
      <c r="M44" t="s">
        <v>45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138</v>
      </c>
      <c r="AP44" t="s">
        <v>138</v>
      </c>
      <c r="AQ44" s="12" t="s">
        <v>47</v>
      </c>
    </row>
    <row r="45" spans="1:43" x14ac:dyDescent="0.2">
      <c r="A45" s="13"/>
      <c r="B45" s="14"/>
      <c r="C45" s="14" t="s">
        <v>143</v>
      </c>
      <c r="D45" s="12" t="s">
        <v>144</v>
      </c>
      <c r="E45" s="12"/>
      <c r="F45" s="12"/>
      <c r="G45" s="12"/>
      <c r="H45" s="12">
        <f>SUM(H46:H51)</f>
        <v>0</v>
      </c>
      <c r="I45" s="12">
        <f>SUM(I46:I51)</f>
        <v>0</v>
      </c>
      <c r="J45" s="12">
        <f>H45+I45</f>
        <v>0</v>
      </c>
      <c r="K45" s="12"/>
      <c r="L45" s="12">
        <f>SUM(L46:L51)</f>
        <v>0.46145400000000003</v>
      </c>
      <c r="M45" s="12"/>
      <c r="P45" s="12">
        <f>IF(Q45="PR",J45,SUM(O46:O51))</f>
        <v>0</v>
      </c>
      <c r="Q45" s="12" t="s">
        <v>41</v>
      </c>
      <c r="R45" s="12">
        <f>IF(Q45="HS",H45,0)</f>
        <v>0</v>
      </c>
      <c r="S45" s="12">
        <f>IF(Q45="HS",I45-P45,0)</f>
        <v>0</v>
      </c>
      <c r="T45" s="12">
        <f>IF(Q45="PS",H45,0)</f>
        <v>0</v>
      </c>
      <c r="U45" s="12">
        <f>IF(Q45="PS",I45-P45,0)</f>
        <v>0</v>
      </c>
      <c r="V45" s="12">
        <f>IF(Q45="MP",H45,0)</f>
        <v>0</v>
      </c>
      <c r="W45" s="12">
        <f>IF(Q45="MP",I45-P45,0)</f>
        <v>0</v>
      </c>
      <c r="X45" s="12">
        <f>IF(Q45="OM",H45,0)</f>
        <v>0</v>
      </c>
      <c r="Y45" s="12">
        <v>62</v>
      </c>
      <c r="AI45">
        <f>SUM(Z46:Z51)</f>
        <v>0</v>
      </c>
      <c r="AJ45">
        <f>SUM(AA46:AA51)</f>
        <v>0</v>
      </c>
      <c r="AK45">
        <f>SUM(AB46:AB51)</f>
        <v>0</v>
      </c>
    </row>
    <row r="46" spans="1:43" x14ac:dyDescent="0.2">
      <c r="A46" s="2" t="s">
        <v>145</v>
      </c>
      <c r="C46" s="1" t="s">
        <v>146</v>
      </c>
      <c r="D46" t="s">
        <v>147</v>
      </c>
      <c r="E46" t="s">
        <v>44</v>
      </c>
      <c r="F46">
        <v>50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2.1000000000000001E-4</v>
      </c>
      <c r="L46">
        <f>F46*K46</f>
        <v>1.0500000000000001E-2</v>
      </c>
      <c r="M46" t="s">
        <v>45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9.3941176470588236E-2</v>
      </c>
      <c r="AM46">
        <f>F46*AE46</f>
        <v>0</v>
      </c>
      <c r="AN46">
        <f>F46*AF46</f>
        <v>0</v>
      </c>
      <c r="AO46" t="s">
        <v>148</v>
      </c>
      <c r="AP46" t="s">
        <v>138</v>
      </c>
      <c r="AQ46" s="12" t="s">
        <v>47</v>
      </c>
    </row>
    <row r="47" spans="1:43" x14ac:dyDescent="0.2">
      <c r="A47" s="2" t="s">
        <v>149</v>
      </c>
      <c r="C47" s="1" t="s">
        <v>150</v>
      </c>
      <c r="D47" t="s">
        <v>151</v>
      </c>
      <c r="E47" t="s">
        <v>44</v>
      </c>
      <c r="F47">
        <v>20.8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1.1780000000000001E-2</v>
      </c>
      <c r="L47">
        <f>F47*K47</f>
        <v>0.24502400000000002</v>
      </c>
      <c r="M47" t="s">
        <v>45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0.119047619047619</v>
      </c>
      <c r="AM47">
        <f>F47*AE47</f>
        <v>0</v>
      </c>
      <c r="AN47">
        <f>F47*AF47</f>
        <v>0</v>
      </c>
      <c r="AO47" t="s">
        <v>148</v>
      </c>
      <c r="AP47" t="s">
        <v>138</v>
      </c>
      <c r="AQ47" s="12" t="s">
        <v>47</v>
      </c>
    </row>
    <row r="48" spans="1:43" ht="12.75" customHeight="1" x14ac:dyDescent="0.2">
      <c r="C48" s="15" t="s">
        <v>55</v>
      </c>
      <c r="D48" s="59" t="s">
        <v>152</v>
      </c>
      <c r="E48" s="59"/>
      <c r="F48" s="59"/>
      <c r="G48" s="59"/>
      <c r="H48" s="59"/>
      <c r="I48" s="59"/>
      <c r="J48" s="59"/>
      <c r="K48" s="59"/>
      <c r="L48" s="59"/>
      <c r="M48" s="59"/>
    </row>
    <row r="49" spans="1:43" x14ac:dyDescent="0.2">
      <c r="A49" s="2" t="s">
        <v>153</v>
      </c>
      <c r="C49" s="1" t="s">
        <v>154</v>
      </c>
      <c r="D49" t="s">
        <v>155</v>
      </c>
      <c r="E49" t="s">
        <v>44</v>
      </c>
      <c r="F49">
        <v>20.8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3.6700000000000001E-3</v>
      </c>
      <c r="L49">
        <f>F49*K49</f>
        <v>7.6336000000000001E-2</v>
      </c>
      <c r="M49" t="s">
        <v>45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0.29733005622706299</v>
      </c>
      <c r="AM49">
        <f>F49*AE49</f>
        <v>0</v>
      </c>
      <c r="AN49">
        <f>F49*AF49</f>
        <v>0</v>
      </c>
      <c r="AO49" t="s">
        <v>148</v>
      </c>
      <c r="AP49" t="s">
        <v>138</v>
      </c>
      <c r="AQ49" s="12" t="s">
        <v>47</v>
      </c>
    </row>
    <row r="50" spans="1:43" x14ac:dyDescent="0.2">
      <c r="A50" s="2" t="s">
        <v>111</v>
      </c>
      <c r="C50" s="1" t="s">
        <v>156</v>
      </c>
      <c r="D50" t="s">
        <v>157</v>
      </c>
      <c r="E50" t="s">
        <v>44</v>
      </c>
      <c r="F50">
        <v>20.8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6.1799999999999997E-3</v>
      </c>
      <c r="L50">
        <f>F50*K50</f>
        <v>0.12854399999999999</v>
      </c>
      <c r="M50" t="s">
        <v>45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0.6974294670846396</v>
      </c>
      <c r="AM50">
        <f>F50*AE50</f>
        <v>0</v>
      </c>
      <c r="AN50">
        <f>F50*AF50</f>
        <v>0</v>
      </c>
      <c r="AO50" t="s">
        <v>148</v>
      </c>
      <c r="AP50" t="s">
        <v>138</v>
      </c>
      <c r="AQ50" s="12" t="s">
        <v>47</v>
      </c>
    </row>
    <row r="51" spans="1:43" x14ac:dyDescent="0.2">
      <c r="A51" s="2" t="s">
        <v>119</v>
      </c>
      <c r="C51" s="1" t="s">
        <v>146</v>
      </c>
      <c r="D51" t="s">
        <v>147</v>
      </c>
      <c r="E51" t="s">
        <v>44</v>
      </c>
      <c r="F51">
        <v>5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2.1000000000000001E-4</v>
      </c>
      <c r="L51">
        <f>F51*K51</f>
        <v>1.0500000000000002E-3</v>
      </c>
      <c r="M51" t="s">
        <v>45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9.394117647058825E-2</v>
      </c>
      <c r="AM51">
        <f>F51*AE51</f>
        <v>0</v>
      </c>
      <c r="AN51">
        <f>F51*AF51</f>
        <v>0</v>
      </c>
      <c r="AO51" t="s">
        <v>148</v>
      </c>
      <c r="AP51" t="s">
        <v>138</v>
      </c>
      <c r="AQ51" s="12" t="s">
        <v>47</v>
      </c>
    </row>
    <row r="52" spans="1:43" ht="12.75" customHeight="1" x14ac:dyDescent="0.2">
      <c r="C52" s="15" t="s">
        <v>55</v>
      </c>
      <c r="D52" s="59" t="s">
        <v>158</v>
      </c>
      <c r="E52" s="59"/>
      <c r="F52" s="59"/>
      <c r="G52" s="59"/>
      <c r="H52" s="59"/>
      <c r="I52" s="59"/>
      <c r="J52" s="59"/>
      <c r="K52" s="59"/>
      <c r="L52" s="59"/>
      <c r="M52" s="59"/>
    </row>
    <row r="53" spans="1:43" x14ac:dyDescent="0.2">
      <c r="A53" s="13"/>
      <c r="B53" s="14"/>
      <c r="C53" s="14" t="s">
        <v>159</v>
      </c>
      <c r="D53" s="12" t="s">
        <v>160</v>
      </c>
      <c r="E53" s="12"/>
      <c r="F53" s="12"/>
      <c r="G53" s="12"/>
      <c r="H53" s="12">
        <f>SUM(H54:H56)</f>
        <v>0</v>
      </c>
      <c r="I53" s="12">
        <f>SUM(I54:I56)</f>
        <v>0</v>
      </c>
      <c r="J53" s="12">
        <f>H53+I53</f>
        <v>0</v>
      </c>
      <c r="K53" s="12"/>
      <c r="L53" s="12">
        <f>SUM(L54:L56)</f>
        <v>10.946361250000001</v>
      </c>
      <c r="M53" s="12"/>
      <c r="P53" s="12">
        <f>IF(Q53="PR",J53,SUM(O54:O56))</f>
        <v>0</v>
      </c>
      <c r="Q53" s="12" t="s">
        <v>41</v>
      </c>
      <c r="R53" s="12">
        <f>IF(Q53="HS",H53,0)</f>
        <v>0</v>
      </c>
      <c r="S53" s="12">
        <f>IF(Q53="HS",I53-P53,0)</f>
        <v>0</v>
      </c>
      <c r="T53" s="12">
        <f>IF(Q53="PS",H53,0)</f>
        <v>0</v>
      </c>
      <c r="U53" s="12">
        <f>IF(Q53="PS",I53-P53,0)</f>
        <v>0</v>
      </c>
      <c r="V53" s="12">
        <f>IF(Q53="MP",H53,0)</f>
        <v>0</v>
      </c>
      <c r="W53" s="12">
        <f>IF(Q53="MP",I53-P53,0)</f>
        <v>0</v>
      </c>
      <c r="X53" s="12">
        <f>IF(Q53="OM",H53,0)</f>
        <v>0</v>
      </c>
      <c r="Y53" s="12">
        <v>63</v>
      </c>
      <c r="AI53">
        <f>SUM(Z54:Z56)</f>
        <v>0</v>
      </c>
      <c r="AJ53">
        <f>SUM(AA54:AA56)</f>
        <v>0</v>
      </c>
      <c r="AK53">
        <f>SUM(AB54:AB56)</f>
        <v>0</v>
      </c>
    </row>
    <row r="54" spans="1:43" x14ac:dyDescent="0.2">
      <c r="A54" s="2" t="s">
        <v>161</v>
      </c>
      <c r="C54" s="1" t="s">
        <v>162</v>
      </c>
      <c r="D54" t="s">
        <v>163</v>
      </c>
      <c r="E54" t="s">
        <v>44</v>
      </c>
      <c r="F54">
        <v>21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0.22</v>
      </c>
      <c r="L54">
        <f>F54*K54</f>
        <v>4.62</v>
      </c>
      <c r="M54" t="s">
        <v>45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164</v>
      </c>
      <c r="AP54" t="s">
        <v>138</v>
      </c>
      <c r="AQ54" s="12" t="s">
        <v>47</v>
      </c>
    </row>
    <row r="55" spans="1:43" x14ac:dyDescent="0.2">
      <c r="A55" s="2" t="s">
        <v>165</v>
      </c>
      <c r="C55" s="1" t="s">
        <v>166</v>
      </c>
      <c r="D55" t="s">
        <v>167</v>
      </c>
      <c r="E55" t="s">
        <v>53</v>
      </c>
      <c r="F55">
        <v>2.5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2.5249999999999999</v>
      </c>
      <c r="L55">
        <f>F55*K55</f>
        <v>6.3125</v>
      </c>
      <c r="M55" t="s">
        <v>45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0.76936412459720738</v>
      </c>
      <c r="AM55">
        <f>F55*AE55</f>
        <v>0</v>
      </c>
      <c r="AN55">
        <f>F55*AF55</f>
        <v>0</v>
      </c>
      <c r="AO55" t="s">
        <v>164</v>
      </c>
      <c r="AP55" t="s">
        <v>138</v>
      </c>
      <c r="AQ55" s="12" t="s">
        <v>47</v>
      </c>
    </row>
    <row r="56" spans="1:43" x14ac:dyDescent="0.2">
      <c r="A56" s="2" t="s">
        <v>124</v>
      </c>
      <c r="C56" s="1" t="s">
        <v>168</v>
      </c>
      <c r="D56" t="s">
        <v>169</v>
      </c>
      <c r="E56" t="s">
        <v>88</v>
      </c>
      <c r="F56">
        <v>1.2999999999999999E-2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1.0662499999999999</v>
      </c>
      <c r="L56">
        <f>F56*K56</f>
        <v>1.3861249999999999E-2</v>
      </c>
      <c r="M56" t="s">
        <v>45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0.78366982622432857</v>
      </c>
      <c r="AM56">
        <f>F56*AE56</f>
        <v>0</v>
      </c>
      <c r="AN56">
        <f>F56*AF56</f>
        <v>0</v>
      </c>
      <c r="AO56" t="s">
        <v>164</v>
      </c>
      <c r="AP56" t="s">
        <v>138</v>
      </c>
      <c r="AQ56" s="12" t="s">
        <v>47</v>
      </c>
    </row>
    <row r="57" spans="1:43" x14ac:dyDescent="0.2">
      <c r="A57" s="13"/>
      <c r="B57" s="14"/>
      <c r="C57" s="14" t="s">
        <v>170</v>
      </c>
      <c r="D57" s="12" t="s">
        <v>171</v>
      </c>
      <c r="E57" s="12"/>
      <c r="F57" s="12"/>
      <c r="G57" s="12"/>
      <c r="H57" s="12">
        <f>SUM(H58:H64)</f>
        <v>0</v>
      </c>
      <c r="I57" s="12">
        <f>SUM(I58:I64)</f>
        <v>0</v>
      </c>
      <c r="J57" s="12">
        <f>H57+I57</f>
        <v>0</v>
      </c>
      <c r="K57" s="12"/>
      <c r="L57" s="12">
        <f>SUM(L58:L64)</f>
        <v>1.6E-2</v>
      </c>
      <c r="M57" s="12"/>
      <c r="P57" s="12">
        <f>IF(Q57="PR",J57,SUM(O58:O64))</f>
        <v>0</v>
      </c>
      <c r="Q57" s="12" t="s">
        <v>172</v>
      </c>
      <c r="R57" s="12">
        <f>IF(Q57="HS",H57,0)</f>
        <v>0</v>
      </c>
      <c r="S57" s="12">
        <f>IF(Q57="HS",I57-P57,0)</f>
        <v>0</v>
      </c>
      <c r="T57" s="12">
        <f>IF(Q57="PS",H57,0)</f>
        <v>0</v>
      </c>
      <c r="U57" s="12">
        <f>IF(Q57="PS",I57-P57,0)</f>
        <v>0</v>
      </c>
      <c r="V57" s="12">
        <f>IF(Q57="MP",H57,0)</f>
        <v>0</v>
      </c>
      <c r="W57" s="12">
        <f>IF(Q57="MP",I57-P57,0)</f>
        <v>0</v>
      </c>
      <c r="X57" s="12">
        <f>IF(Q57="OM",H57,0)</f>
        <v>0</v>
      </c>
      <c r="Y57" s="12">
        <v>711</v>
      </c>
      <c r="AI57">
        <f>SUM(Z58:Z64)</f>
        <v>0</v>
      </c>
      <c r="AJ57">
        <f>SUM(AA58:AA64)</f>
        <v>0</v>
      </c>
      <c r="AK57">
        <f>SUM(AB58:AB64)</f>
        <v>0</v>
      </c>
    </row>
    <row r="58" spans="1:43" x14ac:dyDescent="0.2">
      <c r="A58" s="2" t="s">
        <v>173</v>
      </c>
      <c r="C58" s="1" t="s">
        <v>174</v>
      </c>
      <c r="D58" t="s">
        <v>175</v>
      </c>
      <c r="E58" t="s">
        <v>44</v>
      </c>
      <c r="F58">
        <v>3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1.7000000000000001E-4</v>
      </c>
      <c r="L58">
        <f>F58*K58</f>
        <v>5.1000000000000004E-4</v>
      </c>
      <c r="M58" t="s">
        <v>45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0.1653333333333333</v>
      </c>
      <c r="AM58">
        <f>F58*AE58</f>
        <v>0</v>
      </c>
      <c r="AN58">
        <f>F58*AF58</f>
        <v>0</v>
      </c>
      <c r="AO58" t="s">
        <v>176</v>
      </c>
      <c r="AP58" t="s">
        <v>177</v>
      </c>
      <c r="AQ58" s="12" t="s">
        <v>47</v>
      </c>
    </row>
    <row r="59" spans="1:43" x14ac:dyDescent="0.2">
      <c r="A59" s="2" t="s">
        <v>178</v>
      </c>
      <c r="C59" s="1" t="s">
        <v>179</v>
      </c>
      <c r="D59" t="s">
        <v>180</v>
      </c>
      <c r="E59" t="s">
        <v>104</v>
      </c>
      <c r="F59">
        <v>1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1E-3</v>
      </c>
      <c r="L59">
        <f>F59*K59</f>
        <v>1E-3</v>
      </c>
      <c r="M59" t="s">
        <v>45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21</v>
      </c>
      <c r="AE59">
        <f>G59*AG59</f>
        <v>0</v>
      </c>
      <c r="AF59">
        <f>G59*(1-AG59)</f>
        <v>0</v>
      </c>
      <c r="AG59">
        <v>1</v>
      </c>
      <c r="AM59">
        <f>F59*AE59</f>
        <v>0</v>
      </c>
      <c r="AN59">
        <f>F59*AF59</f>
        <v>0</v>
      </c>
      <c r="AO59" t="s">
        <v>176</v>
      </c>
      <c r="AP59" t="s">
        <v>177</v>
      </c>
      <c r="AQ59" s="12" t="s">
        <v>47</v>
      </c>
    </row>
    <row r="60" spans="1:43" x14ac:dyDescent="0.2">
      <c r="A60" s="2" t="s">
        <v>181</v>
      </c>
      <c r="C60" s="1" t="s">
        <v>182</v>
      </c>
      <c r="D60" t="s">
        <v>183</v>
      </c>
      <c r="E60" t="s">
        <v>44</v>
      </c>
      <c r="F60">
        <v>3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8.0999999999999996E-4</v>
      </c>
      <c r="L60">
        <f>F60*K60</f>
        <v>2.4299999999999999E-3</v>
      </c>
      <c r="M60" t="s">
        <v>45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0.34059692244139211</v>
      </c>
      <c r="AM60">
        <f>F60*AE60</f>
        <v>0</v>
      </c>
      <c r="AN60">
        <f>F60*AF60</f>
        <v>0</v>
      </c>
      <c r="AO60" t="s">
        <v>176</v>
      </c>
      <c r="AP60" t="s">
        <v>177</v>
      </c>
      <c r="AQ60" s="12" t="s">
        <v>47</v>
      </c>
    </row>
    <row r="61" spans="1:43" ht="12.75" customHeight="1" x14ac:dyDescent="0.2">
      <c r="C61" s="15" t="s">
        <v>55</v>
      </c>
      <c r="D61" s="59" t="s">
        <v>184</v>
      </c>
      <c r="E61" s="59"/>
      <c r="F61" s="59"/>
      <c r="G61" s="59"/>
      <c r="H61" s="59"/>
      <c r="I61" s="59"/>
      <c r="J61" s="59"/>
      <c r="K61" s="59"/>
      <c r="L61" s="59"/>
      <c r="M61" s="59"/>
    </row>
    <row r="62" spans="1:43" x14ac:dyDescent="0.2">
      <c r="A62" s="2" t="s">
        <v>185</v>
      </c>
      <c r="C62" s="1" t="s">
        <v>174</v>
      </c>
      <c r="D62" t="s">
        <v>186</v>
      </c>
      <c r="E62" t="s">
        <v>44</v>
      </c>
      <c r="F62">
        <v>3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1.7000000000000001E-4</v>
      </c>
      <c r="L62">
        <f>F62*K62</f>
        <v>5.1000000000000004E-4</v>
      </c>
      <c r="M62" t="s">
        <v>45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0.1653333333333333</v>
      </c>
      <c r="AM62">
        <f>F62*AE62</f>
        <v>0</v>
      </c>
      <c r="AN62">
        <f>F62*AF62</f>
        <v>0</v>
      </c>
      <c r="AO62" t="s">
        <v>176</v>
      </c>
      <c r="AP62" t="s">
        <v>177</v>
      </c>
      <c r="AQ62" s="12" t="s">
        <v>47</v>
      </c>
    </row>
    <row r="63" spans="1:43" x14ac:dyDescent="0.2">
      <c r="A63" s="2" t="s">
        <v>187</v>
      </c>
      <c r="C63" s="1" t="s">
        <v>188</v>
      </c>
      <c r="D63" t="s">
        <v>189</v>
      </c>
      <c r="E63" t="s">
        <v>190</v>
      </c>
      <c r="F63">
        <v>16.5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6.9999999999999999E-4</v>
      </c>
      <c r="L63">
        <f>F63*K63</f>
        <v>1.155E-2</v>
      </c>
      <c r="M63" t="s">
        <v>45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1</v>
      </c>
      <c r="AM63">
        <f>F63*AE63</f>
        <v>0</v>
      </c>
      <c r="AN63">
        <f>F63*AF63</f>
        <v>0</v>
      </c>
      <c r="AO63" t="s">
        <v>176</v>
      </c>
      <c r="AP63" t="s">
        <v>177</v>
      </c>
      <c r="AQ63" s="12" t="s">
        <v>47</v>
      </c>
    </row>
    <row r="64" spans="1:43" x14ac:dyDescent="0.2">
      <c r="A64" s="2" t="s">
        <v>191</v>
      </c>
      <c r="C64" s="1" t="s">
        <v>192</v>
      </c>
      <c r="D64" t="s">
        <v>193</v>
      </c>
      <c r="E64" t="s">
        <v>88</v>
      </c>
      <c r="F64">
        <v>1.6E-2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0</v>
      </c>
      <c r="L64">
        <f>F64*K64</f>
        <v>0</v>
      </c>
      <c r="M64" t="s">
        <v>45</v>
      </c>
      <c r="N64">
        <v>5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21</v>
      </c>
      <c r="AE64">
        <f>G64*AG64</f>
        <v>0</v>
      </c>
      <c r="AF64">
        <f>G64*(1-AG64)</f>
        <v>0</v>
      </c>
      <c r="AG64">
        <v>0</v>
      </c>
      <c r="AM64">
        <f>F64*AE64</f>
        <v>0</v>
      </c>
      <c r="AN64">
        <f>F64*AF64</f>
        <v>0</v>
      </c>
      <c r="AO64" t="s">
        <v>176</v>
      </c>
      <c r="AP64" t="s">
        <v>177</v>
      </c>
      <c r="AQ64" s="12" t="s">
        <v>47</v>
      </c>
    </row>
    <row r="65" spans="1:43" x14ac:dyDescent="0.2">
      <c r="A65" s="13"/>
      <c r="B65" s="14"/>
      <c r="C65" s="14" t="s">
        <v>194</v>
      </c>
      <c r="D65" s="12" t="s">
        <v>195</v>
      </c>
      <c r="E65" s="12"/>
      <c r="F65" s="12"/>
      <c r="G65" s="12"/>
      <c r="H65" s="12">
        <f>SUM(H66:H69)</f>
        <v>0</v>
      </c>
      <c r="I65" s="12">
        <f>SUM(I66:I69)</f>
        <v>0</v>
      </c>
      <c r="J65" s="12">
        <f>H65+I65</f>
        <v>0</v>
      </c>
      <c r="K65" s="12"/>
      <c r="L65" s="12">
        <f>SUM(L66:L69)</f>
        <v>1.8160000000000003E-2</v>
      </c>
      <c r="M65" s="12"/>
      <c r="P65" s="12">
        <f>IF(Q65="PR",J65,SUM(O66:O69))</f>
        <v>0</v>
      </c>
      <c r="Q65" s="12" t="s">
        <v>172</v>
      </c>
      <c r="R65" s="12">
        <f>IF(Q65="HS",H65,0)</f>
        <v>0</v>
      </c>
      <c r="S65" s="12">
        <f>IF(Q65="HS",I65-P65,0)</f>
        <v>0</v>
      </c>
      <c r="T65" s="12">
        <f>IF(Q65="PS",H65,0)</f>
        <v>0</v>
      </c>
      <c r="U65" s="12">
        <f>IF(Q65="PS",I65-P65,0)</f>
        <v>0</v>
      </c>
      <c r="V65" s="12">
        <f>IF(Q65="MP",H65,0)</f>
        <v>0</v>
      </c>
      <c r="W65" s="12">
        <f>IF(Q65="MP",I65-P65,0)</f>
        <v>0</v>
      </c>
      <c r="X65" s="12">
        <f>IF(Q65="OM",H65,0)</f>
        <v>0</v>
      </c>
      <c r="Y65" s="12">
        <v>713</v>
      </c>
      <c r="AI65">
        <f>SUM(Z66:Z69)</f>
        <v>0</v>
      </c>
      <c r="AJ65">
        <f>SUM(AA66:AA69)</f>
        <v>0</v>
      </c>
      <c r="AK65">
        <f>SUM(AB66:AB69)</f>
        <v>0</v>
      </c>
    </row>
    <row r="66" spans="1:43" x14ac:dyDescent="0.2">
      <c r="A66" s="2" t="s">
        <v>196</v>
      </c>
      <c r="C66" s="1" t="s">
        <v>197</v>
      </c>
      <c r="D66" t="s">
        <v>198</v>
      </c>
      <c r="E66" t="s">
        <v>44</v>
      </c>
      <c r="F66">
        <v>3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3.0000000000000001E-3</v>
      </c>
      <c r="L66">
        <f>F66*K66</f>
        <v>9.0000000000000011E-3</v>
      </c>
      <c r="M66" t="s">
        <v>45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0.24153846153846151</v>
      </c>
      <c r="AM66">
        <f>F66*AE66</f>
        <v>0</v>
      </c>
      <c r="AN66">
        <f>F66*AF66</f>
        <v>0</v>
      </c>
      <c r="AO66" t="s">
        <v>199</v>
      </c>
      <c r="AP66" t="s">
        <v>177</v>
      </c>
      <c r="AQ66" s="12" t="s">
        <v>47</v>
      </c>
    </row>
    <row r="67" spans="1:43" ht="12.75" customHeight="1" x14ac:dyDescent="0.2">
      <c r="C67" s="15" t="s">
        <v>55</v>
      </c>
      <c r="D67" s="59" t="s">
        <v>200</v>
      </c>
      <c r="E67" s="59"/>
      <c r="F67" s="59"/>
      <c r="G67" s="59"/>
      <c r="H67" s="59"/>
      <c r="I67" s="59"/>
      <c r="J67" s="59"/>
      <c r="K67" s="59"/>
      <c r="L67" s="59"/>
      <c r="M67" s="59"/>
    </row>
    <row r="68" spans="1:43" x14ac:dyDescent="0.2">
      <c r="A68" s="2" t="s">
        <v>201</v>
      </c>
      <c r="C68" s="1" t="s">
        <v>202</v>
      </c>
      <c r="D68" t="s">
        <v>203</v>
      </c>
      <c r="E68" t="s">
        <v>204</v>
      </c>
      <c r="F68">
        <v>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9.7999999999999997E-4</v>
      </c>
      <c r="L68">
        <f>F68*K68</f>
        <v>1.9599999999999999E-3</v>
      </c>
      <c r="M68" t="s">
        <v>45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199</v>
      </c>
      <c r="AP68" t="s">
        <v>177</v>
      </c>
      <c r="AQ68" s="12" t="s">
        <v>47</v>
      </c>
    </row>
    <row r="69" spans="1:43" x14ac:dyDescent="0.2">
      <c r="A69" s="2" t="s">
        <v>205</v>
      </c>
      <c r="C69" s="1" t="s">
        <v>206</v>
      </c>
      <c r="D69" t="s">
        <v>207</v>
      </c>
      <c r="E69" t="s">
        <v>44</v>
      </c>
      <c r="F69">
        <v>3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2.3999999999999998E-3</v>
      </c>
      <c r="L69">
        <f>F69*K69</f>
        <v>7.1999999999999998E-3</v>
      </c>
      <c r="M69" t="s">
        <v>45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21</v>
      </c>
      <c r="AE69">
        <f>G69*AG69</f>
        <v>0</v>
      </c>
      <c r="AF69">
        <f>G69*(1-AG69)</f>
        <v>0</v>
      </c>
      <c r="AG69">
        <v>1</v>
      </c>
      <c r="AM69">
        <f>F69*AE69</f>
        <v>0</v>
      </c>
      <c r="AN69">
        <f>F69*AF69</f>
        <v>0</v>
      </c>
      <c r="AO69" t="s">
        <v>199</v>
      </c>
      <c r="AP69" t="s">
        <v>177</v>
      </c>
      <c r="AQ69" s="12" t="s">
        <v>47</v>
      </c>
    </row>
    <row r="70" spans="1:43" x14ac:dyDescent="0.2">
      <c r="A70" s="13"/>
      <c r="B70" s="14"/>
      <c r="C70" s="14" t="s">
        <v>208</v>
      </c>
      <c r="D70" s="12" t="s">
        <v>209</v>
      </c>
      <c r="E70" s="12"/>
      <c r="F70" s="12"/>
      <c r="G70" s="12"/>
      <c r="H70" s="12">
        <f>SUM(H71:H71)</f>
        <v>0</v>
      </c>
      <c r="I70" s="12">
        <f>SUM(I71:I71)</f>
        <v>0</v>
      </c>
      <c r="J70" s="12">
        <f>H70+I70</f>
        <v>0</v>
      </c>
      <c r="K70" s="12"/>
      <c r="L70" s="12">
        <f>SUM(L71:L71)</f>
        <v>3.7949999999999998E-2</v>
      </c>
      <c r="M70" s="12"/>
      <c r="P70" s="12">
        <f>IF(Q70="PR",J70,SUM(O71:O71))</f>
        <v>0</v>
      </c>
      <c r="Q70" s="12" t="s">
        <v>172</v>
      </c>
      <c r="R70" s="12">
        <f>IF(Q70="HS",H70,0)</f>
        <v>0</v>
      </c>
      <c r="S70" s="12">
        <f>IF(Q70="HS",I70-P70,0)</f>
        <v>0</v>
      </c>
      <c r="T70" s="12">
        <f>IF(Q70="PS",H70,0)</f>
        <v>0</v>
      </c>
      <c r="U70" s="12">
        <f>IF(Q70="PS",I70-P70,0)</f>
        <v>0</v>
      </c>
      <c r="V70" s="12">
        <f>IF(Q70="MP",H70,0)</f>
        <v>0</v>
      </c>
      <c r="W70" s="12">
        <f>IF(Q70="MP",I70-P70,0)</f>
        <v>0</v>
      </c>
      <c r="X70" s="12">
        <f>IF(Q70="OM",H70,0)</f>
        <v>0</v>
      </c>
      <c r="Y70" s="12">
        <v>764</v>
      </c>
      <c r="AI70">
        <f>SUM(Z71:Z71)</f>
        <v>0</v>
      </c>
      <c r="AJ70">
        <f>SUM(AA71:AA71)</f>
        <v>0</v>
      </c>
      <c r="AK70">
        <f>SUM(AB71:AB71)</f>
        <v>0</v>
      </c>
    </row>
    <row r="71" spans="1:43" x14ac:dyDescent="0.2">
      <c r="A71" s="2" t="s">
        <v>210</v>
      </c>
      <c r="C71" s="1" t="s">
        <v>211</v>
      </c>
      <c r="D71" t="s">
        <v>212</v>
      </c>
      <c r="E71" t="s">
        <v>213</v>
      </c>
      <c r="F71">
        <v>16.5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2.3E-3</v>
      </c>
      <c r="L71">
        <f>F71*K71</f>
        <v>3.7949999999999998E-2</v>
      </c>
      <c r="M71" t="s">
        <v>45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0</v>
      </c>
      <c r="AM71">
        <f>F71*AE71</f>
        <v>0</v>
      </c>
      <c r="AN71">
        <f>F71*AF71</f>
        <v>0</v>
      </c>
      <c r="AO71" t="s">
        <v>214</v>
      </c>
      <c r="AP71" t="s">
        <v>215</v>
      </c>
      <c r="AQ71" s="12" t="s">
        <v>47</v>
      </c>
    </row>
    <row r="72" spans="1:43" x14ac:dyDescent="0.2">
      <c r="A72" s="13"/>
      <c r="B72" s="14"/>
      <c r="C72" s="14" t="s">
        <v>216</v>
      </c>
      <c r="D72" s="12" t="s">
        <v>217</v>
      </c>
      <c r="E72" s="12"/>
      <c r="F72" s="12"/>
      <c r="G72" s="12"/>
      <c r="H72" s="12">
        <f>SUM(H73:H84)</f>
        <v>0</v>
      </c>
      <c r="I72" s="12">
        <f>SUM(I73:I84)</f>
        <v>0</v>
      </c>
      <c r="J72" s="12">
        <f>H72+I72</f>
        <v>0</v>
      </c>
      <c r="K72" s="12"/>
      <c r="L72" s="12">
        <f>SUM(L73:L84)</f>
        <v>1.0923849999999999</v>
      </c>
      <c r="M72" s="12"/>
      <c r="P72" s="12">
        <f>IF(Q72="PR",J72,SUM(O73:O84))</f>
        <v>0</v>
      </c>
      <c r="Q72" s="12" t="s">
        <v>172</v>
      </c>
      <c r="R72" s="12">
        <f>IF(Q72="HS",H72,0)</f>
        <v>0</v>
      </c>
      <c r="S72" s="12">
        <f>IF(Q72="HS",I72-P72,0)</f>
        <v>0</v>
      </c>
      <c r="T72" s="12">
        <f>IF(Q72="PS",H72,0)</f>
        <v>0</v>
      </c>
      <c r="U72" s="12">
        <f>IF(Q72="PS",I72-P72,0)</f>
        <v>0</v>
      </c>
      <c r="V72" s="12">
        <f>IF(Q72="MP",H72,0)</f>
        <v>0</v>
      </c>
      <c r="W72" s="12">
        <f>IF(Q72="MP",I72-P72,0)</f>
        <v>0</v>
      </c>
      <c r="X72" s="12">
        <f>IF(Q72="OM",H72,0)</f>
        <v>0</v>
      </c>
      <c r="Y72" s="12">
        <v>767</v>
      </c>
      <c r="AI72">
        <f>SUM(Z73:Z84)</f>
        <v>0</v>
      </c>
      <c r="AJ72">
        <f>SUM(AA73:AA84)</f>
        <v>0</v>
      </c>
      <c r="AK72">
        <f>SUM(AB73:AB84)</f>
        <v>0</v>
      </c>
    </row>
    <row r="73" spans="1:43" x14ac:dyDescent="0.2">
      <c r="A73" s="2" t="s">
        <v>218</v>
      </c>
      <c r="C73" s="1" t="s">
        <v>219</v>
      </c>
      <c r="D73" t="s">
        <v>220</v>
      </c>
      <c r="E73" t="s">
        <v>104</v>
      </c>
      <c r="F73">
        <v>450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1.06E-3</v>
      </c>
      <c r="L73">
        <f>F73*K73</f>
        <v>0.47699999999999998</v>
      </c>
      <c r="M73" t="s">
        <v>45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21</v>
      </c>
      <c r="AE73">
        <f>G73*AG73</f>
        <v>0</v>
      </c>
      <c r="AF73">
        <f>G73*(1-AG73)</f>
        <v>0</v>
      </c>
      <c r="AG73">
        <v>0.2092436974789916</v>
      </c>
      <c r="AM73">
        <f>F73*AE73</f>
        <v>0</v>
      </c>
      <c r="AN73">
        <f>F73*AF73</f>
        <v>0</v>
      </c>
      <c r="AO73" t="s">
        <v>221</v>
      </c>
      <c r="AP73" t="s">
        <v>215</v>
      </c>
      <c r="AQ73" s="12" t="s">
        <v>47</v>
      </c>
    </row>
    <row r="74" spans="1:43" ht="12.75" customHeight="1" x14ac:dyDescent="0.2">
      <c r="C74" s="15" t="s">
        <v>55</v>
      </c>
      <c r="D74" s="59" t="s">
        <v>222</v>
      </c>
      <c r="E74" s="59"/>
      <c r="F74" s="59"/>
      <c r="G74" s="59"/>
      <c r="H74" s="59"/>
      <c r="I74" s="59"/>
      <c r="J74" s="59"/>
      <c r="K74" s="59"/>
      <c r="L74" s="59"/>
      <c r="M74" s="59"/>
    </row>
    <row r="75" spans="1:43" x14ac:dyDescent="0.2">
      <c r="A75" s="2" t="s">
        <v>223</v>
      </c>
      <c r="C75" s="1" t="s">
        <v>219</v>
      </c>
      <c r="D75" t="s">
        <v>224</v>
      </c>
      <c r="E75" t="s">
        <v>104</v>
      </c>
      <c r="F75">
        <v>115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1.06E-3</v>
      </c>
      <c r="L75">
        <f>F75*K75</f>
        <v>0.12189999999999999</v>
      </c>
      <c r="M75" t="s">
        <v>45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21</v>
      </c>
      <c r="AE75">
        <f>G75*AG75</f>
        <v>0</v>
      </c>
      <c r="AF75">
        <f>G75*(1-AG75)</f>
        <v>0</v>
      </c>
      <c r="AG75">
        <v>0.2092436974789916</v>
      </c>
      <c r="AM75">
        <f>F75*AE75</f>
        <v>0</v>
      </c>
      <c r="AN75">
        <f>F75*AF75</f>
        <v>0</v>
      </c>
      <c r="AO75" t="s">
        <v>221</v>
      </c>
      <c r="AP75" t="s">
        <v>215</v>
      </c>
      <c r="AQ75" s="12" t="s">
        <v>47</v>
      </c>
    </row>
    <row r="76" spans="1:43" ht="12.75" customHeight="1" x14ac:dyDescent="0.2">
      <c r="C76" s="15" t="s">
        <v>55</v>
      </c>
      <c r="D76" s="59" t="s">
        <v>158</v>
      </c>
      <c r="E76" s="59"/>
      <c r="F76" s="59"/>
      <c r="G76" s="59"/>
      <c r="H76" s="59"/>
      <c r="I76" s="59"/>
      <c r="J76" s="59"/>
      <c r="K76" s="59"/>
      <c r="L76" s="59"/>
      <c r="M76" s="59"/>
    </row>
    <row r="77" spans="1:43" x14ac:dyDescent="0.2">
      <c r="A77" s="2" t="s">
        <v>225</v>
      </c>
      <c r="C77" s="1" t="s">
        <v>226</v>
      </c>
      <c r="D77" t="s">
        <v>227</v>
      </c>
      <c r="E77" t="s">
        <v>213</v>
      </c>
      <c r="F77">
        <v>4.5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3.0000000000000001E-5</v>
      </c>
      <c r="L77">
        <f>F77*K77</f>
        <v>1.35E-4</v>
      </c>
      <c r="M77" t="s">
        <v>45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8.083700440528635E-2</v>
      </c>
      <c r="AM77">
        <f>F77*AE77</f>
        <v>0</v>
      </c>
      <c r="AN77">
        <f>F77*AF77</f>
        <v>0</v>
      </c>
      <c r="AO77" t="s">
        <v>221</v>
      </c>
      <c r="AP77" t="s">
        <v>215</v>
      </c>
      <c r="AQ77" s="12" t="s">
        <v>47</v>
      </c>
    </row>
    <row r="78" spans="1:43" ht="12.75" customHeight="1" x14ac:dyDescent="0.2">
      <c r="C78" s="15" t="s">
        <v>55</v>
      </c>
      <c r="D78" s="59" t="s">
        <v>228</v>
      </c>
      <c r="E78" s="59"/>
      <c r="F78" s="59"/>
      <c r="G78" s="59"/>
      <c r="H78" s="59"/>
      <c r="I78" s="59"/>
      <c r="J78" s="59"/>
      <c r="K78" s="59"/>
      <c r="L78" s="59"/>
      <c r="M78" s="59"/>
    </row>
    <row r="79" spans="1:43" x14ac:dyDescent="0.2">
      <c r="A79" s="2" t="s">
        <v>229</v>
      </c>
      <c r="C79" s="1" t="s">
        <v>230</v>
      </c>
      <c r="D79" t="s">
        <v>231</v>
      </c>
      <c r="E79" t="s">
        <v>213</v>
      </c>
      <c r="F79">
        <v>25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9.2499999999999995E-3</v>
      </c>
      <c r="L79">
        <f>F79*K79</f>
        <v>0.23124999999999998</v>
      </c>
      <c r="M79" t="s">
        <v>232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21</v>
      </c>
      <c r="AE79">
        <f>G79*AG79</f>
        <v>0</v>
      </c>
      <c r="AF79">
        <f>G79*(1-AG79)</f>
        <v>0</v>
      </c>
      <c r="AG79">
        <v>0</v>
      </c>
      <c r="AM79">
        <f>F79*AE79</f>
        <v>0</v>
      </c>
      <c r="AN79">
        <f>F79*AF79</f>
        <v>0</v>
      </c>
      <c r="AO79" t="s">
        <v>221</v>
      </c>
      <c r="AP79" t="s">
        <v>215</v>
      </c>
      <c r="AQ79" s="12" t="s">
        <v>47</v>
      </c>
    </row>
    <row r="80" spans="1:43" x14ac:dyDescent="0.2">
      <c r="A80" s="2" t="s">
        <v>233</v>
      </c>
      <c r="C80" s="1" t="s">
        <v>234</v>
      </c>
      <c r="D80" t="s">
        <v>235</v>
      </c>
      <c r="E80" t="s">
        <v>213</v>
      </c>
      <c r="F80">
        <v>25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0</v>
      </c>
      <c r="L80">
        <f>F80*K80</f>
        <v>0</v>
      </c>
      <c r="M80" t="s">
        <v>45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0</v>
      </c>
      <c r="AM80">
        <f>F80*AE80</f>
        <v>0</v>
      </c>
      <c r="AN80">
        <f>F80*AF80</f>
        <v>0</v>
      </c>
      <c r="AO80" t="s">
        <v>221</v>
      </c>
      <c r="AP80" t="s">
        <v>215</v>
      </c>
      <c r="AQ80" s="12" t="s">
        <v>47</v>
      </c>
    </row>
    <row r="81" spans="1:43" x14ac:dyDescent="0.2">
      <c r="A81" s="2" t="s">
        <v>236</v>
      </c>
      <c r="C81" s="1" t="s">
        <v>237</v>
      </c>
      <c r="D81" t="s">
        <v>238</v>
      </c>
      <c r="E81" t="s">
        <v>204</v>
      </c>
      <c r="F81">
        <v>24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1.04E-2</v>
      </c>
      <c r="L81">
        <f>F81*K81</f>
        <v>0.24959999999999999</v>
      </c>
      <c r="M81" t="s">
        <v>239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21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221</v>
      </c>
      <c r="AP81" t="s">
        <v>215</v>
      </c>
      <c r="AQ81" s="12" t="s">
        <v>47</v>
      </c>
    </row>
    <row r="82" spans="1:43" ht="12.75" customHeight="1" x14ac:dyDescent="0.2">
      <c r="C82" s="15" t="s">
        <v>55</v>
      </c>
      <c r="D82" s="59" t="s">
        <v>240</v>
      </c>
      <c r="E82" s="59"/>
      <c r="F82" s="59"/>
      <c r="G82" s="59"/>
      <c r="H82" s="59"/>
      <c r="I82" s="59"/>
      <c r="J82" s="59"/>
      <c r="K82" s="59"/>
      <c r="L82" s="59"/>
      <c r="M82" s="59"/>
    </row>
    <row r="83" spans="1:43" x14ac:dyDescent="0.2">
      <c r="A83" s="2" t="s">
        <v>241</v>
      </c>
      <c r="C83" s="1" t="s">
        <v>242</v>
      </c>
      <c r="D83" t="s">
        <v>243</v>
      </c>
      <c r="E83" t="s">
        <v>104</v>
      </c>
      <c r="F83">
        <v>250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5.0000000000000002E-5</v>
      </c>
      <c r="L83">
        <f>F83*K83</f>
        <v>1.2500000000000001E-2</v>
      </c>
      <c r="M83" t="s">
        <v>45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21</v>
      </c>
      <c r="AE83">
        <f>G83*AG83</f>
        <v>0</v>
      </c>
      <c r="AF83">
        <f>G83*(1-AG83)</f>
        <v>0</v>
      </c>
      <c r="AG83">
        <v>0.2351016592661837</v>
      </c>
      <c r="AM83">
        <f>F83*AE83</f>
        <v>0</v>
      </c>
      <c r="AN83">
        <f>F83*AF83</f>
        <v>0</v>
      </c>
      <c r="AO83" t="s">
        <v>221</v>
      </c>
      <c r="AP83" t="s">
        <v>215</v>
      </c>
      <c r="AQ83" s="12" t="s">
        <v>47</v>
      </c>
    </row>
    <row r="84" spans="1:43" x14ac:dyDescent="0.2">
      <c r="A84" s="2" t="s">
        <v>244</v>
      </c>
      <c r="C84" s="1" t="s">
        <v>245</v>
      </c>
      <c r="D84" t="s">
        <v>246</v>
      </c>
      <c r="E84" t="s">
        <v>88</v>
      </c>
      <c r="F84">
        <v>1.09239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0</v>
      </c>
      <c r="L84">
        <f>F84*K84</f>
        <v>0</v>
      </c>
      <c r="M84" t="s">
        <v>45</v>
      </c>
      <c r="N84">
        <v>5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21</v>
      </c>
      <c r="AE84">
        <f>G84*AG84</f>
        <v>0</v>
      </c>
      <c r="AF84">
        <f>G84*(1-AG84)</f>
        <v>0</v>
      </c>
      <c r="AG84">
        <v>0</v>
      </c>
      <c r="AM84">
        <f>F84*AE84</f>
        <v>0</v>
      </c>
      <c r="AN84">
        <f>F84*AF84</f>
        <v>0</v>
      </c>
      <c r="AO84" t="s">
        <v>221</v>
      </c>
      <c r="AP84" t="s">
        <v>215</v>
      </c>
      <c r="AQ84" s="12" t="s">
        <v>47</v>
      </c>
    </row>
    <row r="85" spans="1:43" x14ac:dyDescent="0.2">
      <c r="A85" s="13"/>
      <c r="B85" s="14"/>
      <c r="C85" s="14" t="s">
        <v>247</v>
      </c>
      <c r="D85" s="12" t="s">
        <v>248</v>
      </c>
      <c r="E85" s="12"/>
      <c r="F85" s="12"/>
      <c r="G85" s="12"/>
      <c r="H85" s="12">
        <f>SUM(H86:H91)</f>
        <v>0</v>
      </c>
      <c r="I85" s="12">
        <f>SUM(I86:I91)</f>
        <v>0</v>
      </c>
      <c r="J85" s="12">
        <f>H85+I85</f>
        <v>0</v>
      </c>
      <c r="K85" s="12"/>
      <c r="L85" s="12">
        <f>SUM(L86:L91)</f>
        <v>0.10868999999999999</v>
      </c>
      <c r="M85" s="12"/>
      <c r="P85" s="12">
        <f>IF(Q85="PR",J85,SUM(O86:O91))</f>
        <v>0</v>
      </c>
      <c r="Q85" s="12" t="s">
        <v>172</v>
      </c>
      <c r="R85" s="12">
        <f>IF(Q85="HS",H85,0)</f>
        <v>0</v>
      </c>
      <c r="S85" s="12">
        <f>IF(Q85="HS",I85-P85,0)</f>
        <v>0</v>
      </c>
      <c r="T85" s="12">
        <f>IF(Q85="PS",H85,0)</f>
        <v>0</v>
      </c>
      <c r="U85" s="12">
        <f>IF(Q85="PS",I85-P85,0)</f>
        <v>0</v>
      </c>
      <c r="V85" s="12">
        <f>IF(Q85="MP",H85,0)</f>
        <v>0</v>
      </c>
      <c r="W85" s="12">
        <f>IF(Q85="MP",I85-P85,0)</f>
        <v>0</v>
      </c>
      <c r="X85" s="12">
        <f>IF(Q85="OM",H85,0)</f>
        <v>0</v>
      </c>
      <c r="Y85" s="12">
        <v>771</v>
      </c>
      <c r="AI85">
        <f>SUM(Z86:Z91)</f>
        <v>0</v>
      </c>
      <c r="AJ85">
        <f>SUM(AA86:AA91)</f>
        <v>0</v>
      </c>
      <c r="AK85">
        <f>SUM(AB86:AB91)</f>
        <v>0</v>
      </c>
    </row>
    <row r="86" spans="1:43" x14ac:dyDescent="0.2">
      <c r="A86" s="2" t="s">
        <v>249</v>
      </c>
      <c r="C86" s="1" t="s">
        <v>250</v>
      </c>
      <c r="D86" t="s">
        <v>251</v>
      </c>
      <c r="E86" t="s">
        <v>44</v>
      </c>
      <c r="F86">
        <v>3</v>
      </c>
      <c r="G86">
        <v>0</v>
      </c>
      <c r="H86">
        <f t="shared" ref="H86:H91" si="0">F86*AE86</f>
        <v>0</v>
      </c>
      <c r="I86">
        <f t="shared" ref="I86:I91" si="1">J86-H86</f>
        <v>0</v>
      </c>
      <c r="J86">
        <f t="shared" ref="J86:J91" si="2">F86*G86</f>
        <v>0</v>
      </c>
      <c r="K86">
        <v>4.8300000000000001E-3</v>
      </c>
      <c r="L86">
        <f t="shared" ref="L86:L91" si="3">F86*K86</f>
        <v>1.4489999999999999E-2</v>
      </c>
      <c r="M86" t="s">
        <v>45</v>
      </c>
      <c r="N86">
        <v>1</v>
      </c>
      <c r="O86">
        <f t="shared" ref="O86:O91" si="4">IF(N86=5,I86,0)</f>
        <v>0</v>
      </c>
      <c r="Z86">
        <f t="shared" ref="Z86:Z91" si="5">IF(AD86=0,J86,0)</f>
        <v>0</v>
      </c>
      <c r="AA86">
        <f t="shared" ref="AA86:AA91" si="6">IF(AD86=15,J86,0)</f>
        <v>0</v>
      </c>
      <c r="AB86">
        <f t="shared" ref="AB86:AB91" si="7">IF(AD86=21,J86,0)</f>
        <v>0</v>
      </c>
      <c r="AD86">
        <v>21</v>
      </c>
      <c r="AE86">
        <f t="shared" ref="AE86:AE91" si="8">G86*AG86</f>
        <v>0</v>
      </c>
      <c r="AF86">
        <f t="shared" ref="AF86:AF91" si="9">G86*(1-AG86)</f>
        <v>0</v>
      </c>
      <c r="AG86">
        <v>0.19359882005899701</v>
      </c>
      <c r="AM86">
        <f t="shared" ref="AM86:AM91" si="10">F86*AE86</f>
        <v>0</v>
      </c>
      <c r="AN86">
        <f t="shared" ref="AN86:AN91" si="11">F86*AF86</f>
        <v>0</v>
      </c>
      <c r="AO86" t="s">
        <v>252</v>
      </c>
      <c r="AP86" t="s">
        <v>253</v>
      </c>
      <c r="AQ86" s="12" t="s">
        <v>47</v>
      </c>
    </row>
    <row r="87" spans="1:43" x14ac:dyDescent="0.2">
      <c r="A87" s="2" t="s">
        <v>254</v>
      </c>
      <c r="C87" s="1" t="s">
        <v>255</v>
      </c>
      <c r="D87" t="s">
        <v>256</v>
      </c>
      <c r="E87" t="s">
        <v>104</v>
      </c>
      <c r="F87">
        <v>9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1E-3</v>
      </c>
      <c r="L87">
        <f t="shared" si="3"/>
        <v>9.0000000000000011E-3</v>
      </c>
      <c r="M87" t="s">
        <v>45</v>
      </c>
      <c r="N87">
        <v>1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21</v>
      </c>
      <c r="AE87">
        <f t="shared" si="8"/>
        <v>0</v>
      </c>
      <c r="AF87">
        <f t="shared" si="9"/>
        <v>0</v>
      </c>
      <c r="AG87">
        <v>1</v>
      </c>
      <c r="AM87">
        <f t="shared" si="10"/>
        <v>0</v>
      </c>
      <c r="AN87">
        <f t="shared" si="11"/>
        <v>0</v>
      </c>
      <c r="AO87" t="s">
        <v>252</v>
      </c>
      <c r="AP87" t="s">
        <v>253</v>
      </c>
      <c r="AQ87" s="12" t="s">
        <v>47</v>
      </c>
    </row>
    <row r="88" spans="1:43" x14ac:dyDescent="0.2">
      <c r="A88" s="2" t="s">
        <v>257</v>
      </c>
      <c r="C88" s="1" t="s">
        <v>258</v>
      </c>
      <c r="D88" t="s">
        <v>259</v>
      </c>
      <c r="E88" t="s">
        <v>204</v>
      </c>
      <c r="F88">
        <v>50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1.42E-3</v>
      </c>
      <c r="L88">
        <f t="shared" si="3"/>
        <v>7.1000000000000008E-2</v>
      </c>
      <c r="M88" t="s">
        <v>45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21</v>
      </c>
      <c r="AE88">
        <f t="shared" si="8"/>
        <v>0</v>
      </c>
      <c r="AF88">
        <f t="shared" si="9"/>
        <v>0</v>
      </c>
      <c r="AG88">
        <v>1</v>
      </c>
      <c r="AM88">
        <f t="shared" si="10"/>
        <v>0</v>
      </c>
      <c r="AN88">
        <f t="shared" si="11"/>
        <v>0</v>
      </c>
      <c r="AO88" t="s">
        <v>252</v>
      </c>
      <c r="AP88" t="s">
        <v>253</v>
      </c>
      <c r="AQ88" s="12" t="s">
        <v>47</v>
      </c>
    </row>
    <row r="89" spans="1:43" x14ac:dyDescent="0.2">
      <c r="A89" s="2" t="s">
        <v>260</v>
      </c>
      <c r="C89" s="1" t="s">
        <v>261</v>
      </c>
      <c r="D89" t="s">
        <v>262</v>
      </c>
      <c r="E89" t="s">
        <v>88</v>
      </c>
      <c r="F89">
        <v>8.9999999999999993E-3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1</v>
      </c>
      <c r="L89">
        <f t="shared" si="3"/>
        <v>8.9999999999999993E-3</v>
      </c>
      <c r="M89" t="s">
        <v>45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21</v>
      </c>
      <c r="AE89">
        <f t="shared" si="8"/>
        <v>0</v>
      </c>
      <c r="AF89">
        <f t="shared" si="9"/>
        <v>0</v>
      </c>
      <c r="AG89">
        <v>1</v>
      </c>
      <c r="AM89">
        <f t="shared" si="10"/>
        <v>0</v>
      </c>
      <c r="AN89">
        <f t="shared" si="11"/>
        <v>0</v>
      </c>
      <c r="AO89" t="s">
        <v>252</v>
      </c>
      <c r="AP89" t="s">
        <v>253</v>
      </c>
      <c r="AQ89" s="12" t="s">
        <v>47</v>
      </c>
    </row>
    <row r="90" spans="1:43" x14ac:dyDescent="0.2">
      <c r="A90" s="2" t="s">
        <v>263</v>
      </c>
      <c r="C90" s="1" t="s">
        <v>264</v>
      </c>
      <c r="D90" t="s">
        <v>265</v>
      </c>
      <c r="E90" t="s">
        <v>88</v>
      </c>
      <c r="F90">
        <v>0.10349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45</v>
      </c>
      <c r="N90">
        <v>5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21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252</v>
      </c>
      <c r="AP90" t="s">
        <v>253</v>
      </c>
      <c r="AQ90" s="12" t="s">
        <v>47</v>
      </c>
    </row>
    <row r="91" spans="1:43" x14ac:dyDescent="0.2">
      <c r="A91" s="2" t="s">
        <v>266</v>
      </c>
      <c r="C91" s="1" t="s">
        <v>267</v>
      </c>
      <c r="D91" t="s">
        <v>268</v>
      </c>
      <c r="E91" t="s">
        <v>44</v>
      </c>
      <c r="F91">
        <v>65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8.0000000000000007E-5</v>
      </c>
      <c r="L91">
        <f t="shared" si="3"/>
        <v>5.2000000000000006E-3</v>
      </c>
      <c r="M91" t="s">
        <v>269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21</v>
      </c>
      <c r="AE91">
        <f t="shared" si="8"/>
        <v>0</v>
      </c>
      <c r="AF91">
        <f t="shared" si="9"/>
        <v>0</v>
      </c>
      <c r="AG91">
        <v>0.56842105263157894</v>
      </c>
      <c r="AM91">
        <f t="shared" si="10"/>
        <v>0</v>
      </c>
      <c r="AN91">
        <f t="shared" si="11"/>
        <v>0</v>
      </c>
      <c r="AO91" t="s">
        <v>252</v>
      </c>
      <c r="AP91" t="s">
        <v>253</v>
      </c>
      <c r="AQ91" s="12" t="s">
        <v>47</v>
      </c>
    </row>
    <row r="92" spans="1:43" x14ac:dyDescent="0.2">
      <c r="A92" s="13"/>
      <c r="B92" s="14"/>
      <c r="C92" s="14" t="s">
        <v>270</v>
      </c>
      <c r="D92" s="12" t="s">
        <v>271</v>
      </c>
      <c r="E92" s="12"/>
      <c r="F92" s="12"/>
      <c r="G92" s="12"/>
      <c r="H92" s="12">
        <f>SUM(H93:H93)</f>
        <v>0</v>
      </c>
      <c r="I92" s="12">
        <f>SUM(I93:I93)</f>
        <v>0</v>
      </c>
      <c r="J92" s="12">
        <f>H92+I92</f>
        <v>0</v>
      </c>
      <c r="K92" s="12"/>
      <c r="L92" s="12">
        <f>SUM(L93:L93)</f>
        <v>6.3E-3</v>
      </c>
      <c r="M92" s="12"/>
      <c r="P92" s="12">
        <f>IF(Q92="PR",J92,SUM(O93:O93))</f>
        <v>0</v>
      </c>
      <c r="Q92" s="12" t="s">
        <v>172</v>
      </c>
      <c r="R92" s="12">
        <f>IF(Q92="HS",H92,0)</f>
        <v>0</v>
      </c>
      <c r="S92" s="12">
        <f>IF(Q92="HS",I92-P92,0)</f>
        <v>0</v>
      </c>
      <c r="T92" s="12">
        <f>IF(Q92="PS",H92,0)</f>
        <v>0</v>
      </c>
      <c r="U92" s="12">
        <f>IF(Q92="PS",I92-P92,0)</f>
        <v>0</v>
      </c>
      <c r="V92" s="12">
        <f>IF(Q92="MP",H92,0)</f>
        <v>0</v>
      </c>
      <c r="W92" s="12">
        <f>IF(Q92="MP",I92-P92,0)</f>
        <v>0</v>
      </c>
      <c r="X92" s="12">
        <f>IF(Q92="OM",H92,0)</f>
        <v>0</v>
      </c>
      <c r="Y92" s="12">
        <v>783</v>
      </c>
      <c r="AI92">
        <f>SUM(Z93:Z93)</f>
        <v>0</v>
      </c>
      <c r="AJ92">
        <f>SUM(AA93:AA93)</f>
        <v>0</v>
      </c>
      <c r="AK92">
        <f>SUM(AB93:AB93)</f>
        <v>0</v>
      </c>
    </row>
    <row r="93" spans="1:43" x14ac:dyDescent="0.2">
      <c r="A93" s="2" t="s">
        <v>272</v>
      </c>
      <c r="C93" s="1" t="s">
        <v>273</v>
      </c>
      <c r="D93" t="s">
        <v>274</v>
      </c>
      <c r="E93" t="s">
        <v>44</v>
      </c>
      <c r="F93">
        <v>15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4.2000000000000002E-4</v>
      </c>
      <c r="L93">
        <f>F93*K93</f>
        <v>6.3E-3</v>
      </c>
      <c r="M93" t="s">
        <v>45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21</v>
      </c>
      <c r="AE93">
        <f>G93*AG93</f>
        <v>0</v>
      </c>
      <c r="AF93">
        <f>G93*(1-AG93)</f>
        <v>0</v>
      </c>
      <c r="AG93">
        <v>0.41338075356940368</v>
      </c>
      <c r="AM93">
        <f>F93*AE93</f>
        <v>0</v>
      </c>
      <c r="AN93">
        <f>F93*AF93</f>
        <v>0</v>
      </c>
      <c r="AO93" t="s">
        <v>275</v>
      </c>
      <c r="AP93" t="s">
        <v>276</v>
      </c>
      <c r="AQ93" s="12" t="s">
        <v>47</v>
      </c>
    </row>
    <row r="94" spans="1:43" x14ac:dyDescent="0.2">
      <c r="A94" s="13"/>
      <c r="B94" s="14"/>
      <c r="C94" s="14" t="s">
        <v>277</v>
      </c>
      <c r="D94" s="12" t="s">
        <v>278</v>
      </c>
      <c r="E94" s="12"/>
      <c r="F94" s="12"/>
      <c r="G94" s="12"/>
      <c r="H94" s="12">
        <f>SUM(H95:H95)</f>
        <v>0</v>
      </c>
      <c r="I94" s="12">
        <f>SUM(I95:I95)</f>
        <v>0</v>
      </c>
      <c r="J94" s="12">
        <f>H94+I94</f>
        <v>0</v>
      </c>
      <c r="K94" s="12"/>
      <c r="L94" s="12">
        <f>SUM(L95:L95)</f>
        <v>3.0000000000000003E-4</v>
      </c>
      <c r="M94" s="12"/>
      <c r="P94" s="12">
        <f>IF(Q94="PR",J94,SUM(O95:O95))</f>
        <v>0</v>
      </c>
      <c r="Q94" s="12" t="s">
        <v>172</v>
      </c>
      <c r="R94" s="12">
        <f>IF(Q94="HS",H94,0)</f>
        <v>0</v>
      </c>
      <c r="S94" s="12">
        <f>IF(Q94="HS",I94-P94,0)</f>
        <v>0</v>
      </c>
      <c r="T94" s="12">
        <f>IF(Q94="PS",H94,0)</f>
        <v>0</v>
      </c>
      <c r="U94" s="12">
        <f>IF(Q94="PS",I94-P94,0)</f>
        <v>0</v>
      </c>
      <c r="V94" s="12">
        <f>IF(Q94="MP",H94,0)</f>
        <v>0</v>
      </c>
      <c r="W94" s="12">
        <f>IF(Q94="MP",I94-P94,0)</f>
        <v>0</v>
      </c>
      <c r="X94" s="12">
        <f>IF(Q94="OM",H94,0)</f>
        <v>0</v>
      </c>
      <c r="Y94" s="12">
        <v>784</v>
      </c>
      <c r="AI94">
        <f>SUM(Z95:Z95)</f>
        <v>0</v>
      </c>
      <c r="AJ94">
        <f>SUM(AA95:AA95)</f>
        <v>0</v>
      </c>
      <c r="AK94">
        <f>SUM(AB95:AB95)</f>
        <v>0</v>
      </c>
    </row>
    <row r="95" spans="1:43" x14ac:dyDescent="0.2">
      <c r="A95" s="2" t="s">
        <v>279</v>
      </c>
      <c r="C95" s="1" t="s">
        <v>280</v>
      </c>
      <c r="D95" t="s">
        <v>281</v>
      </c>
      <c r="E95" t="s">
        <v>44</v>
      </c>
      <c r="F95">
        <v>30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1.0000000000000001E-5</v>
      </c>
      <c r="L95">
        <f>F95*K95</f>
        <v>3.0000000000000003E-4</v>
      </c>
      <c r="M95" t="s">
        <v>269</v>
      </c>
      <c r="N95">
        <v>1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21</v>
      </c>
      <c r="AE95">
        <f>G95*AG95</f>
        <v>0</v>
      </c>
      <c r="AF95">
        <f>G95*(1-AG95)</f>
        <v>0</v>
      </c>
      <c r="AG95">
        <v>0.32946058091286312</v>
      </c>
      <c r="AM95">
        <f>F95*AE95</f>
        <v>0</v>
      </c>
      <c r="AN95">
        <f>F95*AF95</f>
        <v>0</v>
      </c>
      <c r="AO95" t="s">
        <v>282</v>
      </c>
      <c r="AP95" t="s">
        <v>276</v>
      </c>
      <c r="AQ95" s="12" t="s">
        <v>47</v>
      </c>
    </row>
    <row r="96" spans="1:43" ht="12.75" customHeight="1" x14ac:dyDescent="0.2">
      <c r="C96" s="15" t="s">
        <v>55</v>
      </c>
      <c r="D96" s="59" t="s">
        <v>283</v>
      </c>
      <c r="E96" s="59"/>
      <c r="F96" s="59"/>
      <c r="G96" s="59"/>
      <c r="H96" s="59"/>
      <c r="I96" s="59"/>
      <c r="J96" s="59"/>
      <c r="K96" s="59"/>
      <c r="L96" s="59"/>
      <c r="M96" s="59"/>
    </row>
    <row r="97" spans="1:43" x14ac:dyDescent="0.2">
      <c r="A97" s="13"/>
      <c r="B97" s="14"/>
      <c r="C97" s="14" t="s">
        <v>284</v>
      </c>
      <c r="D97" s="12" t="s">
        <v>285</v>
      </c>
      <c r="E97" s="12"/>
      <c r="F97" s="12"/>
      <c r="G97" s="12"/>
      <c r="H97" s="12">
        <f>SUM(H98:H101)</f>
        <v>0</v>
      </c>
      <c r="I97" s="12">
        <f>SUM(I98:I101)</f>
        <v>0</v>
      </c>
      <c r="J97" s="12">
        <f>H97+I97</f>
        <v>0</v>
      </c>
      <c r="K97" s="12"/>
      <c r="L97" s="12">
        <f>SUM(L98:L101)</f>
        <v>6.0000000000000001E-3</v>
      </c>
      <c r="M97" s="12"/>
      <c r="P97" s="12">
        <f>IF(Q97="PR",J97,SUM(O98:O101))</f>
        <v>0</v>
      </c>
      <c r="Q97" s="12" t="s">
        <v>41</v>
      </c>
      <c r="R97" s="12">
        <f>IF(Q97="HS",H97,0)</f>
        <v>0</v>
      </c>
      <c r="S97" s="12">
        <f>IF(Q97="HS",I97-P97,0)</f>
        <v>0</v>
      </c>
      <c r="T97" s="12">
        <f>IF(Q97="PS",H97,0)</f>
        <v>0</v>
      </c>
      <c r="U97" s="12">
        <f>IF(Q97="PS",I97-P97,0)</f>
        <v>0</v>
      </c>
      <c r="V97" s="12">
        <f>IF(Q97="MP",H97,0)</f>
        <v>0</v>
      </c>
      <c r="W97" s="12">
        <f>IF(Q97="MP",I97-P97,0)</f>
        <v>0</v>
      </c>
      <c r="X97" s="12">
        <f>IF(Q97="OM",H97,0)</f>
        <v>0</v>
      </c>
      <c r="Y97" s="12">
        <v>91</v>
      </c>
      <c r="AI97">
        <f>SUM(Z98:Z101)</f>
        <v>0</v>
      </c>
      <c r="AJ97">
        <f>SUM(AA98:AA101)</f>
        <v>0</v>
      </c>
      <c r="AK97">
        <f>SUM(AB98:AB101)</f>
        <v>0</v>
      </c>
    </row>
    <row r="98" spans="1:43" x14ac:dyDescent="0.2">
      <c r="A98" s="2" t="s">
        <v>286</v>
      </c>
      <c r="C98" s="1" t="s">
        <v>287</v>
      </c>
      <c r="D98" t="s">
        <v>288</v>
      </c>
      <c r="E98" t="s">
        <v>204</v>
      </c>
      <c r="F98">
        <v>2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239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21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289</v>
      </c>
      <c r="AP98" t="s">
        <v>290</v>
      </c>
      <c r="AQ98" s="12" t="s">
        <v>47</v>
      </c>
    </row>
    <row r="99" spans="1:43" ht="12.75" customHeight="1" x14ac:dyDescent="0.2">
      <c r="C99" s="15" t="s">
        <v>55</v>
      </c>
      <c r="D99" s="59" t="s">
        <v>291</v>
      </c>
      <c r="E99" s="59"/>
      <c r="F99" s="59"/>
      <c r="G99" s="59"/>
      <c r="H99" s="59"/>
      <c r="I99" s="59"/>
      <c r="J99" s="59"/>
      <c r="K99" s="59"/>
      <c r="L99" s="59"/>
      <c r="M99" s="59"/>
    </row>
    <row r="100" spans="1:43" x14ac:dyDescent="0.2">
      <c r="A100" s="2" t="s">
        <v>292</v>
      </c>
      <c r="C100" s="1" t="s">
        <v>293</v>
      </c>
      <c r="D100" t="s">
        <v>294</v>
      </c>
      <c r="E100" t="s">
        <v>204</v>
      </c>
      <c r="F100">
        <v>1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2E-3</v>
      </c>
      <c r="L100">
        <f>F100*K100</f>
        <v>2E-3</v>
      </c>
      <c r="M100" t="s">
        <v>239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21</v>
      </c>
      <c r="AE100">
        <f>G100*AG100</f>
        <v>0</v>
      </c>
      <c r="AF100">
        <f>G100*(1-AG100)</f>
        <v>0</v>
      </c>
      <c r="AG100">
        <v>0</v>
      </c>
      <c r="AM100">
        <f>F100*AE100</f>
        <v>0</v>
      </c>
      <c r="AN100">
        <f>F100*AF100</f>
        <v>0</v>
      </c>
      <c r="AO100" t="s">
        <v>289</v>
      </c>
      <c r="AP100" t="s">
        <v>290</v>
      </c>
      <c r="AQ100" s="12" t="s">
        <v>47</v>
      </c>
    </row>
    <row r="101" spans="1:43" x14ac:dyDescent="0.2">
      <c r="A101" s="2" t="s">
        <v>295</v>
      </c>
      <c r="C101" s="1" t="s">
        <v>296</v>
      </c>
      <c r="D101" t="s">
        <v>297</v>
      </c>
      <c r="E101" t="s">
        <v>204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4.0000000000000001E-3</v>
      </c>
      <c r="L101">
        <f>F101*K101</f>
        <v>4.0000000000000001E-3</v>
      </c>
      <c r="M101" t="s">
        <v>239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21</v>
      </c>
      <c r="AE101">
        <f>G101*AG101</f>
        <v>0</v>
      </c>
      <c r="AF101">
        <f>G101*(1-AG101)</f>
        <v>0</v>
      </c>
      <c r="AG101">
        <v>0</v>
      </c>
      <c r="AM101">
        <f>F101*AE101</f>
        <v>0</v>
      </c>
      <c r="AN101">
        <f>F101*AF101</f>
        <v>0</v>
      </c>
      <c r="AO101" t="s">
        <v>289</v>
      </c>
      <c r="AP101" t="s">
        <v>290</v>
      </c>
      <c r="AQ101" s="12" t="s">
        <v>47</v>
      </c>
    </row>
    <row r="102" spans="1:43" x14ac:dyDescent="0.2">
      <c r="A102" s="13"/>
      <c r="B102" s="14"/>
      <c r="C102" s="14" t="s">
        <v>298</v>
      </c>
      <c r="D102" s="12" t="s">
        <v>299</v>
      </c>
      <c r="E102" s="12"/>
      <c r="F102" s="12"/>
      <c r="G102" s="12"/>
      <c r="H102" s="12">
        <f>SUM(H103:H103)</f>
        <v>0</v>
      </c>
      <c r="I102" s="12">
        <f>SUM(I103:I103)</f>
        <v>0</v>
      </c>
      <c r="J102" s="12">
        <f>H102+I102</f>
        <v>0</v>
      </c>
      <c r="K102" s="12"/>
      <c r="L102" s="12">
        <f>SUM(L103:L103)</f>
        <v>0</v>
      </c>
      <c r="M102" s="12"/>
      <c r="P102" s="12">
        <f>IF(Q102="PR",J102,SUM(O103:O103))</f>
        <v>0</v>
      </c>
      <c r="Q102" s="12" t="s">
        <v>41</v>
      </c>
      <c r="R102" s="12">
        <f>IF(Q102="HS",H102,0)</f>
        <v>0</v>
      </c>
      <c r="S102" s="12">
        <f>IF(Q102="HS",I102-P102,0)</f>
        <v>0</v>
      </c>
      <c r="T102" s="12">
        <f>IF(Q102="PS",H102,0)</f>
        <v>0</v>
      </c>
      <c r="U102" s="12">
        <f>IF(Q102="PS",I102-P102,0)</f>
        <v>0</v>
      </c>
      <c r="V102" s="12">
        <f>IF(Q102="MP",H102,0)</f>
        <v>0</v>
      </c>
      <c r="W102" s="12">
        <f>IF(Q102="MP",I102-P102,0)</f>
        <v>0</v>
      </c>
      <c r="X102" s="12">
        <f>IF(Q102="OM",H102,0)</f>
        <v>0</v>
      </c>
      <c r="Y102" s="12">
        <v>95</v>
      </c>
      <c r="AI102">
        <f>SUM(Z103:Z103)</f>
        <v>0</v>
      </c>
      <c r="AJ102">
        <f>SUM(AA103:AA103)</f>
        <v>0</v>
      </c>
      <c r="AK102">
        <f>SUM(AB103:AB103)</f>
        <v>0</v>
      </c>
    </row>
    <row r="103" spans="1:43" x14ac:dyDescent="0.2">
      <c r="A103" s="2" t="s">
        <v>300</v>
      </c>
      <c r="C103" s="1" t="s">
        <v>301</v>
      </c>
      <c r="D103" t="s">
        <v>302</v>
      </c>
      <c r="E103" t="s">
        <v>204</v>
      </c>
      <c r="F103">
        <v>25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0</v>
      </c>
      <c r="L103">
        <f>F103*K103</f>
        <v>0</v>
      </c>
      <c r="M103" t="s">
        <v>45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21</v>
      </c>
      <c r="AE103">
        <f>G103*AG103</f>
        <v>0</v>
      </c>
      <c r="AF103">
        <f>G103*(1-AG103)</f>
        <v>0</v>
      </c>
      <c r="AG103">
        <v>0.79481222707423582</v>
      </c>
      <c r="AM103">
        <f>F103*AE103</f>
        <v>0</v>
      </c>
      <c r="AN103">
        <f>F103*AF103</f>
        <v>0</v>
      </c>
      <c r="AO103" t="s">
        <v>303</v>
      </c>
      <c r="AP103" t="s">
        <v>290</v>
      </c>
      <c r="AQ103" s="12" t="s">
        <v>47</v>
      </c>
    </row>
    <row r="104" spans="1:43" x14ac:dyDescent="0.2">
      <c r="A104" s="13"/>
      <c r="B104" s="14"/>
      <c r="C104" s="14" t="s">
        <v>304</v>
      </c>
      <c r="D104" s="12" t="s">
        <v>305</v>
      </c>
      <c r="E104" s="12"/>
      <c r="F104" s="12"/>
      <c r="G104" s="12"/>
      <c r="H104" s="12">
        <f>SUM(H105:H107)</f>
        <v>0</v>
      </c>
      <c r="I104" s="12">
        <f>SUM(I105:I107)</f>
        <v>0</v>
      </c>
      <c r="J104" s="12">
        <f>H104+I104</f>
        <v>0</v>
      </c>
      <c r="K104" s="12"/>
      <c r="L104" s="12">
        <f>SUM(L105:L107)</f>
        <v>16.1503595</v>
      </c>
      <c r="M104" s="12"/>
      <c r="P104" s="12">
        <f>IF(Q104="PR",J104,SUM(O105:O107))</f>
        <v>0</v>
      </c>
      <c r="Q104" s="12" t="s">
        <v>41</v>
      </c>
      <c r="R104" s="12">
        <f>IF(Q104="HS",H104,0)</f>
        <v>0</v>
      </c>
      <c r="S104" s="12">
        <f>IF(Q104="HS",I104-P104,0)</f>
        <v>0</v>
      </c>
      <c r="T104" s="12">
        <f>IF(Q104="PS",H104,0)</f>
        <v>0</v>
      </c>
      <c r="U104" s="12">
        <f>IF(Q104="PS",I104-P104,0)</f>
        <v>0</v>
      </c>
      <c r="V104" s="12">
        <f>IF(Q104="MP",H104,0)</f>
        <v>0</v>
      </c>
      <c r="W104" s="12">
        <f>IF(Q104="MP",I104-P104,0)</f>
        <v>0</v>
      </c>
      <c r="X104" s="12">
        <f>IF(Q104="OM",H104,0)</f>
        <v>0</v>
      </c>
      <c r="Y104" s="12">
        <v>96</v>
      </c>
      <c r="AI104">
        <f>SUM(Z105:Z107)</f>
        <v>0</v>
      </c>
      <c r="AJ104">
        <f>SUM(AA105:AA107)</f>
        <v>0</v>
      </c>
      <c r="AK104">
        <f>SUM(AB105:AB107)</f>
        <v>0</v>
      </c>
    </row>
    <row r="105" spans="1:43" x14ac:dyDescent="0.2">
      <c r="A105" s="2" t="s">
        <v>143</v>
      </c>
      <c r="C105" s="1" t="s">
        <v>306</v>
      </c>
      <c r="D105" t="s">
        <v>307</v>
      </c>
      <c r="E105" t="s">
        <v>53</v>
      </c>
      <c r="F105">
        <v>1.5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2.4493299999999998</v>
      </c>
      <c r="L105">
        <f>F105*K105</f>
        <v>3.6739949999999997</v>
      </c>
      <c r="M105" t="s">
        <v>45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21</v>
      </c>
      <c r="AE105">
        <f>G105*AG105</f>
        <v>0</v>
      </c>
      <c r="AF105">
        <f>G105*(1-AG105)</f>
        <v>0</v>
      </c>
      <c r="AG105">
        <v>6.9774053382991932E-2</v>
      </c>
      <c r="AM105">
        <f>F105*AE105</f>
        <v>0</v>
      </c>
      <c r="AN105">
        <f>F105*AF105</f>
        <v>0</v>
      </c>
      <c r="AO105" t="s">
        <v>308</v>
      </c>
      <c r="AP105" t="s">
        <v>290</v>
      </c>
      <c r="AQ105" s="12" t="s">
        <v>47</v>
      </c>
    </row>
    <row r="106" spans="1:43" x14ac:dyDescent="0.2">
      <c r="A106" s="2" t="s">
        <v>159</v>
      </c>
      <c r="C106" s="1" t="s">
        <v>309</v>
      </c>
      <c r="D106" t="s">
        <v>310</v>
      </c>
      <c r="E106" t="s">
        <v>53</v>
      </c>
      <c r="F106">
        <v>0.65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2.2713299999999998</v>
      </c>
      <c r="L106">
        <f>F106*K106</f>
        <v>1.4763644999999999</v>
      </c>
      <c r="M106" t="s">
        <v>45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21</v>
      </c>
      <c r="AE106">
        <f>G106*AG106</f>
        <v>0</v>
      </c>
      <c r="AF106">
        <f>G106*(1-AG106)</f>
        <v>0</v>
      </c>
      <c r="AG106">
        <v>8.6452959222946737E-3</v>
      </c>
      <c r="AM106">
        <f>F106*AE106</f>
        <v>0</v>
      </c>
      <c r="AN106">
        <f>F106*AF106</f>
        <v>0</v>
      </c>
      <c r="AO106" t="s">
        <v>308</v>
      </c>
      <c r="AP106" t="s">
        <v>290</v>
      </c>
      <c r="AQ106" s="12" t="s">
        <v>47</v>
      </c>
    </row>
    <row r="107" spans="1:43" x14ac:dyDescent="0.2">
      <c r="A107" s="2" t="s">
        <v>311</v>
      </c>
      <c r="C107" s="1" t="s">
        <v>312</v>
      </c>
      <c r="D107" t="s">
        <v>313</v>
      </c>
      <c r="E107" t="s">
        <v>53</v>
      </c>
      <c r="F107">
        <v>5.5</v>
      </c>
      <c r="G107">
        <v>0</v>
      </c>
      <c r="H107">
        <f>F107*AE107</f>
        <v>0</v>
      </c>
      <c r="I107">
        <f>J107-H107</f>
        <v>0</v>
      </c>
      <c r="J107">
        <f>F107*G107</f>
        <v>0</v>
      </c>
      <c r="K107">
        <v>2</v>
      </c>
      <c r="L107">
        <f>F107*K107</f>
        <v>11</v>
      </c>
      <c r="M107" t="s">
        <v>45</v>
      </c>
      <c r="N107">
        <v>1</v>
      </c>
      <c r="O107">
        <f>IF(N107=5,I107,0)</f>
        <v>0</v>
      </c>
      <c r="Z107">
        <f>IF(AD107=0,J107,0)</f>
        <v>0</v>
      </c>
      <c r="AA107">
        <f>IF(AD107=15,J107,0)</f>
        <v>0</v>
      </c>
      <c r="AB107">
        <f>IF(AD107=21,J107,0)</f>
        <v>0</v>
      </c>
      <c r="AD107">
        <v>21</v>
      </c>
      <c r="AE107">
        <f>G107*AG107</f>
        <v>0</v>
      </c>
      <c r="AF107">
        <f>G107*(1-AG107)</f>
        <v>0</v>
      </c>
      <c r="AG107">
        <v>0</v>
      </c>
      <c r="AM107">
        <f>F107*AE107</f>
        <v>0</v>
      </c>
      <c r="AN107">
        <f>F107*AF107</f>
        <v>0</v>
      </c>
      <c r="AO107" t="s">
        <v>308</v>
      </c>
      <c r="AP107" t="s">
        <v>290</v>
      </c>
      <c r="AQ107" s="12" t="s">
        <v>47</v>
      </c>
    </row>
    <row r="108" spans="1:43" x14ac:dyDescent="0.2">
      <c r="A108" s="13"/>
      <c r="B108" s="14"/>
      <c r="C108" s="14" t="s">
        <v>314</v>
      </c>
      <c r="D108" s="12" t="s">
        <v>315</v>
      </c>
      <c r="E108" s="12"/>
      <c r="F108" s="12"/>
      <c r="G108" s="12"/>
      <c r="H108" s="12">
        <f>SUM(H109:H110)</f>
        <v>0</v>
      </c>
      <c r="I108" s="12">
        <f>SUM(I109:I110)</f>
        <v>0</v>
      </c>
      <c r="J108" s="12">
        <f>H108+I108</f>
        <v>0</v>
      </c>
      <c r="K108" s="12"/>
      <c r="L108" s="12">
        <f>SUM(L109:L110)</f>
        <v>1.4352</v>
      </c>
      <c r="M108" s="12"/>
      <c r="P108" s="12">
        <f>IF(Q108="PR",J108,SUM(O109:O110))</f>
        <v>0</v>
      </c>
      <c r="Q108" s="12" t="s">
        <v>41</v>
      </c>
      <c r="R108" s="12">
        <f>IF(Q108="HS",H108,0)</f>
        <v>0</v>
      </c>
      <c r="S108" s="12">
        <f>IF(Q108="HS",I108-P108,0)</f>
        <v>0</v>
      </c>
      <c r="T108" s="12">
        <f>IF(Q108="PS",H108,0)</f>
        <v>0</v>
      </c>
      <c r="U108" s="12">
        <f>IF(Q108="PS",I108-P108,0)</f>
        <v>0</v>
      </c>
      <c r="V108" s="12">
        <f>IF(Q108="MP",H108,0)</f>
        <v>0</v>
      </c>
      <c r="W108" s="12">
        <f>IF(Q108="MP",I108-P108,0)</f>
        <v>0</v>
      </c>
      <c r="X108" s="12">
        <f>IF(Q108="OM",H108,0)</f>
        <v>0</v>
      </c>
      <c r="Y108" s="12">
        <v>97</v>
      </c>
      <c r="AI108">
        <f>SUM(Z109:Z110)</f>
        <v>0</v>
      </c>
      <c r="AJ108">
        <f>SUM(AA109:AA110)</f>
        <v>0</v>
      </c>
      <c r="AK108">
        <f>SUM(AB109:AB110)</f>
        <v>0</v>
      </c>
    </row>
    <row r="109" spans="1:43" x14ac:dyDescent="0.2">
      <c r="A109" s="2" t="s">
        <v>316</v>
      </c>
      <c r="C109" s="1" t="s">
        <v>317</v>
      </c>
      <c r="D109" t="s">
        <v>318</v>
      </c>
      <c r="E109" t="s">
        <v>88</v>
      </c>
      <c r="F109">
        <v>26.5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0</v>
      </c>
      <c r="L109">
        <f>F109*K109</f>
        <v>0</v>
      </c>
      <c r="M109" t="s">
        <v>45</v>
      </c>
      <c r="N109">
        <v>1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21</v>
      </c>
      <c r="AE109">
        <f>G109*AG109</f>
        <v>0</v>
      </c>
      <c r="AF109">
        <f>G109*(1-AG109)</f>
        <v>0</v>
      </c>
      <c r="AG109">
        <v>0</v>
      </c>
      <c r="AM109">
        <f>F109*AE109</f>
        <v>0</v>
      </c>
      <c r="AN109">
        <f>F109*AF109</f>
        <v>0</v>
      </c>
      <c r="AO109" t="s">
        <v>319</v>
      </c>
      <c r="AP109" t="s">
        <v>290</v>
      </c>
      <c r="AQ109" s="12" t="s">
        <v>47</v>
      </c>
    </row>
    <row r="110" spans="1:43" x14ac:dyDescent="0.2">
      <c r="A110" s="2" t="s">
        <v>320</v>
      </c>
      <c r="C110" s="1" t="s">
        <v>321</v>
      </c>
      <c r="D110" t="s">
        <v>322</v>
      </c>
      <c r="E110" t="s">
        <v>44</v>
      </c>
      <c r="F110">
        <v>15.6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9.1999999999999998E-2</v>
      </c>
      <c r="L110">
        <f>F110*K110</f>
        <v>1.4352</v>
      </c>
      <c r="M110" t="s">
        <v>269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21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319</v>
      </c>
      <c r="AP110" t="s">
        <v>290</v>
      </c>
      <c r="AQ110" s="12" t="s">
        <v>47</v>
      </c>
    </row>
    <row r="111" spans="1:43" x14ac:dyDescent="0.2">
      <c r="A111" s="13"/>
      <c r="B111" s="14"/>
      <c r="C111" s="14" t="s">
        <v>323</v>
      </c>
      <c r="D111" s="12" t="s">
        <v>324</v>
      </c>
      <c r="E111" s="12"/>
      <c r="F111" s="12"/>
      <c r="G111" s="12"/>
      <c r="H111" s="12">
        <f>SUM(H112:H112)</f>
        <v>0</v>
      </c>
      <c r="I111" s="12">
        <f>SUM(I112:I112)</f>
        <v>0</v>
      </c>
      <c r="J111" s="12">
        <f>H111+I111</f>
        <v>0</v>
      </c>
      <c r="K111" s="12"/>
      <c r="L111" s="12">
        <f>SUM(L112:L112)</f>
        <v>9.6667199999999998</v>
      </c>
      <c r="M111" s="12"/>
      <c r="P111" s="12">
        <f>IF(Q111="PR",J111,SUM(O112:O112))</f>
        <v>0</v>
      </c>
      <c r="Q111" s="12" t="s">
        <v>41</v>
      </c>
      <c r="R111" s="12">
        <f>IF(Q111="HS",H111,0)</f>
        <v>0</v>
      </c>
      <c r="S111" s="12">
        <f>IF(Q111="HS",I111-P111,0)</f>
        <v>0</v>
      </c>
      <c r="T111" s="12">
        <f>IF(Q111="PS",H111,0)</f>
        <v>0</v>
      </c>
      <c r="U111" s="12">
        <f>IF(Q111="PS",I111-P111,0)</f>
        <v>0</v>
      </c>
      <c r="V111" s="12">
        <f>IF(Q111="MP",H111,0)</f>
        <v>0</v>
      </c>
      <c r="W111" s="12">
        <f>IF(Q111="MP",I111-P111,0)</f>
        <v>0</v>
      </c>
      <c r="X111" s="12">
        <f>IF(Q111="OM",H111,0)</f>
        <v>0</v>
      </c>
      <c r="Y111" s="12">
        <v>98</v>
      </c>
      <c r="AI111">
        <f>SUM(Z112:Z112)</f>
        <v>0</v>
      </c>
      <c r="AJ111">
        <f>SUM(AA112:AA112)</f>
        <v>0</v>
      </c>
      <c r="AK111">
        <f>SUM(AB112:AB112)</f>
        <v>0</v>
      </c>
    </row>
    <row r="112" spans="1:43" x14ac:dyDescent="0.2">
      <c r="A112" s="2" t="s">
        <v>325</v>
      </c>
      <c r="C112" s="1" t="s">
        <v>326</v>
      </c>
      <c r="D112" t="s">
        <v>327</v>
      </c>
      <c r="E112" t="s">
        <v>53</v>
      </c>
      <c r="F112">
        <v>4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2.4166799999999999</v>
      </c>
      <c r="L112">
        <f>F112*K112</f>
        <v>9.6667199999999998</v>
      </c>
      <c r="M112" t="s">
        <v>269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21</v>
      </c>
      <c r="AE112">
        <f>G112*AG112</f>
        <v>0</v>
      </c>
      <c r="AF112">
        <f>G112*(1-AG112)</f>
        <v>0</v>
      </c>
      <c r="AG112">
        <v>2.2380892520427399E-2</v>
      </c>
      <c r="AM112">
        <f>F112*AE112</f>
        <v>0</v>
      </c>
      <c r="AN112">
        <f>F112*AF112</f>
        <v>0</v>
      </c>
      <c r="AO112" t="s">
        <v>328</v>
      </c>
      <c r="AP112" t="s">
        <v>290</v>
      </c>
      <c r="AQ112" s="12" t="s">
        <v>47</v>
      </c>
    </row>
    <row r="113" spans="1:43" ht="25.5" customHeight="1" x14ac:dyDescent="0.2">
      <c r="C113" s="15" t="s">
        <v>55</v>
      </c>
      <c r="D113" s="59" t="s">
        <v>329</v>
      </c>
      <c r="E113" s="59"/>
      <c r="F113" s="59"/>
      <c r="G113" s="59"/>
      <c r="H113" s="59"/>
      <c r="I113" s="59"/>
      <c r="J113" s="59"/>
      <c r="K113" s="59"/>
      <c r="L113" s="59"/>
      <c r="M113" s="59"/>
    </row>
    <row r="114" spans="1:43" x14ac:dyDescent="0.2">
      <c r="A114" s="13"/>
      <c r="B114" s="14"/>
      <c r="C114" s="14" t="s">
        <v>330</v>
      </c>
      <c r="D114" s="12" t="s">
        <v>331</v>
      </c>
      <c r="E114" s="12"/>
      <c r="F114" s="12"/>
      <c r="G114" s="12"/>
      <c r="H114" s="12">
        <f>SUM(H115:H115)</f>
        <v>0</v>
      </c>
      <c r="I114" s="12">
        <f>SUM(I115:I115)</f>
        <v>0</v>
      </c>
      <c r="J114" s="12">
        <f>H114+I114</f>
        <v>0</v>
      </c>
      <c r="K114" s="12"/>
      <c r="L114" s="12">
        <f>SUM(L115:L115)</f>
        <v>0</v>
      </c>
      <c r="M114" s="12"/>
      <c r="P114" s="12">
        <f>IF(Q114="PR",J114,SUM(O115:O115))</f>
        <v>0</v>
      </c>
      <c r="Q114" s="12"/>
      <c r="R114" s="12">
        <f>IF(Q114="HS",H114,0)</f>
        <v>0</v>
      </c>
      <c r="S114" s="12">
        <f>IF(Q114="HS",I114-P114,0)</f>
        <v>0</v>
      </c>
      <c r="T114" s="12">
        <f>IF(Q114="PS",H114,0)</f>
        <v>0</v>
      </c>
      <c r="U114" s="12">
        <f>IF(Q114="PS",I114-P114,0)</f>
        <v>0</v>
      </c>
      <c r="V114" s="12">
        <f>IF(Q114="MP",H114,0)</f>
        <v>0</v>
      </c>
      <c r="W114" s="12">
        <f>IF(Q114="MP",I114-P114,0)</f>
        <v>0</v>
      </c>
      <c r="X114" s="12">
        <f>IF(Q114="OM",H114,0)</f>
        <v>0</v>
      </c>
      <c r="Y114" s="12" t="s">
        <v>330</v>
      </c>
      <c r="AI114">
        <f>SUM(Z115:Z115)</f>
        <v>0</v>
      </c>
      <c r="AJ114">
        <f>SUM(AA115:AA115)</f>
        <v>0</v>
      </c>
      <c r="AK114">
        <f>SUM(AB115:AB115)</f>
        <v>0</v>
      </c>
    </row>
    <row r="115" spans="1:43" x14ac:dyDescent="0.2">
      <c r="A115" s="2" t="s">
        <v>332</v>
      </c>
      <c r="C115" s="1" t="s">
        <v>333</v>
      </c>
      <c r="D115" t="s">
        <v>334</v>
      </c>
      <c r="E115" t="s">
        <v>88</v>
      </c>
      <c r="F115">
        <v>30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45</v>
      </c>
      <c r="N115">
        <v>5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21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335</v>
      </c>
      <c r="AP115" t="s">
        <v>290</v>
      </c>
      <c r="AQ115" s="12" t="s">
        <v>47</v>
      </c>
    </row>
    <row r="116" spans="1:43" x14ac:dyDescent="0.2">
      <c r="A116" s="13"/>
      <c r="B116" s="14"/>
      <c r="C116" s="14" t="s">
        <v>336</v>
      </c>
      <c r="D116" s="12" t="s">
        <v>337</v>
      </c>
      <c r="E116" s="12"/>
      <c r="F116" s="12"/>
      <c r="G116" s="12"/>
      <c r="H116" s="12">
        <f>SUM(H117:H119)</f>
        <v>0</v>
      </c>
      <c r="I116" s="12">
        <f>SUM(I117:I119)</f>
        <v>0</v>
      </c>
      <c r="J116" s="12">
        <f>H116+I116</f>
        <v>0</v>
      </c>
      <c r="K116" s="12"/>
      <c r="L116" s="12">
        <f>SUM(L117:L119)</f>
        <v>0</v>
      </c>
      <c r="M116" s="12"/>
      <c r="P116" s="12">
        <f>IF(Q116="PR",J116,SUM(O117:O119))</f>
        <v>0</v>
      </c>
      <c r="Q116" s="12"/>
      <c r="R116" s="12">
        <f>IF(Q116="HS",H116,0)</f>
        <v>0</v>
      </c>
      <c r="S116" s="12">
        <f>IF(Q116="HS",I116-P116,0)</f>
        <v>0</v>
      </c>
      <c r="T116" s="12">
        <f>IF(Q116="PS",H116,0)</f>
        <v>0</v>
      </c>
      <c r="U116" s="12">
        <f>IF(Q116="PS",I116-P116,0)</f>
        <v>0</v>
      </c>
      <c r="V116" s="12">
        <f>IF(Q116="MP",H116,0)</f>
        <v>0</v>
      </c>
      <c r="W116" s="12">
        <f>IF(Q116="MP",I116-P116,0)</f>
        <v>0</v>
      </c>
      <c r="X116" s="12">
        <f>IF(Q116="OM",H116,0)</f>
        <v>0</v>
      </c>
      <c r="Y116" s="12" t="s">
        <v>336</v>
      </c>
      <c r="AI116">
        <f>SUM(Z117:Z119)</f>
        <v>0</v>
      </c>
      <c r="AJ116">
        <f>SUM(AA117:AA119)</f>
        <v>0</v>
      </c>
      <c r="AK116">
        <f>SUM(AB117:AB119)</f>
        <v>0</v>
      </c>
    </row>
    <row r="117" spans="1:43" x14ac:dyDescent="0.2">
      <c r="A117" s="2" t="s">
        <v>338</v>
      </c>
      <c r="C117" s="1" t="s">
        <v>339</v>
      </c>
      <c r="D117" t="s">
        <v>340</v>
      </c>
      <c r="E117" t="s">
        <v>88</v>
      </c>
      <c r="F117">
        <v>21.5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0</v>
      </c>
      <c r="L117">
        <f>F117*K117</f>
        <v>0</v>
      </c>
      <c r="M117" t="s">
        <v>45</v>
      </c>
      <c r="N117">
        <v>5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21</v>
      </c>
      <c r="AE117">
        <f>G117*AG117</f>
        <v>0</v>
      </c>
      <c r="AF117">
        <f>G117*(1-AG117)</f>
        <v>0</v>
      </c>
      <c r="AG117">
        <v>0</v>
      </c>
      <c r="AM117">
        <f>F117*AE117</f>
        <v>0</v>
      </c>
      <c r="AN117">
        <f>F117*AF117</f>
        <v>0</v>
      </c>
      <c r="AO117" t="s">
        <v>341</v>
      </c>
      <c r="AP117" t="s">
        <v>290</v>
      </c>
      <c r="AQ117" s="12" t="s">
        <v>47</v>
      </c>
    </row>
    <row r="118" spans="1:43" x14ac:dyDescent="0.2">
      <c r="A118" s="2" t="s">
        <v>342</v>
      </c>
      <c r="C118" s="1" t="s">
        <v>343</v>
      </c>
      <c r="D118" t="s">
        <v>344</v>
      </c>
      <c r="E118" t="s">
        <v>88</v>
      </c>
      <c r="F118">
        <v>3.51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0</v>
      </c>
      <c r="L118">
        <f>F118*K118</f>
        <v>0</v>
      </c>
      <c r="M118" t="s">
        <v>45</v>
      </c>
      <c r="N118">
        <v>5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21</v>
      </c>
      <c r="AE118">
        <f>G118*AG118</f>
        <v>0</v>
      </c>
      <c r="AF118">
        <f>G118*(1-AG118)</f>
        <v>0</v>
      </c>
      <c r="AG118">
        <v>0</v>
      </c>
      <c r="AM118">
        <f>F118*AE118</f>
        <v>0</v>
      </c>
      <c r="AN118">
        <f>F118*AF118</f>
        <v>0</v>
      </c>
      <c r="AO118" t="s">
        <v>341</v>
      </c>
      <c r="AP118" t="s">
        <v>290</v>
      </c>
      <c r="AQ118" s="12" t="s">
        <v>47</v>
      </c>
    </row>
    <row r="119" spans="1:43" x14ac:dyDescent="0.2">
      <c r="A119" s="2" t="s">
        <v>345</v>
      </c>
      <c r="C119" s="1" t="s">
        <v>346</v>
      </c>
      <c r="D119" t="s">
        <v>347</v>
      </c>
      <c r="E119" t="s">
        <v>88</v>
      </c>
      <c r="F119">
        <v>4.5999999999999996</v>
      </c>
      <c r="G119">
        <v>0</v>
      </c>
      <c r="H119">
        <f>F119*AE119</f>
        <v>0</v>
      </c>
      <c r="I119">
        <f>J119-H119</f>
        <v>0</v>
      </c>
      <c r="J119">
        <f>F119*G119</f>
        <v>0</v>
      </c>
      <c r="K119">
        <v>0</v>
      </c>
      <c r="L119">
        <f>F119*K119</f>
        <v>0</v>
      </c>
      <c r="M119" t="s">
        <v>45</v>
      </c>
      <c r="N119">
        <v>5</v>
      </c>
      <c r="O119">
        <f>IF(N119=5,I119,0)</f>
        <v>0</v>
      </c>
      <c r="Z119">
        <f>IF(AD119=0,J119,0)</f>
        <v>0</v>
      </c>
      <c r="AA119">
        <f>IF(AD119=15,J119,0)</f>
        <v>0</v>
      </c>
      <c r="AB119">
        <f>IF(AD119=21,J119,0)</f>
        <v>0</v>
      </c>
      <c r="AD119">
        <v>21</v>
      </c>
      <c r="AE119">
        <f>G119*AG119</f>
        <v>0</v>
      </c>
      <c r="AF119">
        <f>G119*(1-AG119)</f>
        <v>0</v>
      </c>
      <c r="AG119">
        <v>0</v>
      </c>
      <c r="AM119">
        <f>F119*AE119</f>
        <v>0</v>
      </c>
      <c r="AN119">
        <f>F119*AF119</f>
        <v>0</v>
      </c>
      <c r="AO119" t="s">
        <v>341</v>
      </c>
      <c r="AP119" t="s">
        <v>290</v>
      </c>
      <c r="AQ119" s="12" t="s">
        <v>47</v>
      </c>
    </row>
    <row r="120" spans="1:43" x14ac:dyDescent="0.2">
      <c r="A120" s="16"/>
      <c r="B120" s="17"/>
      <c r="C120" s="17"/>
      <c r="D120" s="18"/>
      <c r="E120" s="18"/>
      <c r="F120" s="18"/>
      <c r="G120" s="18"/>
      <c r="H120" s="60" t="s">
        <v>348</v>
      </c>
      <c r="I120" s="60"/>
      <c r="J120" s="18">
        <f>J8+J10+J13+J16+J20+J26+J31+J33+J36+J38+J41+J45+J53+J57+J65+J70+J72+J85+J92+J94+J97+J102+J104+J108+J111+J114+J116</f>
        <v>0</v>
      </c>
      <c r="K120" s="18"/>
      <c r="L120" s="18"/>
      <c r="M120" s="18"/>
    </row>
    <row r="121" spans="1:43" x14ac:dyDescent="0.2">
      <c r="A121" s="19" t="s">
        <v>55</v>
      </c>
    </row>
    <row r="122" spans="1:43" ht="0" hidden="1" customHeight="1" x14ac:dyDescent="0.2">
      <c r="A122" s="61"/>
      <c r="B122" s="37"/>
      <c r="C122" s="37"/>
      <c r="D122" s="62"/>
      <c r="E122" s="62"/>
      <c r="F122" s="62"/>
      <c r="G122" s="62"/>
      <c r="H122" s="62"/>
      <c r="I122" s="62"/>
      <c r="J122" s="62"/>
      <c r="K122" s="62"/>
      <c r="L122" s="62"/>
      <c r="M122" s="62"/>
    </row>
  </sheetData>
  <sheetProtection formatCells="0" formatColumns="0" formatRows="0" insertColumns="0" insertRows="0" insertHyperlinks="0" deleteColumns="0" deleteRows="0" sort="0" autoFilter="0" pivotTables="0"/>
  <mergeCells count="42">
    <mergeCell ref="A122:M122"/>
    <mergeCell ref="D82:M82"/>
    <mergeCell ref="D96:M96"/>
    <mergeCell ref="D99:M99"/>
    <mergeCell ref="D113:M113"/>
    <mergeCell ref="H120:I120"/>
    <mergeCell ref="D61:M61"/>
    <mergeCell ref="D67:M67"/>
    <mergeCell ref="D74:M74"/>
    <mergeCell ref="D76:M76"/>
    <mergeCell ref="D78:M78"/>
    <mergeCell ref="D12:M12"/>
    <mergeCell ref="D22:M22"/>
    <mergeCell ref="D43:M43"/>
    <mergeCell ref="D48:M48"/>
    <mergeCell ref="D52:M52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9"/>
  <sheetViews>
    <sheetView workbookViewId="0">
      <selection activeCell="A19" sqref="A19"/>
    </sheetView>
  </sheetViews>
  <sheetFormatPr defaultColWidth="12.140625" defaultRowHeight="12.75" x14ac:dyDescent="0.2"/>
  <cols>
    <col min="1" max="1" width="6.85546875" style="5" customWidth="1"/>
    <col min="2" max="2" width="4.5703125" style="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4" width="12.140625" hidden="1" customWidth="1"/>
    <col min="15" max="15" width="9.140625" hidden="1" customWidth="1"/>
  </cols>
  <sheetData>
    <row r="1" spans="1:14" ht="25.5" customHeight="1" x14ac:dyDescent="0.2">
      <c r="A1" s="36" t="s">
        <v>349</v>
      </c>
      <c r="B1" s="41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4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44"/>
      <c r="M2" s="1"/>
    </row>
    <row r="3" spans="1:14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5"/>
      <c r="M3" s="1"/>
    </row>
    <row r="4" spans="1:14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5"/>
      <c r="M4" s="1"/>
    </row>
    <row r="5" spans="1:14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6"/>
      <c r="M5" s="1"/>
    </row>
    <row r="6" spans="1:14" x14ac:dyDescent="0.2">
      <c r="A6" s="47" t="s">
        <v>16</v>
      </c>
      <c r="B6" s="49" t="s">
        <v>17</v>
      </c>
      <c r="C6" s="53" t="s">
        <v>18</v>
      </c>
      <c r="D6" s="53"/>
      <c r="E6" s="53"/>
      <c r="F6" s="53"/>
      <c r="G6" s="53"/>
      <c r="H6" s="56"/>
      <c r="I6" s="64" t="s">
        <v>22</v>
      </c>
      <c r="J6" s="65"/>
      <c r="K6" s="66"/>
      <c r="L6" s="20" t="s">
        <v>23</v>
      </c>
    </row>
    <row r="7" spans="1:14" x14ac:dyDescent="0.2">
      <c r="A7" s="48"/>
      <c r="B7" s="50"/>
      <c r="C7" s="54"/>
      <c r="D7" s="54"/>
      <c r="E7" s="54"/>
      <c r="F7" s="54"/>
      <c r="G7" s="54"/>
      <c r="H7" s="63"/>
      <c r="I7" s="9" t="s">
        <v>26</v>
      </c>
      <c r="J7" s="10" t="s">
        <v>27</v>
      </c>
      <c r="K7" s="11" t="s">
        <v>28</v>
      </c>
      <c r="L7" s="21" t="s">
        <v>28</v>
      </c>
    </row>
    <row r="8" spans="1:14" x14ac:dyDescent="0.2">
      <c r="B8" s="5" t="s">
        <v>39</v>
      </c>
      <c r="C8" s="62" t="s">
        <v>40</v>
      </c>
      <c r="D8" s="62"/>
      <c r="E8" s="62"/>
      <c r="F8" s="62"/>
      <c r="G8" s="62"/>
      <c r="H8" s="62"/>
      <c r="I8">
        <f>SUMIF('Stavební rozpočet'!AP9:AP119,"1_",'Stavební rozpočet'!AM9:AM119)</f>
        <v>0</v>
      </c>
      <c r="J8">
        <f>SUMIF('Stavební rozpočet'!AP9:AP119,"1_",'Stavební rozpočet'!AN9:AN119)</f>
        <v>0</v>
      </c>
      <c r="K8">
        <f t="shared" ref="K8:K16" si="0">I8+J8</f>
        <v>0</v>
      </c>
      <c r="L8">
        <f>SUMIF('Stavební rozpočet'!AP9:AP119,"1_",'Stavební rozpočet'!L9:L119)</f>
        <v>12.487</v>
      </c>
      <c r="M8" t="s">
        <v>350</v>
      </c>
      <c r="N8">
        <f t="shared" ref="N8:N16" si="1">IF(M8="T",0,K8)</f>
        <v>0</v>
      </c>
    </row>
    <row r="9" spans="1:14" x14ac:dyDescent="0.2">
      <c r="B9" s="5" t="s">
        <v>50</v>
      </c>
      <c r="C9" s="62" t="s">
        <v>351</v>
      </c>
      <c r="D9" s="62"/>
      <c r="E9" s="62"/>
      <c r="F9" s="62"/>
      <c r="G9" s="62"/>
      <c r="H9" s="62"/>
      <c r="I9">
        <f>SUMIF('Stavební rozpočet'!AP9:AP119,"2_",'Stavební rozpočet'!AM9:AM119)</f>
        <v>0</v>
      </c>
      <c r="J9">
        <f>SUMIF('Stavební rozpočet'!AP9:AP119,"2_",'Stavební rozpočet'!AN9:AN119)</f>
        <v>0</v>
      </c>
      <c r="K9">
        <f t="shared" si="0"/>
        <v>0</v>
      </c>
      <c r="L9">
        <f>SUMIF('Stavební rozpočet'!AP9:AP119,"2_",'Stavební rozpočet'!L9:L119)</f>
        <v>3.8625515999999998</v>
      </c>
      <c r="M9" t="s">
        <v>350</v>
      </c>
      <c r="N9">
        <f t="shared" si="1"/>
        <v>0</v>
      </c>
    </row>
    <row r="10" spans="1:14" x14ac:dyDescent="0.2">
      <c r="B10" s="5" t="s">
        <v>59</v>
      </c>
      <c r="C10" s="62" t="s">
        <v>352</v>
      </c>
      <c r="D10" s="62"/>
      <c r="E10" s="62"/>
      <c r="F10" s="62"/>
      <c r="G10" s="62"/>
      <c r="H10" s="62"/>
      <c r="I10">
        <f>SUMIF('Stavební rozpočet'!AP9:AP119,"3_",'Stavební rozpočet'!AM9:AM119)</f>
        <v>0</v>
      </c>
      <c r="J10">
        <f>SUMIF('Stavební rozpočet'!AP9:AP119,"3_",'Stavební rozpočet'!AN9:AN119)</f>
        <v>0</v>
      </c>
      <c r="K10">
        <f t="shared" si="0"/>
        <v>0</v>
      </c>
      <c r="L10">
        <f>SUMIF('Stavební rozpočet'!AP9:AP119,"3_",'Stavební rozpočet'!L9:L119)</f>
        <v>6.1797500000000003</v>
      </c>
      <c r="M10" t="s">
        <v>350</v>
      </c>
      <c r="N10">
        <f t="shared" si="1"/>
        <v>0</v>
      </c>
    </row>
    <row r="11" spans="1:14" x14ac:dyDescent="0.2">
      <c r="B11" s="5" t="s">
        <v>72</v>
      </c>
      <c r="C11" s="62" t="s">
        <v>353</v>
      </c>
      <c r="D11" s="62"/>
      <c r="E11" s="62"/>
      <c r="F11" s="62"/>
      <c r="G11" s="62"/>
      <c r="H11" s="62"/>
      <c r="I11">
        <f>SUMIF('Stavební rozpočet'!AP9:AP119,"6_",'Stavební rozpočet'!AM9:AM119)</f>
        <v>0</v>
      </c>
      <c r="J11">
        <f>SUMIF('Stavební rozpočet'!AP9:AP119,"6_",'Stavební rozpočet'!AN9:AN119)</f>
        <v>0</v>
      </c>
      <c r="K11">
        <f t="shared" si="0"/>
        <v>0</v>
      </c>
      <c r="L11">
        <f>SUMIF('Stavební rozpočet'!AP9:AP119,"6_",'Stavební rozpočet'!L9:L119)</f>
        <v>11.55981525</v>
      </c>
      <c r="M11" t="s">
        <v>350</v>
      </c>
      <c r="N11">
        <f t="shared" si="1"/>
        <v>0</v>
      </c>
    </row>
    <row r="12" spans="1:14" x14ac:dyDescent="0.2">
      <c r="B12" s="5" t="s">
        <v>345</v>
      </c>
      <c r="C12" s="62" t="s">
        <v>354</v>
      </c>
      <c r="D12" s="62"/>
      <c r="E12" s="62"/>
      <c r="F12" s="62"/>
      <c r="G12" s="62"/>
      <c r="H12" s="62"/>
      <c r="I12">
        <f>SUMIF('Stavební rozpočet'!AP9:AP119,"71_",'Stavební rozpočet'!AM9:AM119)</f>
        <v>0</v>
      </c>
      <c r="J12">
        <f>SUMIF('Stavební rozpočet'!AP9:AP119,"71_",'Stavební rozpočet'!AN9:AN119)</f>
        <v>0</v>
      </c>
      <c r="K12">
        <f t="shared" si="0"/>
        <v>0</v>
      </c>
      <c r="L12">
        <f>SUMIF('Stavební rozpočet'!AP9:AP119,"71_",'Stavební rozpočet'!L9:L119)</f>
        <v>3.4160000000000003E-2</v>
      </c>
      <c r="M12" t="s">
        <v>350</v>
      </c>
      <c r="N12">
        <f t="shared" si="1"/>
        <v>0</v>
      </c>
    </row>
    <row r="13" spans="1:14" x14ac:dyDescent="0.2">
      <c r="B13" s="5" t="s">
        <v>355</v>
      </c>
      <c r="C13" s="62" t="s">
        <v>356</v>
      </c>
      <c r="D13" s="62"/>
      <c r="E13" s="62"/>
      <c r="F13" s="62"/>
      <c r="G13" s="62"/>
      <c r="H13" s="62"/>
      <c r="I13">
        <f>SUMIF('Stavební rozpočet'!AP9:AP119,"76_",'Stavební rozpočet'!AM9:AM119)</f>
        <v>0</v>
      </c>
      <c r="J13">
        <f>SUMIF('Stavební rozpočet'!AP9:AP119,"76_",'Stavební rozpočet'!AN9:AN119)</f>
        <v>0</v>
      </c>
      <c r="K13">
        <f t="shared" si="0"/>
        <v>0</v>
      </c>
      <c r="L13">
        <f>SUMIF('Stavební rozpočet'!AP9:AP119,"76_",'Stavební rozpočet'!L9:L119)</f>
        <v>1.1303349999999999</v>
      </c>
      <c r="M13" t="s">
        <v>350</v>
      </c>
      <c r="N13">
        <f t="shared" si="1"/>
        <v>0</v>
      </c>
    </row>
    <row r="14" spans="1:14" x14ac:dyDescent="0.2">
      <c r="B14" s="5" t="s">
        <v>357</v>
      </c>
      <c r="C14" s="62" t="s">
        <v>358</v>
      </c>
      <c r="D14" s="62"/>
      <c r="E14" s="62"/>
      <c r="F14" s="62"/>
      <c r="G14" s="62"/>
      <c r="H14" s="62"/>
      <c r="I14">
        <f>SUMIF('Stavební rozpočet'!AP9:AP119,"77_",'Stavební rozpočet'!AM9:AM119)</f>
        <v>0</v>
      </c>
      <c r="J14">
        <f>SUMIF('Stavební rozpočet'!AP9:AP119,"77_",'Stavební rozpočet'!AN9:AN119)</f>
        <v>0</v>
      </c>
      <c r="K14">
        <f t="shared" si="0"/>
        <v>0</v>
      </c>
      <c r="L14">
        <f>SUMIF('Stavební rozpočet'!AP9:AP119,"77_",'Stavební rozpočet'!L9:L119)</f>
        <v>0.10868999999999999</v>
      </c>
      <c r="M14" t="s">
        <v>350</v>
      </c>
      <c r="N14">
        <f t="shared" si="1"/>
        <v>0</v>
      </c>
    </row>
    <row r="15" spans="1:14" x14ac:dyDescent="0.2">
      <c r="B15" s="5" t="s">
        <v>359</v>
      </c>
      <c r="C15" s="62" t="s">
        <v>360</v>
      </c>
      <c r="D15" s="62"/>
      <c r="E15" s="62"/>
      <c r="F15" s="62"/>
      <c r="G15" s="62"/>
      <c r="H15" s="62"/>
      <c r="I15">
        <f>SUMIF('Stavební rozpočet'!AP9:AP119,"78_",'Stavební rozpočet'!AM9:AM119)</f>
        <v>0</v>
      </c>
      <c r="J15">
        <f>SUMIF('Stavební rozpočet'!AP9:AP119,"78_",'Stavební rozpočet'!AN9:AN119)</f>
        <v>0</v>
      </c>
      <c r="K15">
        <f t="shared" si="0"/>
        <v>0</v>
      </c>
      <c r="L15">
        <f>SUMIF('Stavební rozpočet'!AP9:AP119,"78_",'Stavební rozpočet'!L9:L119)</f>
        <v>6.6E-3</v>
      </c>
      <c r="M15" t="s">
        <v>350</v>
      </c>
      <c r="N15">
        <f t="shared" si="1"/>
        <v>0</v>
      </c>
    </row>
    <row r="16" spans="1:14" x14ac:dyDescent="0.2">
      <c r="B16" s="5" t="s">
        <v>85</v>
      </c>
      <c r="C16" s="62" t="s">
        <v>361</v>
      </c>
      <c r="D16" s="62"/>
      <c r="E16" s="62"/>
      <c r="F16" s="62"/>
      <c r="G16" s="62"/>
      <c r="H16" s="62"/>
      <c r="I16">
        <f>SUMIF('Stavební rozpočet'!AP9:AP119,"9_",'Stavební rozpočet'!AM9:AM119)</f>
        <v>0</v>
      </c>
      <c r="J16">
        <f>SUMIF('Stavební rozpočet'!AP9:AP119,"9_",'Stavební rozpočet'!AN9:AN119)</f>
        <v>0</v>
      </c>
      <c r="K16">
        <f t="shared" si="0"/>
        <v>0</v>
      </c>
      <c r="L16">
        <f>SUMIF('Stavební rozpočet'!AP9:AP119,"9_",'Stavební rozpočet'!L9:L119)</f>
        <v>27.2582795</v>
      </c>
      <c r="M16" t="s">
        <v>350</v>
      </c>
      <c r="N16">
        <f t="shared" si="1"/>
        <v>0</v>
      </c>
    </row>
    <row r="17" spans="1:13" x14ac:dyDescent="0.2">
      <c r="A17" s="4"/>
      <c r="B17" s="4"/>
      <c r="C17" s="18"/>
      <c r="D17" s="18"/>
      <c r="E17" s="18"/>
      <c r="F17" s="18"/>
      <c r="G17" s="18"/>
      <c r="H17" s="18"/>
      <c r="I17" s="60" t="s">
        <v>348</v>
      </c>
      <c r="J17" s="60"/>
      <c r="K17" s="18">
        <f>SUM(K8:K16)</f>
        <v>0</v>
      </c>
      <c r="L17" s="18"/>
      <c r="M17" s="18"/>
    </row>
    <row r="18" spans="1:13" x14ac:dyDescent="0.2">
      <c r="A18" s="19" t="s">
        <v>55</v>
      </c>
    </row>
    <row r="19" spans="1:13" ht="0" hidden="1" customHeight="1" x14ac:dyDescent="0.2">
      <c r="A19" s="61"/>
      <c r="B19" s="41"/>
      <c r="C19" s="62"/>
      <c r="D19" s="62"/>
      <c r="E19" s="62"/>
      <c r="F19" s="62"/>
      <c r="G19" s="62"/>
      <c r="H19" s="62"/>
      <c r="I19" s="62"/>
      <c r="J19" s="62"/>
      <c r="K19" s="62"/>
      <c r="L19" s="62"/>
    </row>
  </sheetData>
  <sheetProtection formatCells="0" formatColumns="0" formatRows="0" insertColumns="0" insertRows="0" insertHyperlinks="0" deleteColumns="0" deleteRows="0" sort="0" autoFilter="0" pivotTables="0"/>
  <mergeCells count="32">
    <mergeCell ref="A19:L19"/>
    <mergeCell ref="C13:H13"/>
    <mergeCell ref="C14:H14"/>
    <mergeCell ref="C15:H15"/>
    <mergeCell ref="C16:H16"/>
    <mergeCell ref="I17:J17"/>
    <mergeCell ref="C8:H8"/>
    <mergeCell ref="C9:H9"/>
    <mergeCell ref="C10:H10"/>
    <mergeCell ref="C11:H11"/>
    <mergeCell ref="C12:H12"/>
    <mergeCell ref="J5:L5"/>
    <mergeCell ref="A6:A7"/>
    <mergeCell ref="B6:B7"/>
    <mergeCell ref="C6:H7"/>
    <mergeCell ref="I6:K6"/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</mergeCells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7"/>
  <sheetViews>
    <sheetView workbookViewId="0">
      <selection activeCell="A37" sqref="A37"/>
    </sheetView>
  </sheetViews>
  <sheetFormatPr defaultColWidth="12.140625" defaultRowHeight="12.75" x14ac:dyDescent="0.2"/>
  <cols>
    <col min="1" max="1" width="6.85546875" style="5" customWidth="1"/>
    <col min="2" max="2" width="4.5703125" style="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4" width="12.140625" hidden="1" customWidth="1"/>
    <col min="15" max="15" width="9.140625" hidden="1" customWidth="1"/>
  </cols>
  <sheetData>
    <row r="1" spans="1:14" ht="25.5" customHeight="1" x14ac:dyDescent="0.2">
      <c r="A1" s="36" t="s">
        <v>362</v>
      </c>
      <c r="B1" s="41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4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44"/>
      <c r="M2" s="1"/>
    </row>
    <row r="3" spans="1:14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5"/>
      <c r="M3" s="1"/>
    </row>
    <row r="4" spans="1:14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5"/>
      <c r="M4" s="1"/>
    </row>
    <row r="5" spans="1:14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6"/>
      <c r="M5" s="1"/>
    </row>
    <row r="6" spans="1:14" x14ac:dyDescent="0.2">
      <c r="A6" s="47" t="s">
        <v>16</v>
      </c>
      <c r="B6" s="49" t="s">
        <v>17</v>
      </c>
      <c r="C6" s="53" t="s">
        <v>18</v>
      </c>
      <c r="D6" s="53"/>
      <c r="E6" s="53"/>
      <c r="F6" s="53"/>
      <c r="G6" s="53"/>
      <c r="H6" s="56"/>
      <c r="I6" s="64" t="s">
        <v>22</v>
      </c>
      <c r="J6" s="65"/>
      <c r="K6" s="66"/>
      <c r="L6" s="20" t="s">
        <v>23</v>
      </c>
    </row>
    <row r="7" spans="1:14" x14ac:dyDescent="0.2">
      <c r="A7" s="48"/>
      <c r="B7" s="50"/>
      <c r="C7" s="54"/>
      <c r="D7" s="54"/>
      <c r="E7" s="54"/>
      <c r="F7" s="54"/>
      <c r="G7" s="54"/>
      <c r="H7" s="63"/>
      <c r="I7" s="9" t="s">
        <v>26</v>
      </c>
      <c r="J7" s="10" t="s">
        <v>27</v>
      </c>
      <c r="K7" s="11" t="s">
        <v>28</v>
      </c>
      <c r="L7" s="21" t="s">
        <v>28</v>
      </c>
    </row>
    <row r="8" spans="1:14" x14ac:dyDescent="0.2">
      <c r="B8" s="5" t="s">
        <v>39</v>
      </c>
      <c r="C8" s="62" t="s">
        <v>40</v>
      </c>
      <c r="D8" s="62"/>
      <c r="E8" s="62"/>
      <c r="F8" s="62"/>
      <c r="G8" s="62"/>
      <c r="H8" s="62"/>
      <c r="I8">
        <f>'Stavební rozpočet'!H8</f>
        <v>0</v>
      </c>
      <c r="J8">
        <f>'Stavební rozpočet'!I8</f>
        <v>0</v>
      </c>
      <c r="K8">
        <f t="shared" ref="K8:K34" si="0">I8+J8</f>
        <v>0</v>
      </c>
      <c r="L8">
        <f>'Stavební rozpočet'!L8</f>
        <v>0</v>
      </c>
      <c r="M8" t="s">
        <v>350</v>
      </c>
      <c r="N8">
        <f t="shared" ref="N8:N34" si="1">IF(M8="T",0,K8)</f>
        <v>0</v>
      </c>
    </row>
    <row r="9" spans="1:14" x14ac:dyDescent="0.2">
      <c r="B9" s="5" t="s">
        <v>48</v>
      </c>
      <c r="C9" s="62" t="s">
        <v>49</v>
      </c>
      <c r="D9" s="62"/>
      <c r="E9" s="62"/>
      <c r="F9" s="62"/>
      <c r="G9" s="62"/>
      <c r="H9" s="62"/>
      <c r="I9">
        <f>'Stavební rozpočet'!H10</f>
        <v>0</v>
      </c>
      <c r="J9">
        <f>'Stavební rozpočet'!I10</f>
        <v>0</v>
      </c>
      <c r="K9">
        <f t="shared" si="0"/>
        <v>0</v>
      </c>
      <c r="L9">
        <f>'Stavební rozpočet'!L10</f>
        <v>3.5100000000000002</v>
      </c>
      <c r="M9" t="s">
        <v>350</v>
      </c>
      <c r="N9">
        <f t="shared" si="1"/>
        <v>0</v>
      </c>
    </row>
    <row r="10" spans="1:14" x14ac:dyDescent="0.2">
      <c r="B10" s="5" t="s">
        <v>57</v>
      </c>
      <c r="C10" s="62" t="s">
        <v>58</v>
      </c>
      <c r="D10" s="62"/>
      <c r="E10" s="62"/>
      <c r="F10" s="62"/>
      <c r="G10" s="62"/>
      <c r="H10" s="62"/>
      <c r="I10">
        <f>'Stavební rozpočet'!H13</f>
        <v>0</v>
      </c>
      <c r="J10">
        <f>'Stavební rozpočet'!I13</f>
        <v>0</v>
      </c>
      <c r="K10">
        <f t="shared" si="0"/>
        <v>0</v>
      </c>
      <c r="L10">
        <f>'Stavební rozpočet'!L13</f>
        <v>0</v>
      </c>
      <c r="M10" t="s">
        <v>350</v>
      </c>
      <c r="N10">
        <f t="shared" si="1"/>
        <v>0</v>
      </c>
    </row>
    <row r="11" spans="1:14" x14ac:dyDescent="0.2">
      <c r="B11" s="5" t="s">
        <v>66</v>
      </c>
      <c r="C11" s="62" t="s">
        <v>67</v>
      </c>
      <c r="D11" s="62"/>
      <c r="E11" s="62"/>
      <c r="F11" s="62"/>
      <c r="G11" s="62"/>
      <c r="H11" s="62"/>
      <c r="I11">
        <f>'Stavební rozpočet'!H16</f>
        <v>0</v>
      </c>
      <c r="J11">
        <f>'Stavební rozpočet'!I16</f>
        <v>0</v>
      </c>
      <c r="K11">
        <f t="shared" si="0"/>
        <v>0</v>
      </c>
      <c r="L11">
        <f>'Stavební rozpočet'!L16</f>
        <v>0</v>
      </c>
      <c r="M11" t="s">
        <v>350</v>
      </c>
      <c r="N11">
        <f t="shared" si="1"/>
        <v>0</v>
      </c>
    </row>
    <row r="12" spans="1:14" x14ac:dyDescent="0.2">
      <c r="B12" s="5" t="s">
        <v>78</v>
      </c>
      <c r="C12" s="62" t="s">
        <v>79</v>
      </c>
      <c r="D12" s="62"/>
      <c r="E12" s="62"/>
      <c r="F12" s="62"/>
      <c r="G12" s="62"/>
      <c r="H12" s="62"/>
      <c r="I12">
        <f>'Stavební rozpočet'!H20</f>
        <v>0</v>
      </c>
      <c r="J12">
        <f>'Stavební rozpočet'!I20</f>
        <v>0</v>
      </c>
      <c r="K12">
        <f t="shared" si="0"/>
        <v>0</v>
      </c>
      <c r="L12">
        <f>'Stavební rozpočet'!L20</f>
        <v>6.9749999999999996</v>
      </c>
      <c r="M12" t="s">
        <v>350</v>
      </c>
      <c r="N12">
        <f t="shared" si="1"/>
        <v>0</v>
      </c>
    </row>
    <row r="13" spans="1:14" x14ac:dyDescent="0.2">
      <c r="B13" s="5" t="s">
        <v>92</v>
      </c>
      <c r="C13" s="62" t="s">
        <v>93</v>
      </c>
      <c r="D13" s="62"/>
      <c r="E13" s="62"/>
      <c r="F13" s="62"/>
      <c r="G13" s="62"/>
      <c r="H13" s="62"/>
      <c r="I13">
        <f>'Stavební rozpočet'!H26</f>
        <v>0</v>
      </c>
      <c r="J13">
        <f>'Stavební rozpočet'!I26</f>
        <v>0</v>
      </c>
      <c r="K13">
        <f t="shared" si="0"/>
        <v>0</v>
      </c>
      <c r="L13">
        <f>'Stavební rozpočet'!L26</f>
        <v>2.0019999999999998</v>
      </c>
      <c r="M13" t="s">
        <v>350</v>
      </c>
      <c r="N13">
        <f t="shared" si="1"/>
        <v>0</v>
      </c>
    </row>
    <row r="14" spans="1:14" x14ac:dyDescent="0.2">
      <c r="B14" s="5" t="s">
        <v>105</v>
      </c>
      <c r="C14" s="62" t="s">
        <v>106</v>
      </c>
      <c r="D14" s="62"/>
      <c r="E14" s="62"/>
      <c r="F14" s="62"/>
      <c r="G14" s="62"/>
      <c r="H14" s="62"/>
      <c r="I14">
        <f>'Stavební rozpočet'!H31</f>
        <v>0</v>
      </c>
      <c r="J14">
        <f>'Stavební rozpočet'!I31</f>
        <v>0</v>
      </c>
      <c r="K14">
        <f t="shared" si="0"/>
        <v>0</v>
      </c>
      <c r="L14">
        <f>'Stavební rozpočet'!L31</f>
        <v>0</v>
      </c>
      <c r="M14" t="s">
        <v>350</v>
      </c>
      <c r="N14">
        <f t="shared" si="1"/>
        <v>0</v>
      </c>
    </row>
    <row r="15" spans="1:14" x14ac:dyDescent="0.2">
      <c r="B15" s="5" t="s">
        <v>111</v>
      </c>
      <c r="C15" s="62" t="s">
        <v>112</v>
      </c>
      <c r="D15" s="62"/>
      <c r="E15" s="62"/>
      <c r="F15" s="62"/>
      <c r="G15" s="62"/>
      <c r="H15" s="62"/>
      <c r="I15">
        <f>'Stavební rozpočet'!H33</f>
        <v>0</v>
      </c>
      <c r="J15">
        <f>'Stavební rozpočet'!I33</f>
        <v>0</v>
      </c>
      <c r="K15">
        <f t="shared" si="0"/>
        <v>0</v>
      </c>
      <c r="L15">
        <f>'Stavební rozpočet'!L33</f>
        <v>3.7874999999999996</v>
      </c>
      <c r="M15" t="s">
        <v>350</v>
      </c>
      <c r="N15">
        <f t="shared" si="1"/>
        <v>0</v>
      </c>
    </row>
    <row r="16" spans="1:14" x14ac:dyDescent="0.2">
      <c r="B16" s="5" t="s">
        <v>119</v>
      </c>
      <c r="C16" s="62" t="s">
        <v>120</v>
      </c>
      <c r="D16" s="62"/>
      <c r="E16" s="62"/>
      <c r="F16" s="62"/>
      <c r="G16" s="62"/>
      <c r="H16" s="62"/>
      <c r="I16">
        <f>'Stavební rozpočet'!H36</f>
        <v>0</v>
      </c>
      <c r="J16">
        <f>'Stavební rozpočet'!I36</f>
        <v>0</v>
      </c>
      <c r="K16">
        <f t="shared" si="0"/>
        <v>0</v>
      </c>
      <c r="L16">
        <f>'Stavební rozpočet'!L36</f>
        <v>7.5051599999999996E-2</v>
      </c>
      <c r="M16" t="s">
        <v>350</v>
      </c>
      <c r="N16">
        <f t="shared" si="1"/>
        <v>0</v>
      </c>
    </row>
    <row r="17" spans="2:14" x14ac:dyDescent="0.2">
      <c r="B17" s="5" t="s">
        <v>124</v>
      </c>
      <c r="C17" s="62" t="s">
        <v>125</v>
      </c>
      <c r="D17" s="62"/>
      <c r="E17" s="62"/>
      <c r="F17" s="62"/>
      <c r="G17" s="62"/>
      <c r="H17" s="62"/>
      <c r="I17">
        <f>'Stavební rozpočet'!H38</f>
        <v>0</v>
      </c>
      <c r="J17">
        <f>'Stavební rozpočet'!I38</f>
        <v>0</v>
      </c>
      <c r="K17">
        <f t="shared" si="0"/>
        <v>0</v>
      </c>
      <c r="L17">
        <f>'Stavební rozpočet'!L38</f>
        <v>6.1797500000000003</v>
      </c>
      <c r="M17" t="s">
        <v>350</v>
      </c>
      <c r="N17">
        <f t="shared" si="1"/>
        <v>0</v>
      </c>
    </row>
    <row r="18" spans="2:14" x14ac:dyDescent="0.2">
      <c r="B18" s="5" t="s">
        <v>72</v>
      </c>
      <c r="C18" s="62" t="s">
        <v>134</v>
      </c>
      <c r="D18" s="62"/>
      <c r="E18" s="62"/>
      <c r="F18" s="62"/>
      <c r="G18" s="62"/>
      <c r="H18" s="62"/>
      <c r="I18">
        <f>'Stavební rozpočet'!H41</f>
        <v>0</v>
      </c>
      <c r="J18">
        <f>'Stavební rozpočet'!I41</f>
        <v>0</v>
      </c>
      <c r="K18">
        <f t="shared" si="0"/>
        <v>0</v>
      </c>
      <c r="L18">
        <f>'Stavební rozpočet'!L41</f>
        <v>0.152</v>
      </c>
      <c r="M18" t="s">
        <v>350</v>
      </c>
      <c r="N18">
        <f t="shared" si="1"/>
        <v>0</v>
      </c>
    </row>
    <row r="19" spans="2:14" x14ac:dyDescent="0.2">
      <c r="B19" s="5" t="s">
        <v>143</v>
      </c>
      <c r="C19" s="62" t="s">
        <v>144</v>
      </c>
      <c r="D19" s="62"/>
      <c r="E19" s="62"/>
      <c r="F19" s="62"/>
      <c r="G19" s="62"/>
      <c r="H19" s="62"/>
      <c r="I19">
        <f>'Stavební rozpočet'!H45</f>
        <v>0</v>
      </c>
      <c r="J19">
        <f>'Stavební rozpočet'!I45</f>
        <v>0</v>
      </c>
      <c r="K19">
        <f t="shared" si="0"/>
        <v>0</v>
      </c>
      <c r="L19">
        <f>'Stavební rozpočet'!L45</f>
        <v>0.46145400000000003</v>
      </c>
      <c r="M19" t="s">
        <v>350</v>
      </c>
      <c r="N19">
        <f t="shared" si="1"/>
        <v>0</v>
      </c>
    </row>
    <row r="20" spans="2:14" x14ac:dyDescent="0.2">
      <c r="B20" s="5" t="s">
        <v>159</v>
      </c>
      <c r="C20" s="62" t="s">
        <v>160</v>
      </c>
      <c r="D20" s="62"/>
      <c r="E20" s="62"/>
      <c r="F20" s="62"/>
      <c r="G20" s="62"/>
      <c r="H20" s="62"/>
      <c r="I20">
        <f>'Stavební rozpočet'!H53</f>
        <v>0</v>
      </c>
      <c r="J20">
        <f>'Stavební rozpočet'!I53</f>
        <v>0</v>
      </c>
      <c r="K20">
        <f t="shared" si="0"/>
        <v>0</v>
      </c>
      <c r="L20">
        <f>'Stavební rozpočet'!L53</f>
        <v>10.946361250000001</v>
      </c>
      <c r="M20" t="s">
        <v>350</v>
      </c>
      <c r="N20">
        <f t="shared" si="1"/>
        <v>0</v>
      </c>
    </row>
    <row r="21" spans="2:14" x14ac:dyDescent="0.2">
      <c r="B21" s="5" t="s">
        <v>170</v>
      </c>
      <c r="C21" s="62" t="s">
        <v>171</v>
      </c>
      <c r="D21" s="62"/>
      <c r="E21" s="62"/>
      <c r="F21" s="62"/>
      <c r="G21" s="62"/>
      <c r="H21" s="62"/>
      <c r="I21">
        <f>'Stavební rozpočet'!H57</f>
        <v>0</v>
      </c>
      <c r="J21">
        <f>'Stavební rozpočet'!I57</f>
        <v>0</v>
      </c>
      <c r="K21">
        <f t="shared" si="0"/>
        <v>0</v>
      </c>
      <c r="L21">
        <f>'Stavební rozpočet'!L57</f>
        <v>1.6E-2</v>
      </c>
      <c r="M21" t="s">
        <v>350</v>
      </c>
      <c r="N21">
        <f t="shared" si="1"/>
        <v>0</v>
      </c>
    </row>
    <row r="22" spans="2:14" x14ac:dyDescent="0.2">
      <c r="B22" s="5" t="s">
        <v>194</v>
      </c>
      <c r="C22" s="62" t="s">
        <v>195</v>
      </c>
      <c r="D22" s="62"/>
      <c r="E22" s="62"/>
      <c r="F22" s="62"/>
      <c r="G22" s="62"/>
      <c r="H22" s="62"/>
      <c r="I22">
        <f>'Stavební rozpočet'!H65</f>
        <v>0</v>
      </c>
      <c r="J22">
        <f>'Stavební rozpočet'!I65</f>
        <v>0</v>
      </c>
      <c r="K22">
        <f t="shared" si="0"/>
        <v>0</v>
      </c>
      <c r="L22">
        <f>'Stavební rozpočet'!L65</f>
        <v>1.8160000000000003E-2</v>
      </c>
      <c r="M22" t="s">
        <v>350</v>
      </c>
      <c r="N22">
        <f t="shared" si="1"/>
        <v>0</v>
      </c>
    </row>
    <row r="23" spans="2:14" x14ac:dyDescent="0.2">
      <c r="B23" s="5" t="s">
        <v>208</v>
      </c>
      <c r="C23" s="62" t="s">
        <v>209</v>
      </c>
      <c r="D23" s="62"/>
      <c r="E23" s="62"/>
      <c r="F23" s="62"/>
      <c r="G23" s="62"/>
      <c r="H23" s="62"/>
      <c r="I23">
        <f>'Stavební rozpočet'!H70</f>
        <v>0</v>
      </c>
      <c r="J23">
        <f>'Stavební rozpočet'!I70</f>
        <v>0</v>
      </c>
      <c r="K23">
        <f t="shared" si="0"/>
        <v>0</v>
      </c>
      <c r="L23">
        <f>'Stavební rozpočet'!L70</f>
        <v>3.7949999999999998E-2</v>
      </c>
      <c r="M23" t="s">
        <v>350</v>
      </c>
      <c r="N23">
        <f t="shared" si="1"/>
        <v>0</v>
      </c>
    </row>
    <row r="24" spans="2:14" x14ac:dyDescent="0.2">
      <c r="B24" s="5" t="s">
        <v>216</v>
      </c>
      <c r="C24" s="62" t="s">
        <v>217</v>
      </c>
      <c r="D24" s="62"/>
      <c r="E24" s="62"/>
      <c r="F24" s="62"/>
      <c r="G24" s="62"/>
      <c r="H24" s="62"/>
      <c r="I24">
        <f>'Stavební rozpočet'!H72</f>
        <v>0</v>
      </c>
      <c r="J24">
        <f>'Stavební rozpočet'!I72</f>
        <v>0</v>
      </c>
      <c r="K24">
        <f t="shared" si="0"/>
        <v>0</v>
      </c>
      <c r="L24">
        <f>'Stavební rozpočet'!L72</f>
        <v>1.0923849999999999</v>
      </c>
      <c r="M24" t="s">
        <v>350</v>
      </c>
      <c r="N24">
        <f t="shared" si="1"/>
        <v>0</v>
      </c>
    </row>
    <row r="25" spans="2:14" x14ac:dyDescent="0.2">
      <c r="B25" s="5" t="s">
        <v>247</v>
      </c>
      <c r="C25" s="62" t="s">
        <v>248</v>
      </c>
      <c r="D25" s="62"/>
      <c r="E25" s="62"/>
      <c r="F25" s="62"/>
      <c r="G25" s="62"/>
      <c r="H25" s="62"/>
      <c r="I25">
        <f>'Stavební rozpočet'!H85</f>
        <v>0</v>
      </c>
      <c r="J25">
        <f>'Stavební rozpočet'!I85</f>
        <v>0</v>
      </c>
      <c r="K25">
        <f t="shared" si="0"/>
        <v>0</v>
      </c>
      <c r="L25">
        <f>'Stavební rozpočet'!L85</f>
        <v>0.10868999999999999</v>
      </c>
      <c r="M25" t="s">
        <v>350</v>
      </c>
      <c r="N25">
        <f t="shared" si="1"/>
        <v>0</v>
      </c>
    </row>
    <row r="26" spans="2:14" x14ac:dyDescent="0.2">
      <c r="B26" s="5" t="s">
        <v>270</v>
      </c>
      <c r="C26" s="62" t="s">
        <v>271</v>
      </c>
      <c r="D26" s="62"/>
      <c r="E26" s="62"/>
      <c r="F26" s="62"/>
      <c r="G26" s="62"/>
      <c r="H26" s="62"/>
      <c r="I26">
        <f>'Stavební rozpočet'!H92</f>
        <v>0</v>
      </c>
      <c r="J26">
        <f>'Stavební rozpočet'!I92</f>
        <v>0</v>
      </c>
      <c r="K26">
        <f t="shared" si="0"/>
        <v>0</v>
      </c>
      <c r="L26">
        <f>'Stavební rozpočet'!L92</f>
        <v>6.3E-3</v>
      </c>
      <c r="M26" t="s">
        <v>350</v>
      </c>
      <c r="N26">
        <f t="shared" si="1"/>
        <v>0</v>
      </c>
    </row>
    <row r="27" spans="2:14" x14ac:dyDescent="0.2">
      <c r="B27" s="5" t="s">
        <v>277</v>
      </c>
      <c r="C27" s="62" t="s">
        <v>278</v>
      </c>
      <c r="D27" s="62"/>
      <c r="E27" s="62"/>
      <c r="F27" s="62"/>
      <c r="G27" s="62"/>
      <c r="H27" s="62"/>
      <c r="I27">
        <f>'Stavební rozpočet'!H94</f>
        <v>0</v>
      </c>
      <c r="J27">
        <f>'Stavební rozpočet'!I94</f>
        <v>0</v>
      </c>
      <c r="K27">
        <f t="shared" si="0"/>
        <v>0</v>
      </c>
      <c r="L27">
        <f>'Stavební rozpočet'!L94</f>
        <v>3.0000000000000003E-4</v>
      </c>
      <c r="M27" t="s">
        <v>350</v>
      </c>
      <c r="N27">
        <f t="shared" si="1"/>
        <v>0</v>
      </c>
    </row>
    <row r="28" spans="2:14" x14ac:dyDescent="0.2">
      <c r="B28" s="5" t="s">
        <v>284</v>
      </c>
      <c r="C28" s="62" t="s">
        <v>285</v>
      </c>
      <c r="D28" s="62"/>
      <c r="E28" s="62"/>
      <c r="F28" s="62"/>
      <c r="G28" s="62"/>
      <c r="H28" s="62"/>
      <c r="I28">
        <f>'Stavební rozpočet'!H97</f>
        <v>0</v>
      </c>
      <c r="J28">
        <f>'Stavební rozpočet'!I97</f>
        <v>0</v>
      </c>
      <c r="K28">
        <f t="shared" si="0"/>
        <v>0</v>
      </c>
      <c r="L28">
        <f>'Stavební rozpočet'!L97</f>
        <v>6.0000000000000001E-3</v>
      </c>
      <c r="M28" t="s">
        <v>350</v>
      </c>
      <c r="N28">
        <f t="shared" si="1"/>
        <v>0</v>
      </c>
    </row>
    <row r="29" spans="2:14" x14ac:dyDescent="0.2">
      <c r="B29" s="5" t="s">
        <v>298</v>
      </c>
      <c r="C29" s="62" t="s">
        <v>299</v>
      </c>
      <c r="D29" s="62"/>
      <c r="E29" s="62"/>
      <c r="F29" s="62"/>
      <c r="G29" s="62"/>
      <c r="H29" s="62"/>
      <c r="I29">
        <f>'Stavební rozpočet'!H102</f>
        <v>0</v>
      </c>
      <c r="J29">
        <f>'Stavební rozpočet'!I102</f>
        <v>0</v>
      </c>
      <c r="K29">
        <f t="shared" si="0"/>
        <v>0</v>
      </c>
      <c r="L29">
        <f>'Stavební rozpočet'!L102</f>
        <v>0</v>
      </c>
      <c r="M29" t="s">
        <v>350</v>
      </c>
      <c r="N29">
        <f t="shared" si="1"/>
        <v>0</v>
      </c>
    </row>
    <row r="30" spans="2:14" x14ac:dyDescent="0.2">
      <c r="B30" s="5" t="s">
        <v>304</v>
      </c>
      <c r="C30" s="62" t="s">
        <v>305</v>
      </c>
      <c r="D30" s="62"/>
      <c r="E30" s="62"/>
      <c r="F30" s="62"/>
      <c r="G30" s="62"/>
      <c r="H30" s="62"/>
      <c r="I30">
        <f>'Stavební rozpočet'!H104</f>
        <v>0</v>
      </c>
      <c r="J30">
        <f>'Stavební rozpočet'!I104</f>
        <v>0</v>
      </c>
      <c r="K30">
        <f t="shared" si="0"/>
        <v>0</v>
      </c>
      <c r="L30">
        <f>'Stavební rozpočet'!L104</f>
        <v>16.1503595</v>
      </c>
      <c r="M30" t="s">
        <v>350</v>
      </c>
      <c r="N30">
        <f t="shared" si="1"/>
        <v>0</v>
      </c>
    </row>
    <row r="31" spans="2:14" x14ac:dyDescent="0.2">
      <c r="B31" s="5" t="s">
        <v>314</v>
      </c>
      <c r="C31" s="62" t="s">
        <v>315</v>
      </c>
      <c r="D31" s="62"/>
      <c r="E31" s="62"/>
      <c r="F31" s="62"/>
      <c r="G31" s="62"/>
      <c r="H31" s="62"/>
      <c r="I31">
        <f>'Stavební rozpočet'!H108</f>
        <v>0</v>
      </c>
      <c r="J31">
        <f>'Stavební rozpočet'!I108</f>
        <v>0</v>
      </c>
      <c r="K31">
        <f t="shared" si="0"/>
        <v>0</v>
      </c>
      <c r="L31">
        <f>'Stavební rozpočet'!L108</f>
        <v>1.4352</v>
      </c>
      <c r="M31" t="s">
        <v>350</v>
      </c>
      <c r="N31">
        <f t="shared" si="1"/>
        <v>0</v>
      </c>
    </row>
    <row r="32" spans="2:14" x14ac:dyDescent="0.2">
      <c r="B32" s="5" t="s">
        <v>323</v>
      </c>
      <c r="C32" s="62" t="s">
        <v>324</v>
      </c>
      <c r="D32" s="62"/>
      <c r="E32" s="62"/>
      <c r="F32" s="62"/>
      <c r="G32" s="62"/>
      <c r="H32" s="62"/>
      <c r="I32">
        <f>'Stavební rozpočet'!H111</f>
        <v>0</v>
      </c>
      <c r="J32">
        <f>'Stavební rozpočet'!I111</f>
        <v>0</v>
      </c>
      <c r="K32">
        <f t="shared" si="0"/>
        <v>0</v>
      </c>
      <c r="L32">
        <f>'Stavební rozpočet'!L111</f>
        <v>9.6667199999999998</v>
      </c>
      <c r="M32" t="s">
        <v>350</v>
      </c>
      <c r="N32">
        <f t="shared" si="1"/>
        <v>0</v>
      </c>
    </row>
    <row r="33" spans="1:14" x14ac:dyDescent="0.2">
      <c r="B33" s="5" t="s">
        <v>330</v>
      </c>
      <c r="C33" s="62" t="s">
        <v>331</v>
      </c>
      <c r="D33" s="62"/>
      <c r="E33" s="62"/>
      <c r="F33" s="62"/>
      <c r="G33" s="62"/>
      <c r="H33" s="62"/>
      <c r="I33">
        <f>'Stavební rozpočet'!H114</f>
        <v>0</v>
      </c>
      <c r="J33">
        <f>'Stavební rozpočet'!I114</f>
        <v>0</v>
      </c>
      <c r="K33">
        <f t="shared" si="0"/>
        <v>0</v>
      </c>
      <c r="L33">
        <f>'Stavební rozpočet'!L114</f>
        <v>0</v>
      </c>
      <c r="M33" t="s">
        <v>350</v>
      </c>
      <c r="N33">
        <f t="shared" si="1"/>
        <v>0</v>
      </c>
    </row>
    <row r="34" spans="1:14" x14ac:dyDescent="0.2">
      <c r="B34" s="5" t="s">
        <v>336</v>
      </c>
      <c r="C34" s="62" t="s">
        <v>337</v>
      </c>
      <c r="D34" s="62"/>
      <c r="E34" s="62"/>
      <c r="F34" s="62"/>
      <c r="G34" s="62"/>
      <c r="H34" s="62"/>
      <c r="I34">
        <f>'Stavební rozpočet'!H116</f>
        <v>0</v>
      </c>
      <c r="J34">
        <f>'Stavební rozpočet'!I116</f>
        <v>0</v>
      </c>
      <c r="K34">
        <f t="shared" si="0"/>
        <v>0</v>
      </c>
      <c r="L34">
        <f>'Stavební rozpočet'!L116</f>
        <v>0</v>
      </c>
      <c r="M34" t="s">
        <v>350</v>
      </c>
      <c r="N34">
        <f t="shared" si="1"/>
        <v>0</v>
      </c>
    </row>
    <row r="35" spans="1:14" x14ac:dyDescent="0.2">
      <c r="A35" s="4"/>
      <c r="B35" s="4"/>
      <c r="C35" s="18"/>
      <c r="D35" s="18"/>
      <c r="E35" s="18"/>
      <c r="F35" s="18"/>
      <c r="G35" s="18"/>
      <c r="H35" s="18"/>
      <c r="I35" s="60" t="s">
        <v>348</v>
      </c>
      <c r="J35" s="60"/>
      <c r="K35" s="18">
        <f>K8+K9+K10+K11+K12+K13+K14+K15+K16+K17+K18+K19+K20+K21+K22+K23+K24+K25+K26+K27+K28+K29+K30+K31+K32+K33+K34</f>
        <v>0</v>
      </c>
      <c r="L35" s="18"/>
      <c r="M35" s="18"/>
    </row>
    <row r="36" spans="1:14" x14ac:dyDescent="0.2">
      <c r="A36" s="19" t="s">
        <v>55</v>
      </c>
    </row>
    <row r="37" spans="1:14" ht="0" hidden="1" customHeight="1" x14ac:dyDescent="0.2">
      <c r="A37" s="61"/>
      <c r="B37" s="41"/>
      <c r="C37" s="62"/>
      <c r="D37" s="62"/>
      <c r="E37" s="62"/>
      <c r="F37" s="62"/>
      <c r="G37" s="62"/>
      <c r="H37" s="62"/>
      <c r="I37" s="62"/>
      <c r="J37" s="62"/>
      <c r="K37" s="62"/>
      <c r="L37" s="62"/>
    </row>
  </sheetData>
  <sheetProtection formatCells="0" formatColumns="0" formatRows="0" insertColumns="0" insertRows="0" insertHyperlinks="0" deleteColumns="0" deleteRows="0" sort="0" autoFilter="0" pivotTables="0"/>
  <mergeCells count="50">
    <mergeCell ref="C33:H33"/>
    <mergeCell ref="C34:H34"/>
    <mergeCell ref="I35:J35"/>
    <mergeCell ref="A37:L37"/>
    <mergeCell ref="C28:H28"/>
    <mergeCell ref="C29:H29"/>
    <mergeCell ref="C30:H30"/>
    <mergeCell ref="C31:H31"/>
    <mergeCell ref="C32:H32"/>
    <mergeCell ref="C23:H23"/>
    <mergeCell ref="C24:H24"/>
    <mergeCell ref="C25:H25"/>
    <mergeCell ref="C26:H26"/>
    <mergeCell ref="C27:H27"/>
    <mergeCell ref="C18:H18"/>
    <mergeCell ref="C19:H19"/>
    <mergeCell ref="C20:H20"/>
    <mergeCell ref="C21:H21"/>
    <mergeCell ref="C22:H22"/>
    <mergeCell ref="C13:H13"/>
    <mergeCell ref="C14:H14"/>
    <mergeCell ref="C15:H15"/>
    <mergeCell ref="C16:H16"/>
    <mergeCell ref="C17:H17"/>
    <mergeCell ref="C8:H8"/>
    <mergeCell ref="C9:H9"/>
    <mergeCell ref="C10:H10"/>
    <mergeCell ref="C11:H11"/>
    <mergeCell ref="C12:H12"/>
    <mergeCell ref="J5:L5"/>
    <mergeCell ref="A6:A7"/>
    <mergeCell ref="B6:B7"/>
    <mergeCell ref="C6:H7"/>
    <mergeCell ref="I6:K6"/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Stavební rozpočet</vt:lpstr>
      <vt:lpstr>Rozpočet - Jen skupiny</vt:lpstr>
      <vt:lpstr>Rozpočet - Jen podskupiny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13_2024_ MŠ Sluníčko F. Čejky</dc:title>
  <dc:subject/>
  <dc:creator>Verlag Dashőfer, s.r.o.</dc:creator>
  <cp:keywords/>
  <dc:description/>
  <cp:lastModifiedBy>Dan Jezer</cp:lastModifiedBy>
  <dcterms:created xsi:type="dcterms:W3CDTF">2024-05-09T11:39:21Z</dcterms:created>
  <dcterms:modified xsi:type="dcterms:W3CDTF">2024-05-09T11:39:38Z</dcterms:modified>
  <cp:category/>
</cp:coreProperties>
</file>