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27495" windowHeight="12210"/>
  </bookViews>
  <sheets>
    <sheet name="Rekapitulace stavby" sheetId="1" r:id="rId1"/>
    <sheet name="D.1.2 - Stavebně konstruk..." sheetId="2" r:id="rId2"/>
    <sheet name="D.1.2.1 - Podhled" sheetId="3" r:id="rId3"/>
    <sheet name="100 - Elektroinstalace" sheetId="4" r:id="rId4"/>
    <sheet name="VON - Vedlejší a ostatní ..." sheetId="5" r:id="rId5"/>
    <sheet name="Pokyny pro vyplnění" sheetId="6" r:id="rId6"/>
  </sheets>
  <definedNames>
    <definedName name="_xlnm._FilterDatabase" localSheetId="3" hidden="1">'100 - Elektroinstalace'!$C$93:$K$177</definedName>
    <definedName name="_xlnm._FilterDatabase" localSheetId="1" hidden="1">'D.1.2 - Stavebně konstruk...'!$C$112:$K$660</definedName>
    <definedName name="_xlnm._FilterDatabase" localSheetId="2" hidden="1">'D.1.2.1 - Podhled'!$C$90:$K$151</definedName>
    <definedName name="_xlnm._FilterDatabase" localSheetId="4" hidden="1">'VON - Vedlejší a ostatní ...'!$C$81:$K$91</definedName>
    <definedName name="_xlnm.Print_Titles" localSheetId="3">'100 - Elektroinstalace'!$93:$93</definedName>
    <definedName name="_xlnm.Print_Titles" localSheetId="1">'D.1.2 - Stavebně konstruk...'!$112:$112</definedName>
    <definedName name="_xlnm.Print_Titles" localSheetId="2">'D.1.2.1 - Podhled'!$90:$90</definedName>
    <definedName name="_xlnm.Print_Titles" localSheetId="0">'Rekapitulace stavby'!$52:$52</definedName>
    <definedName name="_xlnm.Print_Titles" localSheetId="4">'VON - Vedlejší a ostatní ...'!$81:$81</definedName>
    <definedName name="_xlnm.Print_Area" localSheetId="3">'100 - Elektroinstalace'!$C$4:$J$41,'100 - Elektroinstalace'!$C$47:$J$73,'100 - Elektroinstalace'!$C$79:$K$177</definedName>
    <definedName name="_xlnm.Print_Area" localSheetId="1">'D.1.2 - Stavebně konstruk...'!$C$4:$J$39,'D.1.2 - Stavebně konstruk...'!$C$45:$J$94,'D.1.2 - Stavebně konstruk...'!$C$100:$K$660</definedName>
    <definedName name="_xlnm.Print_Area" localSheetId="2">'D.1.2.1 - Podhled'!$C$4:$J$41,'D.1.2.1 - Podhled'!$C$47:$J$70,'D.1.2.1 - Podhled'!$C$76:$K$151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4">'VON - Vedlejší a ostatní ...'!$C$4:$J$39,'VON - Vedlejší a ostatní ...'!$C$45:$J$63,'VON - Vedlejší a ostatní ...'!$C$69:$K$91</definedName>
  </definedNames>
  <calcPr calcId="144525"/>
</workbook>
</file>

<file path=xl/calcChain.xml><?xml version="1.0" encoding="utf-8"?>
<calcChain xmlns="http://schemas.openxmlformats.org/spreadsheetml/2006/main">
  <c r="J37" i="5" l="1"/>
  <c r="J36" i="5"/>
  <c r="AY60" i="1" s="1"/>
  <c r="J35" i="5"/>
  <c r="AX60" i="1" s="1"/>
  <c r="BI89" i="5"/>
  <c r="BH89" i="5"/>
  <c r="BG89" i="5"/>
  <c r="BF89" i="5"/>
  <c r="T89" i="5"/>
  <c r="T88" i="5" s="1"/>
  <c r="R89" i="5"/>
  <c r="R88" i="5" s="1"/>
  <c r="P89" i="5"/>
  <c r="P88" i="5" s="1"/>
  <c r="BI85" i="5"/>
  <c r="BH85" i="5"/>
  <c r="BG85" i="5"/>
  <c r="BF85" i="5"/>
  <c r="T85" i="5"/>
  <c r="T84" i="5" s="1"/>
  <c r="T83" i="5" s="1"/>
  <c r="T82" i="5" s="1"/>
  <c r="R85" i="5"/>
  <c r="R84" i="5" s="1"/>
  <c r="P85" i="5"/>
  <c r="P84" i="5" s="1"/>
  <c r="P83" i="5" s="1"/>
  <c r="P82" i="5" s="1"/>
  <c r="AU60" i="1" s="1"/>
  <c r="J79" i="5"/>
  <c r="J78" i="5"/>
  <c r="F78" i="5"/>
  <c r="F76" i="5"/>
  <c r="E74" i="5"/>
  <c r="J55" i="5"/>
  <c r="J54" i="5"/>
  <c r="F54" i="5"/>
  <c r="F52" i="5"/>
  <c r="E50" i="5"/>
  <c r="J18" i="5"/>
  <c r="E18" i="5"/>
  <c r="F79" i="5" s="1"/>
  <c r="J17" i="5"/>
  <c r="J12" i="5"/>
  <c r="J76" i="5"/>
  <c r="E7" i="5"/>
  <c r="E72" i="5"/>
  <c r="J39" i="4"/>
  <c r="J38" i="4"/>
  <c r="AY59" i="1" s="1"/>
  <c r="J37" i="4"/>
  <c r="AX59" i="1" s="1"/>
  <c r="BI176" i="4"/>
  <c r="BH176" i="4"/>
  <c r="BG176" i="4"/>
  <c r="BF176" i="4"/>
  <c r="T176" i="4"/>
  <c r="T175" i="4" s="1"/>
  <c r="R176" i="4"/>
  <c r="R175" i="4" s="1"/>
  <c r="P176" i="4"/>
  <c r="P175" i="4" s="1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J91" i="4"/>
  <c r="J90" i="4"/>
  <c r="F90" i="4"/>
  <c r="F88" i="4"/>
  <c r="E86" i="4"/>
  <c r="J59" i="4"/>
  <c r="J58" i="4"/>
  <c r="F58" i="4"/>
  <c r="F56" i="4"/>
  <c r="E54" i="4"/>
  <c r="J20" i="4"/>
  <c r="E20" i="4"/>
  <c r="F59" i="4"/>
  <c r="J19" i="4"/>
  <c r="J14" i="4"/>
  <c r="J88" i="4"/>
  <c r="E7" i="4"/>
  <c r="E82" i="4" s="1"/>
  <c r="J39" i="3"/>
  <c r="J38" i="3"/>
  <c r="AY57" i="1"/>
  <c r="J37" i="3"/>
  <c r="AX57" i="1" s="1"/>
  <c r="BI149" i="3"/>
  <c r="BH149" i="3"/>
  <c r="BG149" i="3"/>
  <c r="BF149" i="3"/>
  <c r="T149" i="3"/>
  <c r="R149" i="3"/>
  <c r="P149" i="3"/>
  <c r="BI141" i="3"/>
  <c r="BH141" i="3"/>
  <c r="BG141" i="3"/>
  <c r="BF141" i="3"/>
  <c r="T141" i="3"/>
  <c r="R141" i="3"/>
  <c r="P141" i="3"/>
  <c r="BI133" i="3"/>
  <c r="BH133" i="3"/>
  <c r="BG133" i="3"/>
  <c r="BF133" i="3"/>
  <c r="T133" i="3"/>
  <c r="R133" i="3"/>
  <c r="P133" i="3"/>
  <c r="BI125" i="3"/>
  <c r="BH125" i="3"/>
  <c r="BG125" i="3"/>
  <c r="BF125" i="3"/>
  <c r="T125" i="3"/>
  <c r="R125" i="3"/>
  <c r="P125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99" i="3"/>
  <c r="BH99" i="3"/>
  <c r="BG99" i="3"/>
  <c r="BF99" i="3"/>
  <c r="T99" i="3"/>
  <c r="T98" i="3"/>
  <c r="R99" i="3"/>
  <c r="R98" i="3"/>
  <c r="P99" i="3"/>
  <c r="P98" i="3" s="1"/>
  <c r="BI94" i="3"/>
  <c r="BH94" i="3"/>
  <c r="BG94" i="3"/>
  <c r="BF94" i="3"/>
  <c r="T94" i="3"/>
  <c r="T93" i="3" s="1"/>
  <c r="R94" i="3"/>
  <c r="R93" i="3"/>
  <c r="P94" i="3"/>
  <c r="P93" i="3"/>
  <c r="J88" i="3"/>
  <c r="J87" i="3"/>
  <c r="F87" i="3"/>
  <c r="F85" i="3"/>
  <c r="E83" i="3"/>
  <c r="J59" i="3"/>
  <c r="J58" i="3"/>
  <c r="F58" i="3"/>
  <c r="F56" i="3"/>
  <c r="E54" i="3"/>
  <c r="J20" i="3"/>
  <c r="E20" i="3"/>
  <c r="F59" i="3" s="1"/>
  <c r="J19" i="3"/>
  <c r="J14" i="3"/>
  <c r="J85" i="3"/>
  <c r="E7" i="3"/>
  <c r="E50" i="3"/>
  <c r="J37" i="2"/>
  <c r="J36" i="2"/>
  <c r="AY56" i="1" s="1"/>
  <c r="J35" i="2"/>
  <c r="AX56" i="1" s="1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0" i="2"/>
  <c r="BH640" i="2"/>
  <c r="BG640" i="2"/>
  <c r="BF640" i="2"/>
  <c r="T640" i="2"/>
  <c r="T639" i="2"/>
  <c r="R640" i="2"/>
  <c r="R639" i="2"/>
  <c r="P640" i="2"/>
  <c r="P639" i="2" s="1"/>
  <c r="BI627" i="2"/>
  <c r="BH627" i="2"/>
  <c r="BG627" i="2"/>
  <c r="BF627" i="2"/>
  <c r="T627" i="2"/>
  <c r="R627" i="2"/>
  <c r="P627" i="2"/>
  <c r="BI615" i="2"/>
  <c r="BH615" i="2"/>
  <c r="BG615" i="2"/>
  <c r="BF615" i="2"/>
  <c r="T615" i="2"/>
  <c r="R615" i="2"/>
  <c r="P615" i="2"/>
  <c r="BI606" i="2"/>
  <c r="BH606" i="2"/>
  <c r="BG606" i="2"/>
  <c r="BF606" i="2"/>
  <c r="T606" i="2"/>
  <c r="R606" i="2"/>
  <c r="P606" i="2"/>
  <c r="BI597" i="2"/>
  <c r="BH597" i="2"/>
  <c r="BG597" i="2"/>
  <c r="BF597" i="2"/>
  <c r="T597" i="2"/>
  <c r="R597" i="2"/>
  <c r="P597" i="2"/>
  <c r="BI588" i="2"/>
  <c r="BH588" i="2"/>
  <c r="BG588" i="2"/>
  <c r="BF588" i="2"/>
  <c r="T588" i="2"/>
  <c r="R588" i="2"/>
  <c r="P588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28" i="2"/>
  <c r="BH528" i="2"/>
  <c r="BG528" i="2"/>
  <c r="BF528" i="2"/>
  <c r="T528" i="2"/>
  <c r="R528" i="2"/>
  <c r="P528" i="2"/>
  <c r="BI523" i="2"/>
  <c r="BH523" i="2"/>
  <c r="BG523" i="2"/>
  <c r="BF523" i="2"/>
  <c r="T523" i="2"/>
  <c r="R523" i="2"/>
  <c r="P523" i="2"/>
  <c r="BI518" i="2"/>
  <c r="BH518" i="2"/>
  <c r="BG518" i="2"/>
  <c r="BF518" i="2"/>
  <c r="T518" i="2"/>
  <c r="R518" i="2"/>
  <c r="P518" i="2"/>
  <c r="BI512" i="2"/>
  <c r="BH512" i="2"/>
  <c r="BG512" i="2"/>
  <c r="BF512" i="2"/>
  <c r="T512" i="2"/>
  <c r="T511" i="2"/>
  <c r="R512" i="2"/>
  <c r="R511" i="2"/>
  <c r="P512" i="2"/>
  <c r="P511" i="2" s="1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70" i="2"/>
  <c r="BH470" i="2"/>
  <c r="BG470" i="2"/>
  <c r="BF470" i="2"/>
  <c r="T470" i="2"/>
  <c r="R470" i="2"/>
  <c r="P470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4" i="2"/>
  <c r="BH434" i="2"/>
  <c r="BG434" i="2"/>
  <c r="BF434" i="2"/>
  <c r="T434" i="2"/>
  <c r="R434" i="2"/>
  <c r="P434" i="2"/>
  <c r="BI429" i="2"/>
  <c r="BH429" i="2"/>
  <c r="BG429" i="2"/>
  <c r="BF429" i="2"/>
  <c r="T429" i="2"/>
  <c r="T428" i="2" s="1"/>
  <c r="R429" i="2"/>
  <c r="R428" i="2"/>
  <c r="P429" i="2"/>
  <c r="P428" i="2"/>
  <c r="BI420" i="2"/>
  <c r="BH420" i="2"/>
  <c r="BG420" i="2"/>
  <c r="BF420" i="2"/>
  <c r="T420" i="2"/>
  <c r="R420" i="2"/>
  <c r="P420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1" i="2"/>
  <c r="BH401" i="2"/>
  <c r="BG401" i="2"/>
  <c r="BF401" i="2"/>
  <c r="T401" i="2"/>
  <c r="R401" i="2"/>
  <c r="P401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79" i="2"/>
  <c r="BH379" i="2"/>
  <c r="BG379" i="2"/>
  <c r="BF379" i="2"/>
  <c r="T379" i="2"/>
  <c r="R379" i="2"/>
  <c r="P379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0" i="2"/>
  <c r="BH340" i="2"/>
  <c r="BG340" i="2"/>
  <c r="BF340" i="2"/>
  <c r="T340" i="2"/>
  <c r="R340" i="2"/>
  <c r="P340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15" i="2"/>
  <c r="BH315" i="2"/>
  <c r="BG315" i="2"/>
  <c r="BF315" i="2"/>
  <c r="T315" i="2"/>
  <c r="R315" i="2"/>
  <c r="P315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6" i="2"/>
  <c r="BH276" i="2"/>
  <c r="BG276" i="2"/>
  <c r="BF276" i="2"/>
  <c r="T276" i="2"/>
  <c r="R276" i="2"/>
  <c r="P276" i="2"/>
  <c r="BI267" i="2"/>
  <c r="BH267" i="2"/>
  <c r="BG267" i="2"/>
  <c r="BF267" i="2"/>
  <c r="T267" i="2"/>
  <c r="R267" i="2"/>
  <c r="P267" i="2"/>
  <c r="BI261" i="2"/>
  <c r="BH261" i="2"/>
  <c r="BG261" i="2"/>
  <c r="BF261" i="2"/>
  <c r="T261" i="2"/>
  <c r="R261" i="2"/>
  <c r="P261" i="2"/>
  <c r="BI252" i="2"/>
  <c r="BH252" i="2"/>
  <c r="BG252" i="2"/>
  <c r="BF252" i="2"/>
  <c r="T252" i="2"/>
  <c r="R252" i="2"/>
  <c r="P252" i="2"/>
  <c r="BI243" i="2"/>
  <c r="BH243" i="2"/>
  <c r="BG243" i="2"/>
  <c r="BF243" i="2"/>
  <c r="T243" i="2"/>
  <c r="R243" i="2"/>
  <c r="P243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12" i="2"/>
  <c r="BH212" i="2"/>
  <c r="BG212" i="2"/>
  <c r="BF212" i="2"/>
  <c r="T212" i="2"/>
  <c r="R212" i="2"/>
  <c r="P212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4" i="2"/>
  <c r="BH184" i="2"/>
  <c r="BG184" i="2"/>
  <c r="BF184" i="2"/>
  <c r="T184" i="2"/>
  <c r="T183" i="2"/>
  <c r="R184" i="2"/>
  <c r="R183" i="2"/>
  <c r="P184" i="2"/>
  <c r="P183" i="2" s="1"/>
  <c r="BI174" i="2"/>
  <c r="BH174" i="2"/>
  <c r="BG174" i="2"/>
  <c r="BF174" i="2"/>
  <c r="T174" i="2"/>
  <c r="R174" i="2"/>
  <c r="P174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T149" i="2" s="1"/>
  <c r="T148" i="2" s="1"/>
  <c r="R150" i="2"/>
  <c r="R149" i="2" s="1"/>
  <c r="R148" i="2" s="1"/>
  <c r="P150" i="2"/>
  <c r="P149" i="2" s="1"/>
  <c r="P148" i="2" s="1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T116" i="2" s="1"/>
  <c r="R117" i="2"/>
  <c r="R116" i="2"/>
  <c r="P117" i="2"/>
  <c r="P116" i="2" s="1"/>
  <c r="J110" i="2"/>
  <c r="J109" i="2"/>
  <c r="F109" i="2"/>
  <c r="F107" i="2"/>
  <c r="E105" i="2"/>
  <c r="J55" i="2"/>
  <c r="J54" i="2"/>
  <c r="F54" i="2"/>
  <c r="F52" i="2"/>
  <c r="E50" i="2"/>
  <c r="J18" i="2"/>
  <c r="E18" i="2"/>
  <c r="F110" i="2"/>
  <c r="J17" i="2"/>
  <c r="J12" i="2"/>
  <c r="J107" i="2"/>
  <c r="E7" i="2"/>
  <c r="E103" i="2" s="1"/>
  <c r="L50" i="1"/>
  <c r="AM50" i="1"/>
  <c r="AM49" i="1"/>
  <c r="L49" i="1"/>
  <c r="AM47" i="1"/>
  <c r="L47" i="1"/>
  <c r="L45" i="1"/>
  <c r="L44" i="1"/>
  <c r="BK545" i="2"/>
  <c r="BK340" i="2"/>
  <c r="J597" i="2"/>
  <c r="J387" i="2"/>
  <c r="J220" i="2"/>
  <c r="J562" i="2"/>
  <c r="J401" i="2"/>
  <c r="J192" i="2"/>
  <c r="J498" i="2"/>
  <c r="J361" i="2"/>
  <c r="BK133" i="3"/>
  <c r="BK108" i="3"/>
  <c r="BK156" i="4"/>
  <c r="BK104" i="4"/>
  <c r="J110" i="4"/>
  <c r="J160" i="4"/>
  <c r="J135" i="4"/>
  <c r="BK649" i="2"/>
  <c r="BK465" i="2"/>
  <c r="BK150" i="2"/>
  <c r="BK588" i="2"/>
  <c r="BK392" i="2"/>
  <c r="BK261" i="2"/>
  <c r="BK646" i="2"/>
  <c r="J490" i="2"/>
  <c r="J261" i="2"/>
  <c r="BK123" i="2"/>
  <c r="BK486" i="2"/>
  <c r="BK287" i="2"/>
  <c r="BK125" i="3"/>
  <c r="J108" i="3"/>
  <c r="J114" i="4"/>
  <c r="BK152" i="4"/>
  <c r="J143" i="4"/>
  <c r="J137" i="4"/>
  <c r="BK570" i="2"/>
  <c r="BK440" i="2"/>
  <c r="BK192" i="2"/>
  <c r="BK579" i="2"/>
  <c r="J323" i="2"/>
  <c r="J184" i="2"/>
  <c r="J579" i="2"/>
  <c r="J465" i="2"/>
  <c r="BK220" i="2"/>
  <c r="BK503" i="2"/>
  <c r="BK323" i="2"/>
  <c r="J133" i="3"/>
  <c r="BK135" i="4"/>
  <c r="J176" i="4"/>
  <c r="J97" i="4"/>
  <c r="J129" i="4"/>
  <c r="J131" i="4"/>
  <c r="BK658" i="2"/>
  <c r="BK448" i="2"/>
  <c r="J243" i="2"/>
  <c r="BK562" i="2"/>
  <c r="BK329" i="2"/>
  <c r="J204" i="2"/>
  <c r="BK550" i="2"/>
  <c r="BK407" i="2"/>
  <c r="J150" i="2"/>
  <c r="BK541" i="2"/>
  <c r="BK296" i="2"/>
  <c r="J118" i="3"/>
  <c r="BK105" i="3"/>
  <c r="BK97" i="4"/>
  <c r="BK118" i="4"/>
  <c r="BK131" i="4"/>
  <c r="J85" i="5"/>
  <c r="J486" i="2"/>
  <c r="J267" i="2"/>
  <c r="J649" i="2"/>
  <c r="J448" i="2"/>
  <c r="J276" i="2"/>
  <c r="J658" i="2"/>
  <c r="J508" i="2"/>
  <c r="J287" i="2"/>
  <c r="BK597" i="2"/>
  <c r="BK518" i="2"/>
  <c r="J291" i="2"/>
  <c r="BK149" i="3"/>
  <c r="J113" i="3"/>
  <c r="BK121" i="4"/>
  <c r="BK147" i="4"/>
  <c r="BK114" i="4"/>
  <c r="J152" i="4"/>
  <c r="J104" i="4"/>
  <c r="J494" i="2"/>
  <c r="J445" i="2"/>
  <c r="J304" i="2"/>
  <c r="J640" i="2"/>
  <c r="J340" i="2"/>
  <c r="J123" i="2"/>
  <c r="J518" i="2"/>
  <c r="J415" i="2"/>
  <c r="BK184" i="2"/>
  <c r="J566" i="2"/>
  <c r="BK356" i="2"/>
  <c r="J94" i="3"/>
  <c r="J171" i="4"/>
  <c r="J102" i="4"/>
  <c r="BK143" i="4"/>
  <c r="J169" i="4"/>
  <c r="BK169" i="4"/>
  <c r="J655" i="2"/>
  <c r="BK452" i="2"/>
  <c r="BK351" i="2"/>
  <c r="AS58" i="1"/>
  <c r="J440" i="2"/>
  <c r="BK128" i="2"/>
  <c r="BK554" i="2"/>
  <c r="J392" i="2"/>
  <c r="BK117" i="2"/>
  <c r="J528" i="2"/>
  <c r="J434" i="2"/>
  <c r="AS55" i="1"/>
  <c r="J156" i="4"/>
  <c r="J139" i="4"/>
  <c r="J147" i="4"/>
  <c r="BK171" i="4"/>
  <c r="J89" i="5"/>
  <c r="J478" i="2"/>
  <c r="BK315" i="2"/>
  <c r="BK606" i="2"/>
  <c r="BK401" i="2"/>
  <c r="J234" i="2"/>
  <c r="BK655" i="2"/>
  <c r="J533" i="2"/>
  <c r="BK366" i="2"/>
  <c r="J197" i="2"/>
  <c r="J474" i="2"/>
  <c r="BK197" i="2"/>
  <c r="BK113" i="3"/>
  <c r="BK162" i="4"/>
  <c r="BK108" i="4"/>
  <c r="BK150" i="4"/>
  <c r="BK102" i="4"/>
  <c r="J116" i="4"/>
  <c r="BK85" i="5"/>
  <c r="BK615" i="2"/>
  <c r="J461" i="2"/>
  <c r="BK165" i="2"/>
  <c r="J545" i="2"/>
  <c r="J351" i="2"/>
  <c r="J158" i="2"/>
  <c r="J541" i="2"/>
  <c r="BK470" i="2"/>
  <c r="BK228" i="2"/>
  <c r="BK558" i="2"/>
  <c r="J457" i="2"/>
  <c r="BK243" i="2"/>
  <c r="BK118" i="3"/>
  <c r="J99" i="3"/>
  <c r="BK116" i="4"/>
  <c r="BK127" i="4"/>
  <c r="BK167" i="4"/>
  <c r="BK158" i="4"/>
  <c r="J554" i="2"/>
  <c r="J429" i="2"/>
  <c r="BK204" i="2"/>
  <c r="J503" i="2"/>
  <c r="BK304" i="2"/>
  <c r="BK174" i="2"/>
  <c r="J588" i="2"/>
  <c r="BK457" i="2"/>
  <c r="J329" i="2"/>
  <c r="BK640" i="2"/>
  <c r="BK512" i="2"/>
  <c r="BK415" i="2"/>
  <c r="J133" i="2"/>
  <c r="J125" i="3"/>
  <c r="BK133" i="4"/>
  <c r="J121" i="4"/>
  <c r="J154" i="4"/>
  <c r="BK123" i="4"/>
  <c r="BK89" i="5"/>
  <c r="BK528" i="2"/>
  <c r="J283" i="2"/>
  <c r="BK143" i="2"/>
  <c r="J536" i="2"/>
  <c r="J379" i="2"/>
  <c r="J228" i="2"/>
  <c r="J606" i="2"/>
  <c r="J420" i="2"/>
  <c r="BK283" i="2"/>
  <c r="BK574" i="2"/>
  <c r="BK461" i="2"/>
  <c r="BK252" i="2"/>
  <c r="J149" i="3"/>
  <c r="BK154" i="4"/>
  <c r="BK110" i="4"/>
  <c r="BK145" i="4"/>
  <c r="J164" i="4"/>
  <c r="J141" i="4"/>
  <c r="BK566" i="2"/>
  <c r="J372" i="2"/>
  <c r="BK133" i="2"/>
  <c r="BK494" i="2"/>
  <c r="BK372" i="2"/>
  <c r="J143" i="2"/>
  <c r="J574" i="2"/>
  <c r="J452" i="2"/>
  <c r="J252" i="2"/>
  <c r="J646" i="2"/>
  <c r="BK508" i="2"/>
  <c r="BK379" i="2"/>
  <c r="BK139" i="2"/>
  <c r="BK141" i="3"/>
  <c r="BK139" i="4"/>
  <c r="BK141" i="4"/>
  <c r="J162" i="4"/>
  <c r="J145" i="4"/>
  <c r="BK106" i="4"/>
  <c r="J512" i="2"/>
  <c r="J410" i="2"/>
  <c r="J128" i="2"/>
  <c r="BK490" i="2"/>
  <c r="J315" i="2"/>
  <c r="BK627" i="2"/>
  <c r="BK361" i="2"/>
  <c r="J139" i="2"/>
  <c r="BK536" i="2"/>
  <c r="BK420" i="2"/>
  <c r="BK158" i="2"/>
  <c r="BK94" i="3"/>
  <c r="BK137" i="4"/>
  <c r="BK160" i="4"/>
  <c r="J133" i="4"/>
  <c r="BK164" i="4"/>
  <c r="J112" i="4"/>
  <c r="J523" i="2"/>
  <c r="J366" i="2"/>
  <c r="J117" i="2"/>
  <c r="BK478" i="2"/>
  <c r="J212" i="2"/>
  <c r="J558" i="2"/>
  <c r="BK387" i="2"/>
  <c r="BK212" i="2"/>
  <c r="BK533" i="2"/>
  <c r="BK445" i="2"/>
  <c r="BK234" i="2"/>
  <c r="BK99" i="3"/>
  <c r="J150" i="4"/>
  <c r="J167" i="4"/>
  <c r="J99" i="4"/>
  <c r="BK99" i="4"/>
  <c r="J123" i="4"/>
  <c r="BK482" i="2"/>
  <c r="J407" i="2"/>
  <c r="J627" i="2"/>
  <c r="BK474" i="2"/>
  <c r="BK267" i="2"/>
  <c r="BK652" i="2"/>
  <c r="BK523" i="2"/>
  <c r="J356" i="2"/>
  <c r="J174" i="2"/>
  <c r="J550" i="2"/>
  <c r="BK410" i="2"/>
  <c r="J165" i="2"/>
  <c r="J173" i="4"/>
  <c r="J118" i="4"/>
  <c r="BK112" i="4"/>
  <c r="J106" i="4"/>
  <c r="J108" i="4"/>
  <c r="BK498" i="2"/>
  <c r="BK434" i="2"/>
  <c r="J652" i="2"/>
  <c r="J470" i="2"/>
  <c r="J296" i="2"/>
  <c r="J615" i="2"/>
  <c r="J482" i="2"/>
  <c r="BK291" i="2"/>
  <c r="J570" i="2"/>
  <c r="BK429" i="2"/>
  <c r="BK276" i="2"/>
  <c r="J141" i="3"/>
  <c r="J105" i="3"/>
  <c r="J127" i="4"/>
  <c r="J158" i="4"/>
  <c r="BK173" i="4"/>
  <c r="BK176" i="4"/>
  <c r="BK129" i="4"/>
  <c r="R83" i="5" l="1"/>
  <c r="R82" i="5" s="1"/>
  <c r="T191" i="2"/>
  <c r="T190" i="2"/>
  <c r="T266" i="2"/>
  <c r="T122" i="2"/>
  <c r="T115" i="2" s="1"/>
  <c r="P122" i="2"/>
  <c r="P115" i="2" s="1"/>
  <c r="R191" i="2"/>
  <c r="R190" i="2" s="1"/>
  <c r="R266" i="2"/>
  <c r="R122" i="2"/>
  <c r="P191" i="2"/>
  <c r="P190" i="2"/>
  <c r="P266" i="2"/>
  <c r="BK138" i="2"/>
  <c r="J138" i="2"/>
  <c r="J64" i="2" s="1"/>
  <c r="P157" i="2"/>
  <c r="P156" i="2"/>
  <c r="T203" i="2"/>
  <c r="T202" i="2" s="1"/>
  <c r="T282" i="2"/>
  <c r="P295" i="2"/>
  <c r="T350" i="2"/>
  <c r="T371" i="2"/>
  <c r="R406" i="2"/>
  <c r="T433" i="2"/>
  <c r="T451" i="2"/>
  <c r="P464" i="2"/>
  <c r="P485" i="2"/>
  <c r="P502" i="2"/>
  <c r="R517" i="2"/>
  <c r="R544" i="2"/>
  <c r="BK573" i="2"/>
  <c r="J573" i="2" s="1"/>
  <c r="J91" i="2" s="1"/>
  <c r="T645" i="2"/>
  <c r="R104" i="3"/>
  <c r="R92" i="3" s="1"/>
  <c r="BK117" i="3"/>
  <c r="J117" i="3" s="1"/>
  <c r="J69" i="3" s="1"/>
  <c r="P96" i="4"/>
  <c r="BK101" i="4"/>
  <c r="J101" i="4" s="1"/>
  <c r="J66" i="4" s="1"/>
  <c r="T120" i="4"/>
  <c r="BK126" i="4"/>
  <c r="J126" i="4"/>
  <c r="J69" i="4" s="1"/>
  <c r="BK149" i="4"/>
  <c r="J149" i="4"/>
  <c r="J70" i="4" s="1"/>
  <c r="BK166" i="4"/>
  <c r="J166" i="4"/>
  <c r="J71" i="4" s="1"/>
  <c r="P138" i="2"/>
  <c r="BK157" i="2"/>
  <c r="J157" i="2"/>
  <c r="J68" i="2"/>
  <c r="BK203" i="2"/>
  <c r="J203" i="2" s="1"/>
  <c r="J73" i="2" s="1"/>
  <c r="BK282" i="2"/>
  <c r="J282" i="2"/>
  <c r="J76" i="2"/>
  <c r="BK295" i="2"/>
  <c r="J295" i="2" s="1"/>
  <c r="J77" i="2" s="1"/>
  <c r="BK350" i="2"/>
  <c r="J350" i="2"/>
  <c r="J78" i="2"/>
  <c r="R371" i="2"/>
  <c r="T406" i="2"/>
  <c r="P433" i="2"/>
  <c r="P451" i="2"/>
  <c r="BK464" i="2"/>
  <c r="J464" i="2"/>
  <c r="J85" i="2" s="1"/>
  <c r="R485" i="2"/>
  <c r="T502" i="2"/>
  <c r="T517" i="2"/>
  <c r="T544" i="2"/>
  <c r="R573" i="2"/>
  <c r="P645" i="2"/>
  <c r="T104" i="3"/>
  <c r="T92" i="3"/>
  <c r="R117" i="3"/>
  <c r="R116" i="3"/>
  <c r="T96" i="4"/>
  <c r="P101" i="4"/>
  <c r="BK120" i="4"/>
  <c r="J120" i="4"/>
  <c r="J67" i="4" s="1"/>
  <c r="T126" i="4"/>
  <c r="P149" i="4"/>
  <c r="P166" i="4"/>
  <c r="R138" i="2"/>
  <c r="R115" i="2"/>
  <c r="T157" i="2"/>
  <c r="T156" i="2"/>
  <c r="P203" i="2"/>
  <c r="P202" i="2" s="1"/>
  <c r="R282" i="2"/>
  <c r="T295" i="2"/>
  <c r="P350" i="2"/>
  <c r="P371" i="2"/>
  <c r="BK406" i="2"/>
  <c r="J406" i="2" s="1"/>
  <c r="J80" i="2" s="1"/>
  <c r="BK433" i="2"/>
  <c r="J433" i="2" s="1"/>
  <c r="J83" i="2" s="1"/>
  <c r="BK451" i="2"/>
  <c r="J451" i="2" s="1"/>
  <c r="J84" i="2" s="1"/>
  <c r="T464" i="2"/>
  <c r="T485" i="2"/>
  <c r="R502" i="2"/>
  <c r="P517" i="2"/>
  <c r="P544" i="2"/>
  <c r="P573" i="2"/>
  <c r="R645" i="2"/>
  <c r="BK104" i="3"/>
  <c r="J104" i="3"/>
  <c r="J67" i="3"/>
  <c r="P117" i="3"/>
  <c r="P116" i="3" s="1"/>
  <c r="R96" i="4"/>
  <c r="T101" i="4"/>
  <c r="R120" i="4"/>
  <c r="R126" i="4"/>
  <c r="R149" i="4"/>
  <c r="T166" i="4"/>
  <c r="T138" i="2"/>
  <c r="R157" i="2"/>
  <c r="R156" i="2"/>
  <c r="R203" i="2"/>
  <c r="R202" i="2" s="1"/>
  <c r="P282" i="2"/>
  <c r="P281" i="2" s="1"/>
  <c r="R295" i="2"/>
  <c r="R350" i="2"/>
  <c r="BK371" i="2"/>
  <c r="J371" i="2" s="1"/>
  <c r="J79" i="2" s="1"/>
  <c r="P406" i="2"/>
  <c r="R433" i="2"/>
  <c r="R451" i="2"/>
  <c r="R464" i="2"/>
  <c r="BK485" i="2"/>
  <c r="J485" i="2"/>
  <c r="J86" i="2" s="1"/>
  <c r="BK502" i="2"/>
  <c r="J502" i="2"/>
  <c r="J87" i="2" s="1"/>
  <c r="BK517" i="2"/>
  <c r="J517" i="2"/>
  <c r="J89" i="2" s="1"/>
  <c r="BK544" i="2"/>
  <c r="J544" i="2"/>
  <c r="J90" i="2" s="1"/>
  <c r="T573" i="2"/>
  <c r="BK645" i="2"/>
  <c r="J645" i="2" s="1"/>
  <c r="J93" i="2" s="1"/>
  <c r="P104" i="3"/>
  <c r="P92" i="3" s="1"/>
  <c r="T117" i="3"/>
  <c r="T116" i="3"/>
  <c r="BK96" i="4"/>
  <c r="J96" i="4" s="1"/>
  <c r="J65" i="4" s="1"/>
  <c r="R101" i="4"/>
  <c r="P120" i="4"/>
  <c r="P126" i="4"/>
  <c r="P125" i="4"/>
  <c r="T149" i="4"/>
  <c r="R166" i="4"/>
  <c r="BK122" i="2"/>
  <c r="J122" i="2" s="1"/>
  <c r="J63" i="2" s="1"/>
  <c r="BK639" i="2"/>
  <c r="J639" i="2" s="1"/>
  <c r="J92" i="2" s="1"/>
  <c r="BK93" i="3"/>
  <c r="J93" i="3" s="1"/>
  <c r="J65" i="3" s="1"/>
  <c r="BK98" i="3"/>
  <c r="J98" i="3" s="1"/>
  <c r="J66" i="3" s="1"/>
  <c r="BK183" i="2"/>
  <c r="J183" i="2" s="1"/>
  <c r="J69" i="2" s="1"/>
  <c r="BK266" i="2"/>
  <c r="J266" i="2" s="1"/>
  <c r="J74" i="2" s="1"/>
  <c r="BK175" i="4"/>
  <c r="J175" i="4" s="1"/>
  <c r="J72" i="4" s="1"/>
  <c r="BK191" i="2"/>
  <c r="J191" i="2" s="1"/>
  <c r="J71" i="2" s="1"/>
  <c r="BK428" i="2"/>
  <c r="J428" i="2" s="1"/>
  <c r="J81" i="2" s="1"/>
  <c r="BK84" i="5"/>
  <c r="BK116" i="2"/>
  <c r="J116" i="2" s="1"/>
  <c r="J62" i="2" s="1"/>
  <c r="BK149" i="2"/>
  <c r="J149" i="2"/>
  <c r="J66" i="2"/>
  <c r="BK511" i="2"/>
  <c r="J511" i="2" s="1"/>
  <c r="J88" i="2" s="1"/>
  <c r="BK88" i="5"/>
  <c r="J88" i="5"/>
  <c r="J62" i="5"/>
  <c r="J52" i="5"/>
  <c r="E48" i="5"/>
  <c r="BE89" i="5"/>
  <c r="BE85" i="5"/>
  <c r="F55" i="5"/>
  <c r="F91" i="4"/>
  <c r="BE97" i="4"/>
  <c r="BE114" i="4"/>
  <c r="BE131" i="4"/>
  <c r="BE137" i="4"/>
  <c r="BE143" i="4"/>
  <c r="BE147" i="4"/>
  <c r="BE152" i="4"/>
  <c r="BE156" i="4"/>
  <c r="BE164" i="4"/>
  <c r="BE171" i="4"/>
  <c r="BE173" i="4"/>
  <c r="BK116" i="3"/>
  <c r="J56" i="4"/>
  <c r="BE102" i="4"/>
  <c r="BE104" i="4"/>
  <c r="BE106" i="4"/>
  <c r="BE108" i="4"/>
  <c r="BE110" i="4"/>
  <c r="BE112" i="4"/>
  <c r="BE116" i="4"/>
  <c r="BE127" i="4"/>
  <c r="BE154" i="4"/>
  <c r="BE160" i="4"/>
  <c r="BE176" i="4"/>
  <c r="E50" i="4"/>
  <c r="BE121" i="4"/>
  <c r="BE123" i="4"/>
  <c r="BE133" i="4"/>
  <c r="BE135" i="4"/>
  <c r="BE162" i="4"/>
  <c r="BE167" i="4"/>
  <c r="BE169" i="4"/>
  <c r="BE99" i="4"/>
  <c r="BE118" i="4"/>
  <c r="BE129" i="4"/>
  <c r="BE139" i="4"/>
  <c r="BE141" i="4"/>
  <c r="BE145" i="4"/>
  <c r="BE150" i="4"/>
  <c r="BE158" i="4"/>
  <c r="BK148" i="2"/>
  <c r="J56" i="3"/>
  <c r="E79" i="3"/>
  <c r="F88" i="3"/>
  <c r="BE113" i="3"/>
  <c r="BE118" i="3"/>
  <c r="BE125" i="3"/>
  <c r="BE149" i="3"/>
  <c r="BE94" i="3"/>
  <c r="BE133" i="3"/>
  <c r="BK281" i="2"/>
  <c r="J281" i="2"/>
  <c r="J75" i="2" s="1"/>
  <c r="BE105" i="3"/>
  <c r="BE141" i="3"/>
  <c r="BE99" i="3"/>
  <c r="BE108" i="3"/>
  <c r="J52" i="2"/>
  <c r="BE117" i="2"/>
  <c r="BE143" i="2"/>
  <c r="BE165" i="2"/>
  <c r="BE174" i="2"/>
  <c r="BE184" i="2"/>
  <c r="BE220" i="2"/>
  <c r="BE261" i="2"/>
  <c r="BE304" i="2"/>
  <c r="BE329" i="2"/>
  <c r="BE340" i="2"/>
  <c r="BE366" i="2"/>
  <c r="BE392" i="2"/>
  <c r="BE401" i="2"/>
  <c r="BE434" i="2"/>
  <c r="BE465" i="2"/>
  <c r="BE478" i="2"/>
  <c r="BE545" i="2"/>
  <c r="BE550" i="2"/>
  <c r="BE562" i="2"/>
  <c r="BE579" i="2"/>
  <c r="BE606" i="2"/>
  <c r="BE615" i="2"/>
  <c r="BE652" i="2"/>
  <c r="E48" i="2"/>
  <c r="BE128" i="2"/>
  <c r="BE158" i="2"/>
  <c r="BE204" i="2"/>
  <c r="BE228" i="2"/>
  <c r="BE276" i="2"/>
  <c r="BE315" i="2"/>
  <c r="BE372" i="2"/>
  <c r="BE410" i="2"/>
  <c r="BE420" i="2"/>
  <c r="BE440" i="2"/>
  <c r="BE474" i="2"/>
  <c r="BE490" i="2"/>
  <c r="BE494" i="2"/>
  <c r="BE498" i="2"/>
  <c r="BE597" i="2"/>
  <c r="BE646" i="2"/>
  <c r="BE649" i="2"/>
  <c r="F55" i="2"/>
  <c r="BE133" i="2"/>
  <c r="BE192" i="2"/>
  <c r="BE212" i="2"/>
  <c r="BE234" i="2"/>
  <c r="BE243" i="2"/>
  <c r="BE287" i="2"/>
  <c r="BE351" i="2"/>
  <c r="BE356" i="2"/>
  <c r="BE361" i="2"/>
  <c r="BE415" i="2"/>
  <c r="BE445" i="2"/>
  <c r="BE448" i="2"/>
  <c r="BE452" i="2"/>
  <c r="BE457" i="2"/>
  <c r="BE461" i="2"/>
  <c r="BE482" i="2"/>
  <c r="BE508" i="2"/>
  <c r="BE518" i="2"/>
  <c r="BE523" i="2"/>
  <c r="BE528" i="2"/>
  <c r="BE541" i="2"/>
  <c r="BE554" i="2"/>
  <c r="BE566" i="2"/>
  <c r="BE570" i="2"/>
  <c r="BE640" i="2"/>
  <c r="BE658" i="2"/>
  <c r="BE123" i="2"/>
  <c r="BE139" i="2"/>
  <c r="BE150" i="2"/>
  <c r="BE197" i="2"/>
  <c r="BE252" i="2"/>
  <c r="BE267" i="2"/>
  <c r="BE283" i="2"/>
  <c r="BE291" i="2"/>
  <c r="BE296" i="2"/>
  <c r="BE323" i="2"/>
  <c r="BE379" i="2"/>
  <c r="BE387" i="2"/>
  <c r="BE407" i="2"/>
  <c r="BE429" i="2"/>
  <c r="BE470" i="2"/>
  <c r="BE486" i="2"/>
  <c r="BE503" i="2"/>
  <c r="BE512" i="2"/>
  <c r="BE533" i="2"/>
  <c r="BE536" i="2"/>
  <c r="BE558" i="2"/>
  <c r="BE574" i="2"/>
  <c r="BE588" i="2"/>
  <c r="BE627" i="2"/>
  <c r="BE655" i="2"/>
  <c r="F35" i="2"/>
  <c r="BB56" i="1"/>
  <c r="F39" i="4"/>
  <c r="BD59" i="1" s="1"/>
  <c r="BD58" i="1" s="1"/>
  <c r="F36" i="3"/>
  <c r="BA57" i="1"/>
  <c r="F35" i="5"/>
  <c r="BB60" i="1"/>
  <c r="F36" i="2"/>
  <c r="BC56" i="1"/>
  <c r="F36" i="5"/>
  <c r="BC60" i="1"/>
  <c r="F34" i="5"/>
  <c r="BA60" i="1"/>
  <c r="F36" i="4"/>
  <c r="BA59" i="1"/>
  <c r="BA58" i="1" s="1"/>
  <c r="AW58" i="1" s="1"/>
  <c r="J36" i="4"/>
  <c r="AW59" i="1"/>
  <c r="J34" i="5"/>
  <c r="AW60" i="1"/>
  <c r="AS54" i="1"/>
  <c r="F39" i="3"/>
  <c r="BD57" i="1"/>
  <c r="F38" i="3"/>
  <c r="BC57" i="1" s="1"/>
  <c r="F38" i="4"/>
  <c r="BC59" i="1" s="1"/>
  <c r="BC58" i="1" s="1"/>
  <c r="AY58" i="1" s="1"/>
  <c r="F37" i="2"/>
  <c r="BD56" i="1" s="1"/>
  <c r="J36" i="3"/>
  <c r="AW57" i="1" s="1"/>
  <c r="F37" i="5"/>
  <c r="BD60" i="1"/>
  <c r="J34" i="2"/>
  <c r="AW56" i="1" s="1"/>
  <c r="F34" i="2"/>
  <c r="BA56" i="1" s="1"/>
  <c r="F37" i="3"/>
  <c r="BB57" i="1"/>
  <c r="F37" i="4"/>
  <c r="BB59" i="1" s="1"/>
  <c r="BB58" i="1" s="1"/>
  <c r="AX58" i="1" s="1"/>
  <c r="P91" i="3" l="1"/>
  <c r="AU57" i="1" s="1"/>
  <c r="BK190" i="2"/>
  <c r="J190" i="2" s="1"/>
  <c r="J70" i="2" s="1"/>
  <c r="R91" i="3"/>
  <c r="T91" i="3"/>
  <c r="P114" i="2"/>
  <c r="BK83" i="5"/>
  <c r="BK82" i="5" s="1"/>
  <c r="J82" i="5" s="1"/>
  <c r="J59" i="5" s="1"/>
  <c r="T125" i="4"/>
  <c r="T95" i="4" s="1"/>
  <c r="T94" i="4" s="1"/>
  <c r="R432" i="2"/>
  <c r="T281" i="2"/>
  <c r="T114" i="2"/>
  <c r="R125" i="4"/>
  <c r="R95" i="4" s="1"/>
  <c r="R94" i="4" s="1"/>
  <c r="R281" i="2"/>
  <c r="R114" i="2" s="1"/>
  <c r="R113" i="2" s="1"/>
  <c r="T432" i="2"/>
  <c r="P432" i="2"/>
  <c r="P113" i="2"/>
  <c r="AU56" i="1" s="1"/>
  <c r="AU55" i="1" s="1"/>
  <c r="AU54" i="1" s="1"/>
  <c r="P95" i="4"/>
  <c r="P94" i="4"/>
  <c r="AU59" i="1"/>
  <c r="AU58" i="1" s="1"/>
  <c r="BK432" i="2"/>
  <c r="J432" i="2"/>
  <c r="J82" i="2" s="1"/>
  <c r="BK115" i="2"/>
  <c r="J115" i="2"/>
  <c r="J61" i="2"/>
  <c r="BK125" i="4"/>
  <c r="J125" i="4"/>
  <c r="J68" i="4" s="1"/>
  <c r="J84" i="5"/>
  <c r="J61" i="5"/>
  <c r="BK202" i="2"/>
  <c r="J202" i="2" s="1"/>
  <c r="J72" i="2" s="1"/>
  <c r="BK156" i="2"/>
  <c r="J156" i="2" s="1"/>
  <c r="J67" i="2" s="1"/>
  <c r="BK92" i="3"/>
  <c r="J92" i="3" s="1"/>
  <c r="J64" i="3" s="1"/>
  <c r="BK95" i="4"/>
  <c r="J95" i="4" s="1"/>
  <c r="J64" i="4" s="1"/>
  <c r="J116" i="3"/>
  <c r="J68" i="3" s="1"/>
  <c r="BK114" i="2"/>
  <c r="J114" i="2" s="1"/>
  <c r="J60" i="2" s="1"/>
  <c r="J148" i="2"/>
  <c r="J65" i="2"/>
  <c r="BA55" i="1"/>
  <c r="AW55" i="1"/>
  <c r="BB55" i="1"/>
  <c r="F35" i="3"/>
  <c r="AZ57" i="1"/>
  <c r="F35" i="4"/>
  <c r="AZ59" i="1" s="1"/>
  <c r="AZ58" i="1" s="1"/>
  <c r="AV58" i="1" s="1"/>
  <c r="AT58" i="1" s="1"/>
  <c r="F33" i="5"/>
  <c r="AZ60" i="1"/>
  <c r="F33" i="2"/>
  <c r="AZ56" i="1"/>
  <c r="BD55" i="1"/>
  <c r="BC55" i="1"/>
  <c r="AY55" i="1"/>
  <c r="J35" i="3"/>
  <c r="AV57" i="1"/>
  <c r="AT57" i="1" s="1"/>
  <c r="J35" i="4"/>
  <c r="AV59" i="1"/>
  <c r="AT59" i="1"/>
  <c r="J33" i="5"/>
  <c r="AV60" i="1"/>
  <c r="AT60" i="1" s="1"/>
  <c r="J33" i="2"/>
  <c r="AV56" i="1" s="1"/>
  <c r="AT56" i="1" s="1"/>
  <c r="T113" i="2" l="1"/>
  <c r="J83" i="5"/>
  <c r="J60" i="5"/>
  <c r="BK94" i="4"/>
  <c r="J94" i="4" s="1"/>
  <c r="J32" i="4" s="1"/>
  <c r="AG59" i="1" s="1"/>
  <c r="AG58" i="1" s="1"/>
  <c r="BK91" i="3"/>
  <c r="J91" i="3"/>
  <c r="J63" i="3"/>
  <c r="BK113" i="2"/>
  <c r="J113" i="2" s="1"/>
  <c r="J59" i="2" s="1"/>
  <c r="BB54" i="1"/>
  <c r="W31" i="1"/>
  <c r="J30" i="5"/>
  <c r="AG60" i="1"/>
  <c r="AX55" i="1"/>
  <c r="BA54" i="1"/>
  <c r="W30" i="1"/>
  <c r="BD54" i="1"/>
  <c r="W33" i="1" s="1"/>
  <c r="AZ55" i="1"/>
  <c r="BC54" i="1"/>
  <c r="W32" i="1"/>
  <c r="J39" i="5" l="1"/>
  <c r="J41" i="4"/>
  <c r="J63" i="4"/>
  <c r="AN59" i="1"/>
  <c r="AN58" i="1"/>
  <c r="AN60" i="1"/>
  <c r="AX54" i="1"/>
  <c r="AY54" i="1"/>
  <c r="J32" i="3"/>
  <c r="AG57" i="1"/>
  <c r="AN57" i="1"/>
  <c r="J30" i="2"/>
  <c r="AG56" i="1"/>
  <c r="AZ54" i="1"/>
  <c r="AV54" i="1" s="1"/>
  <c r="AK29" i="1" s="1"/>
  <c r="AV55" i="1"/>
  <c r="AT55" i="1"/>
  <c r="AW54" i="1"/>
  <c r="AK30" i="1"/>
  <c r="J41" i="3" l="1"/>
  <c r="J39" i="2"/>
  <c r="AN56" i="1"/>
  <c r="AT54" i="1"/>
  <c r="AG55" i="1"/>
  <c r="AG54" i="1" s="1"/>
  <c r="AK26" i="1" s="1"/>
  <c r="AK35" i="1" s="1"/>
  <c r="W29" i="1"/>
  <c r="AN55" i="1" l="1"/>
  <c r="AN54" i="1"/>
</calcChain>
</file>

<file path=xl/sharedStrings.xml><?xml version="1.0" encoding="utf-8"?>
<sst xmlns="http://schemas.openxmlformats.org/spreadsheetml/2006/main" count="7037" uniqueCount="1183">
  <si>
    <t>Export Komplet</t>
  </si>
  <si>
    <t>VZ</t>
  </si>
  <si>
    <t>2.0</t>
  </si>
  <si>
    <t>ZAMOK</t>
  </si>
  <si>
    <t>False</t>
  </si>
  <si>
    <t>{32f312b1-4b3f-41aa-9cd4-a7c5cca96c39}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</si>
  <si>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</si>
  <si>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</si>
  <si>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</si>
  <si>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</si>
  <si>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</si>
  <si>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</si>
  <si>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</si>
  <si>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</si>
  <si>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ZS_D_24_RE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</si>
  <si>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</si>
  <si>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</si>
  <si>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dílen v ZŠ Lískovec</t>
  </si>
  <si>
    <t>KSO:</t>
  </si>
  <si>
    <t/>
  </si>
  <si>
    <t>CC-CZ:</t>
  </si>
  <si>
    <t>Místo:</t>
  </si>
  <si>
    <t>ZŠ a MŠ Lískovec, K Sedlištím 320,738 01 FM</t>
  </si>
  <si>
    <t>Datum:</t>
  </si>
  <si>
    <t>11. 4. 2024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</si>
  <si>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</si>
  <si>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</si>
  <si>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</si>
  <si>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</si>
  <si>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</si>
  <si>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</si>
  <si>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</si>
  <si>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</si>
  <si>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</si>
  <si>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</si>
  <si>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</si>
  <si>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</si>
  <si>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</si>
  <si>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</si>
  <si>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</si>
  <si>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</si>
  <si>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</si>
  <si>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</si>
  <si>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</si>
  <si>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</si>
  <si>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</si>
  <si>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</si>
  <si>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</si>
  <si>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</si>
  <si>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</si>
  <si>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</si>
  <si>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</si>
  <si>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</si>
  <si>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</si>
  <si>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</si>
  <si>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</si>
  <si>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</si>
  <si>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</si>
  <si>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</si>
  <si>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</si>
  <si>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</si>
  <si>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</si>
  <si>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</si>
  <si>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</si>
  <si>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</si>
  <si>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</si>
  <si>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</si>
  <si>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</si>
  <si>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</si>
  <si>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</si>
  <si>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</si>
  <si>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</si>
  <si>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</si>
  <si>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</si>
  <si>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D.1.2</t>
  </si>
  <si>
    <t>Stavebně konstrukční řešení</t>
  </si>
  <si>
    <t>STA</t>
  </si>
  <si>
    <t>1</t>
  </si>
  <si>
    <t>{ca0493ff-8d92-414a-b3da-b90dab790098}</t>
  </si>
  <si>
    <t>2</t>
  </si>
  <si>
    <t>/</t>
  </si>
  <si>
    <t>Soupis</t>
  </si>
  <si>
    <t>###NOINSERT###</t>
  </si>
  <si>
    <t>D.1.2.1</t>
  </si>
  <si>
    <t>Podhled</t>
  </si>
  <si>
    <t>{528d9377-f97d-4f36-96ca-31e6676f9611}</t>
  </si>
  <si>
    <t>D.1.4</t>
  </si>
  <si>
    <t>Technická zařízení budov</t>
  </si>
  <si>
    <t>{18d4cc25-75b1-4a60-a8f3-70f4bc8f0dc5}</t>
  </si>
  <si>
    <t>100</t>
  </si>
  <si>
    <t>Elektroinstalace</t>
  </si>
  <si>
    <t>{b1ca94d3-4fe3-4283-8118-32449f571268}</t>
  </si>
  <si>
    <t>VON</t>
  </si>
  <si>
    <t>Vedlejší a ostatní náklady</t>
  </si>
  <si>
    <t>{481b4ebe-17a4-486b-a549-41f9c2f0f39d}</t>
  </si>
  <si>
    <t>KRYCÍ LIST SOUPISU PRACÍ</t>
  </si>
  <si>
    <t>Objekt:</t>
  </si>
  <si>
    <t>D.1.2 - Stavebně konstrukční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</si>
  <si>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</si>
  <si>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</si>
  <si>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</si>
  <si>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</si>
  <si>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</si>
  <si>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</si>
  <si>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</si>
  <si>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</si>
  <si>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</si>
  <si>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</si>
  <si>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</si>
  <si>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</si>
  <si>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</si>
  <si>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</si>
  <si>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</si>
  <si>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</si>
  <si>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</si>
  <si>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</si>
  <si>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</si>
  <si>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</si>
  <si>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</si>
  <si>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</si>
  <si>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</si>
  <si>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</si>
  <si>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</si>
  <si>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</si>
  <si>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</si>
  <si>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</si>
  <si>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</si>
  <si>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</si>
  <si>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</si>
  <si>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</si>
  <si>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</si>
  <si>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</si>
  <si>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</si>
  <si>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</si>
  <si>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</si>
  <si>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</si>
  <si>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</si>
  <si>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</si>
  <si>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</si>
  <si>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</si>
  <si>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</si>
  <si>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</si>
  <si>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</si>
  <si>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</si>
  <si>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</si>
  <si>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</si>
  <si>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</si>
  <si>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</si>
  <si>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</si>
  <si>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</si>
  <si>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</si>
  <si>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</si>
  <si>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</si>
  <si>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</t>
  </si>
  <si>
    <t>Zemní práce - hloubené vykopávky</t>
  </si>
  <si>
    <t>K</t>
  </si>
  <si>
    <t>139751101</t>
  </si>
  <si>
    <t>Vykopávky v uzavřených prostorech v hornině třídy těžitelnosti I skupiny 1 až 3 ručně</t>
  </si>
  <si>
    <t>m3</t>
  </si>
  <si>
    <t>CS ÚRS 2024 01</t>
  </si>
  <si>
    <t>4</t>
  </si>
  <si>
    <t>3</t>
  </si>
  <si>
    <t>624559115</t>
  </si>
  <si>
    <t>PP</t>
  </si>
  <si>
    <t>Vykopávka v uzavřených prostorech ručně v hornině třídy těžitelnosti I skupiny 1 až 3</t>
  </si>
  <si>
    <t>Online PSC</t>
  </si>
  <si>
    <t>https://podminky.urs.cz/item/CS_URS_2024_01/139751101</t>
  </si>
  <si>
    <t>VV</t>
  </si>
  <si>
    <t>"nová patka"(0,8*0,5*1,5)</t>
  </si>
  <si>
    <t>Mezisoučet</t>
  </si>
  <si>
    <t>16</t>
  </si>
  <si>
    <t>Zemní práce - přemístění výkopku</t>
  </si>
  <si>
    <t>162211311</t>
  </si>
  <si>
    <t>Vodorovné přemístění výkopku z horniny třídy těžitelnosti I skupiny 1 až 3 stavebním kolečkem do 10 m</t>
  </si>
  <si>
    <t>-2128289101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</si>
  <si>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</si>
  <si>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</si>
  <si>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0,6</t>
  </si>
  <si>
    <t>162211319</t>
  </si>
  <si>
    <t>Příplatek k vodorovnému přemístění výkopku z horniny třídy těžitelnosti I skupiny 1 až 3 stavebním kolečkem za každých dalších 10 m</t>
  </si>
  <si>
    <t>702401097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</si>
  <si>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</si>
  <si>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</si>
  <si>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162751117</t>
  </si>
  <si>
    <t>Vodorovné přemístění přes 9 000 do 10000 m výkopku/sypaniny z horniny třídy těžitelnosti I skupiny 1 až 3</t>
  </si>
  <si>
    <t>2140198901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</si>
  <si>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</si>
  <si>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</si>
  <si>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17</t>
  </si>
  <si>
    <t>Zemní práce - konstrukce ze zemin</t>
  </si>
  <si>
    <t>5</t>
  </si>
  <si>
    <t>171251201</t>
  </si>
  <si>
    <t>Uložení sypaniny na skládky nebo meziskládky</t>
  </si>
  <si>
    <t>-975827172</t>
  </si>
  <si>
    <t>Uložení sypaniny na skládky nebo meziskládky bez hutnění s upravením uložené sypaniny do předepsaného tvaru</t>
  </si>
  <si>
    <t>https://podminky.urs.cz/item/CS_URS_2024_01/171251201</t>
  </si>
  <si>
    <t>6</t>
  </si>
  <si>
    <t>171201221</t>
  </si>
  <si>
    <t>Poplatek za uložení na skládce (skládkovné) zeminy a kamení kód odpadu 17 05 04</t>
  </si>
  <si>
    <t>t</t>
  </si>
  <si>
    <t>1245201027</t>
  </si>
  <si>
    <t>Poplatek za uložení stavebního odpadu na skládce (skládkovné) zeminy a kamení zatříděného do Katalogu odpadů pod kódem 17 05 04</t>
  </si>
  <si>
    <t>https://podminky.urs.cz/item/CS_URS_2024_01/171201221</t>
  </si>
  <si>
    <t>0,6*1,8</t>
  </si>
  <si>
    <t>Zakládání</t>
  </si>
  <si>
    <t>27</t>
  </si>
  <si>
    <t>Zakládání - základy</t>
  </si>
  <si>
    <t>7</t>
  </si>
  <si>
    <t>275313711</t>
  </si>
  <si>
    <t>Základové patky z betonu tř. C 20/25</t>
  </si>
  <si>
    <t>1672263650</t>
  </si>
  <si>
    <t>Základy z betonu prostého patky a bloky z betonu kamenem neprokládaného tř. C 20/25</t>
  </si>
  <si>
    <t>https://podminky.urs.cz/item/CS_URS_2024_01/275313711</t>
  </si>
  <si>
    <t>0,6*1,025 "Přepočtené koeficientem množství</t>
  </si>
  <si>
    <t>Svislé a kompletní konstrukce</t>
  </si>
  <si>
    <t>31</t>
  </si>
  <si>
    <t>Zdi pozemních staveb</t>
  </si>
  <si>
    <t>8</t>
  </si>
  <si>
    <t>317234410</t>
  </si>
  <si>
    <t>Vyzdívka mezi nosníky z cihel pálených na MC</t>
  </si>
  <si>
    <t>1869809764</t>
  </si>
  <si>
    <t>Vyzdívka mezi nosníky cihlami pálenými na maltu cementovou</t>
  </si>
  <si>
    <t>https://podminky.urs.cz/item/CS_URS_2024_01/317234410</t>
  </si>
  <si>
    <t>"mezi I200 dle řezu"</t>
  </si>
  <si>
    <t>(0,14*0,2+0,2*0,2+0,14*0,2)*6,9</t>
  </si>
  <si>
    <t>Součet</t>
  </si>
  <si>
    <t>9</t>
  </si>
  <si>
    <t>317944323</t>
  </si>
  <si>
    <t>Válcované nosníky č.14 až 22 dodatečně osazované do připravených otvorů</t>
  </si>
  <si>
    <t>-840948422</t>
  </si>
  <si>
    <t>Válcované nosníky dodatečně osazované do připravených otvorů bez zazdění hlav č. 14 až 22</t>
  </si>
  <si>
    <t>https://podminky.urs.cz/item/CS_URS_2024_01/317944323</t>
  </si>
  <si>
    <t>"dle legendy"</t>
  </si>
  <si>
    <t>"01-I200"(3,6*0,0263)*4*1</t>
  </si>
  <si>
    <t>"02-I200"(3,4*0,0263)*4*1</t>
  </si>
  <si>
    <t>10</t>
  </si>
  <si>
    <t>M</t>
  </si>
  <si>
    <t>13010722</t>
  </si>
  <si>
    <t>ocel profilová jakost S235JR (11 375) průřez I (IPN) 200</t>
  </si>
  <si>
    <t>1542749662</t>
  </si>
  <si>
    <t>0,737*1,1 "Přepočtené koeficientem množství</t>
  </si>
  <si>
    <t>34</t>
  </si>
  <si>
    <t>Stěny a příčky</t>
  </si>
  <si>
    <t>11</t>
  </si>
  <si>
    <t>346244381</t>
  </si>
  <si>
    <t>Plentování jednostranné v do 200 mm válcovaných nosníků cihlami</t>
  </si>
  <si>
    <t>m2</t>
  </si>
  <si>
    <t>242960980</t>
  </si>
  <si>
    <t>Plentování ocelových válcovaných nosníků jednostranné cihlami na maltu, výška stojiny do 200 mm</t>
  </si>
  <si>
    <t>https://podminky.urs.cz/item/CS_URS_2024_01/346244381</t>
  </si>
  <si>
    <t>"I200"(0,2*6,9)*2</t>
  </si>
  <si>
    <t>Vodorovné konstrukce</t>
  </si>
  <si>
    <t>41</t>
  </si>
  <si>
    <t>Stropy a stropní konstrukce pozemních staveb</t>
  </si>
  <si>
    <t>12</t>
  </si>
  <si>
    <t>413352115</t>
  </si>
  <si>
    <t>Zřízení podpěrné konstrukce nosníků výšky podepření do 4 m pro nosník výšky přes 100 cm</t>
  </si>
  <si>
    <t>811833473</t>
  </si>
  <si>
    <t>Podpěrná konstrukce nosníků a průvlaků výšky podepření do 4 m výšky nosníku (po spodní hranu stropní desky) přes 100 cm zřízení</t>
  </si>
  <si>
    <t>https://podminky.urs.cz/item/CS_URS_2024_01/413352115</t>
  </si>
  <si>
    <t>(0,6*7,5)</t>
  </si>
  <si>
    <t>413352116</t>
  </si>
  <si>
    <t>Odstranění podpěrné konstrukce nosníků výšky podepření do 4 m pro nosník výšky přes 100 cm</t>
  </si>
  <si>
    <t>-1961278685</t>
  </si>
  <si>
    <t>Podpěrná konstrukce nosníků a průvlaků výšky podepření do 4 m výšky nosníku (po spodní hranu stropní desky) přes 100 cm odstranění</t>
  </si>
  <si>
    <t>https://podminky.urs.cz/item/CS_URS_2024_01/413352116</t>
  </si>
  <si>
    <t>Úpravy povrchů, podlahy a osazování výplní</t>
  </si>
  <si>
    <t>61</t>
  </si>
  <si>
    <t>Úprava povrchů vnitřních</t>
  </si>
  <si>
    <t>14</t>
  </si>
  <si>
    <t>611131101</t>
  </si>
  <si>
    <t>Cementový postřik vnitřních stropů nanášený celoplošně ručně</t>
  </si>
  <si>
    <t>-1425366140</t>
  </si>
  <si>
    <t>Podkladní a spojovací vrstva vnitřních omítaných ploch cementový postřik nanášený ručně celoplošně stropů</t>
  </si>
  <si>
    <t>https://podminky.urs.cz/item/CS_URS_2024_01/611131101</t>
  </si>
  <si>
    <t>"okolo I200"</t>
  </si>
  <si>
    <t>(0,3+0,6+0,3)*6,9</t>
  </si>
  <si>
    <t>8,28*1,1 "Přepočtené koeficientem množství</t>
  </si>
  <si>
    <t>611142001</t>
  </si>
  <si>
    <t>Pletivo sklovláknité vnitřních stropů vtlačené do tmelu</t>
  </si>
  <si>
    <t>-2131494466</t>
  </si>
  <si>
    <t>Pletivo vnitřních ploch v ploše nebo pruzích, na plném podkladu sklovláknité vtlačené do tmelu včetně tmelu stropů</t>
  </si>
  <si>
    <t>https://podminky.urs.cz/item/CS_URS_2024_01/611142001</t>
  </si>
  <si>
    <t>611331142</t>
  </si>
  <si>
    <t>Cementová omítka štuková dvouvrstvá vnitřních stropů žebrových nanášená ručně</t>
  </si>
  <si>
    <t>117591570</t>
  </si>
  <si>
    <t>Omítka cementová vnitřních ploch nanášená ručně dvouvrstvá, tloušťky jádrové omítky do 10 mm a tloušťky štuku do 3 mm štuková plstí hlazená vodorovných konstrukcí stropů žebrových nebo osamělých trámů</t>
  </si>
  <si>
    <t>https://podminky.urs.cz/item/CS_URS_2024_01/611331142</t>
  </si>
  <si>
    <t>612335302</t>
  </si>
  <si>
    <t>Cementová štuková omítka ostění nebo nadpraží</t>
  </si>
  <si>
    <t>-1550049402</t>
  </si>
  <si>
    <t>Cementová omítka ostění nebo nadpraží štuková</t>
  </si>
  <si>
    <t>https://podminky.urs.cz/item/CS_URS_2024_01/612335302</t>
  </si>
  <si>
    <t>(0,6*2,9)*2</t>
  </si>
  <si>
    <t>18</t>
  </si>
  <si>
    <t>612131101</t>
  </si>
  <si>
    <t>Cementový postřik vnitřních stěn nanášený celoplošně ručně</t>
  </si>
  <si>
    <t>414889866</t>
  </si>
  <si>
    <t>Podkladní a spojovací vrstva vnitřních omítaných ploch cementový postřik nanášený ručně celoplošně stěn</t>
  </si>
  <si>
    <t>https://podminky.urs.cz/item/CS_URS_2024_01/612131101</t>
  </si>
  <si>
    <t>"nové omítk dle vyznacení v pudoryse"</t>
  </si>
  <si>
    <t>((0,7+0,6)*2,9)*2</t>
  </si>
  <si>
    <t>(0,6+4,1)*2,9</t>
  </si>
  <si>
    <t>19</t>
  </si>
  <si>
    <t>612142001</t>
  </si>
  <si>
    <t>Pletivo sklovláknité vnitřních stěn vtlačené do tmelu</t>
  </si>
  <si>
    <t>-1264668736</t>
  </si>
  <si>
    <t>Pletivo vnitřních ploch v ploše nebo pruzích, na plném podkladu sklovláknité vtlačené do tmelu včetně tmelu stěn</t>
  </si>
  <si>
    <t>https://podminky.urs.cz/item/CS_URS_2024_01/612142001</t>
  </si>
  <si>
    <t>20</t>
  </si>
  <si>
    <t>612331141</t>
  </si>
  <si>
    <t>Cementová omítka štuková dvouvrstvá vnitřních stěn nanášená ručně</t>
  </si>
  <si>
    <t>-1386113155</t>
  </si>
  <si>
    <t>Omítka cementová vnitřních ploch nanášená ručně dvouvrstvá, tloušťky jádrové omítky do 10 mm a tloušťky štuku do 3 mm štuková plstí hlazená svislých konstrukcí stěn</t>
  </si>
  <si>
    <t>https://podminky.urs.cz/item/CS_URS_2024_01/612331141</t>
  </si>
  <si>
    <t>612325121</t>
  </si>
  <si>
    <t>Vápenocementová štuková omítka rýh ve stěnách š do 150 mm</t>
  </si>
  <si>
    <t>-847607355</t>
  </si>
  <si>
    <t>Vápenocementová omítka rýh štuková ve stěnách, šířky rýhy do 150 mm</t>
  </si>
  <si>
    <t>https://podminky.urs.cz/item/CS_URS_2024_01/612325121</t>
  </si>
  <si>
    <t>(2*0,1)*2</t>
  </si>
  <si>
    <t>63</t>
  </si>
  <si>
    <t>Podlahy a podlahové konstrukce</t>
  </si>
  <si>
    <t>22</t>
  </si>
  <si>
    <t>631312141</t>
  </si>
  <si>
    <t>Doplnění rýh v dosavadních mazaninách betonem prostým</t>
  </si>
  <si>
    <t>-666286290</t>
  </si>
  <si>
    <t>Doplnění dosavadních mazanin prostým betonem s dodáním hmot, bez potěru, plochy jednotlivě rýh v dosavadních mazaninách</t>
  </si>
  <si>
    <t>https://podminky.urs.cz/item/CS_URS_2024_01/631312141</t>
  </si>
  <si>
    <t>"kanalizace"(0,15*0,15*1)</t>
  </si>
  <si>
    <t>"stávající podlaha"</t>
  </si>
  <si>
    <t>(1,1*1,8*0,25)</t>
  </si>
  <si>
    <t>23</t>
  </si>
  <si>
    <t>632451034</t>
  </si>
  <si>
    <t>Vyrovnávací potěr tl přes 40 do 50 mm z MC 15 provedený v ploše</t>
  </si>
  <si>
    <t>1285020496</t>
  </si>
  <si>
    <t>Potěr cementový vyrovnávací z malty (MC-15) v ploše o průměrné (střední) tl. přes 40 do 50 mm</t>
  </si>
  <si>
    <t>https://podminky.urs.cz/item/CS_URS_2024_01/632451034</t>
  </si>
  <si>
    <t>(1,1*1,8)</t>
  </si>
  <si>
    <t>Ostatní konstrukce a práce, bourání</t>
  </si>
  <si>
    <t>94</t>
  </si>
  <si>
    <t>Lešení a stavební výtahy</t>
  </si>
  <si>
    <t>24</t>
  </si>
  <si>
    <t>946112111</t>
  </si>
  <si>
    <t>Montáž pojízdných věží trubkových/dílcových š přes 0,9 do 1,6 m dl do 3,2 m v do 1,5 m</t>
  </si>
  <si>
    <t>kus</t>
  </si>
  <si>
    <t>1117231576</t>
  </si>
  <si>
    <t>Věže pojízdné trubkové nebo dílcové s maximálním zatížením podlahy do 200 kg/m2 šířky přes 0,9 do 1,6 m, délky do 3,2 m výšky do 1,5 m montáž</t>
  </si>
  <si>
    <t>https://podminky.urs.cz/item/CS_URS_2024_01/946112111</t>
  </si>
  <si>
    <t>1+1</t>
  </si>
  <si>
    <t>25</t>
  </si>
  <si>
    <t>946112211</t>
  </si>
  <si>
    <t>Příplatek k pojízdným věžím š přes 0,9 do 1,6 m dl do 3,2 m v do 1,5 m za každý den použití</t>
  </si>
  <si>
    <t>-263022916</t>
  </si>
  <si>
    <t>Věže pojízdné trubkové nebo dílcové s maximálním zatížením podlahy do 200 kg/m2 šířky přes 0,9 do 1,6 m, délky do 3,2 m výšky do 1,5 m příplatek k ceně za každý den použití</t>
  </si>
  <si>
    <t>https://podminky.urs.cz/item/CS_URS_2024_01/946112211</t>
  </si>
  <si>
    <t>(1*30)*2</t>
  </si>
  <si>
    <t>26</t>
  </si>
  <si>
    <t>946112811</t>
  </si>
  <si>
    <t>Demontáž pojízdných věží trubkových/dílcových š přes 0,9 do 1,6 m dl do 3,2 m v do 1,5 m</t>
  </si>
  <si>
    <t>-109828011</t>
  </si>
  <si>
    <t>Věže pojízdné trubkové nebo dílcové s maximálním zatížením podlahy do 200 kg/m2 šířky přes 0,9 do 1,6 m, délky do 3,2 m výšky do 1,5 m demontáž</t>
  </si>
  <si>
    <t>https://podminky.urs.cz/item/CS_URS_2024_01/946112811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</si>
  <si>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</si>
  <si>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</si>
  <si>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</si>
  <si>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</si>
  <si>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1162439030</t>
  </si>
  <si>
    <t>Vyčištění budov nebo objektů před předáním do užívání budov bytové nebo občanské výstavby, světlé výšky podlaží do 4 m</t>
  </si>
  <si>
    <t>https://podminky.urs.cz/item/CS_URS_2024_01/952901111</t>
  </si>
  <si>
    <t>"dílna 1"(4,1*7,5)</t>
  </si>
  <si>
    <t>"dílna 2" (3,7*7,5)</t>
  </si>
  <si>
    <t>28</t>
  </si>
  <si>
    <t>953946111</t>
  </si>
  <si>
    <t>Montáž atypických ocelových kcí hmotnosti přes 0,5 do 1 t z profilů hmotnosti do 13 kg/m</t>
  </si>
  <si>
    <t>1354848800</t>
  </si>
  <si>
    <t>Montáž atypických ocelových konstrukcí profilů hmotnosti do 13 kg/m, hmotnosti konstrukce přes 0,5 do 1 t</t>
  </si>
  <si>
    <t>https://podminky.urs.cz/item/CS_URS_2024_01/953946111</t>
  </si>
  <si>
    <t>"03 -P10"</t>
  </si>
  <si>
    <t>(0,2*0,2)*0,0785*4</t>
  </si>
  <si>
    <t>"05 - L40/3"</t>
  </si>
  <si>
    <t>(30*0,00184)</t>
  </si>
  <si>
    <t>29</t>
  </si>
  <si>
    <t>13611228</t>
  </si>
  <si>
    <t>plech ocelový hladký jakost S235JR tl 10mm tabule</t>
  </si>
  <si>
    <t>1061808583</t>
  </si>
  <si>
    <t>0,013*1,1 "Přepočtené koeficientem množství</t>
  </si>
  <si>
    <t>30</t>
  </si>
  <si>
    <t>13010412</t>
  </si>
  <si>
    <t>úhelník ocelový rovnostranný jakost S235JR (11 375) 40x40x3mm</t>
  </si>
  <si>
    <t>-1260060911</t>
  </si>
  <si>
    <t>0,055*1,1 "Přepočtené koeficientem množství</t>
  </si>
  <si>
    <t>953946121</t>
  </si>
  <si>
    <t>Montáž atypických ocelových kcí hmotnosti přes 0,5 do 1 t z profilů hmotnosti přes 13 do 30 kg/m</t>
  </si>
  <si>
    <t>1051505605</t>
  </si>
  <si>
    <t>Montáž atypických ocelových konstrukcí profilů hmotnosti přes 13 do 30 kg/m, hmotnosti konstrukce přes 0,5 do 1 t</t>
  </si>
  <si>
    <t>https://podminky.urs.cz/item/CS_URS_2024_01/953946121</t>
  </si>
  <si>
    <t>"03-U160"</t>
  </si>
  <si>
    <t>(2,7*0,0188)*2*1</t>
  </si>
  <si>
    <t>(0,6*0,0188)*2*1</t>
  </si>
  <si>
    <t>"04"(1,2*0,0188)*1</t>
  </si>
  <si>
    <t>32</t>
  </si>
  <si>
    <t>13010822</t>
  </si>
  <si>
    <t>ocel profilová jakost S235JR (11 375) průřez U (UPN) 160</t>
  </si>
  <si>
    <t>1351403159</t>
  </si>
  <si>
    <t>0,148*1,1 "Přepočtené koeficientem množství</t>
  </si>
  <si>
    <t>96</t>
  </si>
  <si>
    <t>Bourání konstrukcí</t>
  </si>
  <si>
    <t>33</t>
  </si>
  <si>
    <t>962023391</t>
  </si>
  <si>
    <t>Bourání zdiva nadzákladového smíšeného na MV nebo MVC přes 1 m3</t>
  </si>
  <si>
    <t>2090420187</t>
  </si>
  <si>
    <t>Bourání zdiva nadzákladového smíšeného na maltu vápennou nebo vápenocementovou, objemu přes 1 m3</t>
  </si>
  <si>
    <t>https://podminky.urs.cz/item/CS_URS_2024_01/962023391</t>
  </si>
  <si>
    <t>"dílna1/dílna2"(0,6*3*2,7)</t>
  </si>
  <si>
    <t>965042131</t>
  </si>
  <si>
    <t>Bourání podkladů pod dlažby nebo mazanin betonových nebo z litého asfaltu tl do 100 mm pl do 4 m2</t>
  </si>
  <si>
    <t>-814359339</t>
  </si>
  <si>
    <t>Bourání mazanin betonových nebo z litého asfaltu tl. do 100 mm, plochy do 4 m2</t>
  </si>
  <si>
    <t>https://podminky.urs.cz/item/CS_URS_2024_01/965042131</t>
  </si>
  <si>
    <t>(1,8*1,1*0,07)</t>
  </si>
  <si>
    <t>35</t>
  </si>
  <si>
    <t>965081343</t>
  </si>
  <si>
    <t>Bourání podlah z dlaždic betonových, teracových nebo čedičových tl do 40 mm plochy přes 1 m2</t>
  </si>
  <si>
    <t>2113502966</t>
  </si>
  <si>
    <t>Bourání podlah z dlaždic bez podkladního lože nebo mazaniny, s jakoukoliv výplní spár betonových, teracových nebo čedičových tl. do 40 mm, plochy přes 1 m2</t>
  </si>
  <si>
    <t>https://podminky.urs.cz/item/CS_URS_2024_01/965081343</t>
  </si>
  <si>
    <t>(1,8*1,1)</t>
  </si>
  <si>
    <t>36</t>
  </si>
  <si>
    <t>968072455</t>
  </si>
  <si>
    <t>Vybourání kovových dveřních zárubní pl do 2 m2</t>
  </si>
  <si>
    <t>1067262296</t>
  </si>
  <si>
    <t>Vybourání kovových rámů oken s křídly, dveřních zárubní, vrat, stěn, ostění nebo obkladů dveřních zárubní, plochy do 2 m2</t>
  </si>
  <si>
    <t>https://podminky.urs.cz/item/CS_URS_2024_01/968072455</t>
  </si>
  <si>
    <t>(0,9*2)</t>
  </si>
  <si>
    <t>97</t>
  </si>
  <si>
    <t>Prorážení otvorů a ostatní bourací práce</t>
  </si>
  <si>
    <t>37</t>
  </si>
  <si>
    <t>971033561</t>
  </si>
  <si>
    <t>Vybourání otvorů ve zdivu cihelném pl do 1 m2 na MVC nebo MV tl do 600 mm</t>
  </si>
  <si>
    <t>915223004</t>
  </si>
  <si>
    <t>Vybourání otvorů ve zdivu základovém nebo nadzákladovém z cihel, tvárnic, příčkovek z cihel pálených na maltu vápennou nebo vápenocementovou plochy do 1 m2, tl. do 600 mm</t>
  </si>
  <si>
    <t>https://podminky.urs.cz/item/CS_URS_2024_01/971033561</t>
  </si>
  <si>
    <t>"pro I200"</t>
  </si>
  <si>
    <t>(0,6*0,2*0,3)*2</t>
  </si>
  <si>
    <t>38</t>
  </si>
  <si>
    <t>974032153</t>
  </si>
  <si>
    <t>Vysekání rýh ve stěnách nebo příčkách z dutých cihel nebo tvárnic hl do 100 mm š do 100 mm</t>
  </si>
  <si>
    <t>m</t>
  </si>
  <si>
    <t>-1592696311</t>
  </si>
  <si>
    <t>Vysekání rýh ve stěnách nebo příčkách z dutých cihel, tvárnic, desek z dutých cihel nebo tvárnic do hl. 100 mm a šířky do 100 mm</t>
  </si>
  <si>
    <t>https://podminky.urs.cz/item/CS_URS_2024_01/974032153</t>
  </si>
  <si>
    <t>"voda"2</t>
  </si>
  <si>
    <t>"kanalizace"2</t>
  </si>
  <si>
    <t>39</t>
  </si>
  <si>
    <t>974042564</t>
  </si>
  <si>
    <t>Vysekání rýh v dlažbě betonové nebo jiné monolitické hl do 150 mm š do 150 mm</t>
  </si>
  <si>
    <t>-1050843757</t>
  </si>
  <si>
    <t>Vysekání rýh v betonové nebo jiné monolitické dlažbě s betonovým podkladem do hl. 150 mm a šířky do 150 mm</t>
  </si>
  <si>
    <t>https://podminky.urs.cz/item/CS_URS_2024_01/974042564</t>
  </si>
  <si>
    <t>"kanalizace"1</t>
  </si>
  <si>
    <t>40</t>
  </si>
  <si>
    <t>978021191</t>
  </si>
  <si>
    <t>Otlučení (osekání) cementových omítek vnitřních stěn v rozsahu do 100 %</t>
  </si>
  <si>
    <t>1142394355</t>
  </si>
  <si>
    <t>Otlučení cementových vnitřních ploch stěn, v rozsahu do 100 %</t>
  </si>
  <si>
    <t>https://podminky.urs.cz/item/CS_URS_2024_01/978021191</t>
  </si>
  <si>
    <t>978059541</t>
  </si>
  <si>
    <t>Odsekání a odebrání obkladů stěn z vnitřních obkládaček plochy přes 1 m2</t>
  </si>
  <si>
    <t>-1254555798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</si>
  <si>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</si>
  <si>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</si>
  <si>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>(1*2)*2</t>
  </si>
  <si>
    <t>997</t>
  </si>
  <si>
    <t>Přesun sutě</t>
  </si>
  <si>
    <t>42</t>
  </si>
  <si>
    <t>997006512</t>
  </si>
  <si>
    <t>Vodorovné doprava suti s naložením a složením na skládku přes 100 m do 1 km</t>
  </si>
  <si>
    <t>-1318329579</t>
  </si>
  <si>
    <t>Vodorovná doprava suti na skládku s naložením na dopravní prostředek a složením přes 100 m do 1 km</t>
  </si>
  <si>
    <t>https://podminky.urs.cz/item/CS_URS_2024_01/997006512</t>
  </si>
  <si>
    <t>43</t>
  </si>
  <si>
    <t>997006519</t>
  </si>
  <si>
    <t>Příplatek k vodorovnému přemístění suti na skládku ZKD 1 km přes 1 km</t>
  </si>
  <si>
    <t>-2057907593</t>
  </si>
  <si>
    <t>Vodorovná doprava suti na skládku Příplatek k ceně -6512 za každý další i započatý 1 km</t>
  </si>
  <si>
    <t>https://podminky.urs.cz/item/CS_URS_2024_01/997006519</t>
  </si>
  <si>
    <t>13,560*10</t>
  </si>
  <si>
    <t>44</t>
  </si>
  <si>
    <t>997013603</t>
  </si>
  <si>
    <t>Poplatek za uložení na skládce (skládkovné) stavebního odpadu cihelného kód odpadu 17 01 02</t>
  </si>
  <si>
    <t>-311796915</t>
  </si>
  <si>
    <t>Poplatek za uložení stavebního odpadu na skládce (skládkovné) cihelného zatříděného do Katalogu odpadů pod kódem 17 01 02</t>
  </si>
  <si>
    <t>https://podminky.urs.cz/item/CS_URS_2024_01/997013603</t>
  </si>
  <si>
    <t>45</t>
  </si>
  <si>
    <t>997013631</t>
  </si>
  <si>
    <t>Poplatek za uložení na skládce (skládkovné) stavebního odpadu směsného kód odpadu 17 09 04</t>
  </si>
  <si>
    <t>-849866839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</si>
  <si>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</si>
  <si>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</si>
  <si>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13,560</t>
  </si>
  <si>
    <t>-10</t>
  </si>
  <si>
    <t>998</t>
  </si>
  <si>
    <t>Přesun hmot</t>
  </si>
  <si>
    <t>107</t>
  </si>
  <si>
    <t>998011008</t>
  </si>
  <si>
    <t>Přesun hmot pro budovy zděné s omezením mechanizace pro budovy v do 6 m</t>
  </si>
  <si>
    <t>-1958929639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</si>
  <si>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</si>
  <si>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</si>
  <si>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</si>
  <si>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</si>
  <si>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</si>
  <si>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</si>
  <si>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47</t>
  </si>
  <si>
    <t>711111001.Rpen</t>
  </si>
  <si>
    <t>Provedení izolace proti zemní vlhkosti vodorovné za studena nátěrem penetračním</t>
  </si>
  <si>
    <t>299177236</t>
  </si>
  <si>
    <t>Provedení izolace proti zemní vlhkosti natěradly a tmely za studena na ploše vodorovné V nátěrem penetračním</t>
  </si>
  <si>
    <t>https://podminky.urs.cz/item/CS_URS_2024_01/711111001.Rpen</t>
  </si>
  <si>
    <t>"nový základ"(0,8*1,5)</t>
  </si>
  <si>
    <t>1,2*1,1 "Přepočtené koeficientem množství</t>
  </si>
  <si>
    <t>48</t>
  </si>
  <si>
    <t>711141559</t>
  </si>
  <si>
    <t>Provedení izolace proti zemní vlhkosti pásy přitavením vodorovné NAIP</t>
  </si>
  <si>
    <t>-418895880</t>
  </si>
  <si>
    <t>Provedení izolace proti zemní vlhkosti pásy přitavením NAIP na ploše vodorovné V</t>
  </si>
  <si>
    <t>https://podminky.urs.cz/item/CS_URS_2024_01/711141559</t>
  </si>
  <si>
    <t>"nový základ"(0,8*1,5)*1,1</t>
  </si>
  <si>
    <t>49</t>
  </si>
  <si>
    <t>62832001</t>
  </si>
  <si>
    <t>pás asfaltový natavitelný oxidovaný s vložkou ze skleněné rohože typu V60 s jemnozrnným minerálním posypem tl 3,5mm</t>
  </si>
  <si>
    <t>263234913</t>
  </si>
  <si>
    <t>1,32*1,1655 "Přepočtené koeficientem množství</t>
  </si>
  <si>
    <t>106</t>
  </si>
  <si>
    <t>998711121</t>
  </si>
  <si>
    <t>Přesun hmot tonážní pro izolace proti vodě, vlhkosti a plynům ruční v objektech v do 6 m</t>
  </si>
  <si>
    <t>-1004044896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</si>
  <si>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</si>
  <si>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https://podminky.urs.cz/item/CS_URS_2024_01/998711121</t>
  </si>
  <si>
    <t>721</t>
  </si>
  <si>
    <t>Zdravotechnika - vnitřní kanalizace</t>
  </si>
  <si>
    <t>52</t>
  </si>
  <si>
    <t>721174043</t>
  </si>
  <si>
    <t>Potrubí kanalizační z PP připojovací DN 50</t>
  </si>
  <si>
    <t>1544847038</t>
  </si>
  <si>
    <t>Potrubí z trub polypropylenových připojovací DN 50</t>
  </si>
  <si>
    <t>https://podminky.urs.cz/item/CS_URS_2024_01/721174043</t>
  </si>
  <si>
    <t>"presun umývadla"3</t>
  </si>
  <si>
    <t>53</t>
  </si>
  <si>
    <t>721290111</t>
  </si>
  <si>
    <t>Zkouška těsnosti potrubí kanalizace vodou DN do 125</t>
  </si>
  <si>
    <t>-895726765</t>
  </si>
  <si>
    <t>Zkouška těsnosti kanalizace v objektech vodou do DN 125</t>
  </si>
  <si>
    <t>https://podminky.urs.cz/item/CS_URS_2024_01/721290111</t>
  </si>
  <si>
    <t>105</t>
  </si>
  <si>
    <t>998721121</t>
  </si>
  <si>
    <t>Přesun hmot tonážní pro vnitřní kanalizaci ruční v objektech v do 6 m</t>
  </si>
  <si>
    <t>110084601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</si>
  <si>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</si>
  <si>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https://podminky.urs.cz/item/CS_URS_2024_01/998721121</t>
  </si>
  <si>
    <t>722</t>
  </si>
  <si>
    <t>Zdravotechnika - vnitřní vodovod</t>
  </si>
  <si>
    <t>56</t>
  </si>
  <si>
    <t>722174002</t>
  </si>
  <si>
    <t>Potrubí vodovodní plastové PPR svar polyfúze PN 16 D 20x2,8 mm</t>
  </si>
  <si>
    <t>756372846</t>
  </si>
  <si>
    <t>Potrubí z plastových trubek z polypropylenu PPR svařovaných polyfúzně PN 16 (SDR 7,4) D 20 x 2,8</t>
  </si>
  <si>
    <t>https://podminky.urs.cz/item/CS_URS_2024_01/722174002</t>
  </si>
  <si>
    <t>"presun umývadla SV+TUV"2*2</t>
  </si>
  <si>
    <t>57</t>
  </si>
  <si>
    <t>722190401</t>
  </si>
  <si>
    <t>Vyvedení a upevnění výpustku DN do 25</t>
  </si>
  <si>
    <t>518628051</t>
  </si>
  <si>
    <t>Zřízení přípojek na potrubí vyvedení a upevnění výpustek do DN 25</t>
  </si>
  <si>
    <t>https://podminky.urs.cz/item/CS_URS_2024_01/722190401</t>
  </si>
  <si>
    <t>58</t>
  </si>
  <si>
    <t>722290218</t>
  </si>
  <si>
    <t>Zkouška těsnosti vodovodního potrubí hrdlového nebo přírubového DN přes 100 do 200</t>
  </si>
  <si>
    <t>-1318555320</t>
  </si>
  <si>
    <t>Zkoušky, proplach a desinfekce vodovodního potrubí zkoušky těsnosti vodovodního potrubí hrdlového nebo přírubového přes DN 100 do DN 200</t>
  </si>
  <si>
    <t>https://podminky.urs.cz/item/CS_URS_2024_01/722290218</t>
  </si>
  <si>
    <t>59</t>
  </si>
  <si>
    <t>722290234</t>
  </si>
  <si>
    <t>Proplach a dezinfekce vodovodního potrubí DN do 80</t>
  </si>
  <si>
    <t>1394890509</t>
  </si>
  <si>
    <t>Zkoušky, proplach a desinfekce vodovodního potrubí proplach a desinfekce vodovodního potrubí do DN 80</t>
  </si>
  <si>
    <t>https://podminky.urs.cz/item/CS_URS_2024_01/722290234</t>
  </si>
  <si>
    <t>104</t>
  </si>
  <si>
    <t>998722121</t>
  </si>
  <si>
    <t>Přesun hmot tonážní pro vnitřní vodovod ruční v objektech v do 6 m</t>
  </si>
  <si>
    <t>-2015977826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</si>
  <si>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</si>
  <si>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https://podminky.urs.cz/item/CS_URS_2024_01/998722121</t>
  </si>
  <si>
    <t>725</t>
  </si>
  <si>
    <t>Zdravotechnika - zařizovací předměty</t>
  </si>
  <si>
    <t>62</t>
  </si>
  <si>
    <t>725210821</t>
  </si>
  <si>
    <t>Demontáž umyvadel bez výtokových armatur</t>
  </si>
  <si>
    <t>soubor</t>
  </si>
  <si>
    <t>1844795545</t>
  </si>
  <si>
    <t>Demontáž umyvadel bez výtokových armatur umyvadel</t>
  </si>
  <si>
    <t>https://podminky.urs.cz/item/CS_URS_2024_01/725210821</t>
  </si>
  <si>
    <t>725219101</t>
  </si>
  <si>
    <t>Montáž umyvadla připevněného na konzoly</t>
  </si>
  <si>
    <t>-1462866851</t>
  </si>
  <si>
    <t>Umyvadla montáž umyvadel ostatních typů na konzoly</t>
  </si>
  <si>
    <t>https://podminky.urs.cz/item/CS_URS_2024_01/725219101</t>
  </si>
  <si>
    <t>64</t>
  </si>
  <si>
    <t>725820802</t>
  </si>
  <si>
    <t>Demontáž baterie stojánkové do jednoho otvoru</t>
  </si>
  <si>
    <t>45043337</t>
  </si>
  <si>
    <t>Demontáž baterií stojánkových do 1 otvoru</t>
  </si>
  <si>
    <t>https://podminky.urs.cz/item/CS_URS_2024_01/725820802</t>
  </si>
  <si>
    <t>65</t>
  </si>
  <si>
    <t>725829131</t>
  </si>
  <si>
    <t>Montáž baterie umyvadlové stojánkové G 1/2" ostatní typ</t>
  </si>
  <si>
    <t>1873528791</t>
  </si>
  <si>
    <t>Baterie umyvadlové montáž ostatních typů stojánkových G 1/2"</t>
  </si>
  <si>
    <t>https://podminky.urs.cz/item/CS_URS_2024_01/725829131</t>
  </si>
  <si>
    <t>763</t>
  </si>
  <si>
    <t>Konstrukce suché výstavby</t>
  </si>
  <si>
    <t>763164736</t>
  </si>
  <si>
    <t>SDK obklad kcí uzavřeného tvaru š do 1,6 m desky 1xDF 15</t>
  </si>
  <si>
    <t>-782337847</t>
  </si>
  <si>
    <t>Obklad konstrukcí sádrokartonovými deskami včetně ochranných úhelníků uzavřeného tvaru rozvinuté šíře přes 0,8 do 1,6 m, opláštěný deskou protipožární DF, tl. 15 mm</t>
  </si>
  <si>
    <t>https://podminky.urs.cz/item/CS_URS_2024_01/763164736</t>
  </si>
  <si>
    <t>"opláštění sloupu"3,2</t>
  </si>
  <si>
    <t>99</t>
  </si>
  <si>
    <t>998763331</t>
  </si>
  <si>
    <t>Přesun hmot tonážní pro konstrukce montované z desek ruční v objektech v do 6 m</t>
  </si>
  <si>
    <t>-435761073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</si>
  <si>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</si>
  <si>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https://podminky.urs.cz/item/CS_URS_2024_01/998763331</t>
  </si>
  <si>
    <t>766</t>
  </si>
  <si>
    <t>Konstrukce truhlářské</t>
  </si>
  <si>
    <t>69</t>
  </si>
  <si>
    <t>766691914</t>
  </si>
  <si>
    <t>Vyvěšení nebo zavěšení dřevěných křídel dveří pl do 2 m2</t>
  </si>
  <si>
    <t>244160472</t>
  </si>
  <si>
    <t>Ostatní práce vyvěšení nebo zavěšení křídel dřevěných dveřních, plochy do 2 m2</t>
  </si>
  <si>
    <t>https://podminky.urs.cz/item/CS_URS_2024_01/766691914</t>
  </si>
  <si>
    <t>771</t>
  </si>
  <si>
    <t>Podlahy z dlaždic</t>
  </si>
  <si>
    <t>70</t>
  </si>
  <si>
    <t>771111011</t>
  </si>
  <si>
    <t>Vysátí podkladu před pokládkou dlažby</t>
  </si>
  <si>
    <t>-1575635726</t>
  </si>
  <si>
    <t>Příprava podkladu před provedením dlažby vysátí podlah</t>
  </si>
  <si>
    <t>https://podminky.urs.cz/item/CS_URS_2024_01/771111011</t>
  </si>
  <si>
    <t>71</t>
  </si>
  <si>
    <t>771121011</t>
  </si>
  <si>
    <t>Nátěr penetrační na podlahu</t>
  </si>
  <si>
    <t>332782822</t>
  </si>
  <si>
    <t>Příprava podkladu před provedením dlažby nátěr penetrační na podlahu</t>
  </si>
  <si>
    <t>https://podminky.urs.cz/item/CS_URS_2024_01/771121011</t>
  </si>
  <si>
    <t>72</t>
  </si>
  <si>
    <t>771554113</t>
  </si>
  <si>
    <t>Montáž podlah z dlaždic teracových lepených flexibilním lepidlem přes 9 do 12 ks/m2</t>
  </si>
  <si>
    <t>-1668860828</t>
  </si>
  <si>
    <t>Montáž podlah z dlaždic teracových lepených flexibilním lepidlem přes 9 do 12 ks/ m2</t>
  </si>
  <si>
    <t>https://podminky.urs.cz/item/CS_URS_2024_01/771554113</t>
  </si>
  <si>
    <t>73</t>
  </si>
  <si>
    <t>59247374</t>
  </si>
  <si>
    <t>dlaždice teracová 300x300x35mm</t>
  </si>
  <si>
    <t>606507664</t>
  </si>
  <si>
    <t>1,98*1,1 "Přepočtené koeficientem množství</t>
  </si>
  <si>
    <t>74</t>
  </si>
  <si>
    <t>771559191</t>
  </si>
  <si>
    <t>Příplatek k montáži podlah z dlaždic teracových za plochu do 5 m2</t>
  </si>
  <si>
    <t>264822536</t>
  </si>
  <si>
    <t>Montáž podlah z dlaždic teracových Příplatek k cenám za plochu do 5 m2 jednotlivě</t>
  </si>
  <si>
    <t>https://podminky.urs.cz/item/CS_URS_2024_01/771559191</t>
  </si>
  <si>
    <t>102</t>
  </si>
  <si>
    <t>998771121</t>
  </si>
  <si>
    <t>Přesun hmot tonážní pro podlahy z dlaždic ruční v objektech v do 6 m</t>
  </si>
  <si>
    <t>1302963951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</si>
  <si>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</si>
  <si>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</si>
  <si>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781</t>
  </si>
  <si>
    <t>Dokončovací práce - obklady</t>
  </si>
  <si>
    <t>77</t>
  </si>
  <si>
    <t>781121011</t>
  </si>
  <si>
    <t>Nátěr penetrační na stěnu</t>
  </si>
  <si>
    <t>1779213237</t>
  </si>
  <si>
    <t>Příprava podkladu před provedením obkladu nátěr penetrační na stěnu</t>
  </si>
  <si>
    <t>https://podminky.urs.cz/item/CS_URS_2024_01/781121011</t>
  </si>
  <si>
    <t>78</t>
  </si>
  <si>
    <t>781474117</t>
  </si>
  <si>
    <t>Montáž obkladů keramických hladkých lepených cementovým flexibilním lepidlem přes 35 do 45 ks/m2</t>
  </si>
  <si>
    <t>583561400</t>
  </si>
  <si>
    <t>Montáž keramických obkladů stěn lepených cementovým flexibilním lepidlem hladkých přes 35 do 45 ks/m2</t>
  </si>
  <si>
    <t>https://podminky.urs.cz/item/CS_URS_2024_01/781474117</t>
  </si>
  <si>
    <t>79</t>
  </si>
  <si>
    <t>59761255</t>
  </si>
  <si>
    <t>obklad keramický hladký přes 35 do 45ks/m2</t>
  </si>
  <si>
    <t>CS ÚRS 2023 01</t>
  </si>
  <si>
    <t>1794945694</t>
  </si>
  <si>
    <t>4*1,1 "Přepočtené koeficientem množství</t>
  </si>
  <si>
    <t>80</t>
  </si>
  <si>
    <t>781477111</t>
  </si>
  <si>
    <t>Příplatek k montáži obkladů vnitřních keramických hladkých za plochu do 10 m2</t>
  </si>
  <si>
    <t>205399365</t>
  </si>
  <si>
    <t>Montáž obkladů vnitřních stěn z dlaždic keramických Příplatek k cenám za plochu do 10 m2 jednotlivě</t>
  </si>
  <si>
    <t>https://podminky.urs.cz/item/CS_URS_2023_01/781477111</t>
  </si>
  <si>
    <t>81</t>
  </si>
  <si>
    <t>781477114</t>
  </si>
  <si>
    <t>Příplatek k montáži obkladů vnitřních keramických hladkých za spárování tmelem dvousložkovým</t>
  </si>
  <si>
    <t>1787328169</t>
  </si>
  <si>
    <t>Montáž obkladů vnitřních stěn z dlaždic keramických Příplatek k cenám za dvousložkový spárovací tmel</t>
  </si>
  <si>
    <t>https://podminky.urs.cz/item/CS_URS_2023_01/781477114</t>
  </si>
  <si>
    <t>82</t>
  </si>
  <si>
    <t>781494511</t>
  </si>
  <si>
    <t>Plastové profily ukončovací lepené flexibilním lepidlem</t>
  </si>
  <si>
    <t>-573212230</t>
  </si>
  <si>
    <t>Obklad - dokončující práce profily ukončovací plastové lepené flexibilním lepidlem ukončovací</t>
  </si>
  <si>
    <t>https://podminky.urs.cz/item/CS_URS_2023_01/781494511</t>
  </si>
  <si>
    <t>1*2</t>
  </si>
  <si>
    <t>103</t>
  </si>
  <si>
    <t>998781121</t>
  </si>
  <si>
    <t>Přesun hmot tonážní pro obklady keramické ruční v objektech v do 6 m</t>
  </si>
  <si>
    <t>1494452110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</si>
  <si>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</si>
  <si>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https://podminky.urs.cz/item/CS_URS_2024_01/998781121</t>
  </si>
  <si>
    <t>783</t>
  </si>
  <si>
    <t>Dokončovací práce - nátěry</t>
  </si>
  <si>
    <t>85</t>
  </si>
  <si>
    <t>783009421</t>
  </si>
  <si>
    <t>Bezpečnostní šrafování stěnových nebo podlahových hran</t>
  </si>
  <si>
    <t>1085841380</t>
  </si>
  <si>
    <t>Bezpečnostní šrafování rohových hran stěnových nebo podlahových</t>
  </si>
  <si>
    <t>https://podminky.urs.cz/item/CS_URS_2024_01/783009421</t>
  </si>
  <si>
    <t>"03"(2,6*4)</t>
  </si>
  <si>
    <t>86</t>
  </si>
  <si>
    <t>783301313</t>
  </si>
  <si>
    <t>Odmaštění zámečnických konstrukcí ředidlovým odmašťovačem</t>
  </si>
  <si>
    <t>1481365967</t>
  </si>
  <si>
    <t>Příprava podkladu zámečnických konstrukcí před provedením nátěru odmaštění odmašťovačem ředidlovým</t>
  </si>
  <si>
    <t>https://podminky.urs.cz/item/CS_URS_2024_01/783301313</t>
  </si>
  <si>
    <t>"U160"</t>
  </si>
  <si>
    <t>(2,7*0,548)*2+(0,6*0,548)*2+(1,2*0,548)</t>
  </si>
  <si>
    <t>"L40"(30*0,04)*4</t>
  </si>
  <si>
    <t>87</t>
  </si>
  <si>
    <t>783314201</t>
  </si>
  <si>
    <t>Základní antikorozní jednonásobný syntetický standardní nátěr zámečnických konstrukcí</t>
  </si>
  <si>
    <t>-69604982</t>
  </si>
  <si>
    <t>Základní antikorozní nátěr zámečnických konstrukcí jednonásobný syntetický standardní</t>
  </si>
  <si>
    <t>https://podminky.urs.cz/item/CS_URS_2024_01/783314201</t>
  </si>
  <si>
    <t>88</t>
  </si>
  <si>
    <t>783315101</t>
  </si>
  <si>
    <t>Mezinátěr jednonásobný syntetický standardní zámečnických konstrukcí</t>
  </si>
  <si>
    <t>-1530690940</t>
  </si>
  <si>
    <t>Mezinátěr zámečnických konstrukcí jednonásobný syntetický standardní</t>
  </si>
  <si>
    <t>https://podminky.urs.cz/item/CS_URS_2024_01/783315101</t>
  </si>
  <si>
    <t>89</t>
  </si>
  <si>
    <t>783317101</t>
  </si>
  <si>
    <t>Krycí jednonásobný syntetický standardní nátěr zámečnických konstrukcí</t>
  </si>
  <si>
    <t>158846626</t>
  </si>
  <si>
    <t>Krycí nátěr (email) zámečnických konstrukcí jednonásobný syntetický standardní</t>
  </si>
  <si>
    <t>https://podminky.urs.cz/item/CS_URS_2024_01/783317101</t>
  </si>
  <si>
    <t>90</t>
  </si>
  <si>
    <t>784181123</t>
  </si>
  <si>
    <t>Hloubková jednonásobná bezbarvá penetrace podkladu v místnostech v přes 3,80 do 5,00 m</t>
  </si>
  <si>
    <t>-462281801</t>
  </si>
  <si>
    <t>Penetrace podkladu jednonásobná hloubková akrylátová bezbarvá v místnostech výšky přes 3,80 do 5,00 m</t>
  </si>
  <si>
    <t>https://podminky.urs.cz/item/CS_URS_2024_01/784181123</t>
  </si>
  <si>
    <t>"stropy"</t>
  </si>
  <si>
    <t>"stěny"</t>
  </si>
  <si>
    <t>"dílna 1"(4,1*2,9)*2+(7,5*2,9)+(7,5*0,3)+(0,6*6,2)</t>
  </si>
  <si>
    <t>"dílna 2"(3,7*2,9)*2+(7,5*2,9)+(7,5*0,3)-4</t>
  </si>
  <si>
    <t>91</t>
  </si>
  <si>
    <t>784211119</t>
  </si>
  <si>
    <t>Dvojnásobné bílé malby ze směsí za mokra velmi dobře oděruvzdorných na schodišti v přes 3,80 do 5,00 m</t>
  </si>
  <si>
    <t>436400148</t>
  </si>
  <si>
    <t>Malby z malířských směsí oděruvzdorných za mokra dvojnásobné, bílé za mokra oděruvzdorné velmi dobře na schodišti o výšce podlaží přes 3,80 do 5,00 m</t>
  </si>
  <si>
    <t>https://podminky.urs.cz/item/CS_URS_2024_01/784211119</t>
  </si>
  <si>
    <t>HZS</t>
  </si>
  <si>
    <t>Hodinové zúčtovací sazby</t>
  </si>
  <si>
    <t>92</t>
  </si>
  <si>
    <t>HZS2492</t>
  </si>
  <si>
    <t>Hodinová zúčtovací sazba pomocný dělník PSV</t>
  </si>
  <si>
    <t>hod</t>
  </si>
  <si>
    <t>512</t>
  </si>
  <si>
    <t>-1130680225</t>
  </si>
  <si>
    <t>Hodinové zúčtovací sazby profesí PSV zednické výpomoci a pomocné práce PSV pomocný dělník PSV</t>
  </si>
  <si>
    <t>https://podminky.urs.cz/item/CS_URS_2024_01/HZS2492</t>
  </si>
  <si>
    <t>"práce dle TZ a výkresů neobsažené v položkách - stěhování, dmtž vybavení atd."(7,5*2)</t>
  </si>
  <si>
    <t>OST</t>
  </si>
  <si>
    <t>Ostatní</t>
  </si>
  <si>
    <t>93</t>
  </si>
  <si>
    <t>PLETIVO.R</t>
  </si>
  <si>
    <t>Uzamykatelný prostor- dodávka+montáž pletiva o ploše 15 m2 , dveřního rámu a křídla dle popisu v TZ a  ve výkrese ( D+M ocel.kce v samostatné položce)</t>
  </si>
  <si>
    <t>kpl</t>
  </si>
  <si>
    <t>R-položka</t>
  </si>
  <si>
    <t>262144</t>
  </si>
  <si>
    <t>-921244793</t>
  </si>
  <si>
    <t>Uzamykatelný prostor- dodávka+montáž pletiva o ploše 15 m2 , dveřního rámu a křídla do ocel.kce dle popisu v TZ a ve výkrese ( D+M ocel.kce v samostatné položce)</t>
  </si>
  <si>
    <t>PLYN.R</t>
  </si>
  <si>
    <t>Ochrana plynovodu vč. jeho odstavení z provozu po dobu bouracích prací+zpětné zprovoznění dle popisu v TZ a ve výkresech</t>
  </si>
  <si>
    <t>516265566</t>
  </si>
  <si>
    <t>ROZVOD.R</t>
  </si>
  <si>
    <t xml:space="preserve">Převešené stávajícího rozvodu T.V. v dílce 7,5 m  na nové konzoly k ocel. průvlakům dle popisu v TZ a ve výkrese </t>
  </si>
  <si>
    <t>1726498186</t>
  </si>
  <si>
    <t>Převešené stávajícího rozvodu T.V. v dílce 7,5 m na nové konzoly k ocel. průvlakům dle popisu v TZ a ve výkrese</t>
  </si>
  <si>
    <t>TOPENI.R</t>
  </si>
  <si>
    <t>Demontáž stávajícho otopného tělese v místě bourání, zkrácení + zaslepíení rozvodu dle popisu v TZ a ve výkrese</t>
  </si>
  <si>
    <t>-1071838548</t>
  </si>
  <si>
    <t>TRNY.R</t>
  </si>
  <si>
    <t>Provázání stávajícího a nové základu pomocí ocel.tyčí d=12 mm, délky 400 mm v rastru 250x250 mm-  kompletní dodávka+montáž dle popisu v TZ a ve výkrese</t>
  </si>
  <si>
    <t>-1565932489</t>
  </si>
  <si>
    <t>Provázání stávajícího a nové základu pomocí ocel.tyčí d=12 mm, délky 400 mm v rastru 250x250 mm- kompletní dodávka+montáž dle popisu v TZ a ve výkrese</t>
  </si>
  <si>
    <t>Soupis:</t>
  </si>
  <si>
    <t>D.1.2.1 - Podhled</t>
  </si>
  <si>
    <t>411351012.R</t>
  </si>
  <si>
    <t>Odstranění prkenného bednění stropů dle TZ a výkresů</t>
  </si>
  <si>
    <t>-1960315585</t>
  </si>
  <si>
    <t>28,7</t>
  </si>
  <si>
    <t>978012191</t>
  </si>
  <si>
    <t>Otlučení (osekání) vnitřní vápenné nebo vápenocementové omítky stropů rákosových v rozsahu přes 50 do 100 %</t>
  </si>
  <si>
    <t>-1959073680</t>
  </si>
  <si>
    <t>Otlučení vápenných nebo vápenocementových omítek vnitřních ploch stropů rákosovaných, v rozsahu přes 50 do 100 %</t>
  </si>
  <si>
    <t>https://podminky.urs.cz/item/CS_URS_2024_01/978012191</t>
  </si>
  <si>
    <t>-35690750</t>
  </si>
  <si>
    <t>1361655765</t>
  </si>
  <si>
    <t>1,435*10</t>
  </si>
  <si>
    <t>1168397440</t>
  </si>
  <si>
    <t>763131752.R</t>
  </si>
  <si>
    <t>Podhled ostatní práce a konstrukce na podhledech montáž jedné vrstvy  izolace</t>
  </si>
  <si>
    <t>296223084</t>
  </si>
  <si>
    <t>Podhled ostatní práce a konstrukce na podhledech montáž jedné vrstvy izolace</t>
  </si>
  <si>
    <t>"dilna 1"28,7</t>
  </si>
  <si>
    <t>"dilna 2"31</t>
  </si>
  <si>
    <t>63126335</t>
  </si>
  <si>
    <t>absorber nízkofrekvenční nad podhledovou konstrukci tl 50mm (např. Ecophon Extra Bass 1200x600x50 mm)</t>
  </si>
  <si>
    <t>314926296</t>
  </si>
  <si>
    <t>59,7*1,02 'Přepočtené koeficientem množství</t>
  </si>
  <si>
    <t>763431001</t>
  </si>
  <si>
    <t>Montáž minerálního podhledu s vyjímatelnými panely vel. do 0,36 m2 na zavěšený viditelný rošt</t>
  </si>
  <si>
    <t>1410735720</t>
  </si>
  <si>
    <t>Montáž podhledu minerálního včetně zavěšeného roštu viditelného s panely vyjímatelnými, velikosti panelů do 0,36 m2</t>
  </si>
  <si>
    <t>https://podminky.urs.cz/item/CS_URS_2024_01/763431001</t>
  </si>
  <si>
    <t>63126344</t>
  </si>
  <si>
    <t>panel akustický povrch porézní skelná tkanina hrana nezatřená rovná αw=0,30 viditelný rastr bílý tl 15mm (např. Ecophon Gedina 600x600x15 mm vč.systémového roštu)</t>
  </si>
  <si>
    <t>-2097533259</t>
  </si>
  <si>
    <t>99393491</t>
  </si>
  <si>
    <t>D.1.4 - Technická zařízení budov</t>
  </si>
  <si>
    <t>100 - Elektroinstalace</t>
  </si>
  <si>
    <t>M - Práce a dodávky M</t>
  </si>
  <si>
    <t xml:space="preserve">    D1 - Kabelová vedení - dodávka</t>
  </si>
  <si>
    <t xml:space="preserve">    D2 - Instalační materiál - dodávka</t>
  </si>
  <si>
    <t xml:space="preserve">    D3 - Funkční výzbroj rozvaděču - dodávka</t>
  </si>
  <si>
    <t xml:space="preserve">    N00 - Elektroinstalace - montáž</t>
  </si>
  <si>
    <t xml:space="preserve">      N01 - Elektromontáže</t>
  </si>
  <si>
    <t xml:space="preserve">      N02 - Revize</t>
  </si>
  <si>
    <t xml:space="preserve">      N03 - Zednické práce</t>
  </si>
  <si>
    <t xml:space="preserve">      N04 - Ostatní</t>
  </si>
  <si>
    <t>Práce a dodávky M</t>
  </si>
  <si>
    <t>D1</t>
  </si>
  <si>
    <t>Kabelová vedení - dodávka</t>
  </si>
  <si>
    <t>Pol1</t>
  </si>
  <si>
    <t>CYKY 3Jx1,5</t>
  </si>
  <si>
    <t>256</t>
  </si>
  <si>
    <t>1546777339</t>
  </si>
  <si>
    <t>Pol2</t>
  </si>
  <si>
    <t>CYKY 3Jx2,5</t>
  </si>
  <si>
    <t>86766901</t>
  </si>
  <si>
    <t>D2</t>
  </si>
  <si>
    <t>Instalační materiál - dodávka</t>
  </si>
  <si>
    <t>Pol3</t>
  </si>
  <si>
    <t>Přístroj spínače jednopólového č.1</t>
  </si>
  <si>
    <t>ks</t>
  </si>
  <si>
    <t>-1472693575</t>
  </si>
  <si>
    <t>Pol4</t>
  </si>
  <si>
    <t>Kombinovaný detektor kouře a teploty</t>
  </si>
  <si>
    <t>-987965708</t>
  </si>
  <si>
    <t>Pol5</t>
  </si>
  <si>
    <t>Kryt spínače kolébkového</t>
  </si>
  <si>
    <t>2084279898</t>
  </si>
  <si>
    <t>Pol6</t>
  </si>
  <si>
    <t>Zásuvka 2x s ochrannými kolíky s clonkami s natoč. dutinou, PO</t>
  </si>
  <si>
    <t>4129185</t>
  </si>
  <si>
    <t>Pol7</t>
  </si>
  <si>
    <t>Rámeček pro el.inst. přístroje, jednonásobný</t>
  </si>
  <si>
    <t>-1077961780</t>
  </si>
  <si>
    <t>Pol8</t>
  </si>
  <si>
    <t>Krabice instalační 1násobná</t>
  </si>
  <si>
    <t>343995168</t>
  </si>
  <si>
    <t>Pol9</t>
  </si>
  <si>
    <t>Svítidlo  LLL4000RM2KV</t>
  </si>
  <si>
    <t>2059853788</t>
  </si>
  <si>
    <t>Pol10</t>
  </si>
  <si>
    <t>Nouzové svítidlo ETE/1W - exit</t>
  </si>
  <si>
    <t>100886898</t>
  </si>
  <si>
    <t>Pol 13</t>
  </si>
  <si>
    <t>Ostatní drobný a spojovací materiál</t>
  </si>
  <si>
    <t>449672134</t>
  </si>
  <si>
    <t>D3</t>
  </si>
  <si>
    <t>Funkční výzbroj rozvaděču - dodávka</t>
  </si>
  <si>
    <t>Pol11</t>
  </si>
  <si>
    <t>1f. proudový chránič FI10-2p/30mA s jističem 10A</t>
  </si>
  <si>
    <t>1938799031</t>
  </si>
  <si>
    <t>Pol12</t>
  </si>
  <si>
    <t>1f. proudový chránič FI16-2p/30mA s jističem 16A</t>
  </si>
  <si>
    <t>-1278510038</t>
  </si>
  <si>
    <t>N00</t>
  </si>
  <si>
    <t>Elektroinstalace - montáž</t>
  </si>
  <si>
    <t>N01</t>
  </si>
  <si>
    <t>Elektromontáže</t>
  </si>
  <si>
    <t>Krabice inst. 1násobná, se zapojením vodičů, odvrtání kps.</t>
  </si>
  <si>
    <t>-1563022616</t>
  </si>
  <si>
    <t>Elektromontáže.1</t>
  </si>
  <si>
    <t>Cu kabel 1,5 mm2</t>
  </si>
  <si>
    <t>1264557407</t>
  </si>
  <si>
    <t>Elektromontáže.10</t>
  </si>
  <si>
    <t>Proudový chránič dvoupólový do 25 A</t>
  </si>
  <si>
    <t>-1906646248</t>
  </si>
  <si>
    <t>Elektromontáže.2</t>
  </si>
  <si>
    <t>Cu kabel 2,5 mm2</t>
  </si>
  <si>
    <t>-94797796</t>
  </si>
  <si>
    <t>Elektromontáže.3</t>
  </si>
  <si>
    <t>Vypínač nástěnný, č. 1</t>
  </si>
  <si>
    <t>-1797955517</t>
  </si>
  <si>
    <t>Elektromontáže.4</t>
  </si>
  <si>
    <t>Instalace prvků EZS + nastavení</t>
  </si>
  <si>
    <t>1932044090</t>
  </si>
  <si>
    <t>Elektromontáže.5</t>
  </si>
  <si>
    <t>Svítidlo s přisazenou montáží</t>
  </si>
  <si>
    <t>234936247</t>
  </si>
  <si>
    <t>Elektromontáže.6</t>
  </si>
  <si>
    <t>Svorkovnice ochranná 25 A</t>
  </si>
  <si>
    <t>-408218616</t>
  </si>
  <si>
    <t>Elektromontáže.7</t>
  </si>
  <si>
    <t>Svorkovnice řadová do 2,5 mm2</t>
  </si>
  <si>
    <t>140702758</t>
  </si>
  <si>
    <t>Elektromontáže.8</t>
  </si>
  <si>
    <t>Ukončení vodičů v rozváděči nebo na přístroji do 2,5 mm2</t>
  </si>
  <si>
    <t>-149702777</t>
  </si>
  <si>
    <t>Elektromontáže.9</t>
  </si>
  <si>
    <t>Zásuvka 2x s ochrannými kolíky s clonkami s natoč. dutinou</t>
  </si>
  <si>
    <t>-411424994</t>
  </si>
  <si>
    <t>N02</t>
  </si>
  <si>
    <t>Revize</t>
  </si>
  <si>
    <t>Elektrorevize přípojkové skříně</t>
  </si>
  <si>
    <t>376629424</t>
  </si>
  <si>
    <t>Revize.1</t>
  </si>
  <si>
    <t>Světlo v čistém prostředí, měření na přívodní svorkovnici</t>
  </si>
  <si>
    <t>-1796161471</t>
  </si>
  <si>
    <t>Revize.2</t>
  </si>
  <si>
    <t>Izolačních odporů</t>
  </si>
  <si>
    <t>měř.</t>
  </si>
  <si>
    <t>-447020387</t>
  </si>
  <si>
    <t>Revize.3</t>
  </si>
  <si>
    <t>Impedance smyčky</t>
  </si>
  <si>
    <t>-1555061848</t>
  </si>
  <si>
    <t>Revize.4</t>
  </si>
  <si>
    <t>Odporu uzemnění</t>
  </si>
  <si>
    <t>-372464146</t>
  </si>
  <si>
    <t>Revize.5</t>
  </si>
  <si>
    <t>Ochranného odporu pospojování</t>
  </si>
  <si>
    <t>-1594790685</t>
  </si>
  <si>
    <t>Revize.6</t>
  </si>
  <si>
    <t>Měření Izolačních odporů</t>
  </si>
  <si>
    <t>1381961557</t>
  </si>
  <si>
    <t>Revize.7</t>
  </si>
  <si>
    <t>Měření Proudový chránič (postupně narůst. I, čas při In)</t>
  </si>
  <si>
    <t>603738837</t>
  </si>
  <si>
    <t>N03</t>
  </si>
  <si>
    <t>Zednické práce</t>
  </si>
  <si>
    <t>Drážkování zdiva ve stropech</t>
  </si>
  <si>
    <t>1643422171</t>
  </si>
  <si>
    <t>Zednické práce.1</t>
  </si>
  <si>
    <t>Drážkování zdiva ve stěnách</t>
  </si>
  <si>
    <t>-964542632</t>
  </si>
  <si>
    <t>Zednické práce.2</t>
  </si>
  <si>
    <t>Průraz - vybour.otv.zeď 0,025m2,tl.15cm</t>
  </si>
  <si>
    <t>1569769331</t>
  </si>
  <si>
    <t>Zednické práce.3</t>
  </si>
  <si>
    <t>Zahození drážek ve zdivu</t>
  </si>
  <si>
    <t>1399579488</t>
  </si>
  <si>
    <t>N04</t>
  </si>
  <si>
    <t>Odvoz suti 3,5t</t>
  </si>
  <si>
    <t>-958942391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</si>
  <si>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</si>
  <si>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</si>
  <si>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</si>
  <si>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</si>
  <si>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</si>
  <si>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</si>
  <si>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</si>
  <si>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</si>
  <si>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</si>
  <si>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</si>
  <si>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1075263059</t>
  </si>
  <si>
    <t>"1,5%"1</t>
  </si>
  <si>
    <t>VRN7</t>
  </si>
  <si>
    <t>Provozní vlivy</t>
  </si>
  <si>
    <t>071002000</t>
  </si>
  <si>
    <t>Provoz investora, třetích osob</t>
  </si>
  <si>
    <t>-1100951912</t>
  </si>
  <si>
    <t>"1%"1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</si>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</sst>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52901111" TargetMode="External"/><Relationship Id="rId21" Type="http://schemas.openxmlformats.org/officeDocument/2006/relationships/hyperlink" Target="https://podminky.urs.cz/item/CS_URS_2024_01/631312141" TargetMode="External"/><Relationship Id="rId42" Type="http://schemas.openxmlformats.org/officeDocument/2006/relationships/hyperlink" Target="https://podminky.urs.cz/item/CS_URS_2024_01/998011008" TargetMode="External"/><Relationship Id="rId47" Type="http://schemas.openxmlformats.org/officeDocument/2006/relationships/hyperlink" Target="https://podminky.urs.cz/item/CS_URS_2024_01/721290111" TargetMode="External"/><Relationship Id="rId63" Type="http://schemas.openxmlformats.org/officeDocument/2006/relationships/hyperlink" Target="https://podminky.urs.cz/item/CS_URS_2024_01/771554113" TargetMode="External"/><Relationship Id="rId68" Type="http://schemas.openxmlformats.org/officeDocument/2006/relationships/hyperlink" Target="https://podminky.urs.cz/item/CS_URS_2023_01/781477111" TargetMode="External"/><Relationship Id="rId16" Type="http://schemas.openxmlformats.org/officeDocument/2006/relationships/hyperlink" Target="https://podminky.urs.cz/item/CS_URS_2024_01/612335302" TargetMode="External"/><Relationship Id="rId11" Type="http://schemas.openxmlformats.org/officeDocument/2006/relationships/hyperlink" Target="https://podminky.urs.cz/item/CS_URS_2024_01/413352115" TargetMode="External"/><Relationship Id="rId32" Type="http://schemas.openxmlformats.org/officeDocument/2006/relationships/hyperlink" Target="https://podminky.urs.cz/item/CS_URS_2024_01/968072455" TargetMode="External"/><Relationship Id="rId37" Type="http://schemas.openxmlformats.org/officeDocument/2006/relationships/hyperlink" Target="https://podminky.urs.cz/item/CS_URS_2024_01/978059541" TargetMode="External"/><Relationship Id="rId53" Type="http://schemas.openxmlformats.org/officeDocument/2006/relationships/hyperlink" Target="https://podminky.urs.cz/item/CS_URS_2024_01/998722121" TargetMode="External"/><Relationship Id="rId58" Type="http://schemas.openxmlformats.org/officeDocument/2006/relationships/hyperlink" Target="https://podminky.urs.cz/item/CS_URS_2024_01/763164736" TargetMode="External"/><Relationship Id="rId74" Type="http://schemas.openxmlformats.org/officeDocument/2006/relationships/hyperlink" Target="https://podminky.urs.cz/item/CS_URS_2024_01/783314201" TargetMode="External"/><Relationship Id="rId79" Type="http://schemas.openxmlformats.org/officeDocument/2006/relationships/hyperlink" Target="https://podminky.urs.cz/item/CS_URS_2024_01/HZS2492" TargetMode="External"/><Relationship Id="rId5" Type="http://schemas.openxmlformats.org/officeDocument/2006/relationships/hyperlink" Target="https://podminky.urs.cz/item/CS_URS_2024_01/171251201" TargetMode="External"/><Relationship Id="rId61" Type="http://schemas.openxmlformats.org/officeDocument/2006/relationships/hyperlink" Target="https://podminky.urs.cz/item/CS_URS_2024_01/771111011" TargetMode="External"/><Relationship Id="rId19" Type="http://schemas.openxmlformats.org/officeDocument/2006/relationships/hyperlink" Target="https://podminky.urs.cz/item/CS_URS_2024_01/612331141" TargetMode="External"/><Relationship Id="rId14" Type="http://schemas.openxmlformats.org/officeDocument/2006/relationships/hyperlink" Target="https://podminky.urs.cz/item/CS_URS_2024_01/611142001" TargetMode="External"/><Relationship Id="rId22" Type="http://schemas.openxmlformats.org/officeDocument/2006/relationships/hyperlink" Target="https://podminky.urs.cz/item/CS_URS_2024_01/632451034" TargetMode="External"/><Relationship Id="rId27" Type="http://schemas.openxmlformats.org/officeDocument/2006/relationships/hyperlink" Target="https://podminky.urs.cz/item/CS_URS_2024_01/953946111" TargetMode="External"/><Relationship Id="rId30" Type="http://schemas.openxmlformats.org/officeDocument/2006/relationships/hyperlink" Target="https://podminky.urs.cz/item/CS_URS_2024_01/965042131" TargetMode="External"/><Relationship Id="rId35" Type="http://schemas.openxmlformats.org/officeDocument/2006/relationships/hyperlink" Target="https://podminky.urs.cz/item/CS_URS_2024_01/974042564" TargetMode="External"/><Relationship Id="rId43" Type="http://schemas.openxmlformats.org/officeDocument/2006/relationships/hyperlink" Target="https://podminky.urs.cz/item/CS_URS_2024_01/711111001.Rpen" TargetMode="External"/><Relationship Id="rId48" Type="http://schemas.openxmlformats.org/officeDocument/2006/relationships/hyperlink" Target="https://podminky.urs.cz/item/CS_URS_2024_01/998721121" TargetMode="External"/><Relationship Id="rId56" Type="http://schemas.openxmlformats.org/officeDocument/2006/relationships/hyperlink" Target="https://podminky.urs.cz/item/CS_URS_2024_01/725820802" TargetMode="External"/><Relationship Id="rId64" Type="http://schemas.openxmlformats.org/officeDocument/2006/relationships/hyperlink" Target="https://podminky.urs.cz/item/CS_URS_2024_01/771559191" TargetMode="External"/><Relationship Id="rId69" Type="http://schemas.openxmlformats.org/officeDocument/2006/relationships/hyperlink" Target="https://podminky.urs.cz/item/CS_URS_2023_01/781477114" TargetMode="External"/><Relationship Id="rId77" Type="http://schemas.openxmlformats.org/officeDocument/2006/relationships/hyperlink" Target="https://podminky.urs.cz/item/CS_URS_2024_01/784181123" TargetMode="External"/><Relationship Id="rId8" Type="http://schemas.openxmlformats.org/officeDocument/2006/relationships/hyperlink" Target="https://podminky.urs.cz/item/CS_URS_2024_01/317234410" TargetMode="External"/><Relationship Id="rId51" Type="http://schemas.openxmlformats.org/officeDocument/2006/relationships/hyperlink" Target="https://podminky.urs.cz/item/CS_URS_2024_01/722290218" TargetMode="External"/><Relationship Id="rId72" Type="http://schemas.openxmlformats.org/officeDocument/2006/relationships/hyperlink" Target="https://podminky.urs.cz/item/CS_URS_2024_01/783009421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https://podminky.urs.cz/item/CS_URS_2024_01/162211319" TargetMode="External"/><Relationship Id="rId12" Type="http://schemas.openxmlformats.org/officeDocument/2006/relationships/hyperlink" Target="https://podminky.urs.cz/item/CS_URS_2024_01/413352116" TargetMode="External"/><Relationship Id="rId17" Type="http://schemas.openxmlformats.org/officeDocument/2006/relationships/hyperlink" Target="https://podminky.urs.cz/item/CS_URS_2024_01/612131101" TargetMode="External"/><Relationship Id="rId25" Type="http://schemas.openxmlformats.org/officeDocument/2006/relationships/hyperlink" Target="https://podminky.urs.cz/item/CS_URS_2024_01/946112811" TargetMode="External"/><Relationship Id="rId33" Type="http://schemas.openxmlformats.org/officeDocument/2006/relationships/hyperlink" Target="https://podminky.urs.cz/item/CS_URS_2024_01/971033561" TargetMode="External"/><Relationship Id="rId38" Type="http://schemas.openxmlformats.org/officeDocument/2006/relationships/hyperlink" Target="https://podminky.urs.cz/item/CS_URS_2024_01/997006512" TargetMode="External"/><Relationship Id="rId46" Type="http://schemas.openxmlformats.org/officeDocument/2006/relationships/hyperlink" Target="https://podminky.urs.cz/item/CS_URS_2024_01/721174043" TargetMode="External"/><Relationship Id="rId59" Type="http://schemas.openxmlformats.org/officeDocument/2006/relationships/hyperlink" Target="https://podminky.urs.cz/item/CS_URS_2024_01/998763331" TargetMode="External"/><Relationship Id="rId67" Type="http://schemas.openxmlformats.org/officeDocument/2006/relationships/hyperlink" Target="https://podminky.urs.cz/item/CS_URS_2024_01/781474117" TargetMode="External"/><Relationship Id="rId20" Type="http://schemas.openxmlformats.org/officeDocument/2006/relationships/hyperlink" Target="https://podminky.urs.cz/item/CS_URS_2024_01/612325121" TargetMode="External"/><Relationship Id="rId41" Type="http://schemas.openxmlformats.org/officeDocument/2006/relationships/hyperlink" Target="https://podminky.urs.cz/item/CS_URS_2024_01/997013631" TargetMode="External"/><Relationship Id="rId54" Type="http://schemas.openxmlformats.org/officeDocument/2006/relationships/hyperlink" Target="https://podminky.urs.cz/item/CS_URS_2024_01/725210821" TargetMode="External"/><Relationship Id="rId62" Type="http://schemas.openxmlformats.org/officeDocument/2006/relationships/hyperlink" Target="https://podminky.urs.cz/item/CS_URS_2024_01/771121011" TargetMode="External"/><Relationship Id="rId70" Type="http://schemas.openxmlformats.org/officeDocument/2006/relationships/hyperlink" Target="https://podminky.urs.cz/item/CS_URS_2023_01/781494511" TargetMode="External"/><Relationship Id="rId75" Type="http://schemas.openxmlformats.org/officeDocument/2006/relationships/hyperlink" Target="https://podminky.urs.cz/item/CS_URS_2024_01/783315101" TargetMode="External"/><Relationship Id="rId1" Type="http://schemas.openxmlformats.org/officeDocument/2006/relationships/hyperlink" Target="https://podminky.urs.cz/item/CS_URS_2024_01/139751101" TargetMode="External"/><Relationship Id="rId6" Type="http://schemas.openxmlformats.org/officeDocument/2006/relationships/hyperlink" Target="https://podminky.urs.cz/item/CS_URS_2024_01/171201221" TargetMode="External"/><Relationship Id="rId15" Type="http://schemas.openxmlformats.org/officeDocument/2006/relationships/hyperlink" Target="https://podminky.urs.cz/item/CS_URS_2024_01/611331142" TargetMode="External"/><Relationship Id="rId23" Type="http://schemas.openxmlformats.org/officeDocument/2006/relationships/hyperlink" Target="https://podminky.urs.cz/item/CS_URS_2024_01/946112111" TargetMode="External"/><Relationship Id="rId28" Type="http://schemas.openxmlformats.org/officeDocument/2006/relationships/hyperlink" Target="https://podminky.urs.cz/item/CS_URS_2024_01/953946121" TargetMode="External"/><Relationship Id="rId36" Type="http://schemas.openxmlformats.org/officeDocument/2006/relationships/hyperlink" Target="https://podminky.urs.cz/item/CS_URS_2024_01/978021191" TargetMode="External"/><Relationship Id="rId49" Type="http://schemas.openxmlformats.org/officeDocument/2006/relationships/hyperlink" Target="https://podminky.urs.cz/item/CS_URS_2024_01/722174002" TargetMode="External"/><Relationship Id="rId57" Type="http://schemas.openxmlformats.org/officeDocument/2006/relationships/hyperlink" Target="https://podminky.urs.cz/item/CS_URS_2024_01/725829131" TargetMode="External"/><Relationship Id="rId10" Type="http://schemas.openxmlformats.org/officeDocument/2006/relationships/hyperlink" Target="https://podminky.urs.cz/item/CS_URS_2024_01/346244381" TargetMode="External"/><Relationship Id="rId31" Type="http://schemas.openxmlformats.org/officeDocument/2006/relationships/hyperlink" Target="https://podminky.urs.cz/item/CS_URS_2024_01/965081343" TargetMode="External"/><Relationship Id="rId44" Type="http://schemas.openxmlformats.org/officeDocument/2006/relationships/hyperlink" Target="https://podminky.urs.cz/item/CS_URS_2024_01/711141559" TargetMode="External"/><Relationship Id="rId52" Type="http://schemas.openxmlformats.org/officeDocument/2006/relationships/hyperlink" Target="https://podminky.urs.cz/item/CS_URS_2024_01/722290234" TargetMode="External"/><Relationship Id="rId60" Type="http://schemas.openxmlformats.org/officeDocument/2006/relationships/hyperlink" Target="https://podminky.urs.cz/item/CS_URS_2024_01/766691914" TargetMode="External"/><Relationship Id="rId65" Type="http://schemas.openxmlformats.org/officeDocument/2006/relationships/hyperlink" Target="https://podminky.urs.cz/item/CS_URS_2024_01/998771121" TargetMode="External"/><Relationship Id="rId73" Type="http://schemas.openxmlformats.org/officeDocument/2006/relationships/hyperlink" Target="https://podminky.urs.cz/item/CS_URS_2024_01/783301313" TargetMode="External"/><Relationship Id="rId78" Type="http://schemas.openxmlformats.org/officeDocument/2006/relationships/hyperlink" Target="https://podminky.urs.cz/item/CS_URS_2024_01/784211119" TargetMode="External"/><Relationship Id="rId81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62751117" TargetMode="External"/><Relationship Id="rId9" Type="http://schemas.openxmlformats.org/officeDocument/2006/relationships/hyperlink" Target="https://podminky.urs.cz/item/CS_URS_2024_01/317944323" TargetMode="External"/><Relationship Id="rId13" Type="http://schemas.openxmlformats.org/officeDocument/2006/relationships/hyperlink" Target="https://podminky.urs.cz/item/CS_URS_2024_01/611131101" TargetMode="External"/><Relationship Id="rId18" Type="http://schemas.openxmlformats.org/officeDocument/2006/relationships/hyperlink" Target="https://podminky.urs.cz/item/CS_URS_2024_01/612142001" TargetMode="External"/><Relationship Id="rId39" Type="http://schemas.openxmlformats.org/officeDocument/2006/relationships/hyperlink" Target="https://podminky.urs.cz/item/CS_URS_2024_01/997006519" TargetMode="External"/><Relationship Id="rId34" Type="http://schemas.openxmlformats.org/officeDocument/2006/relationships/hyperlink" Target="https://podminky.urs.cz/item/CS_URS_2024_01/974032153" TargetMode="External"/><Relationship Id="rId50" Type="http://schemas.openxmlformats.org/officeDocument/2006/relationships/hyperlink" Target="https://podminky.urs.cz/item/CS_URS_2024_01/722190401" TargetMode="External"/><Relationship Id="rId55" Type="http://schemas.openxmlformats.org/officeDocument/2006/relationships/hyperlink" Target="https://podminky.urs.cz/item/CS_URS_2024_01/725219101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5313711" TargetMode="External"/><Relationship Id="rId71" Type="http://schemas.openxmlformats.org/officeDocument/2006/relationships/hyperlink" Target="https://podminky.urs.cz/item/CS_URS_2024_01/998781121" TargetMode="External"/><Relationship Id="rId2" Type="http://schemas.openxmlformats.org/officeDocument/2006/relationships/hyperlink" Target="https://podminky.urs.cz/item/CS_URS_2024_01/162211311" TargetMode="External"/><Relationship Id="rId29" Type="http://schemas.openxmlformats.org/officeDocument/2006/relationships/hyperlink" Target="https://podminky.urs.cz/item/CS_URS_2024_01/962023391" TargetMode="External"/><Relationship Id="rId24" Type="http://schemas.openxmlformats.org/officeDocument/2006/relationships/hyperlink" Target="https://podminky.urs.cz/item/CS_URS_2024_01/946112211" TargetMode="External"/><Relationship Id="rId40" Type="http://schemas.openxmlformats.org/officeDocument/2006/relationships/hyperlink" Target="https://podminky.urs.cz/item/CS_URS_2024_01/997013603" TargetMode="External"/><Relationship Id="rId45" Type="http://schemas.openxmlformats.org/officeDocument/2006/relationships/hyperlink" Target="https://podminky.urs.cz/item/CS_URS_2024_01/998711121" TargetMode="External"/><Relationship Id="rId66" Type="http://schemas.openxmlformats.org/officeDocument/2006/relationships/hyperlink" Target="https://podminky.urs.cz/item/CS_URS_2024_01/7811210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997006519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4_01/997006512" TargetMode="External"/><Relationship Id="rId1" Type="http://schemas.openxmlformats.org/officeDocument/2006/relationships/hyperlink" Target="https://podminky.urs.cz/item/CS_URS_2024_01/978012191" TargetMode="External"/><Relationship Id="rId6" Type="http://schemas.openxmlformats.org/officeDocument/2006/relationships/hyperlink" Target="https://podminky.urs.cz/item/CS_URS_2024_01/998763331" TargetMode="External"/><Relationship Id="rId5" Type="http://schemas.openxmlformats.org/officeDocument/2006/relationships/hyperlink" Target="https://podminky.urs.cz/item/CS_URS_2024_01/763431001" TargetMode="External"/><Relationship Id="rId4" Type="http://schemas.openxmlformats.org/officeDocument/2006/relationships/hyperlink" Target="https://podminky.urs.cz/item/CS_URS_2024_01/99701363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workbookViewId="0">
      <selection activeCell="Y20" sqref="Y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5" t="s">
        <v>14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25"/>
      <c r="AQ5" s="25"/>
      <c r="AR5" s="23"/>
      <c r="BE5" s="372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7" t="s">
        <v>17</v>
      </c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25"/>
      <c r="AQ6" s="25"/>
      <c r="AR6" s="23"/>
      <c r="BE6" s="373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73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73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3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73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73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3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73"/>
      <c r="BS13" s="20" t="s">
        <v>6</v>
      </c>
    </row>
    <row r="14" spans="1:74" ht="12.75">
      <c r="B14" s="24"/>
      <c r="C14" s="25"/>
      <c r="D14" s="25"/>
      <c r="E14" s="378" t="s">
        <v>30</v>
      </c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73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3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73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73"/>
      <c r="BS17" s="20" t="s">
        <v>32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3"/>
      <c r="BS18" s="20" t="s">
        <v>6</v>
      </c>
    </row>
    <row r="19" spans="1:71" s="1" customFormat="1" ht="12" customHeight="1">
      <c r="B19" s="24"/>
      <c r="C19" s="25"/>
      <c r="D19" s="32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73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73"/>
      <c r="BS20" s="20" t="s">
        <v>32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3"/>
    </row>
    <row r="22" spans="1:71" s="1" customFormat="1" ht="12" customHeight="1">
      <c r="B22" s="24"/>
      <c r="C22" s="25"/>
      <c r="D22" s="32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3"/>
    </row>
    <row r="23" spans="1:71" s="1" customFormat="1" ht="47.25" customHeight="1">
      <c r="B23" s="24"/>
      <c r="C23" s="25"/>
      <c r="D23" s="25"/>
      <c r="E23" s="380" t="s">
        <v>35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25"/>
      <c r="AP23" s="25"/>
      <c r="AQ23" s="25"/>
      <c r="AR23" s="23"/>
      <c r="BE23" s="373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3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3"/>
    </row>
    <row r="26" spans="1:71" s="2" customFormat="1" ht="25.9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1">
        <f>ROUND(AG54,2)</f>
        <v>0</v>
      </c>
      <c r="AL26" s="382"/>
      <c r="AM26" s="382"/>
      <c r="AN26" s="382"/>
      <c r="AO26" s="382"/>
      <c r="AP26" s="39"/>
      <c r="AQ26" s="39"/>
      <c r="AR26" s="42"/>
      <c r="BE26" s="373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3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3" t="s">
        <v>37</v>
      </c>
      <c r="M28" s="383"/>
      <c r="N28" s="383"/>
      <c r="O28" s="383"/>
      <c r="P28" s="383"/>
      <c r="Q28" s="39"/>
      <c r="R28" s="39"/>
      <c r="S28" s="39"/>
      <c r="T28" s="39"/>
      <c r="U28" s="39"/>
      <c r="V28" s="39"/>
      <c r="W28" s="383" t="s">
        <v>38</v>
      </c>
      <c r="X28" s="383"/>
      <c r="Y28" s="383"/>
      <c r="Z28" s="383"/>
      <c r="AA28" s="383"/>
      <c r="AB28" s="383"/>
      <c r="AC28" s="383"/>
      <c r="AD28" s="383"/>
      <c r="AE28" s="383"/>
      <c r="AF28" s="39"/>
      <c r="AG28" s="39"/>
      <c r="AH28" s="39"/>
      <c r="AI28" s="39"/>
      <c r="AJ28" s="39"/>
      <c r="AK28" s="383" t="s">
        <v>39</v>
      </c>
      <c r="AL28" s="383"/>
      <c r="AM28" s="383"/>
      <c r="AN28" s="383"/>
      <c r="AO28" s="383"/>
      <c r="AP28" s="39"/>
      <c r="AQ28" s="39"/>
      <c r="AR28" s="42"/>
      <c r="BE28" s="373"/>
    </row>
    <row r="29" spans="1:71" s="3" customFormat="1" ht="14.45" customHeight="1">
      <c r="B29" s="43"/>
      <c r="C29" s="44"/>
      <c r="D29" s="32" t="s">
        <v>40</v>
      </c>
      <c r="E29" s="44"/>
      <c r="F29" s="32" t="s">
        <v>41</v>
      </c>
      <c r="G29" s="44"/>
      <c r="H29" s="44"/>
      <c r="I29" s="44"/>
      <c r="J29" s="44"/>
      <c r="K29" s="44"/>
      <c r="L29" s="386">
        <v>0.21</v>
      </c>
      <c r="M29" s="385"/>
      <c r="N29" s="385"/>
      <c r="O29" s="385"/>
      <c r="P29" s="385"/>
      <c r="Q29" s="44"/>
      <c r="R29" s="44"/>
      <c r="S29" s="44"/>
      <c r="T29" s="44"/>
      <c r="U29" s="44"/>
      <c r="V29" s="44"/>
      <c r="W29" s="384">
        <f>ROUND(AZ54, 2)</f>
        <v>0</v>
      </c>
      <c r="X29" s="385"/>
      <c r="Y29" s="385"/>
      <c r="Z29" s="385"/>
      <c r="AA29" s="385"/>
      <c r="AB29" s="385"/>
      <c r="AC29" s="385"/>
      <c r="AD29" s="385"/>
      <c r="AE29" s="385"/>
      <c r="AF29" s="44"/>
      <c r="AG29" s="44"/>
      <c r="AH29" s="44"/>
      <c r="AI29" s="44"/>
      <c r="AJ29" s="44"/>
      <c r="AK29" s="384">
        <f>ROUND(AV54, 2)</f>
        <v>0</v>
      </c>
      <c r="AL29" s="385"/>
      <c r="AM29" s="385"/>
      <c r="AN29" s="385"/>
      <c r="AO29" s="385"/>
      <c r="AP29" s="44"/>
      <c r="AQ29" s="44"/>
      <c r="AR29" s="45"/>
      <c r="BE29" s="374"/>
    </row>
    <row r="30" spans="1:71" s="3" customFormat="1" ht="14.45" customHeight="1">
      <c r="B30" s="43"/>
      <c r="C30" s="44"/>
      <c r="D30" s="44"/>
      <c r="E30" s="44"/>
      <c r="F30" s="32" t="s">
        <v>42</v>
      </c>
      <c r="G30" s="44"/>
      <c r="H30" s="44"/>
      <c r="I30" s="44"/>
      <c r="J30" s="44"/>
      <c r="K30" s="44"/>
      <c r="L30" s="386">
        <v>0.15</v>
      </c>
      <c r="M30" s="385"/>
      <c r="N30" s="385"/>
      <c r="O30" s="385"/>
      <c r="P30" s="385"/>
      <c r="Q30" s="44"/>
      <c r="R30" s="44"/>
      <c r="S30" s="44"/>
      <c r="T30" s="44"/>
      <c r="U30" s="44"/>
      <c r="V30" s="44"/>
      <c r="W30" s="384">
        <f>ROUND(BA54, 2)</f>
        <v>0</v>
      </c>
      <c r="X30" s="385"/>
      <c r="Y30" s="385"/>
      <c r="Z30" s="385"/>
      <c r="AA30" s="385"/>
      <c r="AB30" s="385"/>
      <c r="AC30" s="385"/>
      <c r="AD30" s="385"/>
      <c r="AE30" s="385"/>
      <c r="AF30" s="44"/>
      <c r="AG30" s="44"/>
      <c r="AH30" s="44"/>
      <c r="AI30" s="44"/>
      <c r="AJ30" s="44"/>
      <c r="AK30" s="384">
        <f>ROUND(AW54, 2)</f>
        <v>0</v>
      </c>
      <c r="AL30" s="385"/>
      <c r="AM30" s="385"/>
      <c r="AN30" s="385"/>
      <c r="AO30" s="385"/>
      <c r="AP30" s="44"/>
      <c r="AQ30" s="44"/>
      <c r="AR30" s="45"/>
      <c r="BE30" s="374"/>
    </row>
    <row r="31" spans="1:71" s="3" customFormat="1" ht="14.45" hidden="1" customHeight="1">
      <c r="B31" s="43"/>
      <c r="C31" s="44"/>
      <c r="D31" s="44"/>
      <c r="E31" s="44"/>
      <c r="F31" s="32" t="s">
        <v>43</v>
      </c>
      <c r="G31" s="44"/>
      <c r="H31" s="44"/>
      <c r="I31" s="44"/>
      <c r="J31" s="44"/>
      <c r="K31" s="44"/>
      <c r="L31" s="386">
        <v>0.21</v>
      </c>
      <c r="M31" s="385"/>
      <c r="N31" s="385"/>
      <c r="O31" s="385"/>
      <c r="P31" s="385"/>
      <c r="Q31" s="44"/>
      <c r="R31" s="44"/>
      <c r="S31" s="44"/>
      <c r="T31" s="44"/>
      <c r="U31" s="44"/>
      <c r="V31" s="44"/>
      <c r="W31" s="384">
        <f>ROUND(BB54, 2)</f>
        <v>0</v>
      </c>
      <c r="X31" s="385"/>
      <c r="Y31" s="385"/>
      <c r="Z31" s="385"/>
      <c r="AA31" s="385"/>
      <c r="AB31" s="385"/>
      <c r="AC31" s="385"/>
      <c r="AD31" s="385"/>
      <c r="AE31" s="385"/>
      <c r="AF31" s="44"/>
      <c r="AG31" s="44"/>
      <c r="AH31" s="44"/>
      <c r="AI31" s="44"/>
      <c r="AJ31" s="44"/>
      <c r="AK31" s="384">
        <v>0</v>
      </c>
      <c r="AL31" s="385"/>
      <c r="AM31" s="385"/>
      <c r="AN31" s="385"/>
      <c r="AO31" s="385"/>
      <c r="AP31" s="44"/>
      <c r="AQ31" s="44"/>
      <c r="AR31" s="45"/>
      <c r="BE31" s="374"/>
    </row>
    <row r="32" spans="1:71" s="3" customFormat="1" ht="14.45" hidden="1" customHeight="1">
      <c r="B32" s="43"/>
      <c r="C32" s="44"/>
      <c r="D32" s="44"/>
      <c r="E32" s="44"/>
      <c r="F32" s="32" t="s">
        <v>44</v>
      </c>
      <c r="G32" s="44"/>
      <c r="H32" s="44"/>
      <c r="I32" s="44"/>
      <c r="J32" s="44"/>
      <c r="K32" s="44"/>
      <c r="L32" s="386">
        <v>0.15</v>
      </c>
      <c r="M32" s="385"/>
      <c r="N32" s="385"/>
      <c r="O32" s="385"/>
      <c r="P32" s="385"/>
      <c r="Q32" s="44"/>
      <c r="R32" s="44"/>
      <c r="S32" s="44"/>
      <c r="T32" s="44"/>
      <c r="U32" s="44"/>
      <c r="V32" s="44"/>
      <c r="W32" s="384">
        <f>ROUND(BC54, 2)</f>
        <v>0</v>
      </c>
      <c r="X32" s="385"/>
      <c r="Y32" s="385"/>
      <c r="Z32" s="385"/>
      <c r="AA32" s="385"/>
      <c r="AB32" s="385"/>
      <c r="AC32" s="385"/>
      <c r="AD32" s="385"/>
      <c r="AE32" s="385"/>
      <c r="AF32" s="44"/>
      <c r="AG32" s="44"/>
      <c r="AH32" s="44"/>
      <c r="AI32" s="44"/>
      <c r="AJ32" s="44"/>
      <c r="AK32" s="384">
        <v>0</v>
      </c>
      <c r="AL32" s="385"/>
      <c r="AM32" s="385"/>
      <c r="AN32" s="385"/>
      <c r="AO32" s="385"/>
      <c r="AP32" s="44"/>
      <c r="AQ32" s="44"/>
      <c r="AR32" s="45"/>
      <c r="BE32" s="374"/>
    </row>
    <row r="33" spans="1:57" s="3" customFormat="1" ht="14.45" hidden="1" customHeight="1">
      <c r="B33" s="43"/>
      <c r="C33" s="44"/>
      <c r="D33" s="44"/>
      <c r="E33" s="44"/>
      <c r="F33" s="32" t="s">
        <v>45</v>
      </c>
      <c r="G33" s="44"/>
      <c r="H33" s="44"/>
      <c r="I33" s="44"/>
      <c r="J33" s="44"/>
      <c r="K33" s="44"/>
      <c r="L33" s="386">
        <v>0</v>
      </c>
      <c r="M33" s="385"/>
      <c r="N33" s="385"/>
      <c r="O33" s="385"/>
      <c r="P33" s="385"/>
      <c r="Q33" s="44"/>
      <c r="R33" s="44"/>
      <c r="S33" s="44"/>
      <c r="T33" s="44"/>
      <c r="U33" s="44"/>
      <c r="V33" s="44"/>
      <c r="W33" s="384">
        <f>ROUND(BD54, 2)</f>
        <v>0</v>
      </c>
      <c r="X33" s="385"/>
      <c r="Y33" s="385"/>
      <c r="Z33" s="385"/>
      <c r="AA33" s="385"/>
      <c r="AB33" s="385"/>
      <c r="AC33" s="385"/>
      <c r="AD33" s="385"/>
      <c r="AE33" s="385"/>
      <c r="AF33" s="44"/>
      <c r="AG33" s="44"/>
      <c r="AH33" s="44"/>
      <c r="AI33" s="44"/>
      <c r="AJ33" s="44"/>
      <c r="AK33" s="384">
        <v>0</v>
      </c>
      <c r="AL33" s="385"/>
      <c r="AM33" s="385"/>
      <c r="AN33" s="385"/>
      <c r="AO33" s="385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390" t="s">
        <v>48</v>
      </c>
      <c r="Y35" s="388"/>
      <c r="Z35" s="388"/>
      <c r="AA35" s="388"/>
      <c r="AB35" s="388"/>
      <c r="AC35" s="48"/>
      <c r="AD35" s="48"/>
      <c r="AE35" s="48"/>
      <c r="AF35" s="48"/>
      <c r="AG35" s="48"/>
      <c r="AH35" s="48"/>
      <c r="AI35" s="48"/>
      <c r="AJ35" s="48"/>
      <c r="AK35" s="387">
        <f>SUM(AK26:AK33)</f>
        <v>0</v>
      </c>
      <c r="AL35" s="388"/>
      <c r="AM35" s="388"/>
      <c r="AN35" s="388"/>
      <c r="AO35" s="389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ZS_D_24_RE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48" t="str">
        <f>K6</f>
        <v>Stavební úpravy dílen v ZŠ Lískovec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ZŠ a MŠ Lískovec, K Sedlištím 320,738 01 FM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50" t="str">
        <f>IF(AN8= "","",AN8)</f>
        <v>11. 4. 2024</v>
      </c>
      <c r="AN47" s="350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57" t="str">
        <f>IF(E17="","",E17)</f>
        <v xml:space="preserve"> </v>
      </c>
      <c r="AN49" s="358"/>
      <c r="AO49" s="358"/>
      <c r="AP49" s="358"/>
      <c r="AQ49" s="39"/>
      <c r="AR49" s="42"/>
      <c r="AS49" s="351" t="s">
        <v>50</v>
      </c>
      <c r="AT49" s="35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357" t="str">
        <f>IF(E20="","",E20)</f>
        <v xml:space="preserve"> </v>
      </c>
      <c r="AN50" s="358"/>
      <c r="AO50" s="358"/>
      <c r="AP50" s="358"/>
      <c r="AQ50" s="39"/>
      <c r="AR50" s="42"/>
      <c r="AS50" s="353"/>
      <c r="AT50" s="35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55"/>
      <c r="AT51" s="35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9" t="s">
        <v>51</v>
      </c>
      <c r="D52" s="360"/>
      <c r="E52" s="360"/>
      <c r="F52" s="360"/>
      <c r="G52" s="360"/>
      <c r="H52" s="69"/>
      <c r="I52" s="362" t="s">
        <v>52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1" t="s">
        <v>53</v>
      </c>
      <c r="AH52" s="360"/>
      <c r="AI52" s="360"/>
      <c r="AJ52" s="360"/>
      <c r="AK52" s="360"/>
      <c r="AL52" s="360"/>
      <c r="AM52" s="360"/>
      <c r="AN52" s="362" t="s">
        <v>54</v>
      </c>
      <c r="AO52" s="360"/>
      <c r="AP52" s="360"/>
      <c r="AQ52" s="70" t="s">
        <v>55</v>
      </c>
      <c r="AR52" s="42"/>
      <c r="AS52" s="71" t="s">
        <v>56</v>
      </c>
      <c r="AT52" s="72" t="s">
        <v>57</v>
      </c>
      <c r="AU52" s="72" t="s">
        <v>58</v>
      </c>
      <c r="AV52" s="72" t="s">
        <v>59</v>
      </c>
      <c r="AW52" s="72" t="s">
        <v>60</v>
      </c>
      <c r="AX52" s="72" t="s">
        <v>61</v>
      </c>
      <c r="AY52" s="72" t="s">
        <v>62</v>
      </c>
      <c r="AZ52" s="72" t="s">
        <v>63</v>
      </c>
      <c r="BA52" s="72" t="s">
        <v>64</v>
      </c>
      <c r="BB52" s="72" t="s">
        <v>65</v>
      </c>
      <c r="BC52" s="72" t="s">
        <v>66</v>
      </c>
      <c r="BD52" s="73" t="s">
        <v>67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0">
        <f>ROUND(AG55+AG58+AG60,2)</f>
        <v>0</v>
      </c>
      <c r="AH54" s="370"/>
      <c r="AI54" s="370"/>
      <c r="AJ54" s="370"/>
      <c r="AK54" s="370"/>
      <c r="AL54" s="370"/>
      <c r="AM54" s="370"/>
      <c r="AN54" s="371">
        <f t="shared" ref="AN54:AN60" si="0">SUM(AG54,AT54)</f>
        <v>0</v>
      </c>
      <c r="AO54" s="371"/>
      <c r="AP54" s="371"/>
      <c r="AQ54" s="81" t="s">
        <v>19</v>
      </c>
      <c r="AR54" s="82"/>
      <c r="AS54" s="83">
        <f>ROUND(AS55+AS58+AS60,2)</f>
        <v>0</v>
      </c>
      <c r="AT54" s="84">
        <f t="shared" ref="AT54:AT60" si="1">ROUND(SUM(AV54:AW54),2)</f>
        <v>0</v>
      </c>
      <c r="AU54" s="85">
        <f>ROUND(AU55+AU58+AU60,5)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ROUND(AZ55+AZ58+AZ60,2)</f>
        <v>0</v>
      </c>
      <c r="BA54" s="84">
        <f>ROUND(BA55+BA58+BA60,2)</f>
        <v>0</v>
      </c>
      <c r="BB54" s="84">
        <f>ROUND(BB55+BB58+BB60,2)</f>
        <v>0</v>
      </c>
      <c r="BC54" s="84">
        <f>ROUND(BC55+BC58+BC60,2)</f>
        <v>0</v>
      </c>
      <c r="BD54" s="86">
        <f>ROUND(BD55+BD58+BD60,2)</f>
        <v>0</v>
      </c>
      <c r="BS54" s="87" t="s">
        <v>69</v>
      </c>
      <c r="BT54" s="87" t="s">
        <v>70</v>
      </c>
      <c r="BU54" s="88" t="s">
        <v>71</v>
      </c>
      <c r="BV54" s="87" t="s">
        <v>72</v>
      </c>
      <c r="BW54" s="87" t="s">
        <v>5</v>
      </c>
      <c r="BX54" s="87" t="s">
        <v>73</v>
      </c>
      <c r="CL54" s="87" t="s">
        <v>19</v>
      </c>
    </row>
    <row r="55" spans="1:91" s="7" customFormat="1" ht="16.5" customHeight="1">
      <c r="B55" s="89"/>
      <c r="C55" s="90"/>
      <c r="D55" s="366" t="s">
        <v>74</v>
      </c>
      <c r="E55" s="366"/>
      <c r="F55" s="366"/>
      <c r="G55" s="366"/>
      <c r="H55" s="366"/>
      <c r="I55" s="91"/>
      <c r="J55" s="366" t="s">
        <v>75</v>
      </c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3">
        <f>ROUND(SUM(AG56:AG57),2)</f>
        <v>0</v>
      </c>
      <c r="AH55" s="364"/>
      <c r="AI55" s="364"/>
      <c r="AJ55" s="364"/>
      <c r="AK55" s="364"/>
      <c r="AL55" s="364"/>
      <c r="AM55" s="364"/>
      <c r="AN55" s="365">
        <f t="shared" si="0"/>
        <v>0</v>
      </c>
      <c r="AO55" s="364"/>
      <c r="AP55" s="364"/>
      <c r="AQ55" s="92" t="s">
        <v>76</v>
      </c>
      <c r="AR55" s="93"/>
      <c r="AS55" s="94">
        <f>ROUND(SUM(AS56:AS57),2)</f>
        <v>0</v>
      </c>
      <c r="AT55" s="95">
        <f t="shared" si="1"/>
        <v>0</v>
      </c>
      <c r="AU55" s="96">
        <f>ROUND(SUM(AU56:AU57),5)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ROUND(SUM(AZ56:AZ57),2)</f>
        <v>0</v>
      </c>
      <c r="BA55" s="95">
        <f>ROUND(SUM(BA56:BA57),2)</f>
        <v>0</v>
      </c>
      <c r="BB55" s="95">
        <f>ROUND(SUM(BB56:BB57),2)</f>
        <v>0</v>
      </c>
      <c r="BC55" s="95">
        <f>ROUND(SUM(BC56:BC57),2)</f>
        <v>0</v>
      </c>
      <c r="BD55" s="97">
        <f>ROUND(SUM(BD56:BD57),2)</f>
        <v>0</v>
      </c>
      <c r="BS55" s="98" t="s">
        <v>69</v>
      </c>
      <c r="BT55" s="98" t="s">
        <v>77</v>
      </c>
      <c r="BV55" s="98" t="s">
        <v>72</v>
      </c>
      <c r="BW55" s="98" t="s">
        <v>78</v>
      </c>
      <c r="BX55" s="98" t="s">
        <v>5</v>
      </c>
      <c r="CL55" s="98" t="s">
        <v>19</v>
      </c>
      <c r="CM55" s="98" t="s">
        <v>79</v>
      </c>
    </row>
    <row r="56" spans="1:91" s="4" customFormat="1" ht="16.5" customHeight="1">
      <c r="A56" s="99" t="s">
        <v>80</v>
      </c>
      <c r="B56" s="54"/>
      <c r="C56" s="100"/>
      <c r="D56" s="100"/>
      <c r="E56" s="369" t="s">
        <v>74</v>
      </c>
      <c r="F56" s="369"/>
      <c r="G56" s="369"/>
      <c r="H56" s="369"/>
      <c r="I56" s="369"/>
      <c r="J56" s="100"/>
      <c r="K56" s="369" t="s">
        <v>75</v>
      </c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7">
        <f>'D.1.2 - Stavebně konstruk...'!J30</f>
        <v>0</v>
      </c>
      <c r="AH56" s="368"/>
      <c r="AI56" s="368"/>
      <c r="AJ56" s="368"/>
      <c r="AK56" s="368"/>
      <c r="AL56" s="368"/>
      <c r="AM56" s="368"/>
      <c r="AN56" s="367">
        <f t="shared" si="0"/>
        <v>0</v>
      </c>
      <c r="AO56" s="368"/>
      <c r="AP56" s="368"/>
      <c r="AQ56" s="101" t="s">
        <v>81</v>
      </c>
      <c r="AR56" s="56"/>
      <c r="AS56" s="102">
        <v>0</v>
      </c>
      <c r="AT56" s="103">
        <f t="shared" si="1"/>
        <v>0</v>
      </c>
      <c r="AU56" s="104">
        <f>'D.1.2 - Stavebně konstruk...'!P113</f>
        <v>0</v>
      </c>
      <c r="AV56" s="103">
        <f>'D.1.2 - Stavebně konstruk...'!J33</f>
        <v>0</v>
      </c>
      <c r="AW56" s="103">
        <f>'D.1.2 - Stavebně konstruk...'!J34</f>
        <v>0</v>
      </c>
      <c r="AX56" s="103">
        <f>'D.1.2 - Stavebně konstruk...'!J35</f>
        <v>0</v>
      </c>
      <c r="AY56" s="103">
        <f>'D.1.2 - Stavebně konstruk...'!J36</f>
        <v>0</v>
      </c>
      <c r="AZ56" s="103">
        <f>'D.1.2 - Stavebně konstruk...'!F33</f>
        <v>0</v>
      </c>
      <c r="BA56" s="103">
        <f>'D.1.2 - Stavebně konstruk...'!F34</f>
        <v>0</v>
      </c>
      <c r="BB56" s="103">
        <f>'D.1.2 - Stavebně konstruk...'!F35</f>
        <v>0</v>
      </c>
      <c r="BC56" s="103">
        <f>'D.1.2 - Stavebně konstruk...'!F36</f>
        <v>0</v>
      </c>
      <c r="BD56" s="105">
        <f>'D.1.2 - Stavebně konstruk...'!F37</f>
        <v>0</v>
      </c>
      <c r="BT56" s="106" t="s">
        <v>79</v>
      </c>
      <c r="BU56" s="106" t="s">
        <v>82</v>
      </c>
      <c r="BV56" s="106" t="s">
        <v>72</v>
      </c>
      <c r="BW56" s="106" t="s">
        <v>78</v>
      </c>
      <c r="BX56" s="106" t="s">
        <v>5</v>
      </c>
      <c r="CL56" s="106" t="s">
        <v>19</v>
      </c>
      <c r="CM56" s="106" t="s">
        <v>79</v>
      </c>
    </row>
    <row r="57" spans="1:91" s="4" customFormat="1" ht="16.5" customHeight="1">
      <c r="A57" s="99" t="s">
        <v>80</v>
      </c>
      <c r="B57" s="54"/>
      <c r="C57" s="100"/>
      <c r="D57" s="100"/>
      <c r="E57" s="369" t="s">
        <v>83</v>
      </c>
      <c r="F57" s="369"/>
      <c r="G57" s="369"/>
      <c r="H57" s="369"/>
      <c r="I57" s="369"/>
      <c r="J57" s="100"/>
      <c r="K57" s="369" t="s">
        <v>84</v>
      </c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7">
        <f>'D.1.2.1 - Podhled'!J32</f>
        <v>0</v>
      </c>
      <c r="AH57" s="368"/>
      <c r="AI57" s="368"/>
      <c r="AJ57" s="368"/>
      <c r="AK57" s="368"/>
      <c r="AL57" s="368"/>
      <c r="AM57" s="368"/>
      <c r="AN57" s="367">
        <f t="shared" si="0"/>
        <v>0</v>
      </c>
      <c r="AO57" s="368"/>
      <c r="AP57" s="368"/>
      <c r="AQ57" s="101" t="s">
        <v>81</v>
      </c>
      <c r="AR57" s="56"/>
      <c r="AS57" s="102">
        <v>0</v>
      </c>
      <c r="AT57" s="103">
        <f t="shared" si="1"/>
        <v>0</v>
      </c>
      <c r="AU57" s="104">
        <f>'D.1.2.1 - Podhled'!P91</f>
        <v>0</v>
      </c>
      <c r="AV57" s="103">
        <f>'D.1.2.1 - Podhled'!J35</f>
        <v>0</v>
      </c>
      <c r="AW57" s="103">
        <f>'D.1.2.1 - Podhled'!J36</f>
        <v>0</v>
      </c>
      <c r="AX57" s="103">
        <f>'D.1.2.1 - Podhled'!J37</f>
        <v>0</v>
      </c>
      <c r="AY57" s="103">
        <f>'D.1.2.1 - Podhled'!J38</f>
        <v>0</v>
      </c>
      <c r="AZ57" s="103">
        <f>'D.1.2.1 - Podhled'!F35</f>
        <v>0</v>
      </c>
      <c r="BA57" s="103">
        <f>'D.1.2.1 - Podhled'!F36</f>
        <v>0</v>
      </c>
      <c r="BB57" s="103">
        <f>'D.1.2.1 - Podhled'!F37</f>
        <v>0</v>
      </c>
      <c r="BC57" s="103">
        <f>'D.1.2.1 - Podhled'!F38</f>
        <v>0</v>
      </c>
      <c r="BD57" s="105">
        <f>'D.1.2.1 - Podhled'!F39</f>
        <v>0</v>
      </c>
      <c r="BT57" s="106" t="s">
        <v>79</v>
      </c>
      <c r="BV57" s="106" t="s">
        <v>72</v>
      </c>
      <c r="BW57" s="106" t="s">
        <v>85</v>
      </c>
      <c r="BX57" s="106" t="s">
        <v>78</v>
      </c>
      <c r="CL57" s="106" t="s">
        <v>19</v>
      </c>
    </row>
    <row r="58" spans="1:91" s="7" customFormat="1" ht="16.5" customHeight="1">
      <c r="B58" s="89"/>
      <c r="C58" s="90"/>
      <c r="D58" s="366" t="s">
        <v>86</v>
      </c>
      <c r="E58" s="366"/>
      <c r="F58" s="366"/>
      <c r="G58" s="366"/>
      <c r="H58" s="366"/>
      <c r="I58" s="91"/>
      <c r="J58" s="366" t="s">
        <v>87</v>
      </c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3">
        <f>ROUND(AG59,2)</f>
        <v>0</v>
      </c>
      <c r="AH58" s="364"/>
      <c r="AI58" s="364"/>
      <c r="AJ58" s="364"/>
      <c r="AK58" s="364"/>
      <c r="AL58" s="364"/>
      <c r="AM58" s="364"/>
      <c r="AN58" s="365">
        <f t="shared" si="0"/>
        <v>0</v>
      </c>
      <c r="AO58" s="364"/>
      <c r="AP58" s="364"/>
      <c r="AQ58" s="92" t="s">
        <v>76</v>
      </c>
      <c r="AR58" s="93"/>
      <c r="AS58" s="94">
        <f>ROUND(AS59,2)</f>
        <v>0</v>
      </c>
      <c r="AT58" s="95">
        <f t="shared" si="1"/>
        <v>0</v>
      </c>
      <c r="AU58" s="96">
        <f>ROUND(AU59,5)</f>
        <v>0</v>
      </c>
      <c r="AV58" s="95">
        <f>ROUND(AZ58*L29,2)</f>
        <v>0</v>
      </c>
      <c r="AW58" s="95">
        <f>ROUND(BA58*L30,2)</f>
        <v>0</v>
      </c>
      <c r="AX58" s="95">
        <f>ROUND(BB58*L29,2)</f>
        <v>0</v>
      </c>
      <c r="AY58" s="95">
        <f>ROUND(BC58*L30,2)</f>
        <v>0</v>
      </c>
      <c r="AZ58" s="95">
        <f>ROUND(AZ59,2)</f>
        <v>0</v>
      </c>
      <c r="BA58" s="95">
        <f>ROUND(BA59,2)</f>
        <v>0</v>
      </c>
      <c r="BB58" s="95">
        <f>ROUND(BB59,2)</f>
        <v>0</v>
      </c>
      <c r="BC58" s="95">
        <f>ROUND(BC59,2)</f>
        <v>0</v>
      </c>
      <c r="BD58" s="97">
        <f>ROUND(BD59,2)</f>
        <v>0</v>
      </c>
      <c r="BS58" s="98" t="s">
        <v>69</v>
      </c>
      <c r="BT58" s="98" t="s">
        <v>77</v>
      </c>
      <c r="BU58" s="98" t="s">
        <v>71</v>
      </c>
      <c r="BV58" s="98" t="s">
        <v>72</v>
      </c>
      <c r="BW58" s="98" t="s">
        <v>88</v>
      </c>
      <c r="BX58" s="98" t="s">
        <v>5</v>
      </c>
      <c r="CL58" s="98" t="s">
        <v>19</v>
      </c>
      <c r="CM58" s="98" t="s">
        <v>79</v>
      </c>
    </row>
    <row r="59" spans="1:91" s="4" customFormat="1" ht="16.5" customHeight="1">
      <c r="A59" s="99" t="s">
        <v>80</v>
      </c>
      <c r="B59" s="54"/>
      <c r="C59" s="100"/>
      <c r="D59" s="100"/>
      <c r="E59" s="369" t="s">
        <v>89</v>
      </c>
      <c r="F59" s="369"/>
      <c r="G59" s="369"/>
      <c r="H59" s="369"/>
      <c r="I59" s="369"/>
      <c r="J59" s="100"/>
      <c r="K59" s="369" t="s">
        <v>90</v>
      </c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7">
        <f>'100 - Elektroinstalace'!J32</f>
        <v>0</v>
      </c>
      <c r="AH59" s="368"/>
      <c r="AI59" s="368"/>
      <c r="AJ59" s="368"/>
      <c r="AK59" s="368"/>
      <c r="AL59" s="368"/>
      <c r="AM59" s="368"/>
      <c r="AN59" s="367">
        <f t="shared" si="0"/>
        <v>0</v>
      </c>
      <c r="AO59" s="368"/>
      <c r="AP59" s="368"/>
      <c r="AQ59" s="101" t="s">
        <v>81</v>
      </c>
      <c r="AR59" s="56"/>
      <c r="AS59" s="102">
        <v>0</v>
      </c>
      <c r="AT59" s="103">
        <f t="shared" si="1"/>
        <v>0</v>
      </c>
      <c r="AU59" s="104">
        <f>'100 - Elektroinstalace'!P94</f>
        <v>0</v>
      </c>
      <c r="AV59" s="103">
        <f>'100 - Elektroinstalace'!J35</f>
        <v>0</v>
      </c>
      <c r="AW59" s="103">
        <f>'100 - Elektroinstalace'!J36</f>
        <v>0</v>
      </c>
      <c r="AX59" s="103">
        <f>'100 - Elektroinstalace'!J37</f>
        <v>0</v>
      </c>
      <c r="AY59" s="103">
        <f>'100 - Elektroinstalace'!J38</f>
        <v>0</v>
      </c>
      <c r="AZ59" s="103">
        <f>'100 - Elektroinstalace'!F35</f>
        <v>0</v>
      </c>
      <c r="BA59" s="103">
        <f>'100 - Elektroinstalace'!F36</f>
        <v>0</v>
      </c>
      <c r="BB59" s="103">
        <f>'100 - Elektroinstalace'!F37</f>
        <v>0</v>
      </c>
      <c r="BC59" s="103">
        <f>'100 - Elektroinstalace'!F38</f>
        <v>0</v>
      </c>
      <c r="BD59" s="105">
        <f>'100 - Elektroinstalace'!F39</f>
        <v>0</v>
      </c>
      <c r="BT59" s="106" t="s">
        <v>79</v>
      </c>
      <c r="BV59" s="106" t="s">
        <v>72</v>
      </c>
      <c r="BW59" s="106" t="s">
        <v>91</v>
      </c>
      <c r="BX59" s="106" t="s">
        <v>88</v>
      </c>
      <c r="CL59" s="106" t="s">
        <v>19</v>
      </c>
    </row>
    <row r="60" spans="1:91" s="7" customFormat="1" ht="16.5" customHeight="1">
      <c r="A60" s="99" t="s">
        <v>80</v>
      </c>
      <c r="B60" s="89"/>
      <c r="C60" s="90"/>
      <c r="D60" s="366" t="s">
        <v>92</v>
      </c>
      <c r="E60" s="366"/>
      <c r="F60" s="366"/>
      <c r="G60" s="366"/>
      <c r="H60" s="366"/>
      <c r="I60" s="91"/>
      <c r="J60" s="366" t="s">
        <v>93</v>
      </c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5">
        <f>'VON - Vedlejší a ostatní ...'!J30</f>
        <v>0</v>
      </c>
      <c r="AH60" s="364"/>
      <c r="AI60" s="364"/>
      <c r="AJ60" s="364"/>
      <c r="AK60" s="364"/>
      <c r="AL60" s="364"/>
      <c r="AM60" s="364"/>
      <c r="AN60" s="365">
        <f t="shared" si="0"/>
        <v>0</v>
      </c>
      <c r="AO60" s="364"/>
      <c r="AP60" s="364"/>
      <c r="AQ60" s="92" t="s">
        <v>92</v>
      </c>
      <c r="AR60" s="93"/>
      <c r="AS60" s="107">
        <v>0</v>
      </c>
      <c r="AT60" s="108">
        <f t="shared" si="1"/>
        <v>0</v>
      </c>
      <c r="AU60" s="109">
        <f>'VON - Vedlejší a ostatní ...'!P82</f>
        <v>0</v>
      </c>
      <c r="AV60" s="108">
        <f>'VON - Vedlejší a ostatní ...'!J33</f>
        <v>0</v>
      </c>
      <c r="AW60" s="108">
        <f>'VON - Vedlejší a ostatní ...'!J34</f>
        <v>0</v>
      </c>
      <c r="AX60" s="108">
        <f>'VON - Vedlejší a ostatní ...'!J35</f>
        <v>0</v>
      </c>
      <c r="AY60" s="108">
        <f>'VON - Vedlejší a ostatní ...'!J36</f>
        <v>0</v>
      </c>
      <c r="AZ60" s="108">
        <f>'VON - Vedlejší a ostatní ...'!F33</f>
        <v>0</v>
      </c>
      <c r="BA60" s="108">
        <f>'VON - Vedlejší a ostatní ...'!F34</f>
        <v>0</v>
      </c>
      <c r="BB60" s="108">
        <f>'VON - Vedlejší a ostatní ...'!F35</f>
        <v>0</v>
      </c>
      <c r="BC60" s="108">
        <f>'VON - Vedlejší a ostatní ...'!F36</f>
        <v>0</v>
      </c>
      <c r="BD60" s="110">
        <f>'VON - Vedlejší a ostatní ...'!F37</f>
        <v>0</v>
      </c>
      <c r="BT60" s="98" t="s">
        <v>77</v>
      </c>
      <c r="BV60" s="98" t="s">
        <v>72</v>
      </c>
      <c r="BW60" s="98" t="s">
        <v>94</v>
      </c>
      <c r="BX60" s="98" t="s">
        <v>5</v>
      </c>
      <c r="CL60" s="98" t="s">
        <v>19</v>
      </c>
      <c r="CM60" s="98" t="s">
        <v>79</v>
      </c>
    </row>
    <row r="61" spans="1:91" s="2" customFormat="1" ht="30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2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  <row r="62" spans="1:91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</sheetData>
  <sheetProtection algorithmName="SHA-512" hashValue="UExAT/jbTMQb7rUqMwIEEFUnqXAqIeuDnVeezht9cTkf3B5MHJDi2w+lgATEdsmo0xdf7FrtFhmdCrwZUvKyXA==" saltValue="PGUcsirlbECogcuhHK33kw/7r1AfeEA1TuxODPuhjE3TssEtmk8Nci1RtQ7QaOUri5bDlGOSFz+qNfpoiLg9jA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D60:H60"/>
    <mergeCell ref="J60:AF60"/>
    <mergeCell ref="AG54:AM54"/>
    <mergeCell ref="AN54:AP54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D.1.2 - Stavebně konstruk...'!C2" display="/"/>
    <hyperlink ref="A57" location="'D.1.2.1 - Podhled'!C2" display="/"/>
    <hyperlink ref="A59" location="'100 - Elektroinstalace'!C2" display="/"/>
    <hyperlink ref="A60" location="'VON - Vedlejší a ostatní 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0" t="s">
        <v>78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95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Stavební úpravy dílen v ZŠ Lískovec</v>
      </c>
      <c r="F7" s="393"/>
      <c r="G7" s="393"/>
      <c r="H7" s="393"/>
      <c r="L7" s="23"/>
    </row>
    <row r="8" spans="1:46" s="2" customFormat="1" ht="12" customHeight="1">
      <c r="A8" s="37"/>
      <c r="B8" s="42"/>
      <c r="C8" s="37"/>
      <c r="D8" s="115" t="s">
        <v>96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4" t="s">
        <v>97</v>
      </c>
      <c r="F9" s="395"/>
      <c r="G9" s="395"/>
      <c r="H9" s="39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27</v>
      </c>
      <c r="G12" s="37"/>
      <c r="H12" s="37"/>
      <c r="I12" s="115" t="s">
        <v>23</v>
      </c>
      <c r="J12" s="117" t="str">
        <f>'Rekapitulace stavby'!AN8</f>
        <v>11. 4. 2024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6" t="str">
        <f>'Rekapitulace stavby'!E14</f>
        <v>Vyplň údaj</v>
      </c>
      <c r="F18" s="397"/>
      <c r="G18" s="397"/>
      <c r="H18" s="397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19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27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33</v>
      </c>
      <c r="E23" s="37"/>
      <c r="F23" s="37"/>
      <c r="G23" s="37"/>
      <c r="H23" s="37"/>
      <c r="I23" s="115" t="s">
        <v>26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27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34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8" t="s">
        <v>19</v>
      </c>
      <c r="F27" s="398"/>
      <c r="G27" s="398"/>
      <c r="H27" s="39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36</v>
      </c>
      <c r="E30" s="37"/>
      <c r="F30" s="37"/>
      <c r="G30" s="37"/>
      <c r="H30" s="37"/>
      <c r="I30" s="37"/>
      <c r="J30" s="123">
        <f>ROUND(J113,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38</v>
      </c>
      <c r="G32" s="37"/>
      <c r="H32" s="37"/>
      <c r="I32" s="124" t="s">
        <v>37</v>
      </c>
      <c r="J32" s="124" t="s">
        <v>39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40</v>
      </c>
      <c r="E33" s="115" t="s">
        <v>41</v>
      </c>
      <c r="F33" s="126">
        <f>ROUND((SUM(BE113:BE660)),  2)</f>
        <v>0</v>
      </c>
      <c r="G33" s="37"/>
      <c r="H33" s="37"/>
      <c r="I33" s="127">
        <v>0.21</v>
      </c>
      <c r="J33" s="126">
        <f>ROUND(((SUM(BE113:BE660))*I33),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42</v>
      </c>
      <c r="F34" s="126">
        <f>ROUND((SUM(BF113:BF660)),  2)</f>
        <v>0</v>
      </c>
      <c r="G34" s="37"/>
      <c r="H34" s="37"/>
      <c r="I34" s="127">
        <v>0.15</v>
      </c>
      <c r="J34" s="126">
        <f>ROUND(((SUM(BF113:BF660))*I34),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43</v>
      </c>
      <c r="F35" s="126">
        <f>ROUND((SUM(BG113:BG660)),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44</v>
      </c>
      <c r="F36" s="126">
        <f>ROUND((SUM(BH113:BH660)),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ROUND((SUM(BI113:BI660)),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46</v>
      </c>
      <c r="E39" s="130"/>
      <c r="F39" s="130"/>
      <c r="G39" s="131" t="s">
        <v>47</v>
      </c>
      <c r="H39" s="132" t="s">
        <v>48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9" t="str">
        <f>E7</f>
        <v>Stavební úpravy dílen v ZŠ Lískovec</v>
      </c>
      <c r="F48" s="400"/>
      <c r="G48" s="400"/>
      <c r="H48" s="400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D.1.2 - Stavebně konstrukční řešení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11. 4. 2024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31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99</v>
      </c>
      <c r="D57" s="140"/>
      <c r="E57" s="140"/>
      <c r="F57" s="140"/>
      <c r="G57" s="140"/>
      <c r="H57" s="140"/>
      <c r="I57" s="140"/>
      <c r="J57" s="141" t="s">
        <v>100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68</v>
      </c>
      <c r="D59" s="39"/>
      <c r="E59" s="39"/>
      <c r="F59" s="39"/>
      <c r="G59" s="39"/>
      <c r="H59" s="39"/>
      <c r="I59" s="39"/>
      <c r="J59" s="80">
        <f>J113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43"/>
      <c r="C60" s="144"/>
      <c r="D60" s="145" t="s">
        <v>102</v>
      </c>
      <c r="E60" s="146"/>
      <c r="F60" s="146"/>
      <c r="G60" s="146"/>
      <c r="H60" s="146"/>
      <c r="I60" s="146"/>
      <c r="J60" s="147">
        <f>J114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103</v>
      </c>
      <c r="E61" s="151"/>
      <c r="F61" s="151"/>
      <c r="G61" s="151"/>
      <c r="H61" s="151"/>
      <c r="I61" s="151"/>
      <c r="J61" s="152">
        <f>J115</f>
        <v>0</v>
      </c>
      <c r="K61" s="100"/>
      <c r="L61" s="153"/>
    </row>
    <row r="62" spans="1:47" s="10" customFormat="1" ht="14.85" customHeight="1">
      <c r="B62" s="149"/>
      <c r="C62" s="100"/>
      <c r="D62" s="150" t="s">
        <v>104</v>
      </c>
      <c r="E62" s="151"/>
      <c r="F62" s="151"/>
      <c r="G62" s="151"/>
      <c r="H62" s="151"/>
      <c r="I62" s="151"/>
      <c r="J62" s="152">
        <f>J116</f>
        <v>0</v>
      </c>
      <c r="K62" s="100"/>
      <c r="L62" s="153"/>
    </row>
    <row r="63" spans="1:47" s="10" customFormat="1" ht="14.85" customHeight="1">
      <c r="B63" s="149"/>
      <c r="C63" s="100"/>
      <c r="D63" s="150" t="s">
        <v>105</v>
      </c>
      <c r="E63" s="151"/>
      <c r="F63" s="151"/>
      <c r="G63" s="151"/>
      <c r="H63" s="151"/>
      <c r="I63" s="151"/>
      <c r="J63" s="152">
        <f>J122</f>
        <v>0</v>
      </c>
      <c r="K63" s="100"/>
      <c r="L63" s="153"/>
    </row>
    <row r="64" spans="1:47" s="10" customFormat="1" ht="14.85" customHeight="1">
      <c r="B64" s="149"/>
      <c r="C64" s="100"/>
      <c r="D64" s="150" t="s">
        <v>106</v>
      </c>
      <c r="E64" s="151"/>
      <c r="F64" s="151"/>
      <c r="G64" s="151"/>
      <c r="H64" s="151"/>
      <c r="I64" s="151"/>
      <c r="J64" s="152">
        <f>J138</f>
        <v>0</v>
      </c>
      <c r="K64" s="100"/>
      <c r="L64" s="153"/>
    </row>
    <row r="65" spans="2:12" s="10" customFormat="1" ht="19.899999999999999" customHeight="1">
      <c r="B65" s="149"/>
      <c r="C65" s="100"/>
      <c r="D65" s="150" t="s">
        <v>107</v>
      </c>
      <c r="E65" s="151"/>
      <c r="F65" s="151"/>
      <c r="G65" s="151"/>
      <c r="H65" s="151"/>
      <c r="I65" s="151"/>
      <c r="J65" s="152">
        <f>J148</f>
        <v>0</v>
      </c>
      <c r="K65" s="100"/>
      <c r="L65" s="153"/>
    </row>
    <row r="66" spans="2:12" s="10" customFormat="1" ht="14.85" customHeight="1">
      <c r="B66" s="149"/>
      <c r="C66" s="100"/>
      <c r="D66" s="150" t="s">
        <v>108</v>
      </c>
      <c r="E66" s="151"/>
      <c r="F66" s="151"/>
      <c r="G66" s="151"/>
      <c r="H66" s="151"/>
      <c r="I66" s="151"/>
      <c r="J66" s="152">
        <f>J149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109</v>
      </c>
      <c r="E67" s="151"/>
      <c r="F67" s="151"/>
      <c r="G67" s="151"/>
      <c r="H67" s="151"/>
      <c r="I67" s="151"/>
      <c r="J67" s="152">
        <f>J156</f>
        <v>0</v>
      </c>
      <c r="K67" s="100"/>
      <c r="L67" s="153"/>
    </row>
    <row r="68" spans="2:12" s="10" customFormat="1" ht="14.85" customHeight="1">
      <c r="B68" s="149"/>
      <c r="C68" s="100"/>
      <c r="D68" s="150" t="s">
        <v>110</v>
      </c>
      <c r="E68" s="151"/>
      <c r="F68" s="151"/>
      <c r="G68" s="151"/>
      <c r="H68" s="151"/>
      <c r="I68" s="151"/>
      <c r="J68" s="152">
        <f>J157</f>
        <v>0</v>
      </c>
      <c r="K68" s="100"/>
      <c r="L68" s="153"/>
    </row>
    <row r="69" spans="2:12" s="10" customFormat="1" ht="14.85" customHeight="1">
      <c r="B69" s="149"/>
      <c r="C69" s="100"/>
      <c r="D69" s="150" t="s">
        <v>111</v>
      </c>
      <c r="E69" s="151"/>
      <c r="F69" s="151"/>
      <c r="G69" s="151"/>
      <c r="H69" s="151"/>
      <c r="I69" s="151"/>
      <c r="J69" s="152">
        <f>J183</f>
        <v>0</v>
      </c>
      <c r="K69" s="100"/>
      <c r="L69" s="153"/>
    </row>
    <row r="70" spans="2:12" s="10" customFormat="1" ht="19.899999999999999" customHeight="1">
      <c r="B70" s="149"/>
      <c r="C70" s="100"/>
      <c r="D70" s="150" t="s">
        <v>112</v>
      </c>
      <c r="E70" s="151"/>
      <c r="F70" s="151"/>
      <c r="G70" s="151"/>
      <c r="H70" s="151"/>
      <c r="I70" s="151"/>
      <c r="J70" s="152">
        <f>J190</f>
        <v>0</v>
      </c>
      <c r="K70" s="100"/>
      <c r="L70" s="153"/>
    </row>
    <row r="71" spans="2:12" s="10" customFormat="1" ht="14.85" customHeight="1">
      <c r="B71" s="149"/>
      <c r="C71" s="100"/>
      <c r="D71" s="150" t="s">
        <v>113</v>
      </c>
      <c r="E71" s="151"/>
      <c r="F71" s="151"/>
      <c r="G71" s="151"/>
      <c r="H71" s="151"/>
      <c r="I71" s="151"/>
      <c r="J71" s="152">
        <f>J191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114</v>
      </c>
      <c r="E72" s="151"/>
      <c r="F72" s="151"/>
      <c r="G72" s="151"/>
      <c r="H72" s="151"/>
      <c r="I72" s="151"/>
      <c r="J72" s="152">
        <f>J202</f>
        <v>0</v>
      </c>
      <c r="K72" s="100"/>
      <c r="L72" s="153"/>
    </row>
    <row r="73" spans="2:12" s="10" customFormat="1" ht="14.85" customHeight="1">
      <c r="B73" s="149"/>
      <c r="C73" s="100"/>
      <c r="D73" s="150" t="s">
        <v>115</v>
      </c>
      <c r="E73" s="151"/>
      <c r="F73" s="151"/>
      <c r="G73" s="151"/>
      <c r="H73" s="151"/>
      <c r="I73" s="151"/>
      <c r="J73" s="152">
        <f>J203</f>
        <v>0</v>
      </c>
      <c r="K73" s="100"/>
      <c r="L73" s="153"/>
    </row>
    <row r="74" spans="2:12" s="10" customFormat="1" ht="14.85" customHeight="1">
      <c r="B74" s="149"/>
      <c r="C74" s="100"/>
      <c r="D74" s="150" t="s">
        <v>116</v>
      </c>
      <c r="E74" s="151"/>
      <c r="F74" s="151"/>
      <c r="G74" s="151"/>
      <c r="H74" s="151"/>
      <c r="I74" s="151"/>
      <c r="J74" s="152">
        <f>J266</f>
        <v>0</v>
      </c>
      <c r="K74" s="100"/>
      <c r="L74" s="153"/>
    </row>
    <row r="75" spans="2:12" s="10" customFormat="1" ht="19.899999999999999" customHeight="1">
      <c r="B75" s="149"/>
      <c r="C75" s="100"/>
      <c r="D75" s="150" t="s">
        <v>117</v>
      </c>
      <c r="E75" s="151"/>
      <c r="F75" s="151"/>
      <c r="G75" s="151"/>
      <c r="H75" s="151"/>
      <c r="I75" s="151"/>
      <c r="J75" s="152">
        <f>J281</f>
        <v>0</v>
      </c>
      <c r="K75" s="100"/>
      <c r="L75" s="153"/>
    </row>
    <row r="76" spans="2:12" s="10" customFormat="1" ht="14.85" customHeight="1">
      <c r="B76" s="149"/>
      <c r="C76" s="100"/>
      <c r="D76" s="150" t="s">
        <v>118</v>
      </c>
      <c r="E76" s="151"/>
      <c r="F76" s="151"/>
      <c r="G76" s="151"/>
      <c r="H76" s="151"/>
      <c r="I76" s="151"/>
      <c r="J76" s="152">
        <f>J282</f>
        <v>0</v>
      </c>
      <c r="K76" s="100"/>
      <c r="L76" s="153"/>
    </row>
    <row r="77" spans="2:12" s="10" customFormat="1" ht="14.85" customHeight="1">
      <c r="B77" s="149"/>
      <c r="C77" s="100"/>
      <c r="D77" s="150" t="s">
        <v>119</v>
      </c>
      <c r="E77" s="151"/>
      <c r="F77" s="151"/>
      <c r="G77" s="151"/>
      <c r="H77" s="151"/>
      <c r="I77" s="151"/>
      <c r="J77" s="152">
        <f>J295</f>
        <v>0</v>
      </c>
      <c r="K77" s="100"/>
      <c r="L77" s="153"/>
    </row>
    <row r="78" spans="2:12" s="10" customFormat="1" ht="14.85" customHeight="1">
      <c r="B78" s="149"/>
      <c r="C78" s="100"/>
      <c r="D78" s="150" t="s">
        <v>120</v>
      </c>
      <c r="E78" s="151"/>
      <c r="F78" s="151"/>
      <c r="G78" s="151"/>
      <c r="H78" s="151"/>
      <c r="I78" s="151"/>
      <c r="J78" s="152">
        <f>J350</f>
        <v>0</v>
      </c>
      <c r="K78" s="100"/>
      <c r="L78" s="153"/>
    </row>
    <row r="79" spans="2:12" s="10" customFormat="1" ht="14.85" customHeight="1">
      <c r="B79" s="149"/>
      <c r="C79" s="100"/>
      <c r="D79" s="150" t="s">
        <v>121</v>
      </c>
      <c r="E79" s="151"/>
      <c r="F79" s="151"/>
      <c r="G79" s="151"/>
      <c r="H79" s="151"/>
      <c r="I79" s="151"/>
      <c r="J79" s="152">
        <f>J371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122</v>
      </c>
      <c r="E80" s="151"/>
      <c r="F80" s="151"/>
      <c r="G80" s="151"/>
      <c r="H80" s="151"/>
      <c r="I80" s="151"/>
      <c r="J80" s="152">
        <f>J406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123</v>
      </c>
      <c r="E81" s="151"/>
      <c r="F81" s="151"/>
      <c r="G81" s="151"/>
      <c r="H81" s="151"/>
      <c r="I81" s="151"/>
      <c r="J81" s="152">
        <f>J428</f>
        <v>0</v>
      </c>
      <c r="K81" s="100"/>
      <c r="L81" s="153"/>
    </row>
    <row r="82" spans="1:31" s="9" customFormat="1" ht="24.95" customHeight="1">
      <c r="B82" s="143"/>
      <c r="C82" s="144"/>
      <c r="D82" s="145" t="s">
        <v>124</v>
      </c>
      <c r="E82" s="146"/>
      <c r="F82" s="146"/>
      <c r="G82" s="146"/>
      <c r="H82" s="146"/>
      <c r="I82" s="146"/>
      <c r="J82" s="147">
        <f>J432</f>
        <v>0</v>
      </c>
      <c r="K82" s="144"/>
      <c r="L82" s="148"/>
    </row>
    <row r="83" spans="1:31" s="10" customFormat="1" ht="19.899999999999999" customHeight="1">
      <c r="B83" s="149"/>
      <c r="C83" s="100"/>
      <c r="D83" s="150" t="s">
        <v>125</v>
      </c>
      <c r="E83" s="151"/>
      <c r="F83" s="151"/>
      <c r="G83" s="151"/>
      <c r="H83" s="151"/>
      <c r="I83" s="151"/>
      <c r="J83" s="152">
        <f>J433</f>
        <v>0</v>
      </c>
      <c r="K83" s="100"/>
      <c r="L83" s="153"/>
    </row>
    <row r="84" spans="1:31" s="10" customFormat="1" ht="19.899999999999999" customHeight="1">
      <c r="B84" s="149"/>
      <c r="C84" s="100"/>
      <c r="D84" s="150" t="s">
        <v>126</v>
      </c>
      <c r="E84" s="151"/>
      <c r="F84" s="151"/>
      <c r="G84" s="151"/>
      <c r="H84" s="151"/>
      <c r="I84" s="151"/>
      <c r="J84" s="152">
        <f>J451</f>
        <v>0</v>
      </c>
      <c r="K84" s="100"/>
      <c r="L84" s="153"/>
    </row>
    <row r="85" spans="1:31" s="10" customFormat="1" ht="19.899999999999999" customHeight="1">
      <c r="B85" s="149"/>
      <c r="C85" s="100"/>
      <c r="D85" s="150" t="s">
        <v>127</v>
      </c>
      <c r="E85" s="151"/>
      <c r="F85" s="151"/>
      <c r="G85" s="151"/>
      <c r="H85" s="151"/>
      <c r="I85" s="151"/>
      <c r="J85" s="152">
        <f>J464</f>
        <v>0</v>
      </c>
      <c r="K85" s="100"/>
      <c r="L85" s="153"/>
    </row>
    <row r="86" spans="1:31" s="10" customFormat="1" ht="19.899999999999999" customHeight="1">
      <c r="B86" s="149"/>
      <c r="C86" s="100"/>
      <c r="D86" s="150" t="s">
        <v>128</v>
      </c>
      <c r="E86" s="151"/>
      <c r="F86" s="151"/>
      <c r="G86" s="151"/>
      <c r="H86" s="151"/>
      <c r="I86" s="151"/>
      <c r="J86" s="152">
        <f>J485</f>
        <v>0</v>
      </c>
      <c r="K86" s="100"/>
      <c r="L86" s="153"/>
    </row>
    <row r="87" spans="1:31" s="10" customFormat="1" ht="19.899999999999999" customHeight="1">
      <c r="B87" s="149"/>
      <c r="C87" s="100"/>
      <c r="D87" s="150" t="s">
        <v>129</v>
      </c>
      <c r="E87" s="151"/>
      <c r="F87" s="151"/>
      <c r="G87" s="151"/>
      <c r="H87" s="151"/>
      <c r="I87" s="151"/>
      <c r="J87" s="152">
        <f>J502</f>
        <v>0</v>
      </c>
      <c r="K87" s="100"/>
      <c r="L87" s="153"/>
    </row>
    <row r="88" spans="1:31" s="10" customFormat="1" ht="19.899999999999999" customHeight="1">
      <c r="B88" s="149"/>
      <c r="C88" s="100"/>
      <c r="D88" s="150" t="s">
        <v>130</v>
      </c>
      <c r="E88" s="151"/>
      <c r="F88" s="151"/>
      <c r="G88" s="151"/>
      <c r="H88" s="151"/>
      <c r="I88" s="151"/>
      <c r="J88" s="152">
        <f>J511</f>
        <v>0</v>
      </c>
      <c r="K88" s="100"/>
      <c r="L88" s="153"/>
    </row>
    <row r="89" spans="1:31" s="10" customFormat="1" ht="19.899999999999999" customHeight="1">
      <c r="B89" s="149"/>
      <c r="C89" s="100"/>
      <c r="D89" s="150" t="s">
        <v>131</v>
      </c>
      <c r="E89" s="151"/>
      <c r="F89" s="151"/>
      <c r="G89" s="151"/>
      <c r="H89" s="151"/>
      <c r="I89" s="151"/>
      <c r="J89" s="152">
        <f>J517</f>
        <v>0</v>
      </c>
      <c r="K89" s="100"/>
      <c r="L89" s="153"/>
    </row>
    <row r="90" spans="1:31" s="10" customFormat="1" ht="19.899999999999999" customHeight="1">
      <c r="B90" s="149"/>
      <c r="C90" s="100"/>
      <c r="D90" s="150" t="s">
        <v>132</v>
      </c>
      <c r="E90" s="151"/>
      <c r="F90" s="151"/>
      <c r="G90" s="151"/>
      <c r="H90" s="151"/>
      <c r="I90" s="151"/>
      <c r="J90" s="152">
        <f>J544</f>
        <v>0</v>
      </c>
      <c r="K90" s="100"/>
      <c r="L90" s="153"/>
    </row>
    <row r="91" spans="1:31" s="10" customFormat="1" ht="19.899999999999999" customHeight="1">
      <c r="B91" s="149"/>
      <c r="C91" s="100"/>
      <c r="D91" s="150" t="s">
        <v>133</v>
      </c>
      <c r="E91" s="151"/>
      <c r="F91" s="151"/>
      <c r="G91" s="151"/>
      <c r="H91" s="151"/>
      <c r="I91" s="151"/>
      <c r="J91" s="152">
        <f>J573</f>
        <v>0</v>
      </c>
      <c r="K91" s="100"/>
      <c r="L91" s="153"/>
    </row>
    <row r="92" spans="1:31" s="9" customFormat="1" ht="24.95" customHeight="1">
      <c r="B92" s="143"/>
      <c r="C92" s="144"/>
      <c r="D92" s="145" t="s">
        <v>134</v>
      </c>
      <c r="E92" s="146"/>
      <c r="F92" s="146"/>
      <c r="G92" s="146"/>
      <c r="H92" s="146"/>
      <c r="I92" s="146"/>
      <c r="J92" s="147">
        <f>J639</f>
        <v>0</v>
      </c>
      <c r="K92" s="144"/>
      <c r="L92" s="148"/>
    </row>
    <row r="93" spans="1:31" s="9" customFormat="1" ht="24.95" customHeight="1">
      <c r="B93" s="143"/>
      <c r="C93" s="144"/>
      <c r="D93" s="145" t="s">
        <v>135</v>
      </c>
      <c r="E93" s="146"/>
      <c r="F93" s="146"/>
      <c r="G93" s="146"/>
      <c r="H93" s="146"/>
      <c r="I93" s="146"/>
      <c r="J93" s="147">
        <f>J645</f>
        <v>0</v>
      </c>
      <c r="K93" s="144"/>
      <c r="L93" s="148"/>
    </row>
    <row r="94" spans="1:31" s="2" customFormat="1" ht="21.7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9" spans="1:31" s="2" customFormat="1" ht="6.95" customHeight="1">
      <c r="A99" s="37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31" s="2" customFormat="1" ht="24.95" customHeight="1">
      <c r="A100" s="37"/>
      <c r="B100" s="38"/>
      <c r="C100" s="26" t="s">
        <v>136</v>
      </c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31" s="2" customFormat="1" ht="6.9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s="2" customFormat="1" ht="12" customHeight="1">
      <c r="A102" s="37"/>
      <c r="B102" s="38"/>
      <c r="C102" s="32" t="s">
        <v>16</v>
      </c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s="2" customFormat="1" ht="16.5" customHeight="1">
      <c r="A103" s="37"/>
      <c r="B103" s="38"/>
      <c r="C103" s="39"/>
      <c r="D103" s="39"/>
      <c r="E103" s="399" t="str">
        <f>E7</f>
        <v>Stavební úpravy dílen v ZŠ Lískovec</v>
      </c>
      <c r="F103" s="400"/>
      <c r="G103" s="400"/>
      <c r="H103" s="400"/>
      <c r="I103" s="39"/>
      <c r="J103" s="39"/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12" customHeight="1">
      <c r="A104" s="37"/>
      <c r="B104" s="38"/>
      <c r="C104" s="32" t="s">
        <v>96</v>
      </c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16.5" customHeight="1">
      <c r="A105" s="37"/>
      <c r="B105" s="38"/>
      <c r="C105" s="39"/>
      <c r="D105" s="39"/>
      <c r="E105" s="348" t="str">
        <f>E9</f>
        <v>D.1.2 - Stavebně konstrukční řešení</v>
      </c>
      <c r="F105" s="401"/>
      <c r="G105" s="401"/>
      <c r="H105" s="401"/>
      <c r="I105" s="39"/>
      <c r="J105" s="39"/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6.95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2" customFormat="1" ht="12" customHeight="1">
      <c r="A107" s="37"/>
      <c r="B107" s="38"/>
      <c r="C107" s="32" t="s">
        <v>21</v>
      </c>
      <c r="D107" s="39"/>
      <c r="E107" s="39"/>
      <c r="F107" s="30" t="str">
        <f>F12</f>
        <v xml:space="preserve"> </v>
      </c>
      <c r="G107" s="39"/>
      <c r="H107" s="39"/>
      <c r="I107" s="32" t="s">
        <v>23</v>
      </c>
      <c r="J107" s="62" t="str">
        <f>IF(J12="","",J12)</f>
        <v>11. 4. 2024</v>
      </c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6.95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116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15.2" customHeight="1">
      <c r="A109" s="37"/>
      <c r="B109" s="38"/>
      <c r="C109" s="32" t="s">
        <v>25</v>
      </c>
      <c r="D109" s="39"/>
      <c r="E109" s="39"/>
      <c r="F109" s="30" t="str">
        <f>E15</f>
        <v xml:space="preserve"> </v>
      </c>
      <c r="G109" s="39"/>
      <c r="H109" s="39"/>
      <c r="I109" s="32" t="s">
        <v>31</v>
      </c>
      <c r="J109" s="35" t="str">
        <f>E21</f>
        <v xml:space="preserve"> </v>
      </c>
      <c r="K109" s="39"/>
      <c r="L109" s="116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15.2" customHeight="1">
      <c r="A110" s="37"/>
      <c r="B110" s="38"/>
      <c r="C110" s="32" t="s">
        <v>29</v>
      </c>
      <c r="D110" s="39"/>
      <c r="E110" s="39"/>
      <c r="F110" s="30" t="str">
        <f>IF(E18="","",E18)</f>
        <v>Vyplň údaj</v>
      </c>
      <c r="G110" s="39"/>
      <c r="H110" s="39"/>
      <c r="I110" s="32" t="s">
        <v>33</v>
      </c>
      <c r="J110" s="35" t="str">
        <f>E24</f>
        <v xml:space="preserve"> </v>
      </c>
      <c r="K110" s="39"/>
      <c r="L110" s="116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0.35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116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11" customFormat="1" ht="29.25" customHeight="1">
      <c r="A112" s="154"/>
      <c r="B112" s="155"/>
      <c r="C112" s="156" t="s">
        <v>137</v>
      </c>
      <c r="D112" s="157" t="s">
        <v>55</v>
      </c>
      <c r="E112" s="157" t="s">
        <v>51</v>
      </c>
      <c r="F112" s="157" t="s">
        <v>52</v>
      </c>
      <c r="G112" s="157" t="s">
        <v>138</v>
      </c>
      <c r="H112" s="157" t="s">
        <v>139</v>
      </c>
      <c r="I112" s="157" t="s">
        <v>140</v>
      </c>
      <c r="J112" s="157" t="s">
        <v>100</v>
      </c>
      <c r="K112" s="158" t="s">
        <v>141</v>
      </c>
      <c r="L112" s="159"/>
      <c r="M112" s="71" t="s">
        <v>19</v>
      </c>
      <c r="N112" s="72" t="s">
        <v>40</v>
      </c>
      <c r="O112" s="72" t="s">
        <v>142</v>
      </c>
      <c r="P112" s="72" t="s">
        <v>143</v>
      </c>
      <c r="Q112" s="72" t="s">
        <v>144</v>
      </c>
      <c r="R112" s="72" t="s">
        <v>145</v>
      </c>
      <c r="S112" s="72" t="s">
        <v>146</v>
      </c>
      <c r="T112" s="73" t="s">
        <v>147</v>
      </c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</row>
    <row r="113" spans="1:65" s="2" customFormat="1" ht="22.9" customHeight="1">
      <c r="A113" s="37"/>
      <c r="B113" s="38"/>
      <c r="C113" s="78" t="s">
        <v>148</v>
      </c>
      <c r="D113" s="39"/>
      <c r="E113" s="39"/>
      <c r="F113" s="39"/>
      <c r="G113" s="39"/>
      <c r="H113" s="39"/>
      <c r="I113" s="39"/>
      <c r="J113" s="160">
        <f>BK113</f>
        <v>0</v>
      </c>
      <c r="K113" s="39"/>
      <c r="L113" s="42"/>
      <c r="M113" s="74"/>
      <c r="N113" s="161"/>
      <c r="O113" s="75"/>
      <c r="P113" s="162">
        <f>P114+P432+P639+P645</f>
        <v>0</v>
      </c>
      <c r="Q113" s="75"/>
      <c r="R113" s="162">
        <f>R114+R432+R639+R645</f>
        <v>8.2899637099999985</v>
      </c>
      <c r="S113" s="75"/>
      <c r="T113" s="163">
        <f>T114+T432+T639+T645</f>
        <v>13.559690000000002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69</v>
      </c>
      <c r="AU113" s="20" t="s">
        <v>101</v>
      </c>
      <c r="BK113" s="164">
        <f>BK114+BK432+BK639+BK645</f>
        <v>0</v>
      </c>
    </row>
    <row r="114" spans="1:65" s="12" customFormat="1" ht="25.9" customHeight="1">
      <c r="B114" s="165"/>
      <c r="C114" s="166"/>
      <c r="D114" s="167" t="s">
        <v>69</v>
      </c>
      <c r="E114" s="168" t="s">
        <v>149</v>
      </c>
      <c r="F114" s="168" t="s">
        <v>150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P115+P148+P156+P190+P202+P281+P406+P428</f>
        <v>0</v>
      </c>
      <c r="Q114" s="173"/>
      <c r="R114" s="174">
        <f>R115+R148+R156+R190+R202+R281+R406+R428</f>
        <v>7.8821749899999993</v>
      </c>
      <c r="S114" s="173"/>
      <c r="T114" s="175">
        <f>T115+T148+T156+T190+T202+T281+T406+T428</f>
        <v>13.515370000000001</v>
      </c>
      <c r="AR114" s="176" t="s">
        <v>77</v>
      </c>
      <c r="AT114" s="177" t="s">
        <v>69</v>
      </c>
      <c r="AU114" s="177" t="s">
        <v>70</v>
      </c>
      <c r="AY114" s="176" t="s">
        <v>151</v>
      </c>
      <c r="BK114" s="178">
        <f>BK115+BK148+BK156+BK190+BK202+BK281+BK406+BK428</f>
        <v>0</v>
      </c>
    </row>
    <row r="115" spans="1:65" s="12" customFormat="1" ht="22.9" customHeight="1">
      <c r="B115" s="165"/>
      <c r="C115" s="166"/>
      <c r="D115" s="167" t="s">
        <v>69</v>
      </c>
      <c r="E115" s="179" t="s">
        <v>77</v>
      </c>
      <c r="F115" s="179" t="s">
        <v>152</v>
      </c>
      <c r="G115" s="166"/>
      <c r="H115" s="166"/>
      <c r="I115" s="169"/>
      <c r="J115" s="180">
        <f>BK115</f>
        <v>0</v>
      </c>
      <c r="K115" s="166"/>
      <c r="L115" s="171"/>
      <c r="M115" s="172"/>
      <c r="N115" s="173"/>
      <c r="O115" s="173"/>
      <c r="P115" s="174">
        <f>P116+P122+P138</f>
        <v>0</v>
      </c>
      <c r="Q115" s="173"/>
      <c r="R115" s="174">
        <f>R116+R122+R138</f>
        <v>0</v>
      </c>
      <c r="S115" s="173"/>
      <c r="T115" s="175">
        <f>T116+T122+T138</f>
        <v>0</v>
      </c>
      <c r="AR115" s="176" t="s">
        <v>77</v>
      </c>
      <c r="AT115" s="177" t="s">
        <v>69</v>
      </c>
      <c r="AU115" s="177" t="s">
        <v>77</v>
      </c>
      <c r="AY115" s="176" t="s">
        <v>151</v>
      </c>
      <c r="BK115" s="178">
        <f>BK116+BK122+BK138</f>
        <v>0</v>
      </c>
    </row>
    <row r="116" spans="1:65" s="12" customFormat="1" ht="20.85" customHeight="1">
      <c r="B116" s="165"/>
      <c r="C116" s="166"/>
      <c r="D116" s="167" t="s">
        <v>69</v>
      </c>
      <c r="E116" s="179" t="s">
        <v>153</v>
      </c>
      <c r="F116" s="179" t="s">
        <v>154</v>
      </c>
      <c r="G116" s="166"/>
      <c r="H116" s="166"/>
      <c r="I116" s="169"/>
      <c r="J116" s="180">
        <f>BK116</f>
        <v>0</v>
      </c>
      <c r="K116" s="166"/>
      <c r="L116" s="171"/>
      <c r="M116" s="172"/>
      <c r="N116" s="173"/>
      <c r="O116" s="173"/>
      <c r="P116" s="174">
        <f>SUM(P117:P121)</f>
        <v>0</v>
      </c>
      <c r="Q116" s="173"/>
      <c r="R116" s="174">
        <f>SUM(R117:R121)</f>
        <v>0</v>
      </c>
      <c r="S116" s="173"/>
      <c r="T116" s="175">
        <f>SUM(T117:T121)</f>
        <v>0</v>
      </c>
      <c r="AR116" s="176" t="s">
        <v>77</v>
      </c>
      <c r="AT116" s="177" t="s">
        <v>69</v>
      </c>
      <c r="AU116" s="177" t="s">
        <v>79</v>
      </c>
      <c r="AY116" s="176" t="s">
        <v>151</v>
      </c>
      <c r="BK116" s="178">
        <f>SUM(BK117:BK121)</f>
        <v>0</v>
      </c>
    </row>
    <row r="117" spans="1:65" s="2" customFormat="1" ht="24.2" customHeight="1">
      <c r="A117" s="37"/>
      <c r="B117" s="38"/>
      <c r="C117" s="181" t="s">
        <v>77</v>
      </c>
      <c r="D117" s="181" t="s">
        <v>155</v>
      </c>
      <c r="E117" s="182" t="s">
        <v>156</v>
      </c>
      <c r="F117" s="183" t="s">
        <v>157</v>
      </c>
      <c r="G117" s="184" t="s">
        <v>158</v>
      </c>
      <c r="H117" s="185">
        <v>0.6</v>
      </c>
      <c r="I117" s="186"/>
      <c r="J117" s="187">
        <f>ROUND(I117*H117,2)</f>
        <v>0</v>
      </c>
      <c r="K117" s="183" t="s">
        <v>159</v>
      </c>
      <c r="L117" s="42"/>
      <c r="M117" s="188" t="s">
        <v>19</v>
      </c>
      <c r="N117" s="189" t="s">
        <v>41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160</v>
      </c>
      <c r="AT117" s="192" t="s">
        <v>155</v>
      </c>
      <c r="AU117" s="192" t="s">
        <v>161</v>
      </c>
      <c r="AY117" s="20" t="s">
        <v>151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77</v>
      </c>
      <c r="BK117" s="193">
        <f>ROUND(I117*H117,2)</f>
        <v>0</v>
      </c>
      <c r="BL117" s="20" t="s">
        <v>160</v>
      </c>
      <c r="BM117" s="192" t="s">
        <v>162</v>
      </c>
    </row>
    <row r="118" spans="1:65" s="2" customFormat="1" ht="19.5">
      <c r="A118" s="37"/>
      <c r="B118" s="38"/>
      <c r="C118" s="39"/>
      <c r="D118" s="194" t="s">
        <v>163</v>
      </c>
      <c r="E118" s="39"/>
      <c r="F118" s="195" t="s">
        <v>164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163</v>
      </c>
      <c r="AU118" s="20" t="s">
        <v>161</v>
      </c>
    </row>
    <row r="119" spans="1:65" s="2" customFormat="1" ht="11.25">
      <c r="A119" s="37"/>
      <c r="B119" s="38"/>
      <c r="C119" s="39"/>
      <c r="D119" s="199" t="s">
        <v>165</v>
      </c>
      <c r="E119" s="39"/>
      <c r="F119" s="200" t="s">
        <v>166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165</v>
      </c>
      <c r="AU119" s="20" t="s">
        <v>161</v>
      </c>
    </row>
    <row r="120" spans="1:65" s="13" customFormat="1" ht="11.25">
      <c r="B120" s="201"/>
      <c r="C120" s="202"/>
      <c r="D120" s="194" t="s">
        <v>167</v>
      </c>
      <c r="E120" s="203" t="s">
        <v>19</v>
      </c>
      <c r="F120" s="204" t="s">
        <v>168</v>
      </c>
      <c r="G120" s="202"/>
      <c r="H120" s="205">
        <v>0.6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167</v>
      </c>
      <c r="AU120" s="211" t="s">
        <v>161</v>
      </c>
      <c r="AV120" s="13" t="s">
        <v>79</v>
      </c>
      <c r="AW120" s="13" t="s">
        <v>32</v>
      </c>
      <c r="AX120" s="13" t="s">
        <v>70</v>
      </c>
      <c r="AY120" s="211" t="s">
        <v>151</v>
      </c>
    </row>
    <row r="121" spans="1:65" s="14" customFormat="1" ht="11.25">
      <c r="B121" s="212"/>
      <c r="C121" s="213"/>
      <c r="D121" s="194" t="s">
        <v>167</v>
      </c>
      <c r="E121" s="214" t="s">
        <v>19</v>
      </c>
      <c r="F121" s="215" t="s">
        <v>169</v>
      </c>
      <c r="G121" s="213"/>
      <c r="H121" s="216">
        <v>0.6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167</v>
      </c>
      <c r="AU121" s="222" t="s">
        <v>161</v>
      </c>
      <c r="AV121" s="14" t="s">
        <v>161</v>
      </c>
      <c r="AW121" s="14" t="s">
        <v>32</v>
      </c>
      <c r="AX121" s="14" t="s">
        <v>77</v>
      </c>
      <c r="AY121" s="222" t="s">
        <v>151</v>
      </c>
    </row>
    <row r="122" spans="1:65" s="12" customFormat="1" ht="20.85" customHeight="1">
      <c r="B122" s="165"/>
      <c r="C122" s="166"/>
      <c r="D122" s="167" t="s">
        <v>69</v>
      </c>
      <c r="E122" s="179" t="s">
        <v>170</v>
      </c>
      <c r="F122" s="179" t="s">
        <v>171</v>
      </c>
      <c r="G122" s="166"/>
      <c r="H122" s="166"/>
      <c r="I122" s="169"/>
      <c r="J122" s="180">
        <f>BK122</f>
        <v>0</v>
      </c>
      <c r="K122" s="166"/>
      <c r="L122" s="171"/>
      <c r="M122" s="172"/>
      <c r="N122" s="173"/>
      <c r="O122" s="173"/>
      <c r="P122" s="174">
        <f>SUM(P123:P137)</f>
        <v>0</v>
      </c>
      <c r="Q122" s="173"/>
      <c r="R122" s="174">
        <f>SUM(R123:R137)</f>
        <v>0</v>
      </c>
      <c r="S122" s="173"/>
      <c r="T122" s="175">
        <f>SUM(T123:T137)</f>
        <v>0</v>
      </c>
      <c r="AR122" s="176" t="s">
        <v>77</v>
      </c>
      <c r="AT122" s="177" t="s">
        <v>69</v>
      </c>
      <c r="AU122" s="177" t="s">
        <v>79</v>
      </c>
      <c r="AY122" s="176" t="s">
        <v>151</v>
      </c>
      <c r="BK122" s="178">
        <f>SUM(BK123:BK137)</f>
        <v>0</v>
      </c>
    </row>
    <row r="123" spans="1:65" s="2" customFormat="1" ht="37.9" customHeight="1">
      <c r="A123" s="37"/>
      <c r="B123" s="38"/>
      <c r="C123" s="181" t="s">
        <v>79</v>
      </c>
      <c r="D123" s="181" t="s">
        <v>155</v>
      </c>
      <c r="E123" s="182" t="s">
        <v>172</v>
      </c>
      <c r="F123" s="183" t="s">
        <v>173</v>
      </c>
      <c r="G123" s="184" t="s">
        <v>158</v>
      </c>
      <c r="H123" s="185">
        <v>0.6</v>
      </c>
      <c r="I123" s="186"/>
      <c r="J123" s="187">
        <f>ROUND(I123*H123,2)</f>
        <v>0</v>
      </c>
      <c r="K123" s="183" t="s">
        <v>159</v>
      </c>
      <c r="L123" s="42"/>
      <c r="M123" s="188" t="s">
        <v>19</v>
      </c>
      <c r="N123" s="189" t="s">
        <v>41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160</v>
      </c>
      <c r="AT123" s="192" t="s">
        <v>155</v>
      </c>
      <c r="AU123" s="192" t="s">
        <v>161</v>
      </c>
      <c r="AY123" s="20" t="s">
        <v>151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77</v>
      </c>
      <c r="BK123" s="193">
        <f>ROUND(I123*H123,2)</f>
        <v>0</v>
      </c>
      <c r="BL123" s="20" t="s">
        <v>160</v>
      </c>
      <c r="BM123" s="192" t="s">
        <v>174</v>
      </c>
    </row>
    <row r="124" spans="1:65" s="2" customFormat="1" ht="39">
      <c r="A124" s="37"/>
      <c r="B124" s="38"/>
      <c r="C124" s="39"/>
      <c r="D124" s="194" t="s">
        <v>163</v>
      </c>
      <c r="E124" s="39"/>
      <c r="F124" s="195" t="s">
        <v>175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163</v>
      </c>
      <c r="AU124" s="20" t="s">
        <v>161</v>
      </c>
    </row>
    <row r="125" spans="1:65" s="2" customFormat="1" ht="11.25">
      <c r="A125" s="37"/>
      <c r="B125" s="38"/>
      <c r="C125" s="39"/>
      <c r="D125" s="199" t="s">
        <v>165</v>
      </c>
      <c r="E125" s="39"/>
      <c r="F125" s="200" t="s">
        <v>176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165</v>
      </c>
      <c r="AU125" s="20" t="s">
        <v>161</v>
      </c>
    </row>
    <row r="126" spans="1:65" s="13" customFormat="1" ht="11.25">
      <c r="B126" s="201"/>
      <c r="C126" s="202"/>
      <c r="D126" s="194" t="s">
        <v>167</v>
      </c>
      <c r="E126" s="203" t="s">
        <v>19</v>
      </c>
      <c r="F126" s="204" t="s">
        <v>177</v>
      </c>
      <c r="G126" s="202"/>
      <c r="H126" s="205">
        <v>0.6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167</v>
      </c>
      <c r="AU126" s="211" t="s">
        <v>161</v>
      </c>
      <c r="AV126" s="13" t="s">
        <v>79</v>
      </c>
      <c r="AW126" s="13" t="s">
        <v>32</v>
      </c>
      <c r="AX126" s="13" t="s">
        <v>70</v>
      </c>
      <c r="AY126" s="211" t="s">
        <v>151</v>
      </c>
    </row>
    <row r="127" spans="1:65" s="14" customFormat="1" ht="11.25">
      <c r="B127" s="212"/>
      <c r="C127" s="213"/>
      <c r="D127" s="194" t="s">
        <v>167</v>
      </c>
      <c r="E127" s="214" t="s">
        <v>19</v>
      </c>
      <c r="F127" s="215" t="s">
        <v>169</v>
      </c>
      <c r="G127" s="213"/>
      <c r="H127" s="216">
        <v>0.6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167</v>
      </c>
      <c r="AU127" s="222" t="s">
        <v>161</v>
      </c>
      <c r="AV127" s="14" t="s">
        <v>161</v>
      </c>
      <c r="AW127" s="14" t="s">
        <v>32</v>
      </c>
      <c r="AX127" s="14" t="s">
        <v>77</v>
      </c>
      <c r="AY127" s="222" t="s">
        <v>151</v>
      </c>
    </row>
    <row r="128" spans="1:65" s="2" customFormat="1" ht="37.9" customHeight="1">
      <c r="A128" s="37"/>
      <c r="B128" s="38"/>
      <c r="C128" s="181" t="s">
        <v>161</v>
      </c>
      <c r="D128" s="181" t="s">
        <v>155</v>
      </c>
      <c r="E128" s="182" t="s">
        <v>178</v>
      </c>
      <c r="F128" s="183" t="s">
        <v>179</v>
      </c>
      <c r="G128" s="184" t="s">
        <v>158</v>
      </c>
      <c r="H128" s="185">
        <v>0.6</v>
      </c>
      <c r="I128" s="186"/>
      <c r="J128" s="187">
        <f>ROUND(I128*H128,2)</f>
        <v>0</v>
      </c>
      <c r="K128" s="183" t="s">
        <v>159</v>
      </c>
      <c r="L128" s="42"/>
      <c r="M128" s="188" t="s">
        <v>19</v>
      </c>
      <c r="N128" s="189" t="s">
        <v>41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160</v>
      </c>
      <c r="AT128" s="192" t="s">
        <v>155</v>
      </c>
      <c r="AU128" s="192" t="s">
        <v>161</v>
      </c>
      <c r="AY128" s="20" t="s">
        <v>151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77</v>
      </c>
      <c r="BK128" s="193">
        <f>ROUND(I128*H128,2)</f>
        <v>0</v>
      </c>
      <c r="BL128" s="20" t="s">
        <v>160</v>
      </c>
      <c r="BM128" s="192" t="s">
        <v>180</v>
      </c>
    </row>
    <row r="129" spans="1:65" s="2" customFormat="1" ht="39">
      <c r="A129" s="37"/>
      <c r="B129" s="38"/>
      <c r="C129" s="39"/>
      <c r="D129" s="194" t="s">
        <v>163</v>
      </c>
      <c r="E129" s="39"/>
      <c r="F129" s="195" t="s">
        <v>181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163</v>
      </c>
      <c r="AU129" s="20" t="s">
        <v>161</v>
      </c>
    </row>
    <row r="130" spans="1:65" s="2" customFormat="1" ht="11.25">
      <c r="A130" s="37"/>
      <c r="B130" s="38"/>
      <c r="C130" s="39"/>
      <c r="D130" s="199" t="s">
        <v>165</v>
      </c>
      <c r="E130" s="39"/>
      <c r="F130" s="200" t="s">
        <v>182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165</v>
      </c>
      <c r="AU130" s="20" t="s">
        <v>161</v>
      </c>
    </row>
    <row r="131" spans="1:65" s="13" customFormat="1" ht="11.25">
      <c r="B131" s="201"/>
      <c r="C131" s="202"/>
      <c r="D131" s="194" t="s">
        <v>167</v>
      </c>
      <c r="E131" s="203" t="s">
        <v>19</v>
      </c>
      <c r="F131" s="204" t="s">
        <v>177</v>
      </c>
      <c r="G131" s="202"/>
      <c r="H131" s="205">
        <v>0.6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167</v>
      </c>
      <c r="AU131" s="211" t="s">
        <v>161</v>
      </c>
      <c r="AV131" s="13" t="s">
        <v>79</v>
      </c>
      <c r="AW131" s="13" t="s">
        <v>32</v>
      </c>
      <c r="AX131" s="13" t="s">
        <v>70</v>
      </c>
      <c r="AY131" s="211" t="s">
        <v>151</v>
      </c>
    </row>
    <row r="132" spans="1:65" s="14" customFormat="1" ht="11.25">
      <c r="B132" s="212"/>
      <c r="C132" s="213"/>
      <c r="D132" s="194" t="s">
        <v>167</v>
      </c>
      <c r="E132" s="214" t="s">
        <v>19</v>
      </c>
      <c r="F132" s="215" t="s">
        <v>169</v>
      </c>
      <c r="G132" s="213"/>
      <c r="H132" s="216">
        <v>0.6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167</v>
      </c>
      <c r="AU132" s="222" t="s">
        <v>161</v>
      </c>
      <c r="AV132" s="14" t="s">
        <v>161</v>
      </c>
      <c r="AW132" s="14" t="s">
        <v>32</v>
      </c>
      <c r="AX132" s="14" t="s">
        <v>77</v>
      </c>
      <c r="AY132" s="222" t="s">
        <v>151</v>
      </c>
    </row>
    <row r="133" spans="1:65" s="2" customFormat="1" ht="37.9" customHeight="1">
      <c r="A133" s="37"/>
      <c r="B133" s="38"/>
      <c r="C133" s="181" t="s">
        <v>160</v>
      </c>
      <c r="D133" s="181" t="s">
        <v>155</v>
      </c>
      <c r="E133" s="182" t="s">
        <v>183</v>
      </c>
      <c r="F133" s="183" t="s">
        <v>184</v>
      </c>
      <c r="G133" s="184" t="s">
        <v>158</v>
      </c>
      <c r="H133" s="185">
        <v>0.6</v>
      </c>
      <c r="I133" s="186"/>
      <c r="J133" s="187">
        <f>ROUND(I133*H133,2)</f>
        <v>0</v>
      </c>
      <c r="K133" s="183" t="s">
        <v>159</v>
      </c>
      <c r="L133" s="42"/>
      <c r="M133" s="188" t="s">
        <v>19</v>
      </c>
      <c r="N133" s="189" t="s">
        <v>41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170</v>
      </c>
      <c r="AT133" s="192" t="s">
        <v>155</v>
      </c>
      <c r="AU133" s="192" t="s">
        <v>161</v>
      </c>
      <c r="AY133" s="20" t="s">
        <v>151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77</v>
      </c>
      <c r="BK133" s="193">
        <f>ROUND(I133*H133,2)</f>
        <v>0</v>
      </c>
      <c r="BL133" s="20" t="s">
        <v>170</v>
      </c>
      <c r="BM133" s="192" t="s">
        <v>185</v>
      </c>
    </row>
    <row r="134" spans="1:65" s="2" customFormat="1" ht="39">
      <c r="A134" s="37"/>
      <c r="B134" s="38"/>
      <c r="C134" s="39"/>
      <c r="D134" s="194" t="s">
        <v>163</v>
      </c>
      <c r="E134" s="39"/>
      <c r="F134" s="195" t="s">
        <v>186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163</v>
      </c>
      <c r="AU134" s="20" t="s">
        <v>161</v>
      </c>
    </row>
    <row r="135" spans="1:65" s="2" customFormat="1" ht="11.25">
      <c r="A135" s="37"/>
      <c r="B135" s="38"/>
      <c r="C135" s="39"/>
      <c r="D135" s="199" t="s">
        <v>165</v>
      </c>
      <c r="E135" s="39"/>
      <c r="F135" s="200" t="s">
        <v>187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165</v>
      </c>
      <c r="AU135" s="20" t="s">
        <v>161</v>
      </c>
    </row>
    <row r="136" spans="1:65" s="13" customFormat="1" ht="11.25">
      <c r="B136" s="201"/>
      <c r="C136" s="202"/>
      <c r="D136" s="194" t="s">
        <v>167</v>
      </c>
      <c r="E136" s="203" t="s">
        <v>19</v>
      </c>
      <c r="F136" s="204" t="s">
        <v>177</v>
      </c>
      <c r="G136" s="202"/>
      <c r="H136" s="205">
        <v>0.6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167</v>
      </c>
      <c r="AU136" s="211" t="s">
        <v>161</v>
      </c>
      <c r="AV136" s="13" t="s">
        <v>79</v>
      </c>
      <c r="AW136" s="13" t="s">
        <v>32</v>
      </c>
      <c r="AX136" s="13" t="s">
        <v>70</v>
      </c>
      <c r="AY136" s="211" t="s">
        <v>151</v>
      </c>
    </row>
    <row r="137" spans="1:65" s="14" customFormat="1" ht="11.25">
      <c r="B137" s="212"/>
      <c r="C137" s="213"/>
      <c r="D137" s="194" t="s">
        <v>167</v>
      </c>
      <c r="E137" s="214" t="s">
        <v>19</v>
      </c>
      <c r="F137" s="215" t="s">
        <v>169</v>
      </c>
      <c r="G137" s="213"/>
      <c r="H137" s="216">
        <v>0.6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167</v>
      </c>
      <c r="AU137" s="222" t="s">
        <v>161</v>
      </c>
      <c r="AV137" s="14" t="s">
        <v>161</v>
      </c>
      <c r="AW137" s="14" t="s">
        <v>32</v>
      </c>
      <c r="AX137" s="14" t="s">
        <v>77</v>
      </c>
      <c r="AY137" s="222" t="s">
        <v>151</v>
      </c>
    </row>
    <row r="138" spans="1:65" s="12" customFormat="1" ht="20.85" customHeight="1">
      <c r="B138" s="165"/>
      <c r="C138" s="166"/>
      <c r="D138" s="167" t="s">
        <v>69</v>
      </c>
      <c r="E138" s="179" t="s">
        <v>188</v>
      </c>
      <c r="F138" s="179" t="s">
        <v>189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SUM(P139:P147)</f>
        <v>0</v>
      </c>
      <c r="Q138" s="173"/>
      <c r="R138" s="174">
        <f>SUM(R139:R147)</f>
        <v>0</v>
      </c>
      <c r="S138" s="173"/>
      <c r="T138" s="175">
        <f>SUM(T139:T147)</f>
        <v>0</v>
      </c>
      <c r="AR138" s="176" t="s">
        <v>77</v>
      </c>
      <c r="AT138" s="177" t="s">
        <v>69</v>
      </c>
      <c r="AU138" s="177" t="s">
        <v>79</v>
      </c>
      <c r="AY138" s="176" t="s">
        <v>151</v>
      </c>
      <c r="BK138" s="178">
        <f>SUM(BK139:BK147)</f>
        <v>0</v>
      </c>
    </row>
    <row r="139" spans="1:65" s="2" customFormat="1" ht="16.5" customHeight="1">
      <c r="A139" s="37"/>
      <c r="B139" s="38"/>
      <c r="C139" s="181" t="s">
        <v>190</v>
      </c>
      <c r="D139" s="181" t="s">
        <v>155</v>
      </c>
      <c r="E139" s="182" t="s">
        <v>191</v>
      </c>
      <c r="F139" s="183" t="s">
        <v>192</v>
      </c>
      <c r="G139" s="184" t="s">
        <v>158</v>
      </c>
      <c r="H139" s="185">
        <v>0.6</v>
      </c>
      <c r="I139" s="186"/>
      <c r="J139" s="187">
        <f>ROUND(I139*H139,2)</f>
        <v>0</v>
      </c>
      <c r="K139" s="183" t="s">
        <v>159</v>
      </c>
      <c r="L139" s="42"/>
      <c r="M139" s="188" t="s">
        <v>19</v>
      </c>
      <c r="N139" s="189" t="s">
        <v>41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160</v>
      </c>
      <c r="AT139" s="192" t="s">
        <v>155</v>
      </c>
      <c r="AU139" s="192" t="s">
        <v>161</v>
      </c>
      <c r="AY139" s="20" t="s">
        <v>151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77</v>
      </c>
      <c r="BK139" s="193">
        <f>ROUND(I139*H139,2)</f>
        <v>0</v>
      </c>
      <c r="BL139" s="20" t="s">
        <v>160</v>
      </c>
      <c r="BM139" s="192" t="s">
        <v>193</v>
      </c>
    </row>
    <row r="140" spans="1:65" s="2" customFormat="1" ht="19.5">
      <c r="A140" s="37"/>
      <c r="B140" s="38"/>
      <c r="C140" s="39"/>
      <c r="D140" s="194" t="s">
        <v>163</v>
      </c>
      <c r="E140" s="39"/>
      <c r="F140" s="195" t="s">
        <v>194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163</v>
      </c>
      <c r="AU140" s="20" t="s">
        <v>161</v>
      </c>
    </row>
    <row r="141" spans="1:65" s="2" customFormat="1" ht="11.25">
      <c r="A141" s="37"/>
      <c r="B141" s="38"/>
      <c r="C141" s="39"/>
      <c r="D141" s="199" t="s">
        <v>165</v>
      </c>
      <c r="E141" s="39"/>
      <c r="F141" s="200" t="s">
        <v>195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165</v>
      </c>
      <c r="AU141" s="20" t="s">
        <v>161</v>
      </c>
    </row>
    <row r="142" spans="1:65" s="13" customFormat="1" ht="11.25">
      <c r="B142" s="201"/>
      <c r="C142" s="202"/>
      <c r="D142" s="194" t="s">
        <v>167</v>
      </c>
      <c r="E142" s="203" t="s">
        <v>19</v>
      </c>
      <c r="F142" s="204" t="s">
        <v>177</v>
      </c>
      <c r="G142" s="202"/>
      <c r="H142" s="205">
        <v>0.6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167</v>
      </c>
      <c r="AU142" s="211" t="s">
        <v>161</v>
      </c>
      <c r="AV142" s="13" t="s">
        <v>79</v>
      </c>
      <c r="AW142" s="13" t="s">
        <v>32</v>
      </c>
      <c r="AX142" s="13" t="s">
        <v>77</v>
      </c>
      <c r="AY142" s="211" t="s">
        <v>151</v>
      </c>
    </row>
    <row r="143" spans="1:65" s="2" customFormat="1" ht="24.2" customHeight="1">
      <c r="A143" s="37"/>
      <c r="B143" s="38"/>
      <c r="C143" s="181" t="s">
        <v>196</v>
      </c>
      <c r="D143" s="181" t="s">
        <v>155</v>
      </c>
      <c r="E143" s="182" t="s">
        <v>197</v>
      </c>
      <c r="F143" s="183" t="s">
        <v>198</v>
      </c>
      <c r="G143" s="184" t="s">
        <v>199</v>
      </c>
      <c r="H143" s="185">
        <v>1.08</v>
      </c>
      <c r="I143" s="186"/>
      <c r="J143" s="187">
        <f>ROUND(I143*H143,2)</f>
        <v>0</v>
      </c>
      <c r="K143" s="183" t="s">
        <v>159</v>
      </c>
      <c r="L143" s="42"/>
      <c r="M143" s="188" t="s">
        <v>19</v>
      </c>
      <c r="N143" s="189" t="s">
        <v>41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160</v>
      </c>
      <c r="AT143" s="192" t="s">
        <v>155</v>
      </c>
      <c r="AU143" s="192" t="s">
        <v>161</v>
      </c>
      <c r="AY143" s="20" t="s">
        <v>151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77</v>
      </c>
      <c r="BK143" s="193">
        <f>ROUND(I143*H143,2)</f>
        <v>0</v>
      </c>
      <c r="BL143" s="20" t="s">
        <v>160</v>
      </c>
      <c r="BM143" s="192" t="s">
        <v>200</v>
      </c>
    </row>
    <row r="144" spans="1:65" s="2" customFormat="1" ht="29.25">
      <c r="A144" s="37"/>
      <c r="B144" s="38"/>
      <c r="C144" s="39"/>
      <c r="D144" s="194" t="s">
        <v>163</v>
      </c>
      <c r="E144" s="39"/>
      <c r="F144" s="195" t="s">
        <v>201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163</v>
      </c>
      <c r="AU144" s="20" t="s">
        <v>161</v>
      </c>
    </row>
    <row r="145" spans="1:65" s="2" customFormat="1" ht="11.25">
      <c r="A145" s="37"/>
      <c r="B145" s="38"/>
      <c r="C145" s="39"/>
      <c r="D145" s="199" t="s">
        <v>165</v>
      </c>
      <c r="E145" s="39"/>
      <c r="F145" s="200" t="s">
        <v>202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165</v>
      </c>
      <c r="AU145" s="20" t="s">
        <v>161</v>
      </c>
    </row>
    <row r="146" spans="1:65" s="13" customFormat="1" ht="11.25">
      <c r="B146" s="201"/>
      <c r="C146" s="202"/>
      <c r="D146" s="194" t="s">
        <v>167</v>
      </c>
      <c r="E146" s="203" t="s">
        <v>19</v>
      </c>
      <c r="F146" s="204" t="s">
        <v>203</v>
      </c>
      <c r="G146" s="202"/>
      <c r="H146" s="205">
        <v>1.08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167</v>
      </c>
      <c r="AU146" s="211" t="s">
        <v>161</v>
      </c>
      <c r="AV146" s="13" t="s">
        <v>79</v>
      </c>
      <c r="AW146" s="13" t="s">
        <v>32</v>
      </c>
      <c r="AX146" s="13" t="s">
        <v>70</v>
      </c>
      <c r="AY146" s="211" t="s">
        <v>151</v>
      </c>
    </row>
    <row r="147" spans="1:65" s="14" customFormat="1" ht="11.25">
      <c r="B147" s="212"/>
      <c r="C147" s="213"/>
      <c r="D147" s="194" t="s">
        <v>167</v>
      </c>
      <c r="E147" s="214" t="s">
        <v>19</v>
      </c>
      <c r="F147" s="215" t="s">
        <v>169</v>
      </c>
      <c r="G147" s="213"/>
      <c r="H147" s="216">
        <v>1.08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167</v>
      </c>
      <c r="AU147" s="222" t="s">
        <v>161</v>
      </c>
      <c r="AV147" s="14" t="s">
        <v>161</v>
      </c>
      <c r="AW147" s="14" t="s">
        <v>32</v>
      </c>
      <c r="AX147" s="14" t="s">
        <v>77</v>
      </c>
      <c r="AY147" s="222" t="s">
        <v>151</v>
      </c>
    </row>
    <row r="148" spans="1:65" s="12" customFormat="1" ht="22.9" customHeight="1">
      <c r="B148" s="165"/>
      <c r="C148" s="166"/>
      <c r="D148" s="167" t="s">
        <v>69</v>
      </c>
      <c r="E148" s="179" t="s">
        <v>79</v>
      </c>
      <c r="F148" s="179" t="s">
        <v>204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P149</f>
        <v>0</v>
      </c>
      <c r="Q148" s="173"/>
      <c r="R148" s="174">
        <f>R149</f>
        <v>1.5386500499999998</v>
      </c>
      <c r="S148" s="173"/>
      <c r="T148" s="175">
        <f>T149</f>
        <v>0</v>
      </c>
      <c r="AR148" s="176" t="s">
        <v>77</v>
      </c>
      <c r="AT148" s="177" t="s">
        <v>69</v>
      </c>
      <c r="AU148" s="177" t="s">
        <v>77</v>
      </c>
      <c r="AY148" s="176" t="s">
        <v>151</v>
      </c>
      <c r="BK148" s="178">
        <f>BK149</f>
        <v>0</v>
      </c>
    </row>
    <row r="149" spans="1:65" s="12" customFormat="1" ht="20.85" customHeight="1">
      <c r="B149" s="165"/>
      <c r="C149" s="166"/>
      <c r="D149" s="167" t="s">
        <v>69</v>
      </c>
      <c r="E149" s="179" t="s">
        <v>205</v>
      </c>
      <c r="F149" s="179" t="s">
        <v>206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SUM(P150:P155)</f>
        <v>0</v>
      </c>
      <c r="Q149" s="173"/>
      <c r="R149" s="174">
        <f>SUM(R150:R155)</f>
        <v>1.5386500499999998</v>
      </c>
      <c r="S149" s="173"/>
      <c r="T149" s="175">
        <f>SUM(T150:T155)</f>
        <v>0</v>
      </c>
      <c r="AR149" s="176" t="s">
        <v>77</v>
      </c>
      <c r="AT149" s="177" t="s">
        <v>69</v>
      </c>
      <c r="AU149" s="177" t="s">
        <v>79</v>
      </c>
      <c r="AY149" s="176" t="s">
        <v>151</v>
      </c>
      <c r="BK149" s="178">
        <f>SUM(BK150:BK155)</f>
        <v>0</v>
      </c>
    </row>
    <row r="150" spans="1:65" s="2" customFormat="1" ht="16.5" customHeight="1">
      <c r="A150" s="37"/>
      <c r="B150" s="38"/>
      <c r="C150" s="181" t="s">
        <v>207</v>
      </c>
      <c r="D150" s="181" t="s">
        <v>155</v>
      </c>
      <c r="E150" s="182" t="s">
        <v>208</v>
      </c>
      <c r="F150" s="183" t="s">
        <v>209</v>
      </c>
      <c r="G150" s="184" t="s">
        <v>158</v>
      </c>
      <c r="H150" s="185">
        <v>0.61499999999999999</v>
      </c>
      <c r="I150" s="186"/>
      <c r="J150" s="187">
        <f>ROUND(I150*H150,2)</f>
        <v>0</v>
      </c>
      <c r="K150" s="183" t="s">
        <v>159</v>
      </c>
      <c r="L150" s="42"/>
      <c r="M150" s="188" t="s">
        <v>19</v>
      </c>
      <c r="N150" s="189" t="s">
        <v>41</v>
      </c>
      <c r="O150" s="67"/>
      <c r="P150" s="190">
        <f>O150*H150</f>
        <v>0</v>
      </c>
      <c r="Q150" s="190">
        <v>2.5018699999999998</v>
      </c>
      <c r="R150" s="190">
        <f>Q150*H150</f>
        <v>1.5386500499999998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160</v>
      </c>
      <c r="AT150" s="192" t="s">
        <v>155</v>
      </c>
      <c r="AU150" s="192" t="s">
        <v>161</v>
      </c>
      <c r="AY150" s="20" t="s">
        <v>151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77</v>
      </c>
      <c r="BK150" s="193">
        <f>ROUND(I150*H150,2)</f>
        <v>0</v>
      </c>
      <c r="BL150" s="20" t="s">
        <v>160</v>
      </c>
      <c r="BM150" s="192" t="s">
        <v>210</v>
      </c>
    </row>
    <row r="151" spans="1:65" s="2" customFormat="1" ht="19.5">
      <c r="A151" s="37"/>
      <c r="B151" s="38"/>
      <c r="C151" s="39"/>
      <c r="D151" s="194" t="s">
        <v>163</v>
      </c>
      <c r="E151" s="39"/>
      <c r="F151" s="195" t="s">
        <v>211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163</v>
      </c>
      <c r="AU151" s="20" t="s">
        <v>161</v>
      </c>
    </row>
    <row r="152" spans="1:65" s="2" customFormat="1" ht="11.25">
      <c r="A152" s="37"/>
      <c r="B152" s="38"/>
      <c r="C152" s="39"/>
      <c r="D152" s="199" t="s">
        <v>165</v>
      </c>
      <c r="E152" s="39"/>
      <c r="F152" s="200" t="s">
        <v>212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165</v>
      </c>
      <c r="AU152" s="20" t="s">
        <v>161</v>
      </c>
    </row>
    <row r="153" spans="1:65" s="13" customFormat="1" ht="11.25">
      <c r="B153" s="201"/>
      <c r="C153" s="202"/>
      <c r="D153" s="194" t="s">
        <v>167</v>
      </c>
      <c r="E153" s="203" t="s">
        <v>19</v>
      </c>
      <c r="F153" s="204" t="s">
        <v>168</v>
      </c>
      <c r="G153" s="202"/>
      <c r="H153" s="205">
        <v>0.6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167</v>
      </c>
      <c r="AU153" s="211" t="s">
        <v>161</v>
      </c>
      <c r="AV153" s="13" t="s">
        <v>79</v>
      </c>
      <c r="AW153" s="13" t="s">
        <v>32</v>
      </c>
      <c r="AX153" s="13" t="s">
        <v>70</v>
      </c>
      <c r="AY153" s="211" t="s">
        <v>151</v>
      </c>
    </row>
    <row r="154" spans="1:65" s="14" customFormat="1" ht="11.25">
      <c r="B154" s="212"/>
      <c r="C154" s="213"/>
      <c r="D154" s="194" t="s">
        <v>167</v>
      </c>
      <c r="E154" s="214" t="s">
        <v>19</v>
      </c>
      <c r="F154" s="215" t="s">
        <v>169</v>
      </c>
      <c r="G154" s="213"/>
      <c r="H154" s="216">
        <v>0.6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167</v>
      </c>
      <c r="AU154" s="222" t="s">
        <v>161</v>
      </c>
      <c r="AV154" s="14" t="s">
        <v>161</v>
      </c>
      <c r="AW154" s="14" t="s">
        <v>32</v>
      </c>
      <c r="AX154" s="14" t="s">
        <v>70</v>
      </c>
      <c r="AY154" s="222" t="s">
        <v>151</v>
      </c>
    </row>
    <row r="155" spans="1:65" s="13" customFormat="1" ht="11.25">
      <c r="B155" s="201"/>
      <c r="C155" s="202"/>
      <c r="D155" s="194" t="s">
        <v>167</v>
      </c>
      <c r="E155" s="203" t="s">
        <v>19</v>
      </c>
      <c r="F155" s="204" t="s">
        <v>213</v>
      </c>
      <c r="G155" s="202"/>
      <c r="H155" s="205">
        <v>0.61499999999999999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167</v>
      </c>
      <c r="AU155" s="211" t="s">
        <v>161</v>
      </c>
      <c r="AV155" s="13" t="s">
        <v>79</v>
      </c>
      <c r="AW155" s="13" t="s">
        <v>32</v>
      </c>
      <c r="AX155" s="13" t="s">
        <v>77</v>
      </c>
      <c r="AY155" s="211" t="s">
        <v>151</v>
      </c>
    </row>
    <row r="156" spans="1:65" s="12" customFormat="1" ht="22.9" customHeight="1">
      <c r="B156" s="165"/>
      <c r="C156" s="166"/>
      <c r="D156" s="167" t="s">
        <v>69</v>
      </c>
      <c r="E156" s="179" t="s">
        <v>161</v>
      </c>
      <c r="F156" s="179" t="s">
        <v>214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P157+P183</f>
        <v>0</v>
      </c>
      <c r="Q156" s="173"/>
      <c r="R156" s="174">
        <f>R157+R183</f>
        <v>3.3923860399999999</v>
      </c>
      <c r="S156" s="173"/>
      <c r="T156" s="175">
        <f>T157+T183</f>
        <v>0</v>
      </c>
      <c r="AR156" s="176" t="s">
        <v>77</v>
      </c>
      <c r="AT156" s="177" t="s">
        <v>69</v>
      </c>
      <c r="AU156" s="177" t="s">
        <v>77</v>
      </c>
      <c r="AY156" s="176" t="s">
        <v>151</v>
      </c>
      <c r="BK156" s="178">
        <f>BK157+BK183</f>
        <v>0</v>
      </c>
    </row>
    <row r="157" spans="1:65" s="12" customFormat="1" ht="20.85" customHeight="1">
      <c r="B157" s="165"/>
      <c r="C157" s="166"/>
      <c r="D157" s="167" t="s">
        <v>69</v>
      </c>
      <c r="E157" s="179" t="s">
        <v>215</v>
      </c>
      <c r="F157" s="179" t="s">
        <v>216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SUM(P158:P182)</f>
        <v>0</v>
      </c>
      <c r="Q157" s="173"/>
      <c r="R157" s="174">
        <f>SUM(R158:R182)</f>
        <v>2.9006092400000001</v>
      </c>
      <c r="S157" s="173"/>
      <c r="T157" s="175">
        <f>SUM(T158:T182)</f>
        <v>0</v>
      </c>
      <c r="AR157" s="176" t="s">
        <v>77</v>
      </c>
      <c r="AT157" s="177" t="s">
        <v>69</v>
      </c>
      <c r="AU157" s="177" t="s">
        <v>79</v>
      </c>
      <c r="AY157" s="176" t="s">
        <v>151</v>
      </c>
      <c r="BK157" s="178">
        <f>SUM(BK158:BK182)</f>
        <v>0</v>
      </c>
    </row>
    <row r="158" spans="1:65" s="2" customFormat="1" ht="16.5" customHeight="1">
      <c r="A158" s="37"/>
      <c r="B158" s="38"/>
      <c r="C158" s="181" t="s">
        <v>217</v>
      </c>
      <c r="D158" s="181" t="s">
        <v>155</v>
      </c>
      <c r="E158" s="182" t="s">
        <v>218</v>
      </c>
      <c r="F158" s="183" t="s">
        <v>219</v>
      </c>
      <c r="G158" s="184" t="s">
        <v>158</v>
      </c>
      <c r="H158" s="185">
        <v>0.66200000000000003</v>
      </c>
      <c r="I158" s="186"/>
      <c r="J158" s="187">
        <f>ROUND(I158*H158,2)</f>
        <v>0</v>
      </c>
      <c r="K158" s="183" t="s">
        <v>159</v>
      </c>
      <c r="L158" s="42"/>
      <c r="M158" s="188" t="s">
        <v>19</v>
      </c>
      <c r="N158" s="189" t="s">
        <v>41</v>
      </c>
      <c r="O158" s="67"/>
      <c r="P158" s="190">
        <f>O158*H158</f>
        <v>0</v>
      </c>
      <c r="Q158" s="190">
        <v>1.94302</v>
      </c>
      <c r="R158" s="190">
        <f>Q158*H158</f>
        <v>1.28627924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160</v>
      </c>
      <c r="AT158" s="192" t="s">
        <v>155</v>
      </c>
      <c r="AU158" s="192" t="s">
        <v>161</v>
      </c>
      <c r="AY158" s="20" t="s">
        <v>151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77</v>
      </c>
      <c r="BK158" s="193">
        <f>ROUND(I158*H158,2)</f>
        <v>0</v>
      </c>
      <c r="BL158" s="20" t="s">
        <v>160</v>
      </c>
      <c r="BM158" s="192" t="s">
        <v>220</v>
      </c>
    </row>
    <row r="159" spans="1:65" s="2" customFormat="1" ht="11.25">
      <c r="A159" s="37"/>
      <c r="B159" s="38"/>
      <c r="C159" s="39"/>
      <c r="D159" s="194" t="s">
        <v>163</v>
      </c>
      <c r="E159" s="39"/>
      <c r="F159" s="195" t="s">
        <v>221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163</v>
      </c>
      <c r="AU159" s="20" t="s">
        <v>161</v>
      </c>
    </row>
    <row r="160" spans="1:65" s="2" customFormat="1" ht="11.25">
      <c r="A160" s="37"/>
      <c r="B160" s="38"/>
      <c r="C160" s="39"/>
      <c r="D160" s="199" t="s">
        <v>165</v>
      </c>
      <c r="E160" s="39"/>
      <c r="F160" s="200" t="s">
        <v>222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165</v>
      </c>
      <c r="AU160" s="20" t="s">
        <v>161</v>
      </c>
    </row>
    <row r="161" spans="1:65" s="15" customFormat="1" ht="11.25">
      <c r="B161" s="223"/>
      <c r="C161" s="224"/>
      <c r="D161" s="194" t="s">
        <v>167</v>
      </c>
      <c r="E161" s="225" t="s">
        <v>19</v>
      </c>
      <c r="F161" s="226" t="s">
        <v>223</v>
      </c>
      <c r="G161" s="224"/>
      <c r="H161" s="225" t="s">
        <v>19</v>
      </c>
      <c r="I161" s="227"/>
      <c r="J161" s="224"/>
      <c r="K161" s="224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167</v>
      </c>
      <c r="AU161" s="232" t="s">
        <v>161</v>
      </c>
      <c r="AV161" s="15" t="s">
        <v>77</v>
      </c>
      <c r="AW161" s="15" t="s">
        <v>32</v>
      </c>
      <c r="AX161" s="15" t="s">
        <v>70</v>
      </c>
      <c r="AY161" s="232" t="s">
        <v>151</v>
      </c>
    </row>
    <row r="162" spans="1:65" s="13" customFormat="1" ht="11.25">
      <c r="B162" s="201"/>
      <c r="C162" s="202"/>
      <c r="D162" s="194" t="s">
        <v>167</v>
      </c>
      <c r="E162" s="203" t="s">
        <v>19</v>
      </c>
      <c r="F162" s="204" t="s">
        <v>224</v>
      </c>
      <c r="G162" s="202"/>
      <c r="H162" s="205">
        <v>0.66200000000000003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167</v>
      </c>
      <c r="AU162" s="211" t="s">
        <v>161</v>
      </c>
      <c r="AV162" s="13" t="s">
        <v>79</v>
      </c>
      <c r="AW162" s="13" t="s">
        <v>32</v>
      </c>
      <c r="AX162" s="13" t="s">
        <v>70</v>
      </c>
      <c r="AY162" s="211" t="s">
        <v>151</v>
      </c>
    </row>
    <row r="163" spans="1:65" s="14" customFormat="1" ht="11.25">
      <c r="B163" s="212"/>
      <c r="C163" s="213"/>
      <c r="D163" s="194" t="s">
        <v>167</v>
      </c>
      <c r="E163" s="214" t="s">
        <v>19</v>
      </c>
      <c r="F163" s="215" t="s">
        <v>169</v>
      </c>
      <c r="G163" s="213"/>
      <c r="H163" s="216">
        <v>0.66200000000000003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167</v>
      </c>
      <c r="AU163" s="222" t="s">
        <v>161</v>
      </c>
      <c r="AV163" s="14" t="s">
        <v>161</v>
      </c>
      <c r="AW163" s="14" t="s">
        <v>32</v>
      </c>
      <c r="AX163" s="14" t="s">
        <v>70</v>
      </c>
      <c r="AY163" s="222" t="s">
        <v>151</v>
      </c>
    </row>
    <row r="164" spans="1:65" s="16" customFormat="1" ht="11.25">
      <c r="B164" s="233"/>
      <c r="C164" s="234"/>
      <c r="D164" s="194" t="s">
        <v>167</v>
      </c>
      <c r="E164" s="235" t="s">
        <v>19</v>
      </c>
      <c r="F164" s="236" t="s">
        <v>225</v>
      </c>
      <c r="G164" s="234"/>
      <c r="H164" s="237">
        <v>0.66200000000000003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167</v>
      </c>
      <c r="AU164" s="243" t="s">
        <v>161</v>
      </c>
      <c r="AV164" s="16" t="s">
        <v>160</v>
      </c>
      <c r="AW164" s="16" t="s">
        <v>32</v>
      </c>
      <c r="AX164" s="16" t="s">
        <v>77</v>
      </c>
      <c r="AY164" s="243" t="s">
        <v>151</v>
      </c>
    </row>
    <row r="165" spans="1:65" s="2" customFormat="1" ht="24.2" customHeight="1">
      <c r="A165" s="37"/>
      <c r="B165" s="38"/>
      <c r="C165" s="181" t="s">
        <v>226</v>
      </c>
      <c r="D165" s="181" t="s">
        <v>155</v>
      </c>
      <c r="E165" s="182" t="s">
        <v>227</v>
      </c>
      <c r="F165" s="183" t="s">
        <v>228</v>
      </c>
      <c r="G165" s="184" t="s">
        <v>199</v>
      </c>
      <c r="H165" s="185">
        <v>0.73699999999999999</v>
      </c>
      <c r="I165" s="186"/>
      <c r="J165" s="187">
        <f>ROUND(I165*H165,2)</f>
        <v>0</v>
      </c>
      <c r="K165" s="183" t="s">
        <v>159</v>
      </c>
      <c r="L165" s="42"/>
      <c r="M165" s="188" t="s">
        <v>19</v>
      </c>
      <c r="N165" s="189" t="s">
        <v>41</v>
      </c>
      <c r="O165" s="67"/>
      <c r="P165" s="190">
        <f>O165*H165</f>
        <v>0</v>
      </c>
      <c r="Q165" s="190">
        <v>1.0900000000000001</v>
      </c>
      <c r="R165" s="190">
        <f>Q165*H165</f>
        <v>0.8033300000000001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160</v>
      </c>
      <c r="AT165" s="192" t="s">
        <v>155</v>
      </c>
      <c r="AU165" s="192" t="s">
        <v>161</v>
      </c>
      <c r="AY165" s="20" t="s">
        <v>151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77</v>
      </c>
      <c r="BK165" s="193">
        <f>ROUND(I165*H165,2)</f>
        <v>0</v>
      </c>
      <c r="BL165" s="20" t="s">
        <v>160</v>
      </c>
      <c r="BM165" s="192" t="s">
        <v>229</v>
      </c>
    </row>
    <row r="166" spans="1:65" s="2" customFormat="1" ht="19.5">
      <c r="A166" s="37"/>
      <c r="B166" s="38"/>
      <c r="C166" s="39"/>
      <c r="D166" s="194" t="s">
        <v>163</v>
      </c>
      <c r="E166" s="39"/>
      <c r="F166" s="195" t="s">
        <v>230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163</v>
      </c>
      <c r="AU166" s="20" t="s">
        <v>161</v>
      </c>
    </row>
    <row r="167" spans="1:65" s="2" customFormat="1" ht="11.25">
      <c r="A167" s="37"/>
      <c r="B167" s="38"/>
      <c r="C167" s="39"/>
      <c r="D167" s="199" t="s">
        <v>165</v>
      </c>
      <c r="E167" s="39"/>
      <c r="F167" s="200" t="s">
        <v>231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165</v>
      </c>
      <c r="AU167" s="20" t="s">
        <v>161</v>
      </c>
    </row>
    <row r="168" spans="1:65" s="15" customFormat="1" ht="11.25">
      <c r="B168" s="223"/>
      <c r="C168" s="224"/>
      <c r="D168" s="194" t="s">
        <v>167</v>
      </c>
      <c r="E168" s="225" t="s">
        <v>19</v>
      </c>
      <c r="F168" s="226" t="s">
        <v>232</v>
      </c>
      <c r="G168" s="224"/>
      <c r="H168" s="225" t="s">
        <v>19</v>
      </c>
      <c r="I168" s="227"/>
      <c r="J168" s="224"/>
      <c r="K168" s="224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167</v>
      </c>
      <c r="AU168" s="232" t="s">
        <v>161</v>
      </c>
      <c r="AV168" s="15" t="s">
        <v>77</v>
      </c>
      <c r="AW168" s="15" t="s">
        <v>32</v>
      </c>
      <c r="AX168" s="15" t="s">
        <v>70</v>
      </c>
      <c r="AY168" s="232" t="s">
        <v>151</v>
      </c>
    </row>
    <row r="169" spans="1:65" s="13" customFormat="1" ht="11.25">
      <c r="B169" s="201"/>
      <c r="C169" s="202"/>
      <c r="D169" s="194" t="s">
        <v>167</v>
      </c>
      <c r="E169" s="203" t="s">
        <v>19</v>
      </c>
      <c r="F169" s="204" t="s">
        <v>233</v>
      </c>
      <c r="G169" s="202"/>
      <c r="H169" s="205">
        <v>0.379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167</v>
      </c>
      <c r="AU169" s="211" t="s">
        <v>161</v>
      </c>
      <c r="AV169" s="13" t="s">
        <v>79</v>
      </c>
      <c r="AW169" s="13" t="s">
        <v>32</v>
      </c>
      <c r="AX169" s="13" t="s">
        <v>70</v>
      </c>
      <c r="AY169" s="211" t="s">
        <v>151</v>
      </c>
    </row>
    <row r="170" spans="1:65" s="14" customFormat="1" ht="11.25">
      <c r="B170" s="212"/>
      <c r="C170" s="213"/>
      <c r="D170" s="194" t="s">
        <v>167</v>
      </c>
      <c r="E170" s="214" t="s">
        <v>19</v>
      </c>
      <c r="F170" s="215" t="s">
        <v>169</v>
      </c>
      <c r="G170" s="213"/>
      <c r="H170" s="216">
        <v>0.379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167</v>
      </c>
      <c r="AU170" s="222" t="s">
        <v>161</v>
      </c>
      <c r="AV170" s="14" t="s">
        <v>161</v>
      </c>
      <c r="AW170" s="14" t="s">
        <v>32</v>
      </c>
      <c r="AX170" s="14" t="s">
        <v>70</v>
      </c>
      <c r="AY170" s="222" t="s">
        <v>151</v>
      </c>
    </row>
    <row r="171" spans="1:65" s="13" customFormat="1" ht="11.25">
      <c r="B171" s="201"/>
      <c r="C171" s="202"/>
      <c r="D171" s="194" t="s">
        <v>167</v>
      </c>
      <c r="E171" s="203" t="s">
        <v>19</v>
      </c>
      <c r="F171" s="204" t="s">
        <v>234</v>
      </c>
      <c r="G171" s="202"/>
      <c r="H171" s="205">
        <v>0.35799999999999998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167</v>
      </c>
      <c r="AU171" s="211" t="s">
        <v>161</v>
      </c>
      <c r="AV171" s="13" t="s">
        <v>79</v>
      </c>
      <c r="AW171" s="13" t="s">
        <v>32</v>
      </c>
      <c r="AX171" s="13" t="s">
        <v>70</v>
      </c>
      <c r="AY171" s="211" t="s">
        <v>151</v>
      </c>
    </row>
    <row r="172" spans="1:65" s="14" customFormat="1" ht="11.25">
      <c r="B172" s="212"/>
      <c r="C172" s="213"/>
      <c r="D172" s="194" t="s">
        <v>167</v>
      </c>
      <c r="E172" s="214" t="s">
        <v>19</v>
      </c>
      <c r="F172" s="215" t="s">
        <v>169</v>
      </c>
      <c r="G172" s="213"/>
      <c r="H172" s="216">
        <v>0.35799999999999998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167</v>
      </c>
      <c r="AU172" s="222" t="s">
        <v>161</v>
      </c>
      <c r="AV172" s="14" t="s">
        <v>161</v>
      </c>
      <c r="AW172" s="14" t="s">
        <v>32</v>
      </c>
      <c r="AX172" s="14" t="s">
        <v>70</v>
      </c>
      <c r="AY172" s="222" t="s">
        <v>151</v>
      </c>
    </row>
    <row r="173" spans="1:65" s="16" customFormat="1" ht="11.25">
      <c r="B173" s="233"/>
      <c r="C173" s="234"/>
      <c r="D173" s="194" t="s">
        <v>167</v>
      </c>
      <c r="E173" s="235" t="s">
        <v>19</v>
      </c>
      <c r="F173" s="236" t="s">
        <v>225</v>
      </c>
      <c r="G173" s="234"/>
      <c r="H173" s="237">
        <v>0.73699999999999999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167</v>
      </c>
      <c r="AU173" s="243" t="s">
        <v>161</v>
      </c>
      <c r="AV173" s="16" t="s">
        <v>160</v>
      </c>
      <c r="AW173" s="16" t="s">
        <v>32</v>
      </c>
      <c r="AX173" s="16" t="s">
        <v>77</v>
      </c>
      <c r="AY173" s="243" t="s">
        <v>151</v>
      </c>
    </row>
    <row r="174" spans="1:65" s="2" customFormat="1" ht="24.2" customHeight="1">
      <c r="A174" s="37"/>
      <c r="B174" s="38"/>
      <c r="C174" s="244" t="s">
        <v>235</v>
      </c>
      <c r="D174" s="244" t="s">
        <v>236</v>
      </c>
      <c r="E174" s="245" t="s">
        <v>237</v>
      </c>
      <c r="F174" s="246" t="s">
        <v>238</v>
      </c>
      <c r="G174" s="247" t="s">
        <v>199</v>
      </c>
      <c r="H174" s="248">
        <v>0.81100000000000005</v>
      </c>
      <c r="I174" s="249"/>
      <c r="J174" s="250">
        <f>ROUND(I174*H174,2)</f>
        <v>0</v>
      </c>
      <c r="K174" s="246" t="s">
        <v>159</v>
      </c>
      <c r="L174" s="251"/>
      <c r="M174" s="252" t="s">
        <v>19</v>
      </c>
      <c r="N174" s="253" t="s">
        <v>41</v>
      </c>
      <c r="O174" s="67"/>
      <c r="P174" s="190">
        <f>O174*H174</f>
        <v>0</v>
      </c>
      <c r="Q174" s="190">
        <v>1</v>
      </c>
      <c r="R174" s="190">
        <f>Q174*H174</f>
        <v>0.81100000000000005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217</v>
      </c>
      <c r="AT174" s="192" t="s">
        <v>236</v>
      </c>
      <c r="AU174" s="192" t="s">
        <v>161</v>
      </c>
      <c r="AY174" s="20" t="s">
        <v>151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77</v>
      </c>
      <c r="BK174" s="193">
        <f>ROUND(I174*H174,2)</f>
        <v>0</v>
      </c>
      <c r="BL174" s="20" t="s">
        <v>160</v>
      </c>
      <c r="BM174" s="192" t="s">
        <v>239</v>
      </c>
    </row>
    <row r="175" spans="1:65" s="2" customFormat="1" ht="11.25">
      <c r="A175" s="37"/>
      <c r="B175" s="38"/>
      <c r="C175" s="39"/>
      <c r="D175" s="194" t="s">
        <v>163</v>
      </c>
      <c r="E175" s="39"/>
      <c r="F175" s="195" t="s">
        <v>238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163</v>
      </c>
      <c r="AU175" s="20" t="s">
        <v>161</v>
      </c>
    </row>
    <row r="176" spans="1:65" s="15" customFormat="1" ht="11.25">
      <c r="B176" s="223"/>
      <c r="C176" s="224"/>
      <c r="D176" s="194" t="s">
        <v>167</v>
      </c>
      <c r="E176" s="225" t="s">
        <v>19</v>
      </c>
      <c r="F176" s="226" t="s">
        <v>232</v>
      </c>
      <c r="G176" s="224"/>
      <c r="H176" s="225" t="s">
        <v>19</v>
      </c>
      <c r="I176" s="227"/>
      <c r="J176" s="224"/>
      <c r="K176" s="224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167</v>
      </c>
      <c r="AU176" s="232" t="s">
        <v>161</v>
      </c>
      <c r="AV176" s="15" t="s">
        <v>77</v>
      </c>
      <c r="AW176" s="15" t="s">
        <v>32</v>
      </c>
      <c r="AX176" s="15" t="s">
        <v>70</v>
      </c>
      <c r="AY176" s="232" t="s">
        <v>151</v>
      </c>
    </row>
    <row r="177" spans="1:65" s="13" customFormat="1" ht="11.25">
      <c r="B177" s="201"/>
      <c r="C177" s="202"/>
      <c r="D177" s="194" t="s">
        <v>167</v>
      </c>
      <c r="E177" s="203" t="s">
        <v>19</v>
      </c>
      <c r="F177" s="204" t="s">
        <v>233</v>
      </c>
      <c r="G177" s="202"/>
      <c r="H177" s="205">
        <v>0.379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167</v>
      </c>
      <c r="AU177" s="211" t="s">
        <v>161</v>
      </c>
      <c r="AV177" s="13" t="s">
        <v>79</v>
      </c>
      <c r="AW177" s="13" t="s">
        <v>32</v>
      </c>
      <c r="AX177" s="13" t="s">
        <v>70</v>
      </c>
      <c r="AY177" s="211" t="s">
        <v>151</v>
      </c>
    </row>
    <row r="178" spans="1:65" s="14" customFormat="1" ht="11.25">
      <c r="B178" s="212"/>
      <c r="C178" s="213"/>
      <c r="D178" s="194" t="s">
        <v>167</v>
      </c>
      <c r="E178" s="214" t="s">
        <v>19</v>
      </c>
      <c r="F178" s="215" t="s">
        <v>169</v>
      </c>
      <c r="G178" s="213"/>
      <c r="H178" s="216">
        <v>0.379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167</v>
      </c>
      <c r="AU178" s="222" t="s">
        <v>161</v>
      </c>
      <c r="AV178" s="14" t="s">
        <v>161</v>
      </c>
      <c r="AW178" s="14" t="s">
        <v>32</v>
      </c>
      <c r="AX178" s="14" t="s">
        <v>70</v>
      </c>
      <c r="AY178" s="222" t="s">
        <v>151</v>
      </c>
    </row>
    <row r="179" spans="1:65" s="13" customFormat="1" ht="11.25">
      <c r="B179" s="201"/>
      <c r="C179" s="202"/>
      <c r="D179" s="194" t="s">
        <v>167</v>
      </c>
      <c r="E179" s="203" t="s">
        <v>19</v>
      </c>
      <c r="F179" s="204" t="s">
        <v>234</v>
      </c>
      <c r="G179" s="202"/>
      <c r="H179" s="205">
        <v>0.35799999999999998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167</v>
      </c>
      <c r="AU179" s="211" t="s">
        <v>161</v>
      </c>
      <c r="AV179" s="13" t="s">
        <v>79</v>
      </c>
      <c r="AW179" s="13" t="s">
        <v>32</v>
      </c>
      <c r="AX179" s="13" t="s">
        <v>70</v>
      </c>
      <c r="AY179" s="211" t="s">
        <v>151</v>
      </c>
    </row>
    <row r="180" spans="1:65" s="14" customFormat="1" ht="11.25">
      <c r="B180" s="212"/>
      <c r="C180" s="213"/>
      <c r="D180" s="194" t="s">
        <v>167</v>
      </c>
      <c r="E180" s="214" t="s">
        <v>19</v>
      </c>
      <c r="F180" s="215" t="s">
        <v>169</v>
      </c>
      <c r="G180" s="213"/>
      <c r="H180" s="216">
        <v>0.35799999999999998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167</v>
      </c>
      <c r="AU180" s="222" t="s">
        <v>161</v>
      </c>
      <c r="AV180" s="14" t="s">
        <v>161</v>
      </c>
      <c r="AW180" s="14" t="s">
        <v>32</v>
      </c>
      <c r="AX180" s="14" t="s">
        <v>70</v>
      </c>
      <c r="AY180" s="222" t="s">
        <v>151</v>
      </c>
    </row>
    <row r="181" spans="1:65" s="16" customFormat="1" ht="11.25">
      <c r="B181" s="233"/>
      <c r="C181" s="234"/>
      <c r="D181" s="194" t="s">
        <v>167</v>
      </c>
      <c r="E181" s="235" t="s">
        <v>19</v>
      </c>
      <c r="F181" s="236" t="s">
        <v>225</v>
      </c>
      <c r="G181" s="234"/>
      <c r="H181" s="237">
        <v>0.73699999999999999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167</v>
      </c>
      <c r="AU181" s="243" t="s">
        <v>161</v>
      </c>
      <c r="AV181" s="16" t="s">
        <v>160</v>
      </c>
      <c r="AW181" s="16" t="s">
        <v>32</v>
      </c>
      <c r="AX181" s="16" t="s">
        <v>70</v>
      </c>
      <c r="AY181" s="243" t="s">
        <v>151</v>
      </c>
    </row>
    <row r="182" spans="1:65" s="13" customFormat="1" ht="11.25">
      <c r="B182" s="201"/>
      <c r="C182" s="202"/>
      <c r="D182" s="194" t="s">
        <v>167</v>
      </c>
      <c r="E182" s="203" t="s">
        <v>19</v>
      </c>
      <c r="F182" s="204" t="s">
        <v>240</v>
      </c>
      <c r="G182" s="202"/>
      <c r="H182" s="205">
        <v>0.81100000000000005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167</v>
      </c>
      <c r="AU182" s="211" t="s">
        <v>161</v>
      </c>
      <c r="AV182" s="13" t="s">
        <v>79</v>
      </c>
      <c r="AW182" s="13" t="s">
        <v>32</v>
      </c>
      <c r="AX182" s="13" t="s">
        <v>77</v>
      </c>
      <c r="AY182" s="211" t="s">
        <v>151</v>
      </c>
    </row>
    <row r="183" spans="1:65" s="12" customFormat="1" ht="20.85" customHeight="1">
      <c r="B183" s="165"/>
      <c r="C183" s="166"/>
      <c r="D183" s="167" t="s">
        <v>69</v>
      </c>
      <c r="E183" s="179" t="s">
        <v>241</v>
      </c>
      <c r="F183" s="179" t="s">
        <v>242</v>
      </c>
      <c r="G183" s="166"/>
      <c r="H183" s="166"/>
      <c r="I183" s="169"/>
      <c r="J183" s="180">
        <f>BK183</f>
        <v>0</v>
      </c>
      <c r="K183" s="166"/>
      <c r="L183" s="171"/>
      <c r="M183" s="172"/>
      <c r="N183" s="173"/>
      <c r="O183" s="173"/>
      <c r="P183" s="174">
        <f>SUM(P184:P189)</f>
        <v>0</v>
      </c>
      <c r="Q183" s="173"/>
      <c r="R183" s="174">
        <f>SUM(R184:R189)</f>
        <v>0.49177679999999996</v>
      </c>
      <c r="S183" s="173"/>
      <c r="T183" s="175">
        <f>SUM(T184:T189)</f>
        <v>0</v>
      </c>
      <c r="AR183" s="176" t="s">
        <v>77</v>
      </c>
      <c r="AT183" s="177" t="s">
        <v>69</v>
      </c>
      <c r="AU183" s="177" t="s">
        <v>79</v>
      </c>
      <c r="AY183" s="176" t="s">
        <v>151</v>
      </c>
      <c r="BK183" s="178">
        <f>SUM(BK184:BK189)</f>
        <v>0</v>
      </c>
    </row>
    <row r="184" spans="1:65" s="2" customFormat="1" ht="24.2" customHeight="1">
      <c r="A184" s="37"/>
      <c r="B184" s="38"/>
      <c r="C184" s="181" t="s">
        <v>243</v>
      </c>
      <c r="D184" s="181" t="s">
        <v>155</v>
      </c>
      <c r="E184" s="182" t="s">
        <v>244</v>
      </c>
      <c r="F184" s="183" t="s">
        <v>245</v>
      </c>
      <c r="G184" s="184" t="s">
        <v>246</v>
      </c>
      <c r="H184" s="185">
        <v>2.76</v>
      </c>
      <c r="I184" s="186"/>
      <c r="J184" s="187">
        <f>ROUND(I184*H184,2)</f>
        <v>0</v>
      </c>
      <c r="K184" s="183" t="s">
        <v>159</v>
      </c>
      <c r="L184" s="42"/>
      <c r="M184" s="188" t="s">
        <v>19</v>
      </c>
      <c r="N184" s="189" t="s">
        <v>41</v>
      </c>
      <c r="O184" s="67"/>
      <c r="P184" s="190">
        <f>O184*H184</f>
        <v>0</v>
      </c>
      <c r="Q184" s="190">
        <v>0.17818000000000001</v>
      </c>
      <c r="R184" s="190">
        <f>Q184*H184</f>
        <v>0.49177679999999996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160</v>
      </c>
      <c r="AT184" s="192" t="s">
        <v>155</v>
      </c>
      <c r="AU184" s="192" t="s">
        <v>161</v>
      </c>
      <c r="AY184" s="20" t="s">
        <v>151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77</v>
      </c>
      <c r="BK184" s="193">
        <f>ROUND(I184*H184,2)</f>
        <v>0</v>
      </c>
      <c r="BL184" s="20" t="s">
        <v>160</v>
      </c>
      <c r="BM184" s="192" t="s">
        <v>247</v>
      </c>
    </row>
    <row r="185" spans="1:65" s="2" customFormat="1" ht="19.5">
      <c r="A185" s="37"/>
      <c r="B185" s="38"/>
      <c r="C185" s="39"/>
      <c r="D185" s="194" t="s">
        <v>163</v>
      </c>
      <c r="E185" s="39"/>
      <c r="F185" s="195" t="s">
        <v>248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163</v>
      </c>
      <c r="AU185" s="20" t="s">
        <v>161</v>
      </c>
    </row>
    <row r="186" spans="1:65" s="2" customFormat="1" ht="11.25">
      <c r="A186" s="37"/>
      <c r="B186" s="38"/>
      <c r="C186" s="39"/>
      <c r="D186" s="199" t="s">
        <v>165</v>
      </c>
      <c r="E186" s="39"/>
      <c r="F186" s="200" t="s">
        <v>249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165</v>
      </c>
      <c r="AU186" s="20" t="s">
        <v>161</v>
      </c>
    </row>
    <row r="187" spans="1:65" s="13" customFormat="1" ht="11.25">
      <c r="B187" s="201"/>
      <c r="C187" s="202"/>
      <c r="D187" s="194" t="s">
        <v>167</v>
      </c>
      <c r="E187" s="203" t="s">
        <v>19</v>
      </c>
      <c r="F187" s="204" t="s">
        <v>250</v>
      </c>
      <c r="G187" s="202"/>
      <c r="H187" s="205">
        <v>2.76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167</v>
      </c>
      <c r="AU187" s="211" t="s">
        <v>161</v>
      </c>
      <c r="AV187" s="13" t="s">
        <v>79</v>
      </c>
      <c r="AW187" s="13" t="s">
        <v>32</v>
      </c>
      <c r="AX187" s="13" t="s">
        <v>70</v>
      </c>
      <c r="AY187" s="211" t="s">
        <v>151</v>
      </c>
    </row>
    <row r="188" spans="1:65" s="14" customFormat="1" ht="11.25">
      <c r="B188" s="212"/>
      <c r="C188" s="213"/>
      <c r="D188" s="194" t="s">
        <v>167</v>
      </c>
      <c r="E188" s="214" t="s">
        <v>19</v>
      </c>
      <c r="F188" s="215" t="s">
        <v>169</v>
      </c>
      <c r="G188" s="213"/>
      <c r="H188" s="216">
        <v>2.76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167</v>
      </c>
      <c r="AU188" s="222" t="s">
        <v>161</v>
      </c>
      <c r="AV188" s="14" t="s">
        <v>161</v>
      </c>
      <c r="AW188" s="14" t="s">
        <v>32</v>
      </c>
      <c r="AX188" s="14" t="s">
        <v>70</v>
      </c>
      <c r="AY188" s="222" t="s">
        <v>151</v>
      </c>
    </row>
    <row r="189" spans="1:65" s="16" customFormat="1" ht="11.25">
      <c r="B189" s="233"/>
      <c r="C189" s="234"/>
      <c r="D189" s="194" t="s">
        <v>167</v>
      </c>
      <c r="E189" s="235" t="s">
        <v>19</v>
      </c>
      <c r="F189" s="236" t="s">
        <v>225</v>
      </c>
      <c r="G189" s="234"/>
      <c r="H189" s="237">
        <v>2.76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167</v>
      </c>
      <c r="AU189" s="243" t="s">
        <v>161</v>
      </c>
      <c r="AV189" s="16" t="s">
        <v>160</v>
      </c>
      <c r="AW189" s="16" t="s">
        <v>32</v>
      </c>
      <c r="AX189" s="16" t="s">
        <v>77</v>
      </c>
      <c r="AY189" s="243" t="s">
        <v>151</v>
      </c>
    </row>
    <row r="190" spans="1:65" s="12" customFormat="1" ht="22.9" customHeight="1">
      <c r="B190" s="165"/>
      <c r="C190" s="166"/>
      <c r="D190" s="167" t="s">
        <v>69</v>
      </c>
      <c r="E190" s="179" t="s">
        <v>160</v>
      </c>
      <c r="F190" s="179" t="s">
        <v>251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P191</f>
        <v>0</v>
      </c>
      <c r="Q190" s="173"/>
      <c r="R190" s="174">
        <f>R191</f>
        <v>7.2450000000000006E-3</v>
      </c>
      <c r="S190" s="173"/>
      <c r="T190" s="175">
        <f>T191</f>
        <v>0</v>
      </c>
      <c r="AR190" s="176" t="s">
        <v>77</v>
      </c>
      <c r="AT190" s="177" t="s">
        <v>69</v>
      </c>
      <c r="AU190" s="177" t="s">
        <v>77</v>
      </c>
      <c r="AY190" s="176" t="s">
        <v>151</v>
      </c>
      <c r="BK190" s="178">
        <f>BK191</f>
        <v>0</v>
      </c>
    </row>
    <row r="191" spans="1:65" s="12" customFormat="1" ht="20.85" customHeight="1">
      <c r="B191" s="165"/>
      <c r="C191" s="166"/>
      <c r="D191" s="167" t="s">
        <v>69</v>
      </c>
      <c r="E191" s="179" t="s">
        <v>252</v>
      </c>
      <c r="F191" s="179" t="s">
        <v>253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SUM(P192:P201)</f>
        <v>0</v>
      </c>
      <c r="Q191" s="173"/>
      <c r="R191" s="174">
        <f>SUM(R192:R201)</f>
        <v>7.2450000000000006E-3</v>
      </c>
      <c r="S191" s="173"/>
      <c r="T191" s="175">
        <f>SUM(T192:T201)</f>
        <v>0</v>
      </c>
      <c r="AR191" s="176" t="s">
        <v>77</v>
      </c>
      <c r="AT191" s="177" t="s">
        <v>69</v>
      </c>
      <c r="AU191" s="177" t="s">
        <v>79</v>
      </c>
      <c r="AY191" s="176" t="s">
        <v>151</v>
      </c>
      <c r="BK191" s="178">
        <f>SUM(BK192:BK201)</f>
        <v>0</v>
      </c>
    </row>
    <row r="192" spans="1:65" s="2" customFormat="1" ht="33" customHeight="1">
      <c r="A192" s="37"/>
      <c r="B192" s="38"/>
      <c r="C192" s="181" t="s">
        <v>254</v>
      </c>
      <c r="D192" s="181" t="s">
        <v>155</v>
      </c>
      <c r="E192" s="182" t="s">
        <v>255</v>
      </c>
      <c r="F192" s="183" t="s">
        <v>256</v>
      </c>
      <c r="G192" s="184" t="s">
        <v>246</v>
      </c>
      <c r="H192" s="185">
        <v>4.5</v>
      </c>
      <c r="I192" s="186"/>
      <c r="J192" s="187">
        <f>ROUND(I192*H192,2)</f>
        <v>0</v>
      </c>
      <c r="K192" s="183" t="s">
        <v>159</v>
      </c>
      <c r="L192" s="42"/>
      <c r="M192" s="188" t="s">
        <v>19</v>
      </c>
      <c r="N192" s="189" t="s">
        <v>41</v>
      </c>
      <c r="O192" s="67"/>
      <c r="P192" s="190">
        <f>O192*H192</f>
        <v>0</v>
      </c>
      <c r="Q192" s="190">
        <v>1.6100000000000001E-3</v>
      </c>
      <c r="R192" s="190">
        <f>Q192*H192</f>
        <v>7.2450000000000006E-3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160</v>
      </c>
      <c r="AT192" s="192" t="s">
        <v>155</v>
      </c>
      <c r="AU192" s="192" t="s">
        <v>161</v>
      </c>
      <c r="AY192" s="20" t="s">
        <v>151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77</v>
      </c>
      <c r="BK192" s="193">
        <f>ROUND(I192*H192,2)</f>
        <v>0</v>
      </c>
      <c r="BL192" s="20" t="s">
        <v>160</v>
      </c>
      <c r="BM192" s="192" t="s">
        <v>257</v>
      </c>
    </row>
    <row r="193" spans="1:65" s="2" customFormat="1" ht="19.5">
      <c r="A193" s="37"/>
      <c r="B193" s="38"/>
      <c r="C193" s="39"/>
      <c r="D193" s="194" t="s">
        <v>163</v>
      </c>
      <c r="E193" s="39"/>
      <c r="F193" s="195" t="s">
        <v>258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163</v>
      </c>
      <c r="AU193" s="20" t="s">
        <v>161</v>
      </c>
    </row>
    <row r="194" spans="1:65" s="2" customFormat="1" ht="11.25">
      <c r="A194" s="37"/>
      <c r="B194" s="38"/>
      <c r="C194" s="39"/>
      <c r="D194" s="199" t="s">
        <v>165</v>
      </c>
      <c r="E194" s="39"/>
      <c r="F194" s="200" t="s">
        <v>259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165</v>
      </c>
      <c r="AU194" s="20" t="s">
        <v>161</v>
      </c>
    </row>
    <row r="195" spans="1:65" s="13" customFormat="1" ht="11.25">
      <c r="B195" s="201"/>
      <c r="C195" s="202"/>
      <c r="D195" s="194" t="s">
        <v>167</v>
      </c>
      <c r="E195" s="203" t="s">
        <v>19</v>
      </c>
      <c r="F195" s="204" t="s">
        <v>260</v>
      </c>
      <c r="G195" s="202"/>
      <c r="H195" s="205">
        <v>4.5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167</v>
      </c>
      <c r="AU195" s="211" t="s">
        <v>161</v>
      </c>
      <c r="AV195" s="13" t="s">
        <v>79</v>
      </c>
      <c r="AW195" s="13" t="s">
        <v>32</v>
      </c>
      <c r="AX195" s="13" t="s">
        <v>70</v>
      </c>
      <c r="AY195" s="211" t="s">
        <v>151</v>
      </c>
    </row>
    <row r="196" spans="1:65" s="14" customFormat="1" ht="11.25">
      <c r="B196" s="212"/>
      <c r="C196" s="213"/>
      <c r="D196" s="194" t="s">
        <v>167</v>
      </c>
      <c r="E196" s="214" t="s">
        <v>19</v>
      </c>
      <c r="F196" s="215" t="s">
        <v>169</v>
      </c>
      <c r="G196" s="213"/>
      <c r="H196" s="216">
        <v>4.5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167</v>
      </c>
      <c r="AU196" s="222" t="s">
        <v>161</v>
      </c>
      <c r="AV196" s="14" t="s">
        <v>161</v>
      </c>
      <c r="AW196" s="14" t="s">
        <v>32</v>
      </c>
      <c r="AX196" s="14" t="s">
        <v>77</v>
      </c>
      <c r="AY196" s="222" t="s">
        <v>151</v>
      </c>
    </row>
    <row r="197" spans="1:65" s="2" customFormat="1" ht="33" customHeight="1">
      <c r="A197" s="37"/>
      <c r="B197" s="38"/>
      <c r="C197" s="181" t="s">
        <v>153</v>
      </c>
      <c r="D197" s="181" t="s">
        <v>155</v>
      </c>
      <c r="E197" s="182" t="s">
        <v>261</v>
      </c>
      <c r="F197" s="183" t="s">
        <v>262</v>
      </c>
      <c r="G197" s="184" t="s">
        <v>246</v>
      </c>
      <c r="H197" s="185">
        <v>4.5</v>
      </c>
      <c r="I197" s="186"/>
      <c r="J197" s="187">
        <f>ROUND(I197*H197,2)</f>
        <v>0</v>
      </c>
      <c r="K197" s="183" t="s">
        <v>159</v>
      </c>
      <c r="L197" s="42"/>
      <c r="M197" s="188" t="s">
        <v>19</v>
      </c>
      <c r="N197" s="189" t="s">
        <v>41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160</v>
      </c>
      <c r="AT197" s="192" t="s">
        <v>155</v>
      </c>
      <c r="AU197" s="192" t="s">
        <v>161</v>
      </c>
      <c r="AY197" s="20" t="s">
        <v>151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77</v>
      </c>
      <c r="BK197" s="193">
        <f>ROUND(I197*H197,2)</f>
        <v>0</v>
      </c>
      <c r="BL197" s="20" t="s">
        <v>160</v>
      </c>
      <c r="BM197" s="192" t="s">
        <v>263</v>
      </c>
    </row>
    <row r="198" spans="1:65" s="2" customFormat="1" ht="29.25">
      <c r="A198" s="37"/>
      <c r="B198" s="38"/>
      <c r="C198" s="39"/>
      <c r="D198" s="194" t="s">
        <v>163</v>
      </c>
      <c r="E198" s="39"/>
      <c r="F198" s="195" t="s">
        <v>264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163</v>
      </c>
      <c r="AU198" s="20" t="s">
        <v>161</v>
      </c>
    </row>
    <row r="199" spans="1:65" s="2" customFormat="1" ht="11.25">
      <c r="A199" s="37"/>
      <c r="B199" s="38"/>
      <c r="C199" s="39"/>
      <c r="D199" s="199" t="s">
        <v>165</v>
      </c>
      <c r="E199" s="39"/>
      <c r="F199" s="200" t="s">
        <v>265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165</v>
      </c>
      <c r="AU199" s="20" t="s">
        <v>161</v>
      </c>
    </row>
    <row r="200" spans="1:65" s="13" customFormat="1" ht="11.25">
      <c r="B200" s="201"/>
      <c r="C200" s="202"/>
      <c r="D200" s="194" t="s">
        <v>167</v>
      </c>
      <c r="E200" s="203" t="s">
        <v>19</v>
      </c>
      <c r="F200" s="204" t="s">
        <v>260</v>
      </c>
      <c r="G200" s="202"/>
      <c r="H200" s="205">
        <v>4.5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167</v>
      </c>
      <c r="AU200" s="211" t="s">
        <v>161</v>
      </c>
      <c r="AV200" s="13" t="s">
        <v>79</v>
      </c>
      <c r="AW200" s="13" t="s">
        <v>32</v>
      </c>
      <c r="AX200" s="13" t="s">
        <v>70</v>
      </c>
      <c r="AY200" s="211" t="s">
        <v>151</v>
      </c>
    </row>
    <row r="201" spans="1:65" s="14" customFormat="1" ht="11.25">
      <c r="B201" s="212"/>
      <c r="C201" s="213"/>
      <c r="D201" s="194" t="s">
        <v>167</v>
      </c>
      <c r="E201" s="214" t="s">
        <v>19</v>
      </c>
      <c r="F201" s="215" t="s">
        <v>169</v>
      </c>
      <c r="G201" s="213"/>
      <c r="H201" s="216">
        <v>4.5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167</v>
      </c>
      <c r="AU201" s="222" t="s">
        <v>161</v>
      </c>
      <c r="AV201" s="14" t="s">
        <v>161</v>
      </c>
      <c r="AW201" s="14" t="s">
        <v>32</v>
      </c>
      <c r="AX201" s="14" t="s">
        <v>77</v>
      </c>
      <c r="AY201" s="222" t="s">
        <v>151</v>
      </c>
    </row>
    <row r="202" spans="1:65" s="12" customFormat="1" ht="22.9" customHeight="1">
      <c r="B202" s="165"/>
      <c r="C202" s="166"/>
      <c r="D202" s="167" t="s">
        <v>69</v>
      </c>
      <c r="E202" s="179" t="s">
        <v>196</v>
      </c>
      <c r="F202" s="179" t="s">
        <v>266</v>
      </c>
      <c r="G202" s="166"/>
      <c r="H202" s="166"/>
      <c r="I202" s="169"/>
      <c r="J202" s="180">
        <f>BK202</f>
        <v>0</v>
      </c>
      <c r="K202" s="166"/>
      <c r="L202" s="171"/>
      <c r="M202" s="172"/>
      <c r="N202" s="173"/>
      <c r="O202" s="173"/>
      <c r="P202" s="174">
        <f>P203+P266</f>
        <v>0</v>
      </c>
      <c r="Q202" s="173"/>
      <c r="R202" s="174">
        <f>R203+R266</f>
        <v>2.7035539000000002</v>
      </c>
      <c r="S202" s="173"/>
      <c r="T202" s="175">
        <f>T203+T266</f>
        <v>0</v>
      </c>
      <c r="AR202" s="176" t="s">
        <v>77</v>
      </c>
      <c r="AT202" s="177" t="s">
        <v>69</v>
      </c>
      <c r="AU202" s="177" t="s">
        <v>77</v>
      </c>
      <c r="AY202" s="176" t="s">
        <v>151</v>
      </c>
      <c r="BK202" s="178">
        <f>BK203+BK266</f>
        <v>0</v>
      </c>
    </row>
    <row r="203" spans="1:65" s="12" customFormat="1" ht="20.85" customHeight="1">
      <c r="B203" s="165"/>
      <c r="C203" s="166"/>
      <c r="D203" s="167" t="s">
        <v>69</v>
      </c>
      <c r="E203" s="179" t="s">
        <v>267</v>
      </c>
      <c r="F203" s="179" t="s">
        <v>268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SUM(P204:P265)</f>
        <v>0</v>
      </c>
      <c r="Q203" s="173"/>
      <c r="R203" s="174">
        <f>SUM(R204:R265)</f>
        <v>1.26788754</v>
      </c>
      <c r="S203" s="173"/>
      <c r="T203" s="175">
        <f>SUM(T204:T265)</f>
        <v>0</v>
      </c>
      <c r="AR203" s="176" t="s">
        <v>77</v>
      </c>
      <c r="AT203" s="177" t="s">
        <v>69</v>
      </c>
      <c r="AU203" s="177" t="s">
        <v>79</v>
      </c>
      <c r="AY203" s="176" t="s">
        <v>151</v>
      </c>
      <c r="BK203" s="178">
        <f>SUM(BK204:BK265)</f>
        <v>0</v>
      </c>
    </row>
    <row r="204" spans="1:65" s="2" customFormat="1" ht="24.2" customHeight="1">
      <c r="A204" s="37"/>
      <c r="B204" s="38"/>
      <c r="C204" s="181" t="s">
        <v>269</v>
      </c>
      <c r="D204" s="181" t="s">
        <v>155</v>
      </c>
      <c r="E204" s="182" t="s">
        <v>270</v>
      </c>
      <c r="F204" s="183" t="s">
        <v>271</v>
      </c>
      <c r="G204" s="184" t="s">
        <v>246</v>
      </c>
      <c r="H204" s="185">
        <v>9.1080000000000005</v>
      </c>
      <c r="I204" s="186"/>
      <c r="J204" s="187">
        <f>ROUND(I204*H204,2)</f>
        <v>0</v>
      </c>
      <c r="K204" s="183" t="s">
        <v>159</v>
      </c>
      <c r="L204" s="42"/>
      <c r="M204" s="188" t="s">
        <v>19</v>
      </c>
      <c r="N204" s="189" t="s">
        <v>41</v>
      </c>
      <c r="O204" s="67"/>
      <c r="P204" s="190">
        <f>O204*H204</f>
        <v>0</v>
      </c>
      <c r="Q204" s="190">
        <v>7.3499999999999998E-3</v>
      </c>
      <c r="R204" s="190">
        <f>Q204*H204</f>
        <v>6.6943799999999998E-2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160</v>
      </c>
      <c r="AT204" s="192" t="s">
        <v>155</v>
      </c>
      <c r="AU204" s="192" t="s">
        <v>161</v>
      </c>
      <c r="AY204" s="20" t="s">
        <v>151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77</v>
      </c>
      <c r="BK204" s="193">
        <f>ROUND(I204*H204,2)</f>
        <v>0</v>
      </c>
      <c r="BL204" s="20" t="s">
        <v>160</v>
      </c>
      <c r="BM204" s="192" t="s">
        <v>272</v>
      </c>
    </row>
    <row r="205" spans="1:65" s="2" customFormat="1" ht="19.5">
      <c r="A205" s="37"/>
      <c r="B205" s="38"/>
      <c r="C205" s="39"/>
      <c r="D205" s="194" t="s">
        <v>163</v>
      </c>
      <c r="E205" s="39"/>
      <c r="F205" s="195" t="s">
        <v>273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163</v>
      </c>
      <c r="AU205" s="20" t="s">
        <v>161</v>
      </c>
    </row>
    <row r="206" spans="1:65" s="2" customFormat="1" ht="11.25">
      <c r="A206" s="37"/>
      <c r="B206" s="38"/>
      <c r="C206" s="39"/>
      <c r="D206" s="199" t="s">
        <v>165</v>
      </c>
      <c r="E206" s="39"/>
      <c r="F206" s="200" t="s">
        <v>274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165</v>
      </c>
      <c r="AU206" s="20" t="s">
        <v>161</v>
      </c>
    </row>
    <row r="207" spans="1:65" s="15" customFormat="1" ht="11.25">
      <c r="B207" s="223"/>
      <c r="C207" s="224"/>
      <c r="D207" s="194" t="s">
        <v>167</v>
      </c>
      <c r="E207" s="225" t="s">
        <v>19</v>
      </c>
      <c r="F207" s="226" t="s">
        <v>275</v>
      </c>
      <c r="G207" s="224"/>
      <c r="H207" s="225" t="s">
        <v>19</v>
      </c>
      <c r="I207" s="227"/>
      <c r="J207" s="224"/>
      <c r="K207" s="224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167</v>
      </c>
      <c r="AU207" s="232" t="s">
        <v>161</v>
      </c>
      <c r="AV207" s="15" t="s">
        <v>77</v>
      </c>
      <c r="AW207" s="15" t="s">
        <v>32</v>
      </c>
      <c r="AX207" s="15" t="s">
        <v>70</v>
      </c>
      <c r="AY207" s="232" t="s">
        <v>151</v>
      </c>
    </row>
    <row r="208" spans="1:65" s="13" customFormat="1" ht="11.25">
      <c r="B208" s="201"/>
      <c r="C208" s="202"/>
      <c r="D208" s="194" t="s">
        <v>167</v>
      </c>
      <c r="E208" s="203" t="s">
        <v>19</v>
      </c>
      <c r="F208" s="204" t="s">
        <v>276</v>
      </c>
      <c r="G208" s="202"/>
      <c r="H208" s="205">
        <v>8.2799999999999994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167</v>
      </c>
      <c r="AU208" s="211" t="s">
        <v>161</v>
      </c>
      <c r="AV208" s="13" t="s">
        <v>79</v>
      </c>
      <c r="AW208" s="13" t="s">
        <v>32</v>
      </c>
      <c r="AX208" s="13" t="s">
        <v>70</v>
      </c>
      <c r="AY208" s="211" t="s">
        <v>151</v>
      </c>
    </row>
    <row r="209" spans="1:65" s="14" customFormat="1" ht="11.25">
      <c r="B209" s="212"/>
      <c r="C209" s="213"/>
      <c r="D209" s="194" t="s">
        <v>167</v>
      </c>
      <c r="E209" s="214" t="s">
        <v>19</v>
      </c>
      <c r="F209" s="215" t="s">
        <v>169</v>
      </c>
      <c r="G209" s="213"/>
      <c r="H209" s="216">
        <v>8.2799999999999994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167</v>
      </c>
      <c r="AU209" s="222" t="s">
        <v>161</v>
      </c>
      <c r="AV209" s="14" t="s">
        <v>161</v>
      </c>
      <c r="AW209" s="14" t="s">
        <v>32</v>
      </c>
      <c r="AX209" s="14" t="s">
        <v>70</v>
      </c>
      <c r="AY209" s="222" t="s">
        <v>151</v>
      </c>
    </row>
    <row r="210" spans="1:65" s="16" customFormat="1" ht="11.25">
      <c r="B210" s="233"/>
      <c r="C210" s="234"/>
      <c r="D210" s="194" t="s">
        <v>167</v>
      </c>
      <c r="E210" s="235" t="s">
        <v>19</v>
      </c>
      <c r="F210" s="236" t="s">
        <v>225</v>
      </c>
      <c r="G210" s="234"/>
      <c r="H210" s="237">
        <v>8.2799999999999994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167</v>
      </c>
      <c r="AU210" s="243" t="s">
        <v>161</v>
      </c>
      <c r="AV210" s="16" t="s">
        <v>160</v>
      </c>
      <c r="AW210" s="16" t="s">
        <v>32</v>
      </c>
      <c r="AX210" s="16" t="s">
        <v>70</v>
      </c>
      <c r="AY210" s="243" t="s">
        <v>151</v>
      </c>
    </row>
    <row r="211" spans="1:65" s="13" customFormat="1" ht="11.25">
      <c r="B211" s="201"/>
      <c r="C211" s="202"/>
      <c r="D211" s="194" t="s">
        <v>167</v>
      </c>
      <c r="E211" s="203" t="s">
        <v>19</v>
      </c>
      <c r="F211" s="204" t="s">
        <v>277</v>
      </c>
      <c r="G211" s="202"/>
      <c r="H211" s="205">
        <v>9.1080000000000005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167</v>
      </c>
      <c r="AU211" s="211" t="s">
        <v>161</v>
      </c>
      <c r="AV211" s="13" t="s">
        <v>79</v>
      </c>
      <c r="AW211" s="13" t="s">
        <v>32</v>
      </c>
      <c r="AX211" s="13" t="s">
        <v>77</v>
      </c>
      <c r="AY211" s="211" t="s">
        <v>151</v>
      </c>
    </row>
    <row r="212" spans="1:65" s="2" customFormat="1" ht="21.75" customHeight="1">
      <c r="A212" s="37"/>
      <c r="B212" s="38"/>
      <c r="C212" s="181" t="s">
        <v>8</v>
      </c>
      <c r="D212" s="181" t="s">
        <v>155</v>
      </c>
      <c r="E212" s="182" t="s">
        <v>278</v>
      </c>
      <c r="F212" s="183" t="s">
        <v>279</v>
      </c>
      <c r="G212" s="184" t="s">
        <v>246</v>
      </c>
      <c r="H212" s="185">
        <v>9.1080000000000005</v>
      </c>
      <c r="I212" s="186"/>
      <c r="J212" s="187">
        <f>ROUND(I212*H212,2)</f>
        <v>0</v>
      </c>
      <c r="K212" s="183" t="s">
        <v>159</v>
      </c>
      <c r="L212" s="42"/>
      <c r="M212" s="188" t="s">
        <v>19</v>
      </c>
      <c r="N212" s="189" t="s">
        <v>41</v>
      </c>
      <c r="O212" s="67"/>
      <c r="P212" s="190">
        <f>O212*H212</f>
        <v>0</v>
      </c>
      <c r="Q212" s="190">
        <v>4.3800000000000002E-3</v>
      </c>
      <c r="R212" s="190">
        <f>Q212*H212</f>
        <v>3.9893040000000005E-2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160</v>
      </c>
      <c r="AT212" s="192" t="s">
        <v>155</v>
      </c>
      <c r="AU212" s="192" t="s">
        <v>161</v>
      </c>
      <c r="AY212" s="20" t="s">
        <v>151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77</v>
      </c>
      <c r="BK212" s="193">
        <f>ROUND(I212*H212,2)</f>
        <v>0</v>
      </c>
      <c r="BL212" s="20" t="s">
        <v>160</v>
      </c>
      <c r="BM212" s="192" t="s">
        <v>280</v>
      </c>
    </row>
    <row r="213" spans="1:65" s="2" customFormat="1" ht="19.5">
      <c r="A213" s="37"/>
      <c r="B213" s="38"/>
      <c r="C213" s="39"/>
      <c r="D213" s="194" t="s">
        <v>163</v>
      </c>
      <c r="E213" s="39"/>
      <c r="F213" s="195" t="s">
        <v>281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163</v>
      </c>
      <c r="AU213" s="20" t="s">
        <v>161</v>
      </c>
    </row>
    <row r="214" spans="1:65" s="2" customFormat="1" ht="11.25">
      <c r="A214" s="37"/>
      <c r="B214" s="38"/>
      <c r="C214" s="39"/>
      <c r="D214" s="199" t="s">
        <v>165</v>
      </c>
      <c r="E214" s="39"/>
      <c r="F214" s="200" t="s">
        <v>282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165</v>
      </c>
      <c r="AU214" s="20" t="s">
        <v>161</v>
      </c>
    </row>
    <row r="215" spans="1:65" s="15" customFormat="1" ht="11.25">
      <c r="B215" s="223"/>
      <c r="C215" s="224"/>
      <c r="D215" s="194" t="s">
        <v>167</v>
      </c>
      <c r="E215" s="225" t="s">
        <v>19</v>
      </c>
      <c r="F215" s="226" t="s">
        <v>275</v>
      </c>
      <c r="G215" s="224"/>
      <c r="H215" s="225" t="s">
        <v>19</v>
      </c>
      <c r="I215" s="227"/>
      <c r="J215" s="224"/>
      <c r="K215" s="224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167</v>
      </c>
      <c r="AU215" s="232" t="s">
        <v>161</v>
      </c>
      <c r="AV215" s="15" t="s">
        <v>77</v>
      </c>
      <c r="AW215" s="15" t="s">
        <v>32</v>
      </c>
      <c r="AX215" s="15" t="s">
        <v>70</v>
      </c>
      <c r="AY215" s="232" t="s">
        <v>151</v>
      </c>
    </row>
    <row r="216" spans="1:65" s="13" customFormat="1" ht="11.25">
      <c r="B216" s="201"/>
      <c r="C216" s="202"/>
      <c r="D216" s="194" t="s">
        <v>167</v>
      </c>
      <c r="E216" s="203" t="s">
        <v>19</v>
      </c>
      <c r="F216" s="204" t="s">
        <v>276</v>
      </c>
      <c r="G216" s="202"/>
      <c r="H216" s="205">
        <v>8.2799999999999994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167</v>
      </c>
      <c r="AU216" s="211" t="s">
        <v>161</v>
      </c>
      <c r="AV216" s="13" t="s">
        <v>79</v>
      </c>
      <c r="AW216" s="13" t="s">
        <v>32</v>
      </c>
      <c r="AX216" s="13" t="s">
        <v>70</v>
      </c>
      <c r="AY216" s="211" t="s">
        <v>151</v>
      </c>
    </row>
    <row r="217" spans="1:65" s="14" customFormat="1" ht="11.25">
      <c r="B217" s="212"/>
      <c r="C217" s="213"/>
      <c r="D217" s="194" t="s">
        <v>167</v>
      </c>
      <c r="E217" s="214" t="s">
        <v>19</v>
      </c>
      <c r="F217" s="215" t="s">
        <v>169</v>
      </c>
      <c r="G217" s="213"/>
      <c r="H217" s="216">
        <v>8.2799999999999994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167</v>
      </c>
      <c r="AU217" s="222" t="s">
        <v>161</v>
      </c>
      <c r="AV217" s="14" t="s">
        <v>161</v>
      </c>
      <c r="AW217" s="14" t="s">
        <v>32</v>
      </c>
      <c r="AX217" s="14" t="s">
        <v>70</v>
      </c>
      <c r="AY217" s="222" t="s">
        <v>151</v>
      </c>
    </row>
    <row r="218" spans="1:65" s="16" customFormat="1" ht="11.25">
      <c r="B218" s="233"/>
      <c r="C218" s="234"/>
      <c r="D218" s="194" t="s">
        <v>167</v>
      </c>
      <c r="E218" s="235" t="s">
        <v>19</v>
      </c>
      <c r="F218" s="236" t="s">
        <v>225</v>
      </c>
      <c r="G218" s="234"/>
      <c r="H218" s="237">
        <v>8.2799999999999994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167</v>
      </c>
      <c r="AU218" s="243" t="s">
        <v>161</v>
      </c>
      <c r="AV218" s="16" t="s">
        <v>160</v>
      </c>
      <c r="AW218" s="16" t="s">
        <v>32</v>
      </c>
      <c r="AX218" s="16" t="s">
        <v>70</v>
      </c>
      <c r="AY218" s="243" t="s">
        <v>151</v>
      </c>
    </row>
    <row r="219" spans="1:65" s="13" customFormat="1" ht="11.25">
      <c r="B219" s="201"/>
      <c r="C219" s="202"/>
      <c r="D219" s="194" t="s">
        <v>167</v>
      </c>
      <c r="E219" s="203" t="s">
        <v>19</v>
      </c>
      <c r="F219" s="204" t="s">
        <v>277</v>
      </c>
      <c r="G219" s="202"/>
      <c r="H219" s="205">
        <v>9.1080000000000005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167</v>
      </c>
      <c r="AU219" s="211" t="s">
        <v>161</v>
      </c>
      <c r="AV219" s="13" t="s">
        <v>79</v>
      </c>
      <c r="AW219" s="13" t="s">
        <v>32</v>
      </c>
      <c r="AX219" s="13" t="s">
        <v>77</v>
      </c>
      <c r="AY219" s="211" t="s">
        <v>151</v>
      </c>
    </row>
    <row r="220" spans="1:65" s="2" customFormat="1" ht="24.2" customHeight="1">
      <c r="A220" s="37"/>
      <c r="B220" s="38"/>
      <c r="C220" s="181" t="s">
        <v>170</v>
      </c>
      <c r="D220" s="181" t="s">
        <v>155</v>
      </c>
      <c r="E220" s="182" t="s">
        <v>283</v>
      </c>
      <c r="F220" s="183" t="s">
        <v>284</v>
      </c>
      <c r="G220" s="184" t="s">
        <v>246</v>
      </c>
      <c r="H220" s="185">
        <v>9.1080000000000005</v>
      </c>
      <c r="I220" s="186"/>
      <c r="J220" s="187">
        <f>ROUND(I220*H220,2)</f>
        <v>0</v>
      </c>
      <c r="K220" s="183" t="s">
        <v>159</v>
      </c>
      <c r="L220" s="42"/>
      <c r="M220" s="188" t="s">
        <v>19</v>
      </c>
      <c r="N220" s="189" t="s">
        <v>41</v>
      </c>
      <c r="O220" s="67"/>
      <c r="P220" s="190">
        <f>O220*H220</f>
        <v>0</v>
      </c>
      <c r="Q220" s="190">
        <v>2.47E-2</v>
      </c>
      <c r="R220" s="190">
        <f>Q220*H220</f>
        <v>0.22496760000000002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160</v>
      </c>
      <c r="AT220" s="192" t="s">
        <v>155</v>
      </c>
      <c r="AU220" s="192" t="s">
        <v>161</v>
      </c>
      <c r="AY220" s="20" t="s">
        <v>151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77</v>
      </c>
      <c r="BK220" s="193">
        <f>ROUND(I220*H220,2)</f>
        <v>0</v>
      </c>
      <c r="BL220" s="20" t="s">
        <v>160</v>
      </c>
      <c r="BM220" s="192" t="s">
        <v>285</v>
      </c>
    </row>
    <row r="221" spans="1:65" s="2" customFormat="1" ht="39">
      <c r="A221" s="37"/>
      <c r="B221" s="38"/>
      <c r="C221" s="39"/>
      <c r="D221" s="194" t="s">
        <v>163</v>
      </c>
      <c r="E221" s="39"/>
      <c r="F221" s="195" t="s">
        <v>286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163</v>
      </c>
      <c r="AU221" s="20" t="s">
        <v>161</v>
      </c>
    </row>
    <row r="222" spans="1:65" s="2" customFormat="1" ht="11.25">
      <c r="A222" s="37"/>
      <c r="B222" s="38"/>
      <c r="C222" s="39"/>
      <c r="D222" s="199" t="s">
        <v>165</v>
      </c>
      <c r="E222" s="39"/>
      <c r="F222" s="200" t="s">
        <v>287</v>
      </c>
      <c r="G222" s="39"/>
      <c r="H222" s="39"/>
      <c r="I222" s="196"/>
      <c r="J222" s="39"/>
      <c r="K222" s="39"/>
      <c r="L222" s="42"/>
      <c r="M222" s="197"/>
      <c r="N222" s="198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165</v>
      </c>
      <c r="AU222" s="20" t="s">
        <v>161</v>
      </c>
    </row>
    <row r="223" spans="1:65" s="15" customFormat="1" ht="11.25">
      <c r="B223" s="223"/>
      <c r="C223" s="224"/>
      <c r="D223" s="194" t="s">
        <v>167</v>
      </c>
      <c r="E223" s="225" t="s">
        <v>19</v>
      </c>
      <c r="F223" s="226" t="s">
        <v>275</v>
      </c>
      <c r="G223" s="224"/>
      <c r="H223" s="225" t="s">
        <v>19</v>
      </c>
      <c r="I223" s="227"/>
      <c r="J223" s="224"/>
      <c r="K223" s="224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167</v>
      </c>
      <c r="AU223" s="232" t="s">
        <v>161</v>
      </c>
      <c r="AV223" s="15" t="s">
        <v>77</v>
      </c>
      <c r="AW223" s="15" t="s">
        <v>32</v>
      </c>
      <c r="AX223" s="15" t="s">
        <v>70</v>
      </c>
      <c r="AY223" s="232" t="s">
        <v>151</v>
      </c>
    </row>
    <row r="224" spans="1:65" s="13" customFormat="1" ht="11.25">
      <c r="B224" s="201"/>
      <c r="C224" s="202"/>
      <c r="D224" s="194" t="s">
        <v>167</v>
      </c>
      <c r="E224" s="203" t="s">
        <v>19</v>
      </c>
      <c r="F224" s="204" t="s">
        <v>276</v>
      </c>
      <c r="G224" s="202"/>
      <c r="H224" s="205">
        <v>8.2799999999999994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167</v>
      </c>
      <c r="AU224" s="211" t="s">
        <v>161</v>
      </c>
      <c r="AV224" s="13" t="s">
        <v>79</v>
      </c>
      <c r="AW224" s="13" t="s">
        <v>32</v>
      </c>
      <c r="AX224" s="13" t="s">
        <v>70</v>
      </c>
      <c r="AY224" s="211" t="s">
        <v>151</v>
      </c>
    </row>
    <row r="225" spans="1:65" s="14" customFormat="1" ht="11.25">
      <c r="B225" s="212"/>
      <c r="C225" s="213"/>
      <c r="D225" s="194" t="s">
        <v>167</v>
      </c>
      <c r="E225" s="214" t="s">
        <v>19</v>
      </c>
      <c r="F225" s="215" t="s">
        <v>169</v>
      </c>
      <c r="G225" s="213"/>
      <c r="H225" s="216">
        <v>8.2799999999999994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167</v>
      </c>
      <c r="AU225" s="222" t="s">
        <v>161</v>
      </c>
      <c r="AV225" s="14" t="s">
        <v>161</v>
      </c>
      <c r="AW225" s="14" t="s">
        <v>32</v>
      </c>
      <c r="AX225" s="14" t="s">
        <v>70</v>
      </c>
      <c r="AY225" s="222" t="s">
        <v>151</v>
      </c>
    </row>
    <row r="226" spans="1:65" s="16" customFormat="1" ht="11.25">
      <c r="B226" s="233"/>
      <c r="C226" s="234"/>
      <c r="D226" s="194" t="s">
        <v>167</v>
      </c>
      <c r="E226" s="235" t="s">
        <v>19</v>
      </c>
      <c r="F226" s="236" t="s">
        <v>225</v>
      </c>
      <c r="G226" s="234"/>
      <c r="H226" s="237">
        <v>8.2799999999999994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167</v>
      </c>
      <c r="AU226" s="243" t="s">
        <v>161</v>
      </c>
      <c r="AV226" s="16" t="s">
        <v>160</v>
      </c>
      <c r="AW226" s="16" t="s">
        <v>32</v>
      </c>
      <c r="AX226" s="16" t="s">
        <v>70</v>
      </c>
      <c r="AY226" s="243" t="s">
        <v>151</v>
      </c>
    </row>
    <row r="227" spans="1:65" s="13" customFormat="1" ht="11.25">
      <c r="B227" s="201"/>
      <c r="C227" s="202"/>
      <c r="D227" s="194" t="s">
        <v>167</v>
      </c>
      <c r="E227" s="203" t="s">
        <v>19</v>
      </c>
      <c r="F227" s="204" t="s">
        <v>277</v>
      </c>
      <c r="G227" s="202"/>
      <c r="H227" s="205">
        <v>9.1080000000000005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167</v>
      </c>
      <c r="AU227" s="211" t="s">
        <v>161</v>
      </c>
      <c r="AV227" s="13" t="s">
        <v>79</v>
      </c>
      <c r="AW227" s="13" t="s">
        <v>32</v>
      </c>
      <c r="AX227" s="13" t="s">
        <v>77</v>
      </c>
      <c r="AY227" s="211" t="s">
        <v>151</v>
      </c>
    </row>
    <row r="228" spans="1:65" s="2" customFormat="1" ht="16.5" customHeight="1">
      <c r="A228" s="37"/>
      <c r="B228" s="38"/>
      <c r="C228" s="181" t="s">
        <v>188</v>
      </c>
      <c r="D228" s="181" t="s">
        <v>155</v>
      </c>
      <c r="E228" s="182" t="s">
        <v>288</v>
      </c>
      <c r="F228" s="183" t="s">
        <v>289</v>
      </c>
      <c r="G228" s="184" t="s">
        <v>246</v>
      </c>
      <c r="H228" s="185">
        <v>3.48</v>
      </c>
      <c r="I228" s="186"/>
      <c r="J228" s="187">
        <f>ROUND(I228*H228,2)</f>
        <v>0</v>
      </c>
      <c r="K228" s="183" t="s">
        <v>159</v>
      </c>
      <c r="L228" s="42"/>
      <c r="M228" s="188" t="s">
        <v>19</v>
      </c>
      <c r="N228" s="189" t="s">
        <v>41</v>
      </c>
      <c r="O228" s="67"/>
      <c r="P228" s="190">
        <f>O228*H228</f>
        <v>0</v>
      </c>
      <c r="Q228" s="190">
        <v>4.2599999999999999E-2</v>
      </c>
      <c r="R228" s="190">
        <f>Q228*H228</f>
        <v>0.14824799999999999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160</v>
      </c>
      <c r="AT228" s="192" t="s">
        <v>155</v>
      </c>
      <c r="AU228" s="192" t="s">
        <v>161</v>
      </c>
      <c r="AY228" s="20" t="s">
        <v>151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77</v>
      </c>
      <c r="BK228" s="193">
        <f>ROUND(I228*H228,2)</f>
        <v>0</v>
      </c>
      <c r="BL228" s="20" t="s">
        <v>160</v>
      </c>
      <c r="BM228" s="192" t="s">
        <v>290</v>
      </c>
    </row>
    <row r="229" spans="1:65" s="2" customFormat="1" ht="11.25">
      <c r="A229" s="37"/>
      <c r="B229" s="38"/>
      <c r="C229" s="39"/>
      <c r="D229" s="194" t="s">
        <v>163</v>
      </c>
      <c r="E229" s="39"/>
      <c r="F229" s="195" t="s">
        <v>291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163</v>
      </c>
      <c r="AU229" s="20" t="s">
        <v>161</v>
      </c>
    </row>
    <row r="230" spans="1:65" s="2" customFormat="1" ht="11.25">
      <c r="A230" s="37"/>
      <c r="B230" s="38"/>
      <c r="C230" s="39"/>
      <c r="D230" s="199" t="s">
        <v>165</v>
      </c>
      <c r="E230" s="39"/>
      <c r="F230" s="200" t="s">
        <v>292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165</v>
      </c>
      <c r="AU230" s="20" t="s">
        <v>161</v>
      </c>
    </row>
    <row r="231" spans="1:65" s="13" customFormat="1" ht="11.25">
      <c r="B231" s="201"/>
      <c r="C231" s="202"/>
      <c r="D231" s="194" t="s">
        <v>167</v>
      </c>
      <c r="E231" s="203" t="s">
        <v>19</v>
      </c>
      <c r="F231" s="204" t="s">
        <v>293</v>
      </c>
      <c r="G231" s="202"/>
      <c r="H231" s="205">
        <v>3.48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167</v>
      </c>
      <c r="AU231" s="211" t="s">
        <v>161</v>
      </c>
      <c r="AV231" s="13" t="s">
        <v>79</v>
      </c>
      <c r="AW231" s="13" t="s">
        <v>32</v>
      </c>
      <c r="AX231" s="13" t="s">
        <v>70</v>
      </c>
      <c r="AY231" s="211" t="s">
        <v>151</v>
      </c>
    </row>
    <row r="232" spans="1:65" s="14" customFormat="1" ht="11.25">
      <c r="B232" s="212"/>
      <c r="C232" s="213"/>
      <c r="D232" s="194" t="s">
        <v>167</v>
      </c>
      <c r="E232" s="214" t="s">
        <v>19</v>
      </c>
      <c r="F232" s="215" t="s">
        <v>169</v>
      </c>
      <c r="G232" s="213"/>
      <c r="H232" s="216">
        <v>3.48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167</v>
      </c>
      <c r="AU232" s="222" t="s">
        <v>161</v>
      </c>
      <c r="AV232" s="14" t="s">
        <v>161</v>
      </c>
      <c r="AW232" s="14" t="s">
        <v>32</v>
      </c>
      <c r="AX232" s="14" t="s">
        <v>70</v>
      </c>
      <c r="AY232" s="222" t="s">
        <v>151</v>
      </c>
    </row>
    <row r="233" spans="1:65" s="16" customFormat="1" ht="11.25">
      <c r="B233" s="233"/>
      <c r="C233" s="234"/>
      <c r="D233" s="194" t="s">
        <v>167</v>
      </c>
      <c r="E233" s="235" t="s">
        <v>19</v>
      </c>
      <c r="F233" s="236" t="s">
        <v>225</v>
      </c>
      <c r="G233" s="234"/>
      <c r="H233" s="237">
        <v>3.48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167</v>
      </c>
      <c r="AU233" s="243" t="s">
        <v>161</v>
      </c>
      <c r="AV233" s="16" t="s">
        <v>160</v>
      </c>
      <c r="AW233" s="16" t="s">
        <v>32</v>
      </c>
      <c r="AX233" s="16" t="s">
        <v>77</v>
      </c>
      <c r="AY233" s="243" t="s">
        <v>151</v>
      </c>
    </row>
    <row r="234" spans="1:65" s="2" customFormat="1" ht="24.2" customHeight="1">
      <c r="A234" s="37"/>
      <c r="B234" s="38"/>
      <c r="C234" s="181" t="s">
        <v>294</v>
      </c>
      <c r="D234" s="181" t="s">
        <v>155</v>
      </c>
      <c r="E234" s="182" t="s">
        <v>295</v>
      </c>
      <c r="F234" s="183" t="s">
        <v>296</v>
      </c>
      <c r="G234" s="184" t="s">
        <v>246</v>
      </c>
      <c r="H234" s="185">
        <v>21.17</v>
      </c>
      <c r="I234" s="186"/>
      <c r="J234" s="187">
        <f>ROUND(I234*H234,2)</f>
        <v>0</v>
      </c>
      <c r="K234" s="183" t="s">
        <v>159</v>
      </c>
      <c r="L234" s="42"/>
      <c r="M234" s="188" t="s">
        <v>19</v>
      </c>
      <c r="N234" s="189" t="s">
        <v>41</v>
      </c>
      <c r="O234" s="67"/>
      <c r="P234" s="190">
        <f>O234*H234</f>
        <v>0</v>
      </c>
      <c r="Q234" s="190">
        <v>7.3499999999999998E-3</v>
      </c>
      <c r="R234" s="190">
        <f>Q234*H234</f>
        <v>0.1555995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160</v>
      </c>
      <c r="AT234" s="192" t="s">
        <v>155</v>
      </c>
      <c r="AU234" s="192" t="s">
        <v>161</v>
      </c>
      <c r="AY234" s="20" t="s">
        <v>151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77</v>
      </c>
      <c r="BK234" s="193">
        <f>ROUND(I234*H234,2)</f>
        <v>0</v>
      </c>
      <c r="BL234" s="20" t="s">
        <v>160</v>
      </c>
      <c r="BM234" s="192" t="s">
        <v>297</v>
      </c>
    </row>
    <row r="235" spans="1:65" s="2" customFormat="1" ht="19.5">
      <c r="A235" s="37"/>
      <c r="B235" s="38"/>
      <c r="C235" s="39"/>
      <c r="D235" s="194" t="s">
        <v>163</v>
      </c>
      <c r="E235" s="39"/>
      <c r="F235" s="195" t="s">
        <v>298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163</v>
      </c>
      <c r="AU235" s="20" t="s">
        <v>161</v>
      </c>
    </row>
    <row r="236" spans="1:65" s="2" customFormat="1" ht="11.25">
      <c r="A236" s="37"/>
      <c r="B236" s="38"/>
      <c r="C236" s="39"/>
      <c r="D236" s="199" t="s">
        <v>165</v>
      </c>
      <c r="E236" s="39"/>
      <c r="F236" s="200" t="s">
        <v>299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165</v>
      </c>
      <c r="AU236" s="20" t="s">
        <v>161</v>
      </c>
    </row>
    <row r="237" spans="1:65" s="15" customFormat="1" ht="11.25">
      <c r="B237" s="223"/>
      <c r="C237" s="224"/>
      <c r="D237" s="194" t="s">
        <v>167</v>
      </c>
      <c r="E237" s="225" t="s">
        <v>19</v>
      </c>
      <c r="F237" s="226" t="s">
        <v>300</v>
      </c>
      <c r="G237" s="224"/>
      <c r="H237" s="225" t="s">
        <v>19</v>
      </c>
      <c r="I237" s="227"/>
      <c r="J237" s="224"/>
      <c r="K237" s="224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167</v>
      </c>
      <c r="AU237" s="232" t="s">
        <v>161</v>
      </c>
      <c r="AV237" s="15" t="s">
        <v>77</v>
      </c>
      <c r="AW237" s="15" t="s">
        <v>32</v>
      </c>
      <c r="AX237" s="15" t="s">
        <v>70</v>
      </c>
      <c r="AY237" s="232" t="s">
        <v>151</v>
      </c>
    </row>
    <row r="238" spans="1:65" s="13" customFormat="1" ht="11.25">
      <c r="B238" s="201"/>
      <c r="C238" s="202"/>
      <c r="D238" s="194" t="s">
        <v>167</v>
      </c>
      <c r="E238" s="203" t="s">
        <v>19</v>
      </c>
      <c r="F238" s="204" t="s">
        <v>301</v>
      </c>
      <c r="G238" s="202"/>
      <c r="H238" s="205">
        <v>7.54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167</v>
      </c>
      <c r="AU238" s="211" t="s">
        <v>161</v>
      </c>
      <c r="AV238" s="13" t="s">
        <v>79</v>
      </c>
      <c r="AW238" s="13" t="s">
        <v>32</v>
      </c>
      <c r="AX238" s="13" t="s">
        <v>70</v>
      </c>
      <c r="AY238" s="211" t="s">
        <v>151</v>
      </c>
    </row>
    <row r="239" spans="1:65" s="14" customFormat="1" ht="11.25">
      <c r="B239" s="212"/>
      <c r="C239" s="213"/>
      <c r="D239" s="194" t="s">
        <v>167</v>
      </c>
      <c r="E239" s="214" t="s">
        <v>19</v>
      </c>
      <c r="F239" s="215" t="s">
        <v>169</v>
      </c>
      <c r="G239" s="213"/>
      <c r="H239" s="216">
        <v>7.54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167</v>
      </c>
      <c r="AU239" s="222" t="s">
        <v>161</v>
      </c>
      <c r="AV239" s="14" t="s">
        <v>161</v>
      </c>
      <c r="AW239" s="14" t="s">
        <v>32</v>
      </c>
      <c r="AX239" s="14" t="s">
        <v>70</v>
      </c>
      <c r="AY239" s="222" t="s">
        <v>151</v>
      </c>
    </row>
    <row r="240" spans="1:65" s="13" customFormat="1" ht="11.25">
      <c r="B240" s="201"/>
      <c r="C240" s="202"/>
      <c r="D240" s="194" t="s">
        <v>167</v>
      </c>
      <c r="E240" s="203" t="s">
        <v>19</v>
      </c>
      <c r="F240" s="204" t="s">
        <v>302</v>
      </c>
      <c r="G240" s="202"/>
      <c r="H240" s="205">
        <v>13.63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167</v>
      </c>
      <c r="AU240" s="211" t="s">
        <v>161</v>
      </c>
      <c r="AV240" s="13" t="s">
        <v>79</v>
      </c>
      <c r="AW240" s="13" t="s">
        <v>32</v>
      </c>
      <c r="AX240" s="13" t="s">
        <v>70</v>
      </c>
      <c r="AY240" s="211" t="s">
        <v>151</v>
      </c>
    </row>
    <row r="241" spans="1:65" s="14" customFormat="1" ht="11.25">
      <c r="B241" s="212"/>
      <c r="C241" s="213"/>
      <c r="D241" s="194" t="s">
        <v>167</v>
      </c>
      <c r="E241" s="214" t="s">
        <v>19</v>
      </c>
      <c r="F241" s="215" t="s">
        <v>169</v>
      </c>
      <c r="G241" s="213"/>
      <c r="H241" s="216">
        <v>13.63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167</v>
      </c>
      <c r="AU241" s="222" t="s">
        <v>161</v>
      </c>
      <c r="AV241" s="14" t="s">
        <v>161</v>
      </c>
      <c r="AW241" s="14" t="s">
        <v>32</v>
      </c>
      <c r="AX241" s="14" t="s">
        <v>70</v>
      </c>
      <c r="AY241" s="222" t="s">
        <v>151</v>
      </c>
    </row>
    <row r="242" spans="1:65" s="16" customFormat="1" ht="11.25">
      <c r="B242" s="233"/>
      <c r="C242" s="234"/>
      <c r="D242" s="194" t="s">
        <v>167</v>
      </c>
      <c r="E242" s="235" t="s">
        <v>19</v>
      </c>
      <c r="F242" s="236" t="s">
        <v>225</v>
      </c>
      <c r="G242" s="234"/>
      <c r="H242" s="237">
        <v>21.17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167</v>
      </c>
      <c r="AU242" s="243" t="s">
        <v>161</v>
      </c>
      <c r="AV242" s="16" t="s">
        <v>160</v>
      </c>
      <c r="AW242" s="16" t="s">
        <v>32</v>
      </c>
      <c r="AX242" s="16" t="s">
        <v>77</v>
      </c>
      <c r="AY242" s="243" t="s">
        <v>151</v>
      </c>
    </row>
    <row r="243" spans="1:65" s="2" customFormat="1" ht="21.75" customHeight="1">
      <c r="A243" s="37"/>
      <c r="B243" s="38"/>
      <c r="C243" s="181" t="s">
        <v>303</v>
      </c>
      <c r="D243" s="181" t="s">
        <v>155</v>
      </c>
      <c r="E243" s="182" t="s">
        <v>304</v>
      </c>
      <c r="F243" s="183" t="s">
        <v>305</v>
      </c>
      <c r="G243" s="184" t="s">
        <v>246</v>
      </c>
      <c r="H243" s="185">
        <v>21.17</v>
      </c>
      <c r="I243" s="186"/>
      <c r="J243" s="187">
        <f>ROUND(I243*H243,2)</f>
        <v>0</v>
      </c>
      <c r="K243" s="183" t="s">
        <v>159</v>
      </c>
      <c r="L243" s="42"/>
      <c r="M243" s="188" t="s">
        <v>19</v>
      </c>
      <c r="N243" s="189" t="s">
        <v>41</v>
      </c>
      <c r="O243" s="67"/>
      <c r="P243" s="190">
        <f>O243*H243</f>
        <v>0</v>
      </c>
      <c r="Q243" s="190">
        <v>4.3800000000000002E-3</v>
      </c>
      <c r="R243" s="190">
        <f>Q243*H243</f>
        <v>9.2724600000000018E-2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160</v>
      </c>
      <c r="AT243" s="192" t="s">
        <v>155</v>
      </c>
      <c r="AU243" s="192" t="s">
        <v>161</v>
      </c>
      <c r="AY243" s="20" t="s">
        <v>151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77</v>
      </c>
      <c r="BK243" s="193">
        <f>ROUND(I243*H243,2)</f>
        <v>0</v>
      </c>
      <c r="BL243" s="20" t="s">
        <v>160</v>
      </c>
      <c r="BM243" s="192" t="s">
        <v>306</v>
      </c>
    </row>
    <row r="244" spans="1:65" s="2" customFormat="1" ht="19.5">
      <c r="A244" s="37"/>
      <c r="B244" s="38"/>
      <c r="C244" s="39"/>
      <c r="D244" s="194" t="s">
        <v>163</v>
      </c>
      <c r="E244" s="39"/>
      <c r="F244" s="195" t="s">
        <v>307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163</v>
      </c>
      <c r="AU244" s="20" t="s">
        <v>161</v>
      </c>
    </row>
    <row r="245" spans="1:65" s="2" customFormat="1" ht="11.25">
      <c r="A245" s="37"/>
      <c r="B245" s="38"/>
      <c r="C245" s="39"/>
      <c r="D245" s="199" t="s">
        <v>165</v>
      </c>
      <c r="E245" s="39"/>
      <c r="F245" s="200" t="s">
        <v>308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165</v>
      </c>
      <c r="AU245" s="20" t="s">
        <v>161</v>
      </c>
    </row>
    <row r="246" spans="1:65" s="15" customFormat="1" ht="11.25">
      <c r="B246" s="223"/>
      <c r="C246" s="224"/>
      <c r="D246" s="194" t="s">
        <v>167</v>
      </c>
      <c r="E246" s="225" t="s">
        <v>19</v>
      </c>
      <c r="F246" s="226" t="s">
        <v>300</v>
      </c>
      <c r="G246" s="224"/>
      <c r="H246" s="225" t="s">
        <v>19</v>
      </c>
      <c r="I246" s="227"/>
      <c r="J246" s="224"/>
      <c r="K246" s="224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167</v>
      </c>
      <c r="AU246" s="232" t="s">
        <v>161</v>
      </c>
      <c r="AV246" s="15" t="s">
        <v>77</v>
      </c>
      <c r="AW246" s="15" t="s">
        <v>32</v>
      </c>
      <c r="AX246" s="15" t="s">
        <v>70</v>
      </c>
      <c r="AY246" s="232" t="s">
        <v>151</v>
      </c>
    </row>
    <row r="247" spans="1:65" s="13" customFormat="1" ht="11.25">
      <c r="B247" s="201"/>
      <c r="C247" s="202"/>
      <c r="D247" s="194" t="s">
        <v>167</v>
      </c>
      <c r="E247" s="203" t="s">
        <v>19</v>
      </c>
      <c r="F247" s="204" t="s">
        <v>301</v>
      </c>
      <c r="G247" s="202"/>
      <c r="H247" s="205">
        <v>7.54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167</v>
      </c>
      <c r="AU247" s="211" t="s">
        <v>161</v>
      </c>
      <c r="AV247" s="13" t="s">
        <v>79</v>
      </c>
      <c r="AW247" s="13" t="s">
        <v>32</v>
      </c>
      <c r="AX247" s="13" t="s">
        <v>70</v>
      </c>
      <c r="AY247" s="211" t="s">
        <v>151</v>
      </c>
    </row>
    <row r="248" spans="1:65" s="14" customFormat="1" ht="11.25">
      <c r="B248" s="212"/>
      <c r="C248" s="213"/>
      <c r="D248" s="194" t="s">
        <v>167</v>
      </c>
      <c r="E248" s="214" t="s">
        <v>19</v>
      </c>
      <c r="F248" s="215" t="s">
        <v>169</v>
      </c>
      <c r="G248" s="213"/>
      <c r="H248" s="216">
        <v>7.54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167</v>
      </c>
      <c r="AU248" s="222" t="s">
        <v>161</v>
      </c>
      <c r="AV248" s="14" t="s">
        <v>161</v>
      </c>
      <c r="AW248" s="14" t="s">
        <v>32</v>
      </c>
      <c r="AX248" s="14" t="s">
        <v>70</v>
      </c>
      <c r="AY248" s="222" t="s">
        <v>151</v>
      </c>
    </row>
    <row r="249" spans="1:65" s="13" customFormat="1" ht="11.25">
      <c r="B249" s="201"/>
      <c r="C249" s="202"/>
      <c r="D249" s="194" t="s">
        <v>167</v>
      </c>
      <c r="E249" s="203" t="s">
        <v>19</v>
      </c>
      <c r="F249" s="204" t="s">
        <v>302</v>
      </c>
      <c r="G249" s="202"/>
      <c r="H249" s="205">
        <v>13.63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167</v>
      </c>
      <c r="AU249" s="211" t="s">
        <v>161</v>
      </c>
      <c r="AV249" s="13" t="s">
        <v>79</v>
      </c>
      <c r="AW249" s="13" t="s">
        <v>32</v>
      </c>
      <c r="AX249" s="13" t="s">
        <v>70</v>
      </c>
      <c r="AY249" s="211" t="s">
        <v>151</v>
      </c>
    </row>
    <row r="250" spans="1:65" s="14" customFormat="1" ht="11.25">
      <c r="B250" s="212"/>
      <c r="C250" s="213"/>
      <c r="D250" s="194" t="s">
        <v>167</v>
      </c>
      <c r="E250" s="214" t="s">
        <v>19</v>
      </c>
      <c r="F250" s="215" t="s">
        <v>169</v>
      </c>
      <c r="G250" s="213"/>
      <c r="H250" s="216">
        <v>13.63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167</v>
      </c>
      <c r="AU250" s="222" t="s">
        <v>161</v>
      </c>
      <c r="AV250" s="14" t="s">
        <v>161</v>
      </c>
      <c r="AW250" s="14" t="s">
        <v>32</v>
      </c>
      <c r="AX250" s="14" t="s">
        <v>70</v>
      </c>
      <c r="AY250" s="222" t="s">
        <v>151</v>
      </c>
    </row>
    <row r="251" spans="1:65" s="16" customFormat="1" ht="11.25">
      <c r="B251" s="233"/>
      <c r="C251" s="234"/>
      <c r="D251" s="194" t="s">
        <v>167</v>
      </c>
      <c r="E251" s="235" t="s">
        <v>19</v>
      </c>
      <c r="F251" s="236" t="s">
        <v>225</v>
      </c>
      <c r="G251" s="234"/>
      <c r="H251" s="237">
        <v>21.17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AT251" s="243" t="s">
        <v>167</v>
      </c>
      <c r="AU251" s="243" t="s">
        <v>161</v>
      </c>
      <c r="AV251" s="16" t="s">
        <v>160</v>
      </c>
      <c r="AW251" s="16" t="s">
        <v>32</v>
      </c>
      <c r="AX251" s="16" t="s">
        <v>77</v>
      </c>
      <c r="AY251" s="243" t="s">
        <v>151</v>
      </c>
    </row>
    <row r="252" spans="1:65" s="2" customFormat="1" ht="24.2" customHeight="1">
      <c r="A252" s="37"/>
      <c r="B252" s="38"/>
      <c r="C252" s="181" t="s">
        <v>309</v>
      </c>
      <c r="D252" s="181" t="s">
        <v>155</v>
      </c>
      <c r="E252" s="182" t="s">
        <v>310</v>
      </c>
      <c r="F252" s="183" t="s">
        <v>311</v>
      </c>
      <c r="G252" s="184" t="s">
        <v>246</v>
      </c>
      <c r="H252" s="185">
        <v>21.17</v>
      </c>
      <c r="I252" s="186"/>
      <c r="J252" s="187">
        <f>ROUND(I252*H252,2)</f>
        <v>0</v>
      </c>
      <c r="K252" s="183" t="s">
        <v>159</v>
      </c>
      <c r="L252" s="42"/>
      <c r="M252" s="188" t="s">
        <v>19</v>
      </c>
      <c r="N252" s="189" t="s">
        <v>41</v>
      </c>
      <c r="O252" s="67"/>
      <c r="P252" s="190">
        <f>O252*H252</f>
        <v>0</v>
      </c>
      <c r="Q252" s="190">
        <v>2.47E-2</v>
      </c>
      <c r="R252" s="190">
        <f>Q252*H252</f>
        <v>0.522899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160</v>
      </c>
      <c r="AT252" s="192" t="s">
        <v>155</v>
      </c>
      <c r="AU252" s="192" t="s">
        <v>161</v>
      </c>
      <c r="AY252" s="20" t="s">
        <v>151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77</v>
      </c>
      <c r="BK252" s="193">
        <f>ROUND(I252*H252,2)</f>
        <v>0</v>
      </c>
      <c r="BL252" s="20" t="s">
        <v>160</v>
      </c>
      <c r="BM252" s="192" t="s">
        <v>312</v>
      </c>
    </row>
    <row r="253" spans="1:65" s="2" customFormat="1" ht="29.25">
      <c r="A253" s="37"/>
      <c r="B253" s="38"/>
      <c r="C253" s="39"/>
      <c r="D253" s="194" t="s">
        <v>163</v>
      </c>
      <c r="E253" s="39"/>
      <c r="F253" s="195" t="s">
        <v>313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163</v>
      </c>
      <c r="AU253" s="20" t="s">
        <v>161</v>
      </c>
    </row>
    <row r="254" spans="1:65" s="2" customFormat="1" ht="11.25">
      <c r="A254" s="37"/>
      <c r="B254" s="38"/>
      <c r="C254" s="39"/>
      <c r="D254" s="199" t="s">
        <v>165</v>
      </c>
      <c r="E254" s="39"/>
      <c r="F254" s="200" t="s">
        <v>314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165</v>
      </c>
      <c r="AU254" s="20" t="s">
        <v>161</v>
      </c>
    </row>
    <row r="255" spans="1:65" s="15" customFormat="1" ht="11.25">
      <c r="B255" s="223"/>
      <c r="C255" s="224"/>
      <c r="D255" s="194" t="s">
        <v>167</v>
      </c>
      <c r="E255" s="225" t="s">
        <v>19</v>
      </c>
      <c r="F255" s="226" t="s">
        <v>300</v>
      </c>
      <c r="G255" s="224"/>
      <c r="H255" s="225" t="s">
        <v>19</v>
      </c>
      <c r="I255" s="227"/>
      <c r="J255" s="224"/>
      <c r="K255" s="224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167</v>
      </c>
      <c r="AU255" s="232" t="s">
        <v>161</v>
      </c>
      <c r="AV255" s="15" t="s">
        <v>77</v>
      </c>
      <c r="AW255" s="15" t="s">
        <v>32</v>
      </c>
      <c r="AX255" s="15" t="s">
        <v>70</v>
      </c>
      <c r="AY255" s="232" t="s">
        <v>151</v>
      </c>
    </row>
    <row r="256" spans="1:65" s="13" customFormat="1" ht="11.25">
      <c r="B256" s="201"/>
      <c r="C256" s="202"/>
      <c r="D256" s="194" t="s">
        <v>167</v>
      </c>
      <c r="E256" s="203" t="s">
        <v>19</v>
      </c>
      <c r="F256" s="204" t="s">
        <v>301</v>
      </c>
      <c r="G256" s="202"/>
      <c r="H256" s="205">
        <v>7.54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167</v>
      </c>
      <c r="AU256" s="211" t="s">
        <v>161</v>
      </c>
      <c r="AV256" s="13" t="s">
        <v>79</v>
      </c>
      <c r="AW256" s="13" t="s">
        <v>32</v>
      </c>
      <c r="AX256" s="13" t="s">
        <v>70</v>
      </c>
      <c r="AY256" s="211" t="s">
        <v>151</v>
      </c>
    </row>
    <row r="257" spans="1:65" s="14" customFormat="1" ht="11.25">
      <c r="B257" s="212"/>
      <c r="C257" s="213"/>
      <c r="D257" s="194" t="s">
        <v>167</v>
      </c>
      <c r="E257" s="214" t="s">
        <v>19</v>
      </c>
      <c r="F257" s="215" t="s">
        <v>169</v>
      </c>
      <c r="G257" s="213"/>
      <c r="H257" s="216">
        <v>7.54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167</v>
      </c>
      <c r="AU257" s="222" t="s">
        <v>161</v>
      </c>
      <c r="AV257" s="14" t="s">
        <v>161</v>
      </c>
      <c r="AW257" s="14" t="s">
        <v>32</v>
      </c>
      <c r="AX257" s="14" t="s">
        <v>70</v>
      </c>
      <c r="AY257" s="222" t="s">
        <v>151</v>
      </c>
    </row>
    <row r="258" spans="1:65" s="13" customFormat="1" ht="11.25">
      <c r="B258" s="201"/>
      <c r="C258" s="202"/>
      <c r="D258" s="194" t="s">
        <v>167</v>
      </c>
      <c r="E258" s="203" t="s">
        <v>19</v>
      </c>
      <c r="F258" s="204" t="s">
        <v>302</v>
      </c>
      <c r="G258" s="202"/>
      <c r="H258" s="205">
        <v>13.63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167</v>
      </c>
      <c r="AU258" s="211" t="s">
        <v>161</v>
      </c>
      <c r="AV258" s="13" t="s">
        <v>79</v>
      </c>
      <c r="AW258" s="13" t="s">
        <v>32</v>
      </c>
      <c r="AX258" s="13" t="s">
        <v>70</v>
      </c>
      <c r="AY258" s="211" t="s">
        <v>151</v>
      </c>
    </row>
    <row r="259" spans="1:65" s="14" customFormat="1" ht="11.25">
      <c r="B259" s="212"/>
      <c r="C259" s="213"/>
      <c r="D259" s="194" t="s">
        <v>167</v>
      </c>
      <c r="E259" s="214" t="s">
        <v>19</v>
      </c>
      <c r="F259" s="215" t="s">
        <v>169</v>
      </c>
      <c r="G259" s="213"/>
      <c r="H259" s="216">
        <v>13.63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167</v>
      </c>
      <c r="AU259" s="222" t="s">
        <v>161</v>
      </c>
      <c r="AV259" s="14" t="s">
        <v>161</v>
      </c>
      <c r="AW259" s="14" t="s">
        <v>32</v>
      </c>
      <c r="AX259" s="14" t="s">
        <v>70</v>
      </c>
      <c r="AY259" s="222" t="s">
        <v>151</v>
      </c>
    </row>
    <row r="260" spans="1:65" s="16" customFormat="1" ht="11.25">
      <c r="B260" s="233"/>
      <c r="C260" s="234"/>
      <c r="D260" s="194" t="s">
        <v>167</v>
      </c>
      <c r="E260" s="235" t="s">
        <v>19</v>
      </c>
      <c r="F260" s="236" t="s">
        <v>225</v>
      </c>
      <c r="G260" s="234"/>
      <c r="H260" s="237">
        <v>21.17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AT260" s="243" t="s">
        <v>167</v>
      </c>
      <c r="AU260" s="243" t="s">
        <v>161</v>
      </c>
      <c r="AV260" s="16" t="s">
        <v>160</v>
      </c>
      <c r="AW260" s="16" t="s">
        <v>32</v>
      </c>
      <c r="AX260" s="16" t="s">
        <v>77</v>
      </c>
      <c r="AY260" s="243" t="s">
        <v>151</v>
      </c>
    </row>
    <row r="261" spans="1:65" s="2" customFormat="1" ht="24.2" customHeight="1">
      <c r="A261" s="37"/>
      <c r="B261" s="38"/>
      <c r="C261" s="181" t="s">
        <v>7</v>
      </c>
      <c r="D261" s="181" t="s">
        <v>155</v>
      </c>
      <c r="E261" s="182" t="s">
        <v>315</v>
      </c>
      <c r="F261" s="183" t="s">
        <v>316</v>
      </c>
      <c r="G261" s="184" t="s">
        <v>246</v>
      </c>
      <c r="H261" s="185">
        <v>0.4</v>
      </c>
      <c r="I261" s="186"/>
      <c r="J261" s="187">
        <f>ROUND(I261*H261,2)</f>
        <v>0</v>
      </c>
      <c r="K261" s="183" t="s">
        <v>159</v>
      </c>
      <c r="L261" s="42"/>
      <c r="M261" s="188" t="s">
        <v>19</v>
      </c>
      <c r="N261" s="189" t="s">
        <v>41</v>
      </c>
      <c r="O261" s="67"/>
      <c r="P261" s="190">
        <f>O261*H261</f>
        <v>0</v>
      </c>
      <c r="Q261" s="190">
        <v>4.1529999999999997E-2</v>
      </c>
      <c r="R261" s="190">
        <f>Q261*H261</f>
        <v>1.6611999999999998E-2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160</v>
      </c>
      <c r="AT261" s="192" t="s">
        <v>155</v>
      </c>
      <c r="AU261" s="192" t="s">
        <v>161</v>
      </c>
      <c r="AY261" s="20" t="s">
        <v>151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77</v>
      </c>
      <c r="BK261" s="193">
        <f>ROUND(I261*H261,2)</f>
        <v>0</v>
      </c>
      <c r="BL261" s="20" t="s">
        <v>160</v>
      </c>
      <c r="BM261" s="192" t="s">
        <v>317</v>
      </c>
    </row>
    <row r="262" spans="1:65" s="2" customFormat="1" ht="19.5">
      <c r="A262" s="37"/>
      <c r="B262" s="38"/>
      <c r="C262" s="39"/>
      <c r="D262" s="194" t="s">
        <v>163</v>
      </c>
      <c r="E262" s="39"/>
      <c r="F262" s="195" t="s">
        <v>318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163</v>
      </c>
      <c r="AU262" s="20" t="s">
        <v>161</v>
      </c>
    </row>
    <row r="263" spans="1:65" s="2" customFormat="1" ht="11.25">
      <c r="A263" s="37"/>
      <c r="B263" s="38"/>
      <c r="C263" s="39"/>
      <c r="D263" s="199" t="s">
        <v>165</v>
      </c>
      <c r="E263" s="39"/>
      <c r="F263" s="200" t="s">
        <v>319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165</v>
      </c>
      <c r="AU263" s="20" t="s">
        <v>161</v>
      </c>
    </row>
    <row r="264" spans="1:65" s="13" customFormat="1" ht="11.25">
      <c r="B264" s="201"/>
      <c r="C264" s="202"/>
      <c r="D264" s="194" t="s">
        <v>167</v>
      </c>
      <c r="E264" s="203" t="s">
        <v>19</v>
      </c>
      <c r="F264" s="204" t="s">
        <v>320</v>
      </c>
      <c r="G264" s="202"/>
      <c r="H264" s="205">
        <v>0.4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167</v>
      </c>
      <c r="AU264" s="211" t="s">
        <v>161</v>
      </c>
      <c r="AV264" s="13" t="s">
        <v>79</v>
      </c>
      <c r="AW264" s="13" t="s">
        <v>32</v>
      </c>
      <c r="AX264" s="13" t="s">
        <v>70</v>
      </c>
      <c r="AY264" s="211" t="s">
        <v>151</v>
      </c>
    </row>
    <row r="265" spans="1:65" s="14" customFormat="1" ht="11.25">
      <c r="B265" s="212"/>
      <c r="C265" s="213"/>
      <c r="D265" s="194" t="s">
        <v>167</v>
      </c>
      <c r="E265" s="214" t="s">
        <v>19</v>
      </c>
      <c r="F265" s="215" t="s">
        <v>169</v>
      </c>
      <c r="G265" s="213"/>
      <c r="H265" s="216">
        <v>0.4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167</v>
      </c>
      <c r="AU265" s="222" t="s">
        <v>161</v>
      </c>
      <c r="AV265" s="14" t="s">
        <v>161</v>
      </c>
      <c r="AW265" s="14" t="s">
        <v>32</v>
      </c>
      <c r="AX265" s="14" t="s">
        <v>77</v>
      </c>
      <c r="AY265" s="222" t="s">
        <v>151</v>
      </c>
    </row>
    <row r="266" spans="1:65" s="12" customFormat="1" ht="20.85" customHeight="1">
      <c r="B266" s="165"/>
      <c r="C266" s="166"/>
      <c r="D266" s="167" t="s">
        <v>69</v>
      </c>
      <c r="E266" s="179" t="s">
        <v>321</v>
      </c>
      <c r="F266" s="179" t="s">
        <v>322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SUM(P267:P280)</f>
        <v>0</v>
      </c>
      <c r="Q266" s="173"/>
      <c r="R266" s="174">
        <f>SUM(R267:R280)</f>
        <v>1.4356663599999999</v>
      </c>
      <c r="S266" s="173"/>
      <c r="T266" s="175">
        <f>SUM(T267:T280)</f>
        <v>0</v>
      </c>
      <c r="AR266" s="176" t="s">
        <v>77</v>
      </c>
      <c r="AT266" s="177" t="s">
        <v>69</v>
      </c>
      <c r="AU266" s="177" t="s">
        <v>79</v>
      </c>
      <c r="AY266" s="176" t="s">
        <v>151</v>
      </c>
      <c r="BK266" s="178">
        <f>SUM(BK267:BK280)</f>
        <v>0</v>
      </c>
    </row>
    <row r="267" spans="1:65" s="2" customFormat="1" ht="24.2" customHeight="1">
      <c r="A267" s="37"/>
      <c r="B267" s="38"/>
      <c r="C267" s="181" t="s">
        <v>323</v>
      </c>
      <c r="D267" s="181" t="s">
        <v>155</v>
      </c>
      <c r="E267" s="182" t="s">
        <v>324</v>
      </c>
      <c r="F267" s="183" t="s">
        <v>325</v>
      </c>
      <c r="G267" s="184" t="s">
        <v>158</v>
      </c>
      <c r="H267" s="185">
        <v>0.51800000000000002</v>
      </c>
      <c r="I267" s="186"/>
      <c r="J267" s="187">
        <f>ROUND(I267*H267,2)</f>
        <v>0</v>
      </c>
      <c r="K267" s="183" t="s">
        <v>159</v>
      </c>
      <c r="L267" s="42"/>
      <c r="M267" s="188" t="s">
        <v>19</v>
      </c>
      <c r="N267" s="189" t="s">
        <v>41</v>
      </c>
      <c r="O267" s="67"/>
      <c r="P267" s="190">
        <f>O267*H267</f>
        <v>0</v>
      </c>
      <c r="Q267" s="190">
        <v>2.3010199999999998</v>
      </c>
      <c r="R267" s="190">
        <f>Q267*H267</f>
        <v>1.1919283599999999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160</v>
      </c>
      <c r="AT267" s="192" t="s">
        <v>155</v>
      </c>
      <c r="AU267" s="192" t="s">
        <v>161</v>
      </c>
      <c r="AY267" s="20" t="s">
        <v>151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77</v>
      </c>
      <c r="BK267" s="193">
        <f>ROUND(I267*H267,2)</f>
        <v>0</v>
      </c>
      <c r="BL267" s="20" t="s">
        <v>160</v>
      </c>
      <c r="BM267" s="192" t="s">
        <v>326</v>
      </c>
    </row>
    <row r="268" spans="1:65" s="2" customFormat="1" ht="19.5">
      <c r="A268" s="37"/>
      <c r="B268" s="38"/>
      <c r="C268" s="39"/>
      <c r="D268" s="194" t="s">
        <v>163</v>
      </c>
      <c r="E268" s="39"/>
      <c r="F268" s="195" t="s">
        <v>327</v>
      </c>
      <c r="G268" s="39"/>
      <c r="H268" s="39"/>
      <c r="I268" s="196"/>
      <c r="J268" s="39"/>
      <c r="K268" s="39"/>
      <c r="L268" s="42"/>
      <c r="M268" s="197"/>
      <c r="N268" s="19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163</v>
      </c>
      <c r="AU268" s="20" t="s">
        <v>161</v>
      </c>
    </row>
    <row r="269" spans="1:65" s="2" customFormat="1" ht="11.25">
      <c r="A269" s="37"/>
      <c r="B269" s="38"/>
      <c r="C269" s="39"/>
      <c r="D269" s="199" t="s">
        <v>165</v>
      </c>
      <c r="E269" s="39"/>
      <c r="F269" s="200" t="s">
        <v>328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165</v>
      </c>
      <c r="AU269" s="20" t="s">
        <v>161</v>
      </c>
    </row>
    <row r="270" spans="1:65" s="13" customFormat="1" ht="11.25">
      <c r="B270" s="201"/>
      <c r="C270" s="202"/>
      <c r="D270" s="194" t="s">
        <v>167</v>
      </c>
      <c r="E270" s="203" t="s">
        <v>19</v>
      </c>
      <c r="F270" s="204" t="s">
        <v>329</v>
      </c>
      <c r="G270" s="202"/>
      <c r="H270" s="205">
        <v>2.3E-2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167</v>
      </c>
      <c r="AU270" s="211" t="s">
        <v>161</v>
      </c>
      <c r="AV270" s="13" t="s">
        <v>79</v>
      </c>
      <c r="AW270" s="13" t="s">
        <v>32</v>
      </c>
      <c r="AX270" s="13" t="s">
        <v>70</v>
      </c>
      <c r="AY270" s="211" t="s">
        <v>151</v>
      </c>
    </row>
    <row r="271" spans="1:65" s="14" customFormat="1" ht="11.25">
      <c r="B271" s="212"/>
      <c r="C271" s="213"/>
      <c r="D271" s="194" t="s">
        <v>167</v>
      </c>
      <c r="E271" s="214" t="s">
        <v>19</v>
      </c>
      <c r="F271" s="215" t="s">
        <v>169</v>
      </c>
      <c r="G271" s="213"/>
      <c r="H271" s="216">
        <v>2.3E-2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167</v>
      </c>
      <c r="AU271" s="222" t="s">
        <v>161</v>
      </c>
      <c r="AV271" s="14" t="s">
        <v>161</v>
      </c>
      <c r="AW271" s="14" t="s">
        <v>32</v>
      </c>
      <c r="AX271" s="14" t="s">
        <v>70</v>
      </c>
      <c r="AY271" s="222" t="s">
        <v>151</v>
      </c>
    </row>
    <row r="272" spans="1:65" s="15" customFormat="1" ht="11.25">
      <c r="B272" s="223"/>
      <c r="C272" s="224"/>
      <c r="D272" s="194" t="s">
        <v>167</v>
      </c>
      <c r="E272" s="225" t="s">
        <v>19</v>
      </c>
      <c r="F272" s="226" t="s">
        <v>330</v>
      </c>
      <c r="G272" s="224"/>
      <c r="H272" s="225" t="s">
        <v>19</v>
      </c>
      <c r="I272" s="227"/>
      <c r="J272" s="224"/>
      <c r="K272" s="224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167</v>
      </c>
      <c r="AU272" s="232" t="s">
        <v>161</v>
      </c>
      <c r="AV272" s="15" t="s">
        <v>77</v>
      </c>
      <c r="AW272" s="15" t="s">
        <v>32</v>
      </c>
      <c r="AX272" s="15" t="s">
        <v>70</v>
      </c>
      <c r="AY272" s="232" t="s">
        <v>151</v>
      </c>
    </row>
    <row r="273" spans="1:65" s="13" customFormat="1" ht="11.25">
      <c r="B273" s="201"/>
      <c r="C273" s="202"/>
      <c r="D273" s="194" t="s">
        <v>167</v>
      </c>
      <c r="E273" s="203" t="s">
        <v>19</v>
      </c>
      <c r="F273" s="204" t="s">
        <v>331</v>
      </c>
      <c r="G273" s="202"/>
      <c r="H273" s="205">
        <v>0.495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167</v>
      </c>
      <c r="AU273" s="211" t="s">
        <v>161</v>
      </c>
      <c r="AV273" s="13" t="s">
        <v>79</v>
      </c>
      <c r="AW273" s="13" t="s">
        <v>32</v>
      </c>
      <c r="AX273" s="13" t="s">
        <v>70</v>
      </c>
      <c r="AY273" s="211" t="s">
        <v>151</v>
      </c>
    </row>
    <row r="274" spans="1:65" s="14" customFormat="1" ht="11.25">
      <c r="B274" s="212"/>
      <c r="C274" s="213"/>
      <c r="D274" s="194" t="s">
        <v>167</v>
      </c>
      <c r="E274" s="214" t="s">
        <v>19</v>
      </c>
      <c r="F274" s="215" t="s">
        <v>169</v>
      </c>
      <c r="G274" s="213"/>
      <c r="H274" s="216">
        <v>0.495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167</v>
      </c>
      <c r="AU274" s="222" t="s">
        <v>161</v>
      </c>
      <c r="AV274" s="14" t="s">
        <v>161</v>
      </c>
      <c r="AW274" s="14" t="s">
        <v>32</v>
      </c>
      <c r="AX274" s="14" t="s">
        <v>70</v>
      </c>
      <c r="AY274" s="222" t="s">
        <v>151</v>
      </c>
    </row>
    <row r="275" spans="1:65" s="16" customFormat="1" ht="11.25">
      <c r="B275" s="233"/>
      <c r="C275" s="234"/>
      <c r="D275" s="194" t="s">
        <v>167</v>
      </c>
      <c r="E275" s="235" t="s">
        <v>19</v>
      </c>
      <c r="F275" s="236" t="s">
        <v>225</v>
      </c>
      <c r="G275" s="234"/>
      <c r="H275" s="237">
        <v>0.51800000000000002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167</v>
      </c>
      <c r="AU275" s="243" t="s">
        <v>161</v>
      </c>
      <c r="AV275" s="16" t="s">
        <v>160</v>
      </c>
      <c r="AW275" s="16" t="s">
        <v>32</v>
      </c>
      <c r="AX275" s="16" t="s">
        <v>77</v>
      </c>
      <c r="AY275" s="243" t="s">
        <v>151</v>
      </c>
    </row>
    <row r="276" spans="1:65" s="2" customFormat="1" ht="24.2" customHeight="1">
      <c r="A276" s="37"/>
      <c r="B276" s="38"/>
      <c r="C276" s="181" t="s">
        <v>332</v>
      </c>
      <c r="D276" s="181" t="s">
        <v>155</v>
      </c>
      <c r="E276" s="182" t="s">
        <v>333</v>
      </c>
      <c r="F276" s="183" t="s">
        <v>334</v>
      </c>
      <c r="G276" s="184" t="s">
        <v>246</v>
      </c>
      <c r="H276" s="185">
        <v>1.98</v>
      </c>
      <c r="I276" s="186"/>
      <c r="J276" s="187">
        <f>ROUND(I276*H276,2)</f>
        <v>0</v>
      </c>
      <c r="K276" s="183" t="s">
        <v>159</v>
      </c>
      <c r="L276" s="42"/>
      <c r="M276" s="188" t="s">
        <v>19</v>
      </c>
      <c r="N276" s="189" t="s">
        <v>41</v>
      </c>
      <c r="O276" s="67"/>
      <c r="P276" s="190">
        <f>O276*H276</f>
        <v>0</v>
      </c>
      <c r="Q276" s="190">
        <v>0.1231</v>
      </c>
      <c r="R276" s="190">
        <f>Q276*H276</f>
        <v>0.24373800000000001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160</v>
      </c>
      <c r="AT276" s="192" t="s">
        <v>155</v>
      </c>
      <c r="AU276" s="192" t="s">
        <v>161</v>
      </c>
      <c r="AY276" s="20" t="s">
        <v>151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77</v>
      </c>
      <c r="BK276" s="193">
        <f>ROUND(I276*H276,2)</f>
        <v>0</v>
      </c>
      <c r="BL276" s="20" t="s">
        <v>160</v>
      </c>
      <c r="BM276" s="192" t="s">
        <v>335</v>
      </c>
    </row>
    <row r="277" spans="1:65" s="2" customFormat="1" ht="19.5">
      <c r="A277" s="37"/>
      <c r="B277" s="38"/>
      <c r="C277" s="39"/>
      <c r="D277" s="194" t="s">
        <v>163</v>
      </c>
      <c r="E277" s="39"/>
      <c r="F277" s="195" t="s">
        <v>336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163</v>
      </c>
      <c r="AU277" s="20" t="s">
        <v>161</v>
      </c>
    </row>
    <row r="278" spans="1:65" s="2" customFormat="1" ht="11.25">
      <c r="A278" s="37"/>
      <c r="B278" s="38"/>
      <c r="C278" s="39"/>
      <c r="D278" s="199" t="s">
        <v>165</v>
      </c>
      <c r="E278" s="39"/>
      <c r="F278" s="200" t="s">
        <v>337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165</v>
      </c>
      <c r="AU278" s="20" t="s">
        <v>161</v>
      </c>
    </row>
    <row r="279" spans="1:65" s="13" customFormat="1" ht="11.25">
      <c r="B279" s="201"/>
      <c r="C279" s="202"/>
      <c r="D279" s="194" t="s">
        <v>167</v>
      </c>
      <c r="E279" s="203" t="s">
        <v>19</v>
      </c>
      <c r="F279" s="204" t="s">
        <v>338</v>
      </c>
      <c r="G279" s="202"/>
      <c r="H279" s="205">
        <v>1.98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167</v>
      </c>
      <c r="AU279" s="211" t="s">
        <v>161</v>
      </c>
      <c r="AV279" s="13" t="s">
        <v>79</v>
      </c>
      <c r="AW279" s="13" t="s">
        <v>32</v>
      </c>
      <c r="AX279" s="13" t="s">
        <v>70</v>
      </c>
      <c r="AY279" s="211" t="s">
        <v>151</v>
      </c>
    </row>
    <row r="280" spans="1:65" s="14" customFormat="1" ht="11.25">
      <c r="B280" s="212"/>
      <c r="C280" s="213"/>
      <c r="D280" s="194" t="s">
        <v>167</v>
      </c>
      <c r="E280" s="214" t="s">
        <v>19</v>
      </c>
      <c r="F280" s="215" t="s">
        <v>169</v>
      </c>
      <c r="G280" s="213"/>
      <c r="H280" s="216">
        <v>1.98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167</v>
      </c>
      <c r="AU280" s="222" t="s">
        <v>161</v>
      </c>
      <c r="AV280" s="14" t="s">
        <v>161</v>
      </c>
      <c r="AW280" s="14" t="s">
        <v>32</v>
      </c>
      <c r="AX280" s="14" t="s">
        <v>77</v>
      </c>
      <c r="AY280" s="222" t="s">
        <v>151</v>
      </c>
    </row>
    <row r="281" spans="1:65" s="12" customFormat="1" ht="22.9" customHeight="1">
      <c r="B281" s="165"/>
      <c r="C281" s="166"/>
      <c r="D281" s="167" t="s">
        <v>69</v>
      </c>
      <c r="E281" s="179" t="s">
        <v>226</v>
      </c>
      <c r="F281" s="179" t="s">
        <v>339</v>
      </c>
      <c r="G281" s="166"/>
      <c r="H281" s="166"/>
      <c r="I281" s="169"/>
      <c r="J281" s="180">
        <f>BK281</f>
        <v>0</v>
      </c>
      <c r="K281" s="166"/>
      <c r="L281" s="171"/>
      <c r="M281" s="172"/>
      <c r="N281" s="173"/>
      <c r="O281" s="173"/>
      <c r="P281" s="174">
        <f>P282+P295+P350+P371</f>
        <v>0</v>
      </c>
      <c r="Q281" s="173"/>
      <c r="R281" s="174">
        <f>R282+R295+R350+R371</f>
        <v>0.24034</v>
      </c>
      <c r="S281" s="173"/>
      <c r="T281" s="175">
        <f>T282+T295+T350+T371</f>
        <v>13.515370000000001</v>
      </c>
      <c r="AR281" s="176" t="s">
        <v>77</v>
      </c>
      <c r="AT281" s="177" t="s">
        <v>69</v>
      </c>
      <c r="AU281" s="177" t="s">
        <v>77</v>
      </c>
      <c r="AY281" s="176" t="s">
        <v>151</v>
      </c>
      <c r="BK281" s="178">
        <f>BK282+BK295+BK350+BK371</f>
        <v>0</v>
      </c>
    </row>
    <row r="282" spans="1:65" s="12" customFormat="1" ht="20.85" customHeight="1">
      <c r="B282" s="165"/>
      <c r="C282" s="166"/>
      <c r="D282" s="167" t="s">
        <v>69</v>
      </c>
      <c r="E282" s="179" t="s">
        <v>340</v>
      </c>
      <c r="F282" s="179" t="s">
        <v>341</v>
      </c>
      <c r="G282" s="166"/>
      <c r="H282" s="166"/>
      <c r="I282" s="169"/>
      <c r="J282" s="180">
        <f>BK282</f>
        <v>0</v>
      </c>
      <c r="K282" s="166"/>
      <c r="L282" s="171"/>
      <c r="M282" s="172"/>
      <c r="N282" s="173"/>
      <c r="O282" s="173"/>
      <c r="P282" s="174">
        <f>SUM(P283:P294)</f>
        <v>0</v>
      </c>
      <c r="Q282" s="173"/>
      <c r="R282" s="174">
        <f>SUM(R283:R294)</f>
        <v>0</v>
      </c>
      <c r="S282" s="173"/>
      <c r="T282" s="175">
        <f>SUM(T283:T294)</f>
        <v>0</v>
      </c>
      <c r="AR282" s="176" t="s">
        <v>77</v>
      </c>
      <c r="AT282" s="177" t="s">
        <v>69</v>
      </c>
      <c r="AU282" s="177" t="s">
        <v>79</v>
      </c>
      <c r="AY282" s="176" t="s">
        <v>151</v>
      </c>
      <c r="BK282" s="178">
        <f>SUM(BK283:BK294)</f>
        <v>0</v>
      </c>
    </row>
    <row r="283" spans="1:65" s="2" customFormat="1" ht="24.2" customHeight="1">
      <c r="A283" s="37"/>
      <c r="B283" s="38"/>
      <c r="C283" s="181" t="s">
        <v>342</v>
      </c>
      <c r="D283" s="181" t="s">
        <v>155</v>
      </c>
      <c r="E283" s="182" t="s">
        <v>343</v>
      </c>
      <c r="F283" s="183" t="s">
        <v>344</v>
      </c>
      <c r="G283" s="184" t="s">
        <v>345</v>
      </c>
      <c r="H283" s="185">
        <v>2</v>
      </c>
      <c r="I283" s="186"/>
      <c r="J283" s="187">
        <f>ROUND(I283*H283,2)</f>
        <v>0</v>
      </c>
      <c r="K283" s="183" t="s">
        <v>159</v>
      </c>
      <c r="L283" s="42"/>
      <c r="M283" s="188" t="s">
        <v>19</v>
      </c>
      <c r="N283" s="189" t="s">
        <v>41</v>
      </c>
      <c r="O283" s="67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160</v>
      </c>
      <c r="AT283" s="192" t="s">
        <v>155</v>
      </c>
      <c r="AU283" s="192" t="s">
        <v>161</v>
      </c>
      <c r="AY283" s="20" t="s">
        <v>151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77</v>
      </c>
      <c r="BK283" s="193">
        <f>ROUND(I283*H283,2)</f>
        <v>0</v>
      </c>
      <c r="BL283" s="20" t="s">
        <v>160</v>
      </c>
      <c r="BM283" s="192" t="s">
        <v>346</v>
      </c>
    </row>
    <row r="284" spans="1:65" s="2" customFormat="1" ht="29.25">
      <c r="A284" s="37"/>
      <c r="B284" s="38"/>
      <c r="C284" s="39"/>
      <c r="D284" s="194" t="s">
        <v>163</v>
      </c>
      <c r="E284" s="39"/>
      <c r="F284" s="195" t="s">
        <v>347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163</v>
      </c>
      <c r="AU284" s="20" t="s">
        <v>161</v>
      </c>
    </row>
    <row r="285" spans="1:65" s="2" customFormat="1" ht="11.25">
      <c r="A285" s="37"/>
      <c r="B285" s="38"/>
      <c r="C285" s="39"/>
      <c r="D285" s="199" t="s">
        <v>165</v>
      </c>
      <c r="E285" s="39"/>
      <c r="F285" s="200" t="s">
        <v>348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165</v>
      </c>
      <c r="AU285" s="20" t="s">
        <v>161</v>
      </c>
    </row>
    <row r="286" spans="1:65" s="13" customFormat="1" ht="11.25">
      <c r="B286" s="201"/>
      <c r="C286" s="202"/>
      <c r="D286" s="194" t="s">
        <v>167</v>
      </c>
      <c r="E286" s="203" t="s">
        <v>19</v>
      </c>
      <c r="F286" s="204" t="s">
        <v>349</v>
      </c>
      <c r="G286" s="202"/>
      <c r="H286" s="205">
        <v>2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167</v>
      </c>
      <c r="AU286" s="211" t="s">
        <v>161</v>
      </c>
      <c r="AV286" s="13" t="s">
        <v>79</v>
      </c>
      <c r="AW286" s="13" t="s">
        <v>32</v>
      </c>
      <c r="AX286" s="13" t="s">
        <v>77</v>
      </c>
      <c r="AY286" s="211" t="s">
        <v>151</v>
      </c>
    </row>
    <row r="287" spans="1:65" s="2" customFormat="1" ht="33" customHeight="1">
      <c r="A287" s="37"/>
      <c r="B287" s="38"/>
      <c r="C287" s="181" t="s">
        <v>350</v>
      </c>
      <c r="D287" s="181" t="s">
        <v>155</v>
      </c>
      <c r="E287" s="182" t="s">
        <v>351</v>
      </c>
      <c r="F287" s="183" t="s">
        <v>352</v>
      </c>
      <c r="G287" s="184" t="s">
        <v>345</v>
      </c>
      <c r="H287" s="185">
        <v>60</v>
      </c>
      <c r="I287" s="186"/>
      <c r="J287" s="187">
        <f>ROUND(I287*H287,2)</f>
        <v>0</v>
      </c>
      <c r="K287" s="183" t="s">
        <v>159</v>
      </c>
      <c r="L287" s="42"/>
      <c r="M287" s="188" t="s">
        <v>19</v>
      </c>
      <c r="N287" s="189" t="s">
        <v>41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160</v>
      </c>
      <c r="AT287" s="192" t="s">
        <v>155</v>
      </c>
      <c r="AU287" s="192" t="s">
        <v>161</v>
      </c>
      <c r="AY287" s="20" t="s">
        <v>151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77</v>
      </c>
      <c r="BK287" s="193">
        <f>ROUND(I287*H287,2)</f>
        <v>0</v>
      </c>
      <c r="BL287" s="20" t="s">
        <v>160</v>
      </c>
      <c r="BM287" s="192" t="s">
        <v>353</v>
      </c>
    </row>
    <row r="288" spans="1:65" s="2" customFormat="1" ht="29.25">
      <c r="A288" s="37"/>
      <c r="B288" s="38"/>
      <c r="C288" s="39"/>
      <c r="D288" s="194" t="s">
        <v>163</v>
      </c>
      <c r="E288" s="39"/>
      <c r="F288" s="195" t="s">
        <v>354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163</v>
      </c>
      <c r="AU288" s="20" t="s">
        <v>161</v>
      </c>
    </row>
    <row r="289" spans="1:65" s="2" customFormat="1" ht="11.25">
      <c r="A289" s="37"/>
      <c r="B289" s="38"/>
      <c r="C289" s="39"/>
      <c r="D289" s="199" t="s">
        <v>165</v>
      </c>
      <c r="E289" s="39"/>
      <c r="F289" s="200" t="s">
        <v>355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165</v>
      </c>
      <c r="AU289" s="20" t="s">
        <v>161</v>
      </c>
    </row>
    <row r="290" spans="1:65" s="13" customFormat="1" ht="11.25">
      <c r="B290" s="201"/>
      <c r="C290" s="202"/>
      <c r="D290" s="194" t="s">
        <v>167</v>
      </c>
      <c r="E290" s="203" t="s">
        <v>19</v>
      </c>
      <c r="F290" s="204" t="s">
        <v>356</v>
      </c>
      <c r="G290" s="202"/>
      <c r="H290" s="205">
        <v>60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167</v>
      </c>
      <c r="AU290" s="211" t="s">
        <v>161</v>
      </c>
      <c r="AV290" s="13" t="s">
        <v>79</v>
      </c>
      <c r="AW290" s="13" t="s">
        <v>32</v>
      </c>
      <c r="AX290" s="13" t="s">
        <v>77</v>
      </c>
      <c r="AY290" s="211" t="s">
        <v>151</v>
      </c>
    </row>
    <row r="291" spans="1:65" s="2" customFormat="1" ht="24.2" customHeight="1">
      <c r="A291" s="37"/>
      <c r="B291" s="38"/>
      <c r="C291" s="181" t="s">
        <v>357</v>
      </c>
      <c r="D291" s="181" t="s">
        <v>155</v>
      </c>
      <c r="E291" s="182" t="s">
        <v>358</v>
      </c>
      <c r="F291" s="183" t="s">
        <v>359</v>
      </c>
      <c r="G291" s="184" t="s">
        <v>345</v>
      </c>
      <c r="H291" s="185">
        <v>2</v>
      </c>
      <c r="I291" s="186"/>
      <c r="J291" s="187">
        <f>ROUND(I291*H291,2)</f>
        <v>0</v>
      </c>
      <c r="K291" s="183" t="s">
        <v>159</v>
      </c>
      <c r="L291" s="42"/>
      <c r="M291" s="188" t="s">
        <v>19</v>
      </c>
      <c r="N291" s="189" t="s">
        <v>41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160</v>
      </c>
      <c r="AT291" s="192" t="s">
        <v>155</v>
      </c>
      <c r="AU291" s="192" t="s">
        <v>161</v>
      </c>
      <c r="AY291" s="20" t="s">
        <v>151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77</v>
      </c>
      <c r="BK291" s="193">
        <f>ROUND(I291*H291,2)</f>
        <v>0</v>
      </c>
      <c r="BL291" s="20" t="s">
        <v>160</v>
      </c>
      <c r="BM291" s="192" t="s">
        <v>360</v>
      </c>
    </row>
    <row r="292" spans="1:65" s="2" customFormat="1" ht="29.25">
      <c r="A292" s="37"/>
      <c r="B292" s="38"/>
      <c r="C292" s="39"/>
      <c r="D292" s="194" t="s">
        <v>163</v>
      </c>
      <c r="E292" s="39"/>
      <c r="F292" s="195" t="s">
        <v>361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163</v>
      </c>
      <c r="AU292" s="20" t="s">
        <v>161</v>
      </c>
    </row>
    <row r="293" spans="1:65" s="2" customFormat="1" ht="11.25">
      <c r="A293" s="37"/>
      <c r="B293" s="38"/>
      <c r="C293" s="39"/>
      <c r="D293" s="199" t="s">
        <v>165</v>
      </c>
      <c r="E293" s="39"/>
      <c r="F293" s="200" t="s">
        <v>362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165</v>
      </c>
      <c r="AU293" s="20" t="s">
        <v>161</v>
      </c>
    </row>
    <row r="294" spans="1:65" s="13" customFormat="1" ht="11.25">
      <c r="B294" s="201"/>
      <c r="C294" s="202"/>
      <c r="D294" s="194" t="s">
        <v>167</v>
      </c>
      <c r="E294" s="203" t="s">
        <v>19</v>
      </c>
      <c r="F294" s="204" t="s">
        <v>349</v>
      </c>
      <c r="G294" s="202"/>
      <c r="H294" s="205">
        <v>2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167</v>
      </c>
      <c r="AU294" s="211" t="s">
        <v>161</v>
      </c>
      <c r="AV294" s="13" t="s">
        <v>79</v>
      </c>
      <c r="AW294" s="13" t="s">
        <v>32</v>
      </c>
      <c r="AX294" s="13" t="s">
        <v>77</v>
      </c>
      <c r="AY294" s="211" t="s">
        <v>151</v>
      </c>
    </row>
    <row r="295" spans="1:65" s="12" customFormat="1" ht="20.85" customHeight="1">
      <c r="B295" s="165"/>
      <c r="C295" s="166"/>
      <c r="D295" s="167" t="s">
        <v>69</v>
      </c>
      <c r="E295" s="179" t="s">
        <v>363</v>
      </c>
      <c r="F295" s="179" t="s">
        <v>364</v>
      </c>
      <c r="G295" s="166"/>
      <c r="H295" s="166"/>
      <c r="I295" s="169"/>
      <c r="J295" s="180">
        <f>BK295</f>
        <v>0</v>
      </c>
      <c r="K295" s="166"/>
      <c r="L295" s="171"/>
      <c r="M295" s="172"/>
      <c r="N295" s="173"/>
      <c r="O295" s="173"/>
      <c r="P295" s="174">
        <f>SUM(P296:P349)</f>
        <v>0</v>
      </c>
      <c r="Q295" s="173"/>
      <c r="R295" s="174">
        <f>SUM(R296:R349)</f>
        <v>0.24034</v>
      </c>
      <c r="S295" s="173"/>
      <c r="T295" s="175">
        <f>SUM(T296:T349)</f>
        <v>0</v>
      </c>
      <c r="AR295" s="176" t="s">
        <v>77</v>
      </c>
      <c r="AT295" s="177" t="s">
        <v>69</v>
      </c>
      <c r="AU295" s="177" t="s">
        <v>79</v>
      </c>
      <c r="AY295" s="176" t="s">
        <v>151</v>
      </c>
      <c r="BK295" s="178">
        <f>SUM(BK296:BK349)</f>
        <v>0</v>
      </c>
    </row>
    <row r="296" spans="1:65" s="2" customFormat="1" ht="24.2" customHeight="1">
      <c r="A296" s="37"/>
      <c r="B296" s="38"/>
      <c r="C296" s="181" t="s">
        <v>205</v>
      </c>
      <c r="D296" s="181" t="s">
        <v>155</v>
      </c>
      <c r="E296" s="182" t="s">
        <v>365</v>
      </c>
      <c r="F296" s="183" t="s">
        <v>366</v>
      </c>
      <c r="G296" s="184" t="s">
        <v>246</v>
      </c>
      <c r="H296" s="185">
        <v>58.5</v>
      </c>
      <c r="I296" s="186"/>
      <c r="J296" s="187">
        <f>ROUND(I296*H296,2)</f>
        <v>0</v>
      </c>
      <c r="K296" s="183" t="s">
        <v>159</v>
      </c>
      <c r="L296" s="42"/>
      <c r="M296" s="188" t="s">
        <v>19</v>
      </c>
      <c r="N296" s="189" t="s">
        <v>41</v>
      </c>
      <c r="O296" s="67"/>
      <c r="P296" s="190">
        <f>O296*H296</f>
        <v>0</v>
      </c>
      <c r="Q296" s="190">
        <v>4.0000000000000003E-5</v>
      </c>
      <c r="R296" s="190">
        <f>Q296*H296</f>
        <v>2.3400000000000001E-3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160</v>
      </c>
      <c r="AT296" s="192" t="s">
        <v>155</v>
      </c>
      <c r="AU296" s="192" t="s">
        <v>161</v>
      </c>
      <c r="AY296" s="20" t="s">
        <v>151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77</v>
      </c>
      <c r="BK296" s="193">
        <f>ROUND(I296*H296,2)</f>
        <v>0</v>
      </c>
      <c r="BL296" s="20" t="s">
        <v>160</v>
      </c>
      <c r="BM296" s="192" t="s">
        <v>367</v>
      </c>
    </row>
    <row r="297" spans="1:65" s="2" customFormat="1" ht="19.5">
      <c r="A297" s="37"/>
      <c r="B297" s="38"/>
      <c r="C297" s="39"/>
      <c r="D297" s="194" t="s">
        <v>163</v>
      </c>
      <c r="E297" s="39"/>
      <c r="F297" s="195" t="s">
        <v>368</v>
      </c>
      <c r="G297" s="39"/>
      <c r="H297" s="39"/>
      <c r="I297" s="196"/>
      <c r="J297" s="39"/>
      <c r="K297" s="39"/>
      <c r="L297" s="42"/>
      <c r="M297" s="197"/>
      <c r="N297" s="198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163</v>
      </c>
      <c r="AU297" s="20" t="s">
        <v>161</v>
      </c>
    </row>
    <row r="298" spans="1:65" s="2" customFormat="1" ht="11.25">
      <c r="A298" s="37"/>
      <c r="B298" s="38"/>
      <c r="C298" s="39"/>
      <c r="D298" s="199" t="s">
        <v>165</v>
      </c>
      <c r="E298" s="39"/>
      <c r="F298" s="200" t="s">
        <v>369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165</v>
      </c>
      <c r="AU298" s="20" t="s">
        <v>161</v>
      </c>
    </row>
    <row r="299" spans="1:65" s="13" customFormat="1" ht="11.25">
      <c r="B299" s="201"/>
      <c r="C299" s="202"/>
      <c r="D299" s="194" t="s">
        <v>167</v>
      </c>
      <c r="E299" s="203" t="s">
        <v>19</v>
      </c>
      <c r="F299" s="204" t="s">
        <v>370</v>
      </c>
      <c r="G299" s="202"/>
      <c r="H299" s="205">
        <v>30.75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167</v>
      </c>
      <c r="AU299" s="211" t="s">
        <v>161</v>
      </c>
      <c r="AV299" s="13" t="s">
        <v>79</v>
      </c>
      <c r="AW299" s="13" t="s">
        <v>32</v>
      </c>
      <c r="AX299" s="13" t="s">
        <v>70</v>
      </c>
      <c r="AY299" s="211" t="s">
        <v>151</v>
      </c>
    </row>
    <row r="300" spans="1:65" s="14" customFormat="1" ht="11.25">
      <c r="B300" s="212"/>
      <c r="C300" s="213"/>
      <c r="D300" s="194" t="s">
        <v>167</v>
      </c>
      <c r="E300" s="214" t="s">
        <v>19</v>
      </c>
      <c r="F300" s="215" t="s">
        <v>169</v>
      </c>
      <c r="G300" s="213"/>
      <c r="H300" s="216">
        <v>30.75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167</v>
      </c>
      <c r="AU300" s="222" t="s">
        <v>161</v>
      </c>
      <c r="AV300" s="14" t="s">
        <v>161</v>
      </c>
      <c r="AW300" s="14" t="s">
        <v>32</v>
      </c>
      <c r="AX300" s="14" t="s">
        <v>70</v>
      </c>
      <c r="AY300" s="222" t="s">
        <v>151</v>
      </c>
    </row>
    <row r="301" spans="1:65" s="13" customFormat="1" ht="11.25">
      <c r="B301" s="201"/>
      <c r="C301" s="202"/>
      <c r="D301" s="194" t="s">
        <v>167</v>
      </c>
      <c r="E301" s="203" t="s">
        <v>19</v>
      </c>
      <c r="F301" s="204" t="s">
        <v>371</v>
      </c>
      <c r="G301" s="202"/>
      <c r="H301" s="205">
        <v>27.75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167</v>
      </c>
      <c r="AU301" s="211" t="s">
        <v>161</v>
      </c>
      <c r="AV301" s="13" t="s">
        <v>79</v>
      </c>
      <c r="AW301" s="13" t="s">
        <v>32</v>
      </c>
      <c r="AX301" s="13" t="s">
        <v>70</v>
      </c>
      <c r="AY301" s="211" t="s">
        <v>151</v>
      </c>
    </row>
    <row r="302" spans="1:65" s="14" customFormat="1" ht="11.25">
      <c r="B302" s="212"/>
      <c r="C302" s="213"/>
      <c r="D302" s="194" t="s">
        <v>167</v>
      </c>
      <c r="E302" s="214" t="s">
        <v>19</v>
      </c>
      <c r="F302" s="215" t="s">
        <v>169</v>
      </c>
      <c r="G302" s="213"/>
      <c r="H302" s="216">
        <v>27.75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167</v>
      </c>
      <c r="AU302" s="222" t="s">
        <v>161</v>
      </c>
      <c r="AV302" s="14" t="s">
        <v>161</v>
      </c>
      <c r="AW302" s="14" t="s">
        <v>32</v>
      </c>
      <c r="AX302" s="14" t="s">
        <v>70</v>
      </c>
      <c r="AY302" s="222" t="s">
        <v>151</v>
      </c>
    </row>
    <row r="303" spans="1:65" s="16" customFormat="1" ht="11.25">
      <c r="B303" s="233"/>
      <c r="C303" s="234"/>
      <c r="D303" s="194" t="s">
        <v>167</v>
      </c>
      <c r="E303" s="235" t="s">
        <v>19</v>
      </c>
      <c r="F303" s="236" t="s">
        <v>225</v>
      </c>
      <c r="G303" s="234"/>
      <c r="H303" s="237">
        <v>58.5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AT303" s="243" t="s">
        <v>167</v>
      </c>
      <c r="AU303" s="243" t="s">
        <v>161</v>
      </c>
      <c r="AV303" s="16" t="s">
        <v>160</v>
      </c>
      <c r="AW303" s="16" t="s">
        <v>32</v>
      </c>
      <c r="AX303" s="16" t="s">
        <v>77</v>
      </c>
      <c r="AY303" s="243" t="s">
        <v>151</v>
      </c>
    </row>
    <row r="304" spans="1:65" s="2" customFormat="1" ht="24.2" customHeight="1">
      <c r="A304" s="37"/>
      <c r="B304" s="38"/>
      <c r="C304" s="181" t="s">
        <v>372</v>
      </c>
      <c r="D304" s="181" t="s">
        <v>155</v>
      </c>
      <c r="E304" s="182" t="s">
        <v>373</v>
      </c>
      <c r="F304" s="183" t="s">
        <v>374</v>
      </c>
      <c r="G304" s="184" t="s">
        <v>199</v>
      </c>
      <c r="H304" s="185">
        <v>6.8000000000000005E-2</v>
      </c>
      <c r="I304" s="186"/>
      <c r="J304" s="187">
        <f>ROUND(I304*H304,2)</f>
        <v>0</v>
      </c>
      <c r="K304" s="183" t="s">
        <v>159</v>
      </c>
      <c r="L304" s="42"/>
      <c r="M304" s="188" t="s">
        <v>19</v>
      </c>
      <c r="N304" s="189" t="s">
        <v>41</v>
      </c>
      <c r="O304" s="67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160</v>
      </c>
      <c r="AT304" s="192" t="s">
        <v>155</v>
      </c>
      <c r="AU304" s="192" t="s">
        <v>161</v>
      </c>
      <c r="AY304" s="20" t="s">
        <v>151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77</v>
      </c>
      <c r="BK304" s="193">
        <f>ROUND(I304*H304,2)</f>
        <v>0</v>
      </c>
      <c r="BL304" s="20" t="s">
        <v>160</v>
      </c>
      <c r="BM304" s="192" t="s">
        <v>375</v>
      </c>
    </row>
    <row r="305" spans="1:65" s="2" customFormat="1" ht="19.5">
      <c r="A305" s="37"/>
      <c r="B305" s="38"/>
      <c r="C305" s="39"/>
      <c r="D305" s="194" t="s">
        <v>163</v>
      </c>
      <c r="E305" s="39"/>
      <c r="F305" s="195" t="s">
        <v>376</v>
      </c>
      <c r="G305" s="39"/>
      <c r="H305" s="39"/>
      <c r="I305" s="196"/>
      <c r="J305" s="39"/>
      <c r="K305" s="39"/>
      <c r="L305" s="42"/>
      <c r="M305" s="197"/>
      <c r="N305" s="19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163</v>
      </c>
      <c r="AU305" s="20" t="s">
        <v>161</v>
      </c>
    </row>
    <row r="306" spans="1:65" s="2" customFormat="1" ht="11.25">
      <c r="A306" s="37"/>
      <c r="B306" s="38"/>
      <c r="C306" s="39"/>
      <c r="D306" s="199" t="s">
        <v>165</v>
      </c>
      <c r="E306" s="39"/>
      <c r="F306" s="200" t="s">
        <v>377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165</v>
      </c>
      <c r="AU306" s="20" t="s">
        <v>161</v>
      </c>
    </row>
    <row r="307" spans="1:65" s="15" customFormat="1" ht="11.25">
      <c r="B307" s="223"/>
      <c r="C307" s="224"/>
      <c r="D307" s="194" t="s">
        <v>167</v>
      </c>
      <c r="E307" s="225" t="s">
        <v>19</v>
      </c>
      <c r="F307" s="226" t="s">
        <v>232</v>
      </c>
      <c r="G307" s="224"/>
      <c r="H307" s="225" t="s">
        <v>19</v>
      </c>
      <c r="I307" s="227"/>
      <c r="J307" s="224"/>
      <c r="K307" s="224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167</v>
      </c>
      <c r="AU307" s="232" t="s">
        <v>161</v>
      </c>
      <c r="AV307" s="15" t="s">
        <v>77</v>
      </c>
      <c r="AW307" s="15" t="s">
        <v>32</v>
      </c>
      <c r="AX307" s="15" t="s">
        <v>70</v>
      </c>
      <c r="AY307" s="232" t="s">
        <v>151</v>
      </c>
    </row>
    <row r="308" spans="1:65" s="15" customFormat="1" ht="11.25">
      <c r="B308" s="223"/>
      <c r="C308" s="224"/>
      <c r="D308" s="194" t="s">
        <v>167</v>
      </c>
      <c r="E308" s="225" t="s">
        <v>19</v>
      </c>
      <c r="F308" s="226" t="s">
        <v>378</v>
      </c>
      <c r="G308" s="224"/>
      <c r="H308" s="225" t="s">
        <v>19</v>
      </c>
      <c r="I308" s="227"/>
      <c r="J308" s="224"/>
      <c r="K308" s="224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167</v>
      </c>
      <c r="AU308" s="232" t="s">
        <v>161</v>
      </c>
      <c r="AV308" s="15" t="s">
        <v>77</v>
      </c>
      <c r="AW308" s="15" t="s">
        <v>32</v>
      </c>
      <c r="AX308" s="15" t="s">
        <v>70</v>
      </c>
      <c r="AY308" s="232" t="s">
        <v>151</v>
      </c>
    </row>
    <row r="309" spans="1:65" s="13" customFormat="1" ht="11.25">
      <c r="B309" s="201"/>
      <c r="C309" s="202"/>
      <c r="D309" s="194" t="s">
        <v>167</v>
      </c>
      <c r="E309" s="203" t="s">
        <v>19</v>
      </c>
      <c r="F309" s="204" t="s">
        <v>379</v>
      </c>
      <c r="G309" s="202"/>
      <c r="H309" s="205">
        <v>1.2999999999999999E-2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167</v>
      </c>
      <c r="AU309" s="211" t="s">
        <v>161</v>
      </c>
      <c r="AV309" s="13" t="s">
        <v>79</v>
      </c>
      <c r="AW309" s="13" t="s">
        <v>32</v>
      </c>
      <c r="AX309" s="13" t="s">
        <v>70</v>
      </c>
      <c r="AY309" s="211" t="s">
        <v>151</v>
      </c>
    </row>
    <row r="310" spans="1:65" s="14" customFormat="1" ht="11.25">
      <c r="B310" s="212"/>
      <c r="C310" s="213"/>
      <c r="D310" s="194" t="s">
        <v>167</v>
      </c>
      <c r="E310" s="214" t="s">
        <v>19</v>
      </c>
      <c r="F310" s="215" t="s">
        <v>169</v>
      </c>
      <c r="G310" s="213"/>
      <c r="H310" s="216">
        <v>1.2999999999999999E-2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167</v>
      </c>
      <c r="AU310" s="222" t="s">
        <v>161</v>
      </c>
      <c r="AV310" s="14" t="s">
        <v>161</v>
      </c>
      <c r="AW310" s="14" t="s">
        <v>32</v>
      </c>
      <c r="AX310" s="14" t="s">
        <v>70</v>
      </c>
      <c r="AY310" s="222" t="s">
        <v>151</v>
      </c>
    </row>
    <row r="311" spans="1:65" s="15" customFormat="1" ht="11.25">
      <c r="B311" s="223"/>
      <c r="C311" s="224"/>
      <c r="D311" s="194" t="s">
        <v>167</v>
      </c>
      <c r="E311" s="225" t="s">
        <v>19</v>
      </c>
      <c r="F311" s="226" t="s">
        <v>380</v>
      </c>
      <c r="G311" s="224"/>
      <c r="H311" s="225" t="s">
        <v>19</v>
      </c>
      <c r="I311" s="227"/>
      <c r="J311" s="224"/>
      <c r="K311" s="224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167</v>
      </c>
      <c r="AU311" s="232" t="s">
        <v>161</v>
      </c>
      <c r="AV311" s="15" t="s">
        <v>77</v>
      </c>
      <c r="AW311" s="15" t="s">
        <v>32</v>
      </c>
      <c r="AX311" s="15" t="s">
        <v>70</v>
      </c>
      <c r="AY311" s="232" t="s">
        <v>151</v>
      </c>
    </row>
    <row r="312" spans="1:65" s="13" customFormat="1" ht="11.25">
      <c r="B312" s="201"/>
      <c r="C312" s="202"/>
      <c r="D312" s="194" t="s">
        <v>167</v>
      </c>
      <c r="E312" s="203" t="s">
        <v>19</v>
      </c>
      <c r="F312" s="204" t="s">
        <v>381</v>
      </c>
      <c r="G312" s="202"/>
      <c r="H312" s="205">
        <v>5.5E-2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167</v>
      </c>
      <c r="AU312" s="211" t="s">
        <v>161</v>
      </c>
      <c r="AV312" s="13" t="s">
        <v>79</v>
      </c>
      <c r="AW312" s="13" t="s">
        <v>32</v>
      </c>
      <c r="AX312" s="13" t="s">
        <v>70</v>
      </c>
      <c r="AY312" s="211" t="s">
        <v>151</v>
      </c>
    </row>
    <row r="313" spans="1:65" s="14" customFormat="1" ht="11.25">
      <c r="B313" s="212"/>
      <c r="C313" s="213"/>
      <c r="D313" s="194" t="s">
        <v>167</v>
      </c>
      <c r="E313" s="214" t="s">
        <v>19</v>
      </c>
      <c r="F313" s="215" t="s">
        <v>169</v>
      </c>
      <c r="G313" s="213"/>
      <c r="H313" s="216">
        <v>5.5E-2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167</v>
      </c>
      <c r="AU313" s="222" t="s">
        <v>161</v>
      </c>
      <c r="AV313" s="14" t="s">
        <v>161</v>
      </c>
      <c r="AW313" s="14" t="s">
        <v>32</v>
      </c>
      <c r="AX313" s="14" t="s">
        <v>70</v>
      </c>
      <c r="AY313" s="222" t="s">
        <v>151</v>
      </c>
    </row>
    <row r="314" spans="1:65" s="16" customFormat="1" ht="11.25">
      <c r="B314" s="233"/>
      <c r="C314" s="234"/>
      <c r="D314" s="194" t="s">
        <v>167</v>
      </c>
      <c r="E314" s="235" t="s">
        <v>19</v>
      </c>
      <c r="F314" s="236" t="s">
        <v>225</v>
      </c>
      <c r="G314" s="234"/>
      <c r="H314" s="237">
        <v>6.8000000000000005E-2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167</v>
      </c>
      <c r="AU314" s="243" t="s">
        <v>161</v>
      </c>
      <c r="AV314" s="16" t="s">
        <v>160</v>
      </c>
      <c r="AW314" s="16" t="s">
        <v>32</v>
      </c>
      <c r="AX314" s="16" t="s">
        <v>77</v>
      </c>
      <c r="AY314" s="243" t="s">
        <v>151</v>
      </c>
    </row>
    <row r="315" spans="1:65" s="2" customFormat="1" ht="21.75" customHeight="1">
      <c r="A315" s="37"/>
      <c r="B315" s="38"/>
      <c r="C315" s="244" t="s">
        <v>382</v>
      </c>
      <c r="D315" s="244" t="s">
        <v>236</v>
      </c>
      <c r="E315" s="245" t="s">
        <v>383</v>
      </c>
      <c r="F315" s="246" t="s">
        <v>384</v>
      </c>
      <c r="G315" s="247" t="s">
        <v>199</v>
      </c>
      <c r="H315" s="248">
        <v>1.4E-2</v>
      </c>
      <c r="I315" s="249"/>
      <c r="J315" s="250">
        <f>ROUND(I315*H315,2)</f>
        <v>0</v>
      </c>
      <c r="K315" s="246" t="s">
        <v>159</v>
      </c>
      <c r="L315" s="251"/>
      <c r="M315" s="252" t="s">
        <v>19</v>
      </c>
      <c r="N315" s="253" t="s">
        <v>41</v>
      </c>
      <c r="O315" s="67"/>
      <c r="P315" s="190">
        <f>O315*H315</f>
        <v>0</v>
      </c>
      <c r="Q315" s="190">
        <v>1</v>
      </c>
      <c r="R315" s="190">
        <f>Q315*H315</f>
        <v>1.4E-2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217</v>
      </c>
      <c r="AT315" s="192" t="s">
        <v>236</v>
      </c>
      <c r="AU315" s="192" t="s">
        <v>161</v>
      </c>
      <c r="AY315" s="20" t="s">
        <v>151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77</v>
      </c>
      <c r="BK315" s="193">
        <f>ROUND(I315*H315,2)</f>
        <v>0</v>
      </c>
      <c r="BL315" s="20" t="s">
        <v>160</v>
      </c>
      <c r="BM315" s="192" t="s">
        <v>385</v>
      </c>
    </row>
    <row r="316" spans="1:65" s="2" customFormat="1" ht="11.25">
      <c r="A316" s="37"/>
      <c r="B316" s="38"/>
      <c r="C316" s="39"/>
      <c r="D316" s="194" t="s">
        <v>163</v>
      </c>
      <c r="E316" s="39"/>
      <c r="F316" s="195" t="s">
        <v>384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163</v>
      </c>
      <c r="AU316" s="20" t="s">
        <v>161</v>
      </c>
    </row>
    <row r="317" spans="1:65" s="15" customFormat="1" ht="11.25">
      <c r="B317" s="223"/>
      <c r="C317" s="224"/>
      <c r="D317" s="194" t="s">
        <v>167</v>
      </c>
      <c r="E317" s="225" t="s">
        <v>19</v>
      </c>
      <c r="F317" s="226" t="s">
        <v>232</v>
      </c>
      <c r="G317" s="224"/>
      <c r="H317" s="225" t="s">
        <v>19</v>
      </c>
      <c r="I317" s="227"/>
      <c r="J317" s="224"/>
      <c r="K317" s="224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167</v>
      </c>
      <c r="AU317" s="232" t="s">
        <v>161</v>
      </c>
      <c r="AV317" s="15" t="s">
        <v>77</v>
      </c>
      <c r="AW317" s="15" t="s">
        <v>32</v>
      </c>
      <c r="AX317" s="15" t="s">
        <v>70</v>
      </c>
      <c r="AY317" s="232" t="s">
        <v>151</v>
      </c>
    </row>
    <row r="318" spans="1:65" s="15" customFormat="1" ht="11.25">
      <c r="B318" s="223"/>
      <c r="C318" s="224"/>
      <c r="D318" s="194" t="s">
        <v>167</v>
      </c>
      <c r="E318" s="225" t="s">
        <v>19</v>
      </c>
      <c r="F318" s="226" t="s">
        <v>378</v>
      </c>
      <c r="G318" s="224"/>
      <c r="H318" s="225" t="s">
        <v>19</v>
      </c>
      <c r="I318" s="227"/>
      <c r="J318" s="224"/>
      <c r="K318" s="224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167</v>
      </c>
      <c r="AU318" s="232" t="s">
        <v>161</v>
      </c>
      <c r="AV318" s="15" t="s">
        <v>77</v>
      </c>
      <c r="AW318" s="15" t="s">
        <v>32</v>
      </c>
      <c r="AX318" s="15" t="s">
        <v>70</v>
      </c>
      <c r="AY318" s="232" t="s">
        <v>151</v>
      </c>
    </row>
    <row r="319" spans="1:65" s="13" customFormat="1" ht="11.25">
      <c r="B319" s="201"/>
      <c r="C319" s="202"/>
      <c r="D319" s="194" t="s">
        <v>167</v>
      </c>
      <c r="E319" s="203" t="s">
        <v>19</v>
      </c>
      <c r="F319" s="204" t="s">
        <v>379</v>
      </c>
      <c r="G319" s="202"/>
      <c r="H319" s="205">
        <v>1.2999999999999999E-2</v>
      </c>
      <c r="I319" s="206"/>
      <c r="J319" s="202"/>
      <c r="K319" s="202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167</v>
      </c>
      <c r="AU319" s="211" t="s">
        <v>161</v>
      </c>
      <c r="AV319" s="13" t="s">
        <v>79</v>
      </c>
      <c r="AW319" s="13" t="s">
        <v>32</v>
      </c>
      <c r="AX319" s="13" t="s">
        <v>70</v>
      </c>
      <c r="AY319" s="211" t="s">
        <v>151</v>
      </c>
    </row>
    <row r="320" spans="1:65" s="14" customFormat="1" ht="11.25">
      <c r="B320" s="212"/>
      <c r="C320" s="213"/>
      <c r="D320" s="194" t="s">
        <v>167</v>
      </c>
      <c r="E320" s="214" t="s">
        <v>19</v>
      </c>
      <c r="F320" s="215" t="s">
        <v>169</v>
      </c>
      <c r="G320" s="213"/>
      <c r="H320" s="216">
        <v>1.2999999999999999E-2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167</v>
      </c>
      <c r="AU320" s="222" t="s">
        <v>161</v>
      </c>
      <c r="AV320" s="14" t="s">
        <v>161</v>
      </c>
      <c r="AW320" s="14" t="s">
        <v>32</v>
      </c>
      <c r="AX320" s="14" t="s">
        <v>70</v>
      </c>
      <c r="AY320" s="222" t="s">
        <v>151</v>
      </c>
    </row>
    <row r="321" spans="1:65" s="16" customFormat="1" ht="11.25">
      <c r="B321" s="233"/>
      <c r="C321" s="234"/>
      <c r="D321" s="194" t="s">
        <v>167</v>
      </c>
      <c r="E321" s="235" t="s">
        <v>19</v>
      </c>
      <c r="F321" s="236" t="s">
        <v>225</v>
      </c>
      <c r="G321" s="234"/>
      <c r="H321" s="237">
        <v>1.2999999999999999E-2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167</v>
      </c>
      <c r="AU321" s="243" t="s">
        <v>161</v>
      </c>
      <c r="AV321" s="16" t="s">
        <v>160</v>
      </c>
      <c r="AW321" s="16" t="s">
        <v>32</v>
      </c>
      <c r="AX321" s="16" t="s">
        <v>70</v>
      </c>
      <c r="AY321" s="243" t="s">
        <v>151</v>
      </c>
    </row>
    <row r="322" spans="1:65" s="13" customFormat="1" ht="11.25">
      <c r="B322" s="201"/>
      <c r="C322" s="202"/>
      <c r="D322" s="194" t="s">
        <v>167</v>
      </c>
      <c r="E322" s="203" t="s">
        <v>19</v>
      </c>
      <c r="F322" s="204" t="s">
        <v>386</v>
      </c>
      <c r="G322" s="202"/>
      <c r="H322" s="205">
        <v>1.4E-2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167</v>
      </c>
      <c r="AU322" s="211" t="s">
        <v>161</v>
      </c>
      <c r="AV322" s="13" t="s">
        <v>79</v>
      </c>
      <c r="AW322" s="13" t="s">
        <v>32</v>
      </c>
      <c r="AX322" s="13" t="s">
        <v>77</v>
      </c>
      <c r="AY322" s="211" t="s">
        <v>151</v>
      </c>
    </row>
    <row r="323" spans="1:65" s="2" customFormat="1" ht="24.2" customHeight="1">
      <c r="A323" s="37"/>
      <c r="B323" s="38"/>
      <c r="C323" s="244" t="s">
        <v>387</v>
      </c>
      <c r="D323" s="244" t="s">
        <v>236</v>
      </c>
      <c r="E323" s="245" t="s">
        <v>388</v>
      </c>
      <c r="F323" s="246" t="s">
        <v>389</v>
      </c>
      <c r="G323" s="247" t="s">
        <v>199</v>
      </c>
      <c r="H323" s="248">
        <v>6.0999999999999999E-2</v>
      </c>
      <c r="I323" s="249"/>
      <c r="J323" s="250">
        <f>ROUND(I323*H323,2)</f>
        <v>0</v>
      </c>
      <c r="K323" s="246" t="s">
        <v>159</v>
      </c>
      <c r="L323" s="251"/>
      <c r="M323" s="252" t="s">
        <v>19</v>
      </c>
      <c r="N323" s="253" t="s">
        <v>41</v>
      </c>
      <c r="O323" s="67"/>
      <c r="P323" s="190">
        <f>O323*H323</f>
        <v>0</v>
      </c>
      <c r="Q323" s="190">
        <v>1</v>
      </c>
      <c r="R323" s="190">
        <f>Q323*H323</f>
        <v>6.0999999999999999E-2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217</v>
      </c>
      <c r="AT323" s="192" t="s">
        <v>236</v>
      </c>
      <c r="AU323" s="192" t="s">
        <v>161</v>
      </c>
      <c r="AY323" s="20" t="s">
        <v>151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77</v>
      </c>
      <c r="BK323" s="193">
        <f>ROUND(I323*H323,2)</f>
        <v>0</v>
      </c>
      <c r="BL323" s="20" t="s">
        <v>160</v>
      </c>
      <c r="BM323" s="192" t="s">
        <v>390</v>
      </c>
    </row>
    <row r="324" spans="1:65" s="2" customFormat="1" ht="11.25">
      <c r="A324" s="37"/>
      <c r="B324" s="38"/>
      <c r="C324" s="39"/>
      <c r="D324" s="194" t="s">
        <v>163</v>
      </c>
      <c r="E324" s="39"/>
      <c r="F324" s="195" t="s">
        <v>389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163</v>
      </c>
      <c r="AU324" s="20" t="s">
        <v>161</v>
      </c>
    </row>
    <row r="325" spans="1:65" s="15" customFormat="1" ht="11.25">
      <c r="B325" s="223"/>
      <c r="C325" s="224"/>
      <c r="D325" s="194" t="s">
        <v>167</v>
      </c>
      <c r="E325" s="225" t="s">
        <v>19</v>
      </c>
      <c r="F325" s="226" t="s">
        <v>380</v>
      </c>
      <c r="G325" s="224"/>
      <c r="H325" s="225" t="s">
        <v>19</v>
      </c>
      <c r="I325" s="227"/>
      <c r="J325" s="224"/>
      <c r="K325" s="224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167</v>
      </c>
      <c r="AU325" s="232" t="s">
        <v>161</v>
      </c>
      <c r="AV325" s="15" t="s">
        <v>77</v>
      </c>
      <c r="AW325" s="15" t="s">
        <v>32</v>
      </c>
      <c r="AX325" s="15" t="s">
        <v>70</v>
      </c>
      <c r="AY325" s="232" t="s">
        <v>151</v>
      </c>
    </row>
    <row r="326" spans="1:65" s="13" customFormat="1" ht="11.25">
      <c r="B326" s="201"/>
      <c r="C326" s="202"/>
      <c r="D326" s="194" t="s">
        <v>167</v>
      </c>
      <c r="E326" s="203" t="s">
        <v>19</v>
      </c>
      <c r="F326" s="204" t="s">
        <v>381</v>
      </c>
      <c r="G326" s="202"/>
      <c r="H326" s="205">
        <v>5.5E-2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167</v>
      </c>
      <c r="AU326" s="211" t="s">
        <v>161</v>
      </c>
      <c r="AV326" s="13" t="s">
        <v>79</v>
      </c>
      <c r="AW326" s="13" t="s">
        <v>32</v>
      </c>
      <c r="AX326" s="13" t="s">
        <v>70</v>
      </c>
      <c r="AY326" s="211" t="s">
        <v>151</v>
      </c>
    </row>
    <row r="327" spans="1:65" s="14" customFormat="1" ht="11.25">
      <c r="B327" s="212"/>
      <c r="C327" s="213"/>
      <c r="D327" s="194" t="s">
        <v>167</v>
      </c>
      <c r="E327" s="214" t="s">
        <v>19</v>
      </c>
      <c r="F327" s="215" t="s">
        <v>169</v>
      </c>
      <c r="G327" s="213"/>
      <c r="H327" s="216">
        <v>5.5E-2</v>
      </c>
      <c r="I327" s="217"/>
      <c r="J327" s="213"/>
      <c r="K327" s="213"/>
      <c r="L327" s="218"/>
      <c r="M327" s="219"/>
      <c r="N327" s="220"/>
      <c r="O327" s="220"/>
      <c r="P327" s="220"/>
      <c r="Q327" s="220"/>
      <c r="R327" s="220"/>
      <c r="S327" s="220"/>
      <c r="T327" s="221"/>
      <c r="AT327" s="222" t="s">
        <v>167</v>
      </c>
      <c r="AU327" s="222" t="s">
        <v>161</v>
      </c>
      <c r="AV327" s="14" t="s">
        <v>161</v>
      </c>
      <c r="AW327" s="14" t="s">
        <v>32</v>
      </c>
      <c r="AX327" s="14" t="s">
        <v>70</v>
      </c>
      <c r="AY327" s="222" t="s">
        <v>151</v>
      </c>
    </row>
    <row r="328" spans="1:65" s="13" customFormat="1" ht="11.25">
      <c r="B328" s="201"/>
      <c r="C328" s="202"/>
      <c r="D328" s="194" t="s">
        <v>167</v>
      </c>
      <c r="E328" s="203" t="s">
        <v>19</v>
      </c>
      <c r="F328" s="204" t="s">
        <v>391</v>
      </c>
      <c r="G328" s="202"/>
      <c r="H328" s="205">
        <v>6.0999999999999999E-2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167</v>
      </c>
      <c r="AU328" s="211" t="s">
        <v>161</v>
      </c>
      <c r="AV328" s="13" t="s">
        <v>79</v>
      </c>
      <c r="AW328" s="13" t="s">
        <v>32</v>
      </c>
      <c r="AX328" s="13" t="s">
        <v>77</v>
      </c>
      <c r="AY328" s="211" t="s">
        <v>151</v>
      </c>
    </row>
    <row r="329" spans="1:65" s="2" customFormat="1" ht="33" customHeight="1">
      <c r="A329" s="37"/>
      <c r="B329" s="38"/>
      <c r="C329" s="181" t="s">
        <v>215</v>
      </c>
      <c r="D329" s="181" t="s">
        <v>155</v>
      </c>
      <c r="E329" s="182" t="s">
        <v>392</v>
      </c>
      <c r="F329" s="183" t="s">
        <v>393</v>
      </c>
      <c r="G329" s="184" t="s">
        <v>199</v>
      </c>
      <c r="H329" s="185">
        <v>0.14799999999999999</v>
      </c>
      <c r="I329" s="186"/>
      <c r="J329" s="187">
        <f>ROUND(I329*H329,2)</f>
        <v>0</v>
      </c>
      <c r="K329" s="183" t="s">
        <v>159</v>
      </c>
      <c r="L329" s="42"/>
      <c r="M329" s="188" t="s">
        <v>19</v>
      </c>
      <c r="N329" s="189" t="s">
        <v>41</v>
      </c>
      <c r="O329" s="67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160</v>
      </c>
      <c r="AT329" s="192" t="s">
        <v>155</v>
      </c>
      <c r="AU329" s="192" t="s">
        <v>161</v>
      </c>
      <c r="AY329" s="20" t="s">
        <v>151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77</v>
      </c>
      <c r="BK329" s="193">
        <f>ROUND(I329*H329,2)</f>
        <v>0</v>
      </c>
      <c r="BL329" s="20" t="s">
        <v>160</v>
      </c>
      <c r="BM329" s="192" t="s">
        <v>394</v>
      </c>
    </row>
    <row r="330" spans="1:65" s="2" customFormat="1" ht="19.5">
      <c r="A330" s="37"/>
      <c r="B330" s="38"/>
      <c r="C330" s="39"/>
      <c r="D330" s="194" t="s">
        <v>163</v>
      </c>
      <c r="E330" s="39"/>
      <c r="F330" s="195" t="s">
        <v>395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163</v>
      </c>
      <c r="AU330" s="20" t="s">
        <v>161</v>
      </c>
    </row>
    <row r="331" spans="1:65" s="2" customFormat="1" ht="11.25">
      <c r="A331" s="37"/>
      <c r="B331" s="38"/>
      <c r="C331" s="39"/>
      <c r="D331" s="199" t="s">
        <v>165</v>
      </c>
      <c r="E331" s="39"/>
      <c r="F331" s="200" t="s">
        <v>396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165</v>
      </c>
      <c r="AU331" s="20" t="s">
        <v>161</v>
      </c>
    </row>
    <row r="332" spans="1:65" s="15" customFormat="1" ht="11.25">
      <c r="B332" s="223"/>
      <c r="C332" s="224"/>
      <c r="D332" s="194" t="s">
        <v>167</v>
      </c>
      <c r="E332" s="225" t="s">
        <v>19</v>
      </c>
      <c r="F332" s="226" t="s">
        <v>232</v>
      </c>
      <c r="G332" s="224"/>
      <c r="H332" s="225" t="s">
        <v>19</v>
      </c>
      <c r="I332" s="227"/>
      <c r="J332" s="224"/>
      <c r="K332" s="224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167</v>
      </c>
      <c r="AU332" s="232" t="s">
        <v>161</v>
      </c>
      <c r="AV332" s="15" t="s">
        <v>77</v>
      </c>
      <c r="AW332" s="15" t="s">
        <v>32</v>
      </c>
      <c r="AX332" s="15" t="s">
        <v>70</v>
      </c>
      <c r="AY332" s="232" t="s">
        <v>151</v>
      </c>
    </row>
    <row r="333" spans="1:65" s="15" customFormat="1" ht="11.25">
      <c r="B333" s="223"/>
      <c r="C333" s="224"/>
      <c r="D333" s="194" t="s">
        <v>167</v>
      </c>
      <c r="E333" s="225" t="s">
        <v>19</v>
      </c>
      <c r="F333" s="226" t="s">
        <v>397</v>
      </c>
      <c r="G333" s="224"/>
      <c r="H333" s="225" t="s">
        <v>19</v>
      </c>
      <c r="I333" s="227"/>
      <c r="J333" s="224"/>
      <c r="K333" s="224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167</v>
      </c>
      <c r="AU333" s="232" t="s">
        <v>161</v>
      </c>
      <c r="AV333" s="15" t="s">
        <v>77</v>
      </c>
      <c r="AW333" s="15" t="s">
        <v>32</v>
      </c>
      <c r="AX333" s="15" t="s">
        <v>70</v>
      </c>
      <c r="AY333" s="232" t="s">
        <v>151</v>
      </c>
    </row>
    <row r="334" spans="1:65" s="13" customFormat="1" ht="11.25">
      <c r="B334" s="201"/>
      <c r="C334" s="202"/>
      <c r="D334" s="194" t="s">
        <v>167</v>
      </c>
      <c r="E334" s="203" t="s">
        <v>19</v>
      </c>
      <c r="F334" s="204" t="s">
        <v>398</v>
      </c>
      <c r="G334" s="202"/>
      <c r="H334" s="205">
        <v>0.10199999999999999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167</v>
      </c>
      <c r="AU334" s="211" t="s">
        <v>161</v>
      </c>
      <c r="AV334" s="13" t="s">
        <v>79</v>
      </c>
      <c r="AW334" s="13" t="s">
        <v>32</v>
      </c>
      <c r="AX334" s="13" t="s">
        <v>70</v>
      </c>
      <c r="AY334" s="211" t="s">
        <v>151</v>
      </c>
    </row>
    <row r="335" spans="1:65" s="13" customFormat="1" ht="11.25">
      <c r="B335" s="201"/>
      <c r="C335" s="202"/>
      <c r="D335" s="194" t="s">
        <v>167</v>
      </c>
      <c r="E335" s="203" t="s">
        <v>19</v>
      </c>
      <c r="F335" s="204" t="s">
        <v>399</v>
      </c>
      <c r="G335" s="202"/>
      <c r="H335" s="205">
        <v>2.3E-2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167</v>
      </c>
      <c r="AU335" s="211" t="s">
        <v>161</v>
      </c>
      <c r="AV335" s="13" t="s">
        <v>79</v>
      </c>
      <c r="AW335" s="13" t="s">
        <v>32</v>
      </c>
      <c r="AX335" s="13" t="s">
        <v>70</v>
      </c>
      <c r="AY335" s="211" t="s">
        <v>151</v>
      </c>
    </row>
    <row r="336" spans="1:65" s="14" customFormat="1" ht="11.25">
      <c r="B336" s="212"/>
      <c r="C336" s="213"/>
      <c r="D336" s="194" t="s">
        <v>167</v>
      </c>
      <c r="E336" s="214" t="s">
        <v>19</v>
      </c>
      <c r="F336" s="215" t="s">
        <v>169</v>
      </c>
      <c r="G336" s="213"/>
      <c r="H336" s="216">
        <v>0.125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167</v>
      </c>
      <c r="AU336" s="222" t="s">
        <v>161</v>
      </c>
      <c r="AV336" s="14" t="s">
        <v>161</v>
      </c>
      <c r="AW336" s="14" t="s">
        <v>32</v>
      </c>
      <c r="AX336" s="14" t="s">
        <v>70</v>
      </c>
      <c r="AY336" s="222" t="s">
        <v>151</v>
      </c>
    </row>
    <row r="337" spans="1:65" s="13" customFormat="1" ht="11.25">
      <c r="B337" s="201"/>
      <c r="C337" s="202"/>
      <c r="D337" s="194" t="s">
        <v>167</v>
      </c>
      <c r="E337" s="203" t="s">
        <v>19</v>
      </c>
      <c r="F337" s="204" t="s">
        <v>400</v>
      </c>
      <c r="G337" s="202"/>
      <c r="H337" s="205">
        <v>2.3E-2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167</v>
      </c>
      <c r="AU337" s="211" t="s">
        <v>161</v>
      </c>
      <c r="AV337" s="13" t="s">
        <v>79</v>
      </c>
      <c r="AW337" s="13" t="s">
        <v>32</v>
      </c>
      <c r="AX337" s="13" t="s">
        <v>70</v>
      </c>
      <c r="AY337" s="211" t="s">
        <v>151</v>
      </c>
    </row>
    <row r="338" spans="1:65" s="14" customFormat="1" ht="11.25">
      <c r="B338" s="212"/>
      <c r="C338" s="213"/>
      <c r="D338" s="194" t="s">
        <v>167</v>
      </c>
      <c r="E338" s="214" t="s">
        <v>19</v>
      </c>
      <c r="F338" s="215" t="s">
        <v>169</v>
      </c>
      <c r="G338" s="213"/>
      <c r="H338" s="216">
        <v>2.3E-2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167</v>
      </c>
      <c r="AU338" s="222" t="s">
        <v>161</v>
      </c>
      <c r="AV338" s="14" t="s">
        <v>161</v>
      </c>
      <c r="AW338" s="14" t="s">
        <v>32</v>
      </c>
      <c r="AX338" s="14" t="s">
        <v>70</v>
      </c>
      <c r="AY338" s="222" t="s">
        <v>151</v>
      </c>
    </row>
    <row r="339" spans="1:65" s="16" customFormat="1" ht="11.25">
      <c r="B339" s="233"/>
      <c r="C339" s="234"/>
      <c r="D339" s="194" t="s">
        <v>167</v>
      </c>
      <c r="E339" s="235" t="s">
        <v>19</v>
      </c>
      <c r="F339" s="236" t="s">
        <v>225</v>
      </c>
      <c r="G339" s="234"/>
      <c r="H339" s="237">
        <v>0.14799999999999999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AT339" s="243" t="s">
        <v>167</v>
      </c>
      <c r="AU339" s="243" t="s">
        <v>161</v>
      </c>
      <c r="AV339" s="16" t="s">
        <v>160</v>
      </c>
      <c r="AW339" s="16" t="s">
        <v>32</v>
      </c>
      <c r="AX339" s="16" t="s">
        <v>77</v>
      </c>
      <c r="AY339" s="243" t="s">
        <v>151</v>
      </c>
    </row>
    <row r="340" spans="1:65" s="2" customFormat="1" ht="24.2" customHeight="1">
      <c r="A340" s="37"/>
      <c r="B340" s="38"/>
      <c r="C340" s="244" t="s">
        <v>401</v>
      </c>
      <c r="D340" s="244" t="s">
        <v>236</v>
      </c>
      <c r="E340" s="245" t="s">
        <v>402</v>
      </c>
      <c r="F340" s="246" t="s">
        <v>403</v>
      </c>
      <c r="G340" s="247" t="s">
        <v>199</v>
      </c>
      <c r="H340" s="248">
        <v>0.16300000000000001</v>
      </c>
      <c r="I340" s="249"/>
      <c r="J340" s="250">
        <f>ROUND(I340*H340,2)</f>
        <v>0</v>
      </c>
      <c r="K340" s="246" t="s">
        <v>159</v>
      </c>
      <c r="L340" s="251"/>
      <c r="M340" s="252" t="s">
        <v>19</v>
      </c>
      <c r="N340" s="253" t="s">
        <v>41</v>
      </c>
      <c r="O340" s="67"/>
      <c r="P340" s="190">
        <f>O340*H340</f>
        <v>0</v>
      </c>
      <c r="Q340" s="190">
        <v>1</v>
      </c>
      <c r="R340" s="190">
        <f>Q340*H340</f>
        <v>0.16300000000000001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217</v>
      </c>
      <c r="AT340" s="192" t="s">
        <v>236</v>
      </c>
      <c r="AU340" s="192" t="s">
        <v>161</v>
      </c>
      <c r="AY340" s="20" t="s">
        <v>151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77</v>
      </c>
      <c r="BK340" s="193">
        <f>ROUND(I340*H340,2)</f>
        <v>0</v>
      </c>
      <c r="BL340" s="20" t="s">
        <v>160</v>
      </c>
      <c r="BM340" s="192" t="s">
        <v>404</v>
      </c>
    </row>
    <row r="341" spans="1:65" s="2" customFormat="1" ht="11.25">
      <c r="A341" s="37"/>
      <c r="B341" s="38"/>
      <c r="C341" s="39"/>
      <c r="D341" s="194" t="s">
        <v>163</v>
      </c>
      <c r="E341" s="39"/>
      <c r="F341" s="195" t="s">
        <v>403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163</v>
      </c>
      <c r="AU341" s="20" t="s">
        <v>161</v>
      </c>
    </row>
    <row r="342" spans="1:65" s="15" customFormat="1" ht="11.25">
      <c r="B342" s="223"/>
      <c r="C342" s="224"/>
      <c r="D342" s="194" t="s">
        <v>167</v>
      </c>
      <c r="E342" s="225" t="s">
        <v>19</v>
      </c>
      <c r="F342" s="226" t="s">
        <v>397</v>
      </c>
      <c r="G342" s="224"/>
      <c r="H342" s="225" t="s">
        <v>19</v>
      </c>
      <c r="I342" s="227"/>
      <c r="J342" s="224"/>
      <c r="K342" s="224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167</v>
      </c>
      <c r="AU342" s="232" t="s">
        <v>161</v>
      </c>
      <c r="AV342" s="15" t="s">
        <v>77</v>
      </c>
      <c r="AW342" s="15" t="s">
        <v>32</v>
      </c>
      <c r="AX342" s="15" t="s">
        <v>70</v>
      </c>
      <c r="AY342" s="232" t="s">
        <v>151</v>
      </c>
    </row>
    <row r="343" spans="1:65" s="13" customFormat="1" ht="11.25">
      <c r="B343" s="201"/>
      <c r="C343" s="202"/>
      <c r="D343" s="194" t="s">
        <v>167</v>
      </c>
      <c r="E343" s="203" t="s">
        <v>19</v>
      </c>
      <c r="F343" s="204" t="s">
        <v>398</v>
      </c>
      <c r="G343" s="202"/>
      <c r="H343" s="205">
        <v>0.10199999999999999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167</v>
      </c>
      <c r="AU343" s="211" t="s">
        <v>161</v>
      </c>
      <c r="AV343" s="13" t="s">
        <v>79</v>
      </c>
      <c r="AW343" s="13" t="s">
        <v>32</v>
      </c>
      <c r="AX343" s="13" t="s">
        <v>70</v>
      </c>
      <c r="AY343" s="211" t="s">
        <v>151</v>
      </c>
    </row>
    <row r="344" spans="1:65" s="13" customFormat="1" ht="11.25">
      <c r="B344" s="201"/>
      <c r="C344" s="202"/>
      <c r="D344" s="194" t="s">
        <v>167</v>
      </c>
      <c r="E344" s="203" t="s">
        <v>19</v>
      </c>
      <c r="F344" s="204" t="s">
        <v>399</v>
      </c>
      <c r="G344" s="202"/>
      <c r="H344" s="205">
        <v>2.3E-2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167</v>
      </c>
      <c r="AU344" s="211" t="s">
        <v>161</v>
      </c>
      <c r="AV344" s="13" t="s">
        <v>79</v>
      </c>
      <c r="AW344" s="13" t="s">
        <v>32</v>
      </c>
      <c r="AX344" s="13" t="s">
        <v>70</v>
      </c>
      <c r="AY344" s="211" t="s">
        <v>151</v>
      </c>
    </row>
    <row r="345" spans="1:65" s="14" customFormat="1" ht="11.25">
      <c r="B345" s="212"/>
      <c r="C345" s="213"/>
      <c r="D345" s="194" t="s">
        <v>167</v>
      </c>
      <c r="E345" s="214" t="s">
        <v>19</v>
      </c>
      <c r="F345" s="215" t="s">
        <v>169</v>
      </c>
      <c r="G345" s="213"/>
      <c r="H345" s="216">
        <v>0.125</v>
      </c>
      <c r="I345" s="217"/>
      <c r="J345" s="213"/>
      <c r="K345" s="213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167</v>
      </c>
      <c r="AU345" s="222" t="s">
        <v>161</v>
      </c>
      <c r="AV345" s="14" t="s">
        <v>161</v>
      </c>
      <c r="AW345" s="14" t="s">
        <v>32</v>
      </c>
      <c r="AX345" s="14" t="s">
        <v>70</v>
      </c>
      <c r="AY345" s="222" t="s">
        <v>151</v>
      </c>
    </row>
    <row r="346" spans="1:65" s="13" customFormat="1" ht="11.25">
      <c r="B346" s="201"/>
      <c r="C346" s="202"/>
      <c r="D346" s="194" t="s">
        <v>167</v>
      </c>
      <c r="E346" s="203" t="s">
        <v>19</v>
      </c>
      <c r="F346" s="204" t="s">
        <v>400</v>
      </c>
      <c r="G346" s="202"/>
      <c r="H346" s="205">
        <v>2.3E-2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167</v>
      </c>
      <c r="AU346" s="211" t="s">
        <v>161</v>
      </c>
      <c r="AV346" s="13" t="s">
        <v>79</v>
      </c>
      <c r="AW346" s="13" t="s">
        <v>32</v>
      </c>
      <c r="AX346" s="13" t="s">
        <v>70</v>
      </c>
      <c r="AY346" s="211" t="s">
        <v>151</v>
      </c>
    </row>
    <row r="347" spans="1:65" s="14" customFormat="1" ht="11.25">
      <c r="B347" s="212"/>
      <c r="C347" s="213"/>
      <c r="D347" s="194" t="s">
        <v>167</v>
      </c>
      <c r="E347" s="214" t="s">
        <v>19</v>
      </c>
      <c r="F347" s="215" t="s">
        <v>169</v>
      </c>
      <c r="G347" s="213"/>
      <c r="H347" s="216">
        <v>2.3E-2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167</v>
      </c>
      <c r="AU347" s="222" t="s">
        <v>161</v>
      </c>
      <c r="AV347" s="14" t="s">
        <v>161</v>
      </c>
      <c r="AW347" s="14" t="s">
        <v>32</v>
      </c>
      <c r="AX347" s="14" t="s">
        <v>70</v>
      </c>
      <c r="AY347" s="222" t="s">
        <v>151</v>
      </c>
    </row>
    <row r="348" spans="1:65" s="16" customFormat="1" ht="11.25">
      <c r="B348" s="233"/>
      <c r="C348" s="234"/>
      <c r="D348" s="194" t="s">
        <v>167</v>
      </c>
      <c r="E348" s="235" t="s">
        <v>19</v>
      </c>
      <c r="F348" s="236" t="s">
        <v>225</v>
      </c>
      <c r="G348" s="234"/>
      <c r="H348" s="237">
        <v>0.14799999999999999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AT348" s="243" t="s">
        <v>167</v>
      </c>
      <c r="AU348" s="243" t="s">
        <v>161</v>
      </c>
      <c r="AV348" s="16" t="s">
        <v>160</v>
      </c>
      <c r="AW348" s="16" t="s">
        <v>32</v>
      </c>
      <c r="AX348" s="16" t="s">
        <v>70</v>
      </c>
      <c r="AY348" s="243" t="s">
        <v>151</v>
      </c>
    </row>
    <row r="349" spans="1:65" s="13" customFormat="1" ht="11.25">
      <c r="B349" s="201"/>
      <c r="C349" s="202"/>
      <c r="D349" s="194" t="s">
        <v>167</v>
      </c>
      <c r="E349" s="203" t="s">
        <v>19</v>
      </c>
      <c r="F349" s="204" t="s">
        <v>405</v>
      </c>
      <c r="G349" s="202"/>
      <c r="H349" s="205">
        <v>0.16300000000000001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167</v>
      </c>
      <c r="AU349" s="211" t="s">
        <v>161</v>
      </c>
      <c r="AV349" s="13" t="s">
        <v>79</v>
      </c>
      <c r="AW349" s="13" t="s">
        <v>32</v>
      </c>
      <c r="AX349" s="13" t="s">
        <v>77</v>
      </c>
      <c r="AY349" s="211" t="s">
        <v>151</v>
      </c>
    </row>
    <row r="350" spans="1:65" s="12" customFormat="1" ht="20.85" customHeight="1">
      <c r="B350" s="165"/>
      <c r="C350" s="166"/>
      <c r="D350" s="167" t="s">
        <v>69</v>
      </c>
      <c r="E350" s="179" t="s">
        <v>406</v>
      </c>
      <c r="F350" s="179" t="s">
        <v>407</v>
      </c>
      <c r="G350" s="166"/>
      <c r="H350" s="166"/>
      <c r="I350" s="169"/>
      <c r="J350" s="180">
        <f>BK350</f>
        <v>0</v>
      </c>
      <c r="K350" s="166"/>
      <c r="L350" s="171"/>
      <c r="M350" s="172"/>
      <c r="N350" s="173"/>
      <c r="O350" s="173"/>
      <c r="P350" s="174">
        <f>SUM(P351:P370)</f>
        <v>0</v>
      </c>
      <c r="Q350" s="173"/>
      <c r="R350" s="174">
        <f>SUM(R351:R370)</f>
        <v>0</v>
      </c>
      <c r="S350" s="173"/>
      <c r="T350" s="175">
        <f>SUM(T351:T370)</f>
        <v>11.712400000000001</v>
      </c>
      <c r="AR350" s="176" t="s">
        <v>77</v>
      </c>
      <c r="AT350" s="177" t="s">
        <v>69</v>
      </c>
      <c r="AU350" s="177" t="s">
        <v>79</v>
      </c>
      <c r="AY350" s="176" t="s">
        <v>151</v>
      </c>
      <c r="BK350" s="178">
        <f>SUM(BK351:BK370)</f>
        <v>0</v>
      </c>
    </row>
    <row r="351" spans="1:65" s="2" customFormat="1" ht="24.2" customHeight="1">
      <c r="A351" s="37"/>
      <c r="B351" s="38"/>
      <c r="C351" s="181" t="s">
        <v>408</v>
      </c>
      <c r="D351" s="181" t="s">
        <v>155</v>
      </c>
      <c r="E351" s="182" t="s">
        <v>409</v>
      </c>
      <c r="F351" s="183" t="s">
        <v>410</v>
      </c>
      <c r="G351" s="184" t="s">
        <v>158</v>
      </c>
      <c r="H351" s="185">
        <v>4.8600000000000003</v>
      </c>
      <c r="I351" s="186"/>
      <c r="J351" s="187">
        <f>ROUND(I351*H351,2)</f>
        <v>0</v>
      </c>
      <c r="K351" s="183" t="s">
        <v>159</v>
      </c>
      <c r="L351" s="42"/>
      <c r="M351" s="188" t="s">
        <v>19</v>
      </c>
      <c r="N351" s="189" t="s">
        <v>41</v>
      </c>
      <c r="O351" s="67"/>
      <c r="P351" s="190">
        <f>O351*H351</f>
        <v>0</v>
      </c>
      <c r="Q351" s="190">
        <v>0</v>
      </c>
      <c r="R351" s="190">
        <f>Q351*H351</f>
        <v>0</v>
      </c>
      <c r="S351" s="190">
        <v>2.27</v>
      </c>
      <c r="T351" s="191">
        <f>S351*H351</f>
        <v>11.032200000000001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160</v>
      </c>
      <c r="AT351" s="192" t="s">
        <v>155</v>
      </c>
      <c r="AU351" s="192" t="s">
        <v>161</v>
      </c>
      <c r="AY351" s="20" t="s">
        <v>151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77</v>
      </c>
      <c r="BK351" s="193">
        <f>ROUND(I351*H351,2)</f>
        <v>0</v>
      </c>
      <c r="BL351" s="20" t="s">
        <v>160</v>
      </c>
      <c r="BM351" s="192" t="s">
        <v>411</v>
      </c>
    </row>
    <row r="352" spans="1:65" s="2" customFormat="1" ht="19.5">
      <c r="A352" s="37"/>
      <c r="B352" s="38"/>
      <c r="C352" s="39"/>
      <c r="D352" s="194" t="s">
        <v>163</v>
      </c>
      <c r="E352" s="39"/>
      <c r="F352" s="195" t="s">
        <v>412</v>
      </c>
      <c r="G352" s="39"/>
      <c r="H352" s="39"/>
      <c r="I352" s="196"/>
      <c r="J352" s="39"/>
      <c r="K352" s="39"/>
      <c r="L352" s="42"/>
      <c r="M352" s="197"/>
      <c r="N352" s="198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163</v>
      </c>
      <c r="AU352" s="20" t="s">
        <v>161</v>
      </c>
    </row>
    <row r="353" spans="1:65" s="2" customFormat="1" ht="11.25">
      <c r="A353" s="37"/>
      <c r="B353" s="38"/>
      <c r="C353" s="39"/>
      <c r="D353" s="199" t="s">
        <v>165</v>
      </c>
      <c r="E353" s="39"/>
      <c r="F353" s="200" t="s">
        <v>413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165</v>
      </c>
      <c r="AU353" s="20" t="s">
        <v>161</v>
      </c>
    </row>
    <row r="354" spans="1:65" s="13" customFormat="1" ht="11.25">
      <c r="B354" s="201"/>
      <c r="C354" s="202"/>
      <c r="D354" s="194" t="s">
        <v>167</v>
      </c>
      <c r="E354" s="203" t="s">
        <v>19</v>
      </c>
      <c r="F354" s="204" t="s">
        <v>414</v>
      </c>
      <c r="G354" s="202"/>
      <c r="H354" s="205">
        <v>4.8600000000000003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167</v>
      </c>
      <c r="AU354" s="211" t="s">
        <v>161</v>
      </c>
      <c r="AV354" s="13" t="s">
        <v>79</v>
      </c>
      <c r="AW354" s="13" t="s">
        <v>32</v>
      </c>
      <c r="AX354" s="13" t="s">
        <v>70</v>
      </c>
      <c r="AY354" s="211" t="s">
        <v>151</v>
      </c>
    </row>
    <row r="355" spans="1:65" s="14" customFormat="1" ht="11.25">
      <c r="B355" s="212"/>
      <c r="C355" s="213"/>
      <c r="D355" s="194" t="s">
        <v>167</v>
      </c>
      <c r="E355" s="214" t="s">
        <v>19</v>
      </c>
      <c r="F355" s="215" t="s">
        <v>169</v>
      </c>
      <c r="G355" s="213"/>
      <c r="H355" s="216">
        <v>4.8600000000000003</v>
      </c>
      <c r="I355" s="217"/>
      <c r="J355" s="213"/>
      <c r="K355" s="213"/>
      <c r="L355" s="218"/>
      <c r="M355" s="219"/>
      <c r="N355" s="220"/>
      <c r="O355" s="220"/>
      <c r="P355" s="220"/>
      <c r="Q355" s="220"/>
      <c r="R355" s="220"/>
      <c r="S355" s="220"/>
      <c r="T355" s="221"/>
      <c r="AT355" s="222" t="s">
        <v>167</v>
      </c>
      <c r="AU355" s="222" t="s">
        <v>161</v>
      </c>
      <c r="AV355" s="14" t="s">
        <v>161</v>
      </c>
      <c r="AW355" s="14" t="s">
        <v>32</v>
      </c>
      <c r="AX355" s="14" t="s">
        <v>77</v>
      </c>
      <c r="AY355" s="222" t="s">
        <v>151</v>
      </c>
    </row>
    <row r="356" spans="1:65" s="2" customFormat="1" ht="37.9" customHeight="1">
      <c r="A356" s="37"/>
      <c r="B356" s="38"/>
      <c r="C356" s="181" t="s">
        <v>241</v>
      </c>
      <c r="D356" s="181" t="s">
        <v>155</v>
      </c>
      <c r="E356" s="182" t="s">
        <v>415</v>
      </c>
      <c r="F356" s="183" t="s">
        <v>416</v>
      </c>
      <c r="G356" s="184" t="s">
        <v>158</v>
      </c>
      <c r="H356" s="185">
        <v>0.13900000000000001</v>
      </c>
      <c r="I356" s="186"/>
      <c r="J356" s="187">
        <f>ROUND(I356*H356,2)</f>
        <v>0</v>
      </c>
      <c r="K356" s="183" t="s">
        <v>159</v>
      </c>
      <c r="L356" s="42"/>
      <c r="M356" s="188" t="s">
        <v>19</v>
      </c>
      <c r="N356" s="189" t="s">
        <v>41</v>
      </c>
      <c r="O356" s="67"/>
      <c r="P356" s="190">
        <f>O356*H356</f>
        <v>0</v>
      </c>
      <c r="Q356" s="190">
        <v>0</v>
      </c>
      <c r="R356" s="190">
        <f>Q356*H356</f>
        <v>0</v>
      </c>
      <c r="S356" s="190">
        <v>2.2000000000000002</v>
      </c>
      <c r="T356" s="191">
        <f>S356*H356</f>
        <v>0.30580000000000007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160</v>
      </c>
      <c r="AT356" s="192" t="s">
        <v>155</v>
      </c>
      <c r="AU356" s="192" t="s">
        <v>161</v>
      </c>
      <c r="AY356" s="20" t="s">
        <v>151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77</v>
      </c>
      <c r="BK356" s="193">
        <f>ROUND(I356*H356,2)</f>
        <v>0</v>
      </c>
      <c r="BL356" s="20" t="s">
        <v>160</v>
      </c>
      <c r="BM356" s="192" t="s">
        <v>417</v>
      </c>
    </row>
    <row r="357" spans="1:65" s="2" customFormat="1" ht="19.5">
      <c r="A357" s="37"/>
      <c r="B357" s="38"/>
      <c r="C357" s="39"/>
      <c r="D357" s="194" t="s">
        <v>163</v>
      </c>
      <c r="E357" s="39"/>
      <c r="F357" s="195" t="s">
        <v>418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163</v>
      </c>
      <c r="AU357" s="20" t="s">
        <v>161</v>
      </c>
    </row>
    <row r="358" spans="1:65" s="2" customFormat="1" ht="11.25">
      <c r="A358" s="37"/>
      <c r="B358" s="38"/>
      <c r="C358" s="39"/>
      <c r="D358" s="199" t="s">
        <v>165</v>
      </c>
      <c r="E358" s="39"/>
      <c r="F358" s="200" t="s">
        <v>419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165</v>
      </c>
      <c r="AU358" s="20" t="s">
        <v>161</v>
      </c>
    </row>
    <row r="359" spans="1:65" s="13" customFormat="1" ht="11.25">
      <c r="B359" s="201"/>
      <c r="C359" s="202"/>
      <c r="D359" s="194" t="s">
        <v>167</v>
      </c>
      <c r="E359" s="203" t="s">
        <v>19</v>
      </c>
      <c r="F359" s="204" t="s">
        <v>420</v>
      </c>
      <c r="G359" s="202"/>
      <c r="H359" s="205">
        <v>0.13900000000000001</v>
      </c>
      <c r="I359" s="206"/>
      <c r="J359" s="202"/>
      <c r="K359" s="202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167</v>
      </c>
      <c r="AU359" s="211" t="s">
        <v>161</v>
      </c>
      <c r="AV359" s="13" t="s">
        <v>79</v>
      </c>
      <c r="AW359" s="13" t="s">
        <v>32</v>
      </c>
      <c r="AX359" s="13" t="s">
        <v>70</v>
      </c>
      <c r="AY359" s="211" t="s">
        <v>151</v>
      </c>
    </row>
    <row r="360" spans="1:65" s="14" customFormat="1" ht="11.25">
      <c r="B360" s="212"/>
      <c r="C360" s="213"/>
      <c r="D360" s="194" t="s">
        <v>167</v>
      </c>
      <c r="E360" s="214" t="s">
        <v>19</v>
      </c>
      <c r="F360" s="215" t="s">
        <v>169</v>
      </c>
      <c r="G360" s="213"/>
      <c r="H360" s="216">
        <v>0.13900000000000001</v>
      </c>
      <c r="I360" s="217"/>
      <c r="J360" s="213"/>
      <c r="K360" s="213"/>
      <c r="L360" s="218"/>
      <c r="M360" s="219"/>
      <c r="N360" s="220"/>
      <c r="O360" s="220"/>
      <c r="P360" s="220"/>
      <c r="Q360" s="220"/>
      <c r="R360" s="220"/>
      <c r="S360" s="220"/>
      <c r="T360" s="221"/>
      <c r="AT360" s="222" t="s">
        <v>167</v>
      </c>
      <c r="AU360" s="222" t="s">
        <v>161</v>
      </c>
      <c r="AV360" s="14" t="s">
        <v>161</v>
      </c>
      <c r="AW360" s="14" t="s">
        <v>32</v>
      </c>
      <c r="AX360" s="14" t="s">
        <v>77</v>
      </c>
      <c r="AY360" s="222" t="s">
        <v>151</v>
      </c>
    </row>
    <row r="361" spans="1:65" s="2" customFormat="1" ht="33" customHeight="1">
      <c r="A361" s="37"/>
      <c r="B361" s="38"/>
      <c r="C361" s="181" t="s">
        <v>421</v>
      </c>
      <c r="D361" s="181" t="s">
        <v>155</v>
      </c>
      <c r="E361" s="182" t="s">
        <v>422</v>
      </c>
      <c r="F361" s="183" t="s">
        <v>423</v>
      </c>
      <c r="G361" s="184" t="s">
        <v>246</v>
      </c>
      <c r="H361" s="185">
        <v>1.98</v>
      </c>
      <c r="I361" s="186"/>
      <c r="J361" s="187">
        <f>ROUND(I361*H361,2)</f>
        <v>0</v>
      </c>
      <c r="K361" s="183" t="s">
        <v>159</v>
      </c>
      <c r="L361" s="42"/>
      <c r="M361" s="188" t="s">
        <v>19</v>
      </c>
      <c r="N361" s="189" t="s">
        <v>41</v>
      </c>
      <c r="O361" s="67"/>
      <c r="P361" s="190">
        <f>O361*H361</f>
        <v>0</v>
      </c>
      <c r="Q361" s="190">
        <v>0</v>
      </c>
      <c r="R361" s="190">
        <f>Q361*H361</f>
        <v>0</v>
      </c>
      <c r="S361" s="190">
        <v>0.12</v>
      </c>
      <c r="T361" s="191">
        <f>S361*H361</f>
        <v>0.23759999999999998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160</v>
      </c>
      <c r="AT361" s="192" t="s">
        <v>155</v>
      </c>
      <c r="AU361" s="192" t="s">
        <v>161</v>
      </c>
      <c r="AY361" s="20" t="s">
        <v>151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77</v>
      </c>
      <c r="BK361" s="193">
        <f>ROUND(I361*H361,2)</f>
        <v>0</v>
      </c>
      <c r="BL361" s="20" t="s">
        <v>160</v>
      </c>
      <c r="BM361" s="192" t="s">
        <v>424</v>
      </c>
    </row>
    <row r="362" spans="1:65" s="2" customFormat="1" ht="29.25">
      <c r="A362" s="37"/>
      <c r="B362" s="38"/>
      <c r="C362" s="39"/>
      <c r="D362" s="194" t="s">
        <v>163</v>
      </c>
      <c r="E362" s="39"/>
      <c r="F362" s="195" t="s">
        <v>425</v>
      </c>
      <c r="G362" s="39"/>
      <c r="H362" s="39"/>
      <c r="I362" s="196"/>
      <c r="J362" s="39"/>
      <c r="K362" s="39"/>
      <c r="L362" s="42"/>
      <c r="M362" s="197"/>
      <c r="N362" s="198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163</v>
      </c>
      <c r="AU362" s="20" t="s">
        <v>161</v>
      </c>
    </row>
    <row r="363" spans="1:65" s="2" customFormat="1" ht="11.25">
      <c r="A363" s="37"/>
      <c r="B363" s="38"/>
      <c r="C363" s="39"/>
      <c r="D363" s="199" t="s">
        <v>165</v>
      </c>
      <c r="E363" s="39"/>
      <c r="F363" s="200" t="s">
        <v>426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165</v>
      </c>
      <c r="AU363" s="20" t="s">
        <v>161</v>
      </c>
    </row>
    <row r="364" spans="1:65" s="13" customFormat="1" ht="11.25">
      <c r="B364" s="201"/>
      <c r="C364" s="202"/>
      <c r="D364" s="194" t="s">
        <v>167</v>
      </c>
      <c r="E364" s="203" t="s">
        <v>19</v>
      </c>
      <c r="F364" s="204" t="s">
        <v>427</v>
      </c>
      <c r="G364" s="202"/>
      <c r="H364" s="205">
        <v>1.98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167</v>
      </c>
      <c r="AU364" s="211" t="s">
        <v>161</v>
      </c>
      <c r="AV364" s="13" t="s">
        <v>79</v>
      </c>
      <c r="AW364" s="13" t="s">
        <v>32</v>
      </c>
      <c r="AX364" s="13" t="s">
        <v>70</v>
      </c>
      <c r="AY364" s="211" t="s">
        <v>151</v>
      </c>
    </row>
    <row r="365" spans="1:65" s="14" customFormat="1" ht="11.25">
      <c r="B365" s="212"/>
      <c r="C365" s="213"/>
      <c r="D365" s="194" t="s">
        <v>167</v>
      </c>
      <c r="E365" s="214" t="s">
        <v>19</v>
      </c>
      <c r="F365" s="215" t="s">
        <v>169</v>
      </c>
      <c r="G365" s="213"/>
      <c r="H365" s="216">
        <v>1.98</v>
      </c>
      <c r="I365" s="217"/>
      <c r="J365" s="213"/>
      <c r="K365" s="213"/>
      <c r="L365" s="218"/>
      <c r="M365" s="219"/>
      <c r="N365" s="220"/>
      <c r="O365" s="220"/>
      <c r="P365" s="220"/>
      <c r="Q365" s="220"/>
      <c r="R365" s="220"/>
      <c r="S365" s="220"/>
      <c r="T365" s="221"/>
      <c r="AT365" s="222" t="s">
        <v>167</v>
      </c>
      <c r="AU365" s="222" t="s">
        <v>161</v>
      </c>
      <c r="AV365" s="14" t="s">
        <v>161</v>
      </c>
      <c r="AW365" s="14" t="s">
        <v>32</v>
      </c>
      <c r="AX365" s="14" t="s">
        <v>77</v>
      </c>
      <c r="AY365" s="222" t="s">
        <v>151</v>
      </c>
    </row>
    <row r="366" spans="1:65" s="2" customFormat="1" ht="21.75" customHeight="1">
      <c r="A366" s="37"/>
      <c r="B366" s="38"/>
      <c r="C366" s="181" t="s">
        <v>428</v>
      </c>
      <c r="D366" s="181" t="s">
        <v>155</v>
      </c>
      <c r="E366" s="182" t="s">
        <v>429</v>
      </c>
      <c r="F366" s="183" t="s">
        <v>430</v>
      </c>
      <c r="G366" s="184" t="s">
        <v>246</v>
      </c>
      <c r="H366" s="185">
        <v>1.8</v>
      </c>
      <c r="I366" s="186"/>
      <c r="J366" s="187">
        <f>ROUND(I366*H366,2)</f>
        <v>0</v>
      </c>
      <c r="K366" s="183" t="s">
        <v>159</v>
      </c>
      <c r="L366" s="42"/>
      <c r="M366" s="188" t="s">
        <v>19</v>
      </c>
      <c r="N366" s="189" t="s">
        <v>41</v>
      </c>
      <c r="O366" s="67"/>
      <c r="P366" s="190">
        <f>O366*H366</f>
        <v>0</v>
      </c>
      <c r="Q366" s="190">
        <v>0</v>
      </c>
      <c r="R366" s="190">
        <f>Q366*H366</f>
        <v>0</v>
      </c>
      <c r="S366" s="190">
        <v>7.5999999999999998E-2</v>
      </c>
      <c r="T366" s="191">
        <f>S366*H366</f>
        <v>0.1368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160</v>
      </c>
      <c r="AT366" s="192" t="s">
        <v>155</v>
      </c>
      <c r="AU366" s="192" t="s">
        <v>161</v>
      </c>
      <c r="AY366" s="20" t="s">
        <v>151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77</v>
      </c>
      <c r="BK366" s="193">
        <f>ROUND(I366*H366,2)</f>
        <v>0</v>
      </c>
      <c r="BL366" s="20" t="s">
        <v>160</v>
      </c>
      <c r="BM366" s="192" t="s">
        <v>431</v>
      </c>
    </row>
    <row r="367" spans="1:65" s="2" customFormat="1" ht="19.5">
      <c r="A367" s="37"/>
      <c r="B367" s="38"/>
      <c r="C367" s="39"/>
      <c r="D367" s="194" t="s">
        <v>163</v>
      </c>
      <c r="E367" s="39"/>
      <c r="F367" s="195" t="s">
        <v>432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163</v>
      </c>
      <c r="AU367" s="20" t="s">
        <v>161</v>
      </c>
    </row>
    <row r="368" spans="1:65" s="2" customFormat="1" ht="11.25">
      <c r="A368" s="37"/>
      <c r="B368" s="38"/>
      <c r="C368" s="39"/>
      <c r="D368" s="199" t="s">
        <v>165</v>
      </c>
      <c r="E368" s="39"/>
      <c r="F368" s="200" t="s">
        <v>433</v>
      </c>
      <c r="G368" s="39"/>
      <c r="H368" s="39"/>
      <c r="I368" s="196"/>
      <c r="J368" s="39"/>
      <c r="K368" s="39"/>
      <c r="L368" s="42"/>
      <c r="M368" s="197"/>
      <c r="N368" s="198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165</v>
      </c>
      <c r="AU368" s="20" t="s">
        <v>161</v>
      </c>
    </row>
    <row r="369" spans="1:65" s="13" customFormat="1" ht="11.25">
      <c r="B369" s="201"/>
      <c r="C369" s="202"/>
      <c r="D369" s="194" t="s">
        <v>167</v>
      </c>
      <c r="E369" s="203" t="s">
        <v>19</v>
      </c>
      <c r="F369" s="204" t="s">
        <v>434</v>
      </c>
      <c r="G369" s="202"/>
      <c r="H369" s="205">
        <v>1.8</v>
      </c>
      <c r="I369" s="206"/>
      <c r="J369" s="202"/>
      <c r="K369" s="202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167</v>
      </c>
      <c r="AU369" s="211" t="s">
        <v>161</v>
      </c>
      <c r="AV369" s="13" t="s">
        <v>79</v>
      </c>
      <c r="AW369" s="13" t="s">
        <v>32</v>
      </c>
      <c r="AX369" s="13" t="s">
        <v>70</v>
      </c>
      <c r="AY369" s="211" t="s">
        <v>151</v>
      </c>
    </row>
    <row r="370" spans="1:65" s="14" customFormat="1" ht="11.25">
      <c r="B370" s="212"/>
      <c r="C370" s="213"/>
      <c r="D370" s="194" t="s">
        <v>167</v>
      </c>
      <c r="E370" s="214" t="s">
        <v>19</v>
      </c>
      <c r="F370" s="215" t="s">
        <v>169</v>
      </c>
      <c r="G370" s="213"/>
      <c r="H370" s="216">
        <v>1.8</v>
      </c>
      <c r="I370" s="217"/>
      <c r="J370" s="213"/>
      <c r="K370" s="213"/>
      <c r="L370" s="218"/>
      <c r="M370" s="219"/>
      <c r="N370" s="220"/>
      <c r="O370" s="220"/>
      <c r="P370" s="220"/>
      <c r="Q370" s="220"/>
      <c r="R370" s="220"/>
      <c r="S370" s="220"/>
      <c r="T370" s="221"/>
      <c r="AT370" s="222" t="s">
        <v>167</v>
      </c>
      <c r="AU370" s="222" t="s">
        <v>161</v>
      </c>
      <c r="AV370" s="14" t="s">
        <v>161</v>
      </c>
      <c r="AW370" s="14" t="s">
        <v>32</v>
      </c>
      <c r="AX370" s="14" t="s">
        <v>77</v>
      </c>
      <c r="AY370" s="222" t="s">
        <v>151</v>
      </c>
    </row>
    <row r="371" spans="1:65" s="12" customFormat="1" ht="20.85" customHeight="1">
      <c r="B371" s="165"/>
      <c r="C371" s="166"/>
      <c r="D371" s="167" t="s">
        <v>69</v>
      </c>
      <c r="E371" s="179" t="s">
        <v>435</v>
      </c>
      <c r="F371" s="179" t="s">
        <v>436</v>
      </c>
      <c r="G371" s="166"/>
      <c r="H371" s="166"/>
      <c r="I371" s="169"/>
      <c r="J371" s="180">
        <f>BK371</f>
        <v>0</v>
      </c>
      <c r="K371" s="166"/>
      <c r="L371" s="171"/>
      <c r="M371" s="172"/>
      <c r="N371" s="173"/>
      <c r="O371" s="173"/>
      <c r="P371" s="174">
        <f>SUM(P372:P405)</f>
        <v>0</v>
      </c>
      <c r="Q371" s="173"/>
      <c r="R371" s="174">
        <f>SUM(R372:R405)</f>
        <v>0</v>
      </c>
      <c r="S371" s="173"/>
      <c r="T371" s="175">
        <f>SUM(T372:T405)</f>
        <v>1.8029700000000002</v>
      </c>
      <c r="AR371" s="176" t="s">
        <v>77</v>
      </c>
      <c r="AT371" s="177" t="s">
        <v>69</v>
      </c>
      <c r="AU371" s="177" t="s">
        <v>79</v>
      </c>
      <c r="AY371" s="176" t="s">
        <v>151</v>
      </c>
      <c r="BK371" s="178">
        <f>SUM(BK372:BK405)</f>
        <v>0</v>
      </c>
    </row>
    <row r="372" spans="1:65" s="2" customFormat="1" ht="24.2" customHeight="1">
      <c r="A372" s="37"/>
      <c r="B372" s="38"/>
      <c r="C372" s="181" t="s">
        <v>437</v>
      </c>
      <c r="D372" s="181" t="s">
        <v>155</v>
      </c>
      <c r="E372" s="182" t="s">
        <v>438</v>
      </c>
      <c r="F372" s="183" t="s">
        <v>439</v>
      </c>
      <c r="G372" s="184" t="s">
        <v>158</v>
      </c>
      <c r="H372" s="185">
        <v>7.1999999999999995E-2</v>
      </c>
      <c r="I372" s="186"/>
      <c r="J372" s="187">
        <f>ROUND(I372*H372,2)</f>
        <v>0</v>
      </c>
      <c r="K372" s="183" t="s">
        <v>159</v>
      </c>
      <c r="L372" s="42"/>
      <c r="M372" s="188" t="s">
        <v>19</v>
      </c>
      <c r="N372" s="189" t="s">
        <v>41</v>
      </c>
      <c r="O372" s="67"/>
      <c r="P372" s="190">
        <f>O372*H372</f>
        <v>0</v>
      </c>
      <c r="Q372" s="190">
        <v>0</v>
      </c>
      <c r="R372" s="190">
        <f>Q372*H372</f>
        <v>0</v>
      </c>
      <c r="S372" s="190">
        <v>1.8</v>
      </c>
      <c r="T372" s="191">
        <f>S372*H372</f>
        <v>0.12959999999999999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160</v>
      </c>
      <c r="AT372" s="192" t="s">
        <v>155</v>
      </c>
      <c r="AU372" s="192" t="s">
        <v>161</v>
      </c>
      <c r="AY372" s="20" t="s">
        <v>151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77</v>
      </c>
      <c r="BK372" s="193">
        <f>ROUND(I372*H372,2)</f>
        <v>0</v>
      </c>
      <c r="BL372" s="20" t="s">
        <v>160</v>
      </c>
      <c r="BM372" s="192" t="s">
        <v>440</v>
      </c>
    </row>
    <row r="373" spans="1:65" s="2" customFormat="1" ht="29.25">
      <c r="A373" s="37"/>
      <c r="B373" s="38"/>
      <c r="C373" s="39"/>
      <c r="D373" s="194" t="s">
        <v>163</v>
      </c>
      <c r="E373" s="39"/>
      <c r="F373" s="195" t="s">
        <v>441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163</v>
      </c>
      <c r="AU373" s="20" t="s">
        <v>161</v>
      </c>
    </row>
    <row r="374" spans="1:65" s="2" customFormat="1" ht="11.25">
      <c r="A374" s="37"/>
      <c r="B374" s="38"/>
      <c r="C374" s="39"/>
      <c r="D374" s="199" t="s">
        <v>165</v>
      </c>
      <c r="E374" s="39"/>
      <c r="F374" s="200" t="s">
        <v>442</v>
      </c>
      <c r="G374" s="39"/>
      <c r="H374" s="39"/>
      <c r="I374" s="196"/>
      <c r="J374" s="39"/>
      <c r="K374" s="39"/>
      <c r="L374" s="42"/>
      <c r="M374" s="197"/>
      <c r="N374" s="198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165</v>
      </c>
      <c r="AU374" s="20" t="s">
        <v>161</v>
      </c>
    </row>
    <row r="375" spans="1:65" s="15" customFormat="1" ht="11.25">
      <c r="B375" s="223"/>
      <c r="C375" s="224"/>
      <c r="D375" s="194" t="s">
        <v>167</v>
      </c>
      <c r="E375" s="225" t="s">
        <v>19</v>
      </c>
      <c r="F375" s="226" t="s">
        <v>443</v>
      </c>
      <c r="G375" s="224"/>
      <c r="H375" s="225" t="s">
        <v>19</v>
      </c>
      <c r="I375" s="227"/>
      <c r="J375" s="224"/>
      <c r="K375" s="224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167</v>
      </c>
      <c r="AU375" s="232" t="s">
        <v>161</v>
      </c>
      <c r="AV375" s="15" t="s">
        <v>77</v>
      </c>
      <c r="AW375" s="15" t="s">
        <v>32</v>
      </c>
      <c r="AX375" s="15" t="s">
        <v>70</v>
      </c>
      <c r="AY375" s="232" t="s">
        <v>151</v>
      </c>
    </row>
    <row r="376" spans="1:65" s="13" customFormat="1" ht="11.25">
      <c r="B376" s="201"/>
      <c r="C376" s="202"/>
      <c r="D376" s="194" t="s">
        <v>167</v>
      </c>
      <c r="E376" s="203" t="s">
        <v>19</v>
      </c>
      <c r="F376" s="204" t="s">
        <v>444</v>
      </c>
      <c r="G376" s="202"/>
      <c r="H376" s="205">
        <v>7.1999999999999995E-2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167</v>
      </c>
      <c r="AU376" s="211" t="s">
        <v>161</v>
      </c>
      <c r="AV376" s="13" t="s">
        <v>79</v>
      </c>
      <c r="AW376" s="13" t="s">
        <v>32</v>
      </c>
      <c r="AX376" s="13" t="s">
        <v>70</v>
      </c>
      <c r="AY376" s="211" t="s">
        <v>151</v>
      </c>
    </row>
    <row r="377" spans="1:65" s="14" customFormat="1" ht="11.25">
      <c r="B377" s="212"/>
      <c r="C377" s="213"/>
      <c r="D377" s="194" t="s">
        <v>167</v>
      </c>
      <c r="E377" s="214" t="s">
        <v>19</v>
      </c>
      <c r="F377" s="215" t="s">
        <v>169</v>
      </c>
      <c r="G377" s="213"/>
      <c r="H377" s="216">
        <v>7.1999999999999995E-2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167</v>
      </c>
      <c r="AU377" s="222" t="s">
        <v>161</v>
      </c>
      <c r="AV377" s="14" t="s">
        <v>161</v>
      </c>
      <c r="AW377" s="14" t="s">
        <v>32</v>
      </c>
      <c r="AX377" s="14" t="s">
        <v>70</v>
      </c>
      <c r="AY377" s="222" t="s">
        <v>151</v>
      </c>
    </row>
    <row r="378" spans="1:65" s="16" customFormat="1" ht="11.25">
      <c r="B378" s="233"/>
      <c r="C378" s="234"/>
      <c r="D378" s="194" t="s">
        <v>167</v>
      </c>
      <c r="E378" s="235" t="s">
        <v>19</v>
      </c>
      <c r="F378" s="236" t="s">
        <v>225</v>
      </c>
      <c r="G378" s="234"/>
      <c r="H378" s="237">
        <v>7.1999999999999995E-2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AT378" s="243" t="s">
        <v>167</v>
      </c>
      <c r="AU378" s="243" t="s">
        <v>161</v>
      </c>
      <c r="AV378" s="16" t="s">
        <v>160</v>
      </c>
      <c r="AW378" s="16" t="s">
        <v>32</v>
      </c>
      <c r="AX378" s="16" t="s">
        <v>77</v>
      </c>
      <c r="AY378" s="243" t="s">
        <v>151</v>
      </c>
    </row>
    <row r="379" spans="1:65" s="2" customFormat="1" ht="33" customHeight="1">
      <c r="A379" s="37"/>
      <c r="B379" s="38"/>
      <c r="C379" s="181" t="s">
        <v>445</v>
      </c>
      <c r="D379" s="181" t="s">
        <v>155</v>
      </c>
      <c r="E379" s="182" t="s">
        <v>446</v>
      </c>
      <c r="F379" s="183" t="s">
        <v>447</v>
      </c>
      <c r="G379" s="184" t="s">
        <v>448</v>
      </c>
      <c r="H379" s="185">
        <v>4</v>
      </c>
      <c r="I379" s="186"/>
      <c r="J379" s="187">
        <f>ROUND(I379*H379,2)</f>
        <v>0</v>
      </c>
      <c r="K379" s="183" t="s">
        <v>159</v>
      </c>
      <c r="L379" s="42"/>
      <c r="M379" s="188" t="s">
        <v>19</v>
      </c>
      <c r="N379" s="189" t="s">
        <v>41</v>
      </c>
      <c r="O379" s="67"/>
      <c r="P379" s="190">
        <f>O379*H379</f>
        <v>0</v>
      </c>
      <c r="Q379" s="190">
        <v>0</v>
      </c>
      <c r="R379" s="190">
        <f>Q379*H379</f>
        <v>0</v>
      </c>
      <c r="S379" s="190">
        <v>1.4999999999999999E-2</v>
      </c>
      <c r="T379" s="191">
        <f>S379*H379</f>
        <v>0.06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160</v>
      </c>
      <c r="AT379" s="192" t="s">
        <v>155</v>
      </c>
      <c r="AU379" s="192" t="s">
        <v>161</v>
      </c>
      <c r="AY379" s="20" t="s">
        <v>151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77</v>
      </c>
      <c r="BK379" s="193">
        <f>ROUND(I379*H379,2)</f>
        <v>0</v>
      </c>
      <c r="BL379" s="20" t="s">
        <v>160</v>
      </c>
      <c r="BM379" s="192" t="s">
        <v>449</v>
      </c>
    </row>
    <row r="380" spans="1:65" s="2" customFormat="1" ht="19.5">
      <c r="A380" s="37"/>
      <c r="B380" s="38"/>
      <c r="C380" s="39"/>
      <c r="D380" s="194" t="s">
        <v>163</v>
      </c>
      <c r="E380" s="39"/>
      <c r="F380" s="195" t="s">
        <v>450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163</v>
      </c>
      <c r="AU380" s="20" t="s">
        <v>161</v>
      </c>
    </row>
    <row r="381" spans="1:65" s="2" customFormat="1" ht="11.25">
      <c r="A381" s="37"/>
      <c r="B381" s="38"/>
      <c r="C381" s="39"/>
      <c r="D381" s="199" t="s">
        <v>165</v>
      </c>
      <c r="E381" s="39"/>
      <c r="F381" s="200" t="s">
        <v>451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165</v>
      </c>
      <c r="AU381" s="20" t="s">
        <v>161</v>
      </c>
    </row>
    <row r="382" spans="1:65" s="13" customFormat="1" ht="11.25">
      <c r="B382" s="201"/>
      <c r="C382" s="202"/>
      <c r="D382" s="194" t="s">
        <v>167</v>
      </c>
      <c r="E382" s="203" t="s">
        <v>19</v>
      </c>
      <c r="F382" s="204" t="s">
        <v>452</v>
      </c>
      <c r="G382" s="202"/>
      <c r="H382" s="205">
        <v>2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167</v>
      </c>
      <c r="AU382" s="211" t="s">
        <v>161</v>
      </c>
      <c r="AV382" s="13" t="s">
        <v>79</v>
      </c>
      <c r="AW382" s="13" t="s">
        <v>32</v>
      </c>
      <c r="AX382" s="13" t="s">
        <v>70</v>
      </c>
      <c r="AY382" s="211" t="s">
        <v>151</v>
      </c>
    </row>
    <row r="383" spans="1:65" s="14" customFormat="1" ht="11.25">
      <c r="B383" s="212"/>
      <c r="C383" s="213"/>
      <c r="D383" s="194" t="s">
        <v>167</v>
      </c>
      <c r="E383" s="214" t="s">
        <v>19</v>
      </c>
      <c r="F383" s="215" t="s">
        <v>169</v>
      </c>
      <c r="G383" s="213"/>
      <c r="H383" s="216">
        <v>2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167</v>
      </c>
      <c r="AU383" s="222" t="s">
        <v>161</v>
      </c>
      <c r="AV383" s="14" t="s">
        <v>161</v>
      </c>
      <c r="AW383" s="14" t="s">
        <v>32</v>
      </c>
      <c r="AX383" s="14" t="s">
        <v>70</v>
      </c>
      <c r="AY383" s="222" t="s">
        <v>151</v>
      </c>
    </row>
    <row r="384" spans="1:65" s="13" customFormat="1" ht="11.25">
      <c r="B384" s="201"/>
      <c r="C384" s="202"/>
      <c r="D384" s="194" t="s">
        <v>167</v>
      </c>
      <c r="E384" s="203" t="s">
        <v>19</v>
      </c>
      <c r="F384" s="204" t="s">
        <v>453</v>
      </c>
      <c r="G384" s="202"/>
      <c r="H384" s="205">
        <v>2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167</v>
      </c>
      <c r="AU384" s="211" t="s">
        <v>161</v>
      </c>
      <c r="AV384" s="13" t="s">
        <v>79</v>
      </c>
      <c r="AW384" s="13" t="s">
        <v>32</v>
      </c>
      <c r="AX384" s="13" t="s">
        <v>70</v>
      </c>
      <c r="AY384" s="211" t="s">
        <v>151</v>
      </c>
    </row>
    <row r="385" spans="1:65" s="14" customFormat="1" ht="11.25">
      <c r="B385" s="212"/>
      <c r="C385" s="213"/>
      <c r="D385" s="194" t="s">
        <v>167</v>
      </c>
      <c r="E385" s="214" t="s">
        <v>19</v>
      </c>
      <c r="F385" s="215" t="s">
        <v>169</v>
      </c>
      <c r="G385" s="213"/>
      <c r="H385" s="216">
        <v>2</v>
      </c>
      <c r="I385" s="217"/>
      <c r="J385" s="213"/>
      <c r="K385" s="213"/>
      <c r="L385" s="218"/>
      <c r="M385" s="219"/>
      <c r="N385" s="220"/>
      <c r="O385" s="220"/>
      <c r="P385" s="220"/>
      <c r="Q385" s="220"/>
      <c r="R385" s="220"/>
      <c r="S385" s="220"/>
      <c r="T385" s="221"/>
      <c r="AT385" s="222" t="s">
        <v>167</v>
      </c>
      <c r="AU385" s="222" t="s">
        <v>161</v>
      </c>
      <c r="AV385" s="14" t="s">
        <v>161</v>
      </c>
      <c r="AW385" s="14" t="s">
        <v>32</v>
      </c>
      <c r="AX385" s="14" t="s">
        <v>70</v>
      </c>
      <c r="AY385" s="222" t="s">
        <v>151</v>
      </c>
    </row>
    <row r="386" spans="1:65" s="16" customFormat="1" ht="11.25">
      <c r="B386" s="233"/>
      <c r="C386" s="234"/>
      <c r="D386" s="194" t="s">
        <v>167</v>
      </c>
      <c r="E386" s="235" t="s">
        <v>19</v>
      </c>
      <c r="F386" s="236" t="s">
        <v>225</v>
      </c>
      <c r="G386" s="234"/>
      <c r="H386" s="237">
        <v>4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AT386" s="243" t="s">
        <v>167</v>
      </c>
      <c r="AU386" s="243" t="s">
        <v>161</v>
      </c>
      <c r="AV386" s="16" t="s">
        <v>160</v>
      </c>
      <c r="AW386" s="16" t="s">
        <v>32</v>
      </c>
      <c r="AX386" s="16" t="s">
        <v>77</v>
      </c>
      <c r="AY386" s="243" t="s">
        <v>151</v>
      </c>
    </row>
    <row r="387" spans="1:65" s="2" customFormat="1" ht="24.2" customHeight="1">
      <c r="A387" s="37"/>
      <c r="B387" s="38"/>
      <c r="C387" s="181" t="s">
        <v>454</v>
      </c>
      <c r="D387" s="181" t="s">
        <v>155</v>
      </c>
      <c r="E387" s="182" t="s">
        <v>455</v>
      </c>
      <c r="F387" s="183" t="s">
        <v>456</v>
      </c>
      <c r="G387" s="184" t="s">
        <v>448</v>
      </c>
      <c r="H387" s="185">
        <v>1</v>
      </c>
      <c r="I387" s="186"/>
      <c r="J387" s="187">
        <f>ROUND(I387*H387,2)</f>
        <v>0</v>
      </c>
      <c r="K387" s="183" t="s">
        <v>159</v>
      </c>
      <c r="L387" s="42"/>
      <c r="M387" s="188" t="s">
        <v>19</v>
      </c>
      <c r="N387" s="189" t="s">
        <v>41</v>
      </c>
      <c r="O387" s="67"/>
      <c r="P387" s="190">
        <f>O387*H387</f>
        <v>0</v>
      </c>
      <c r="Q387" s="190">
        <v>0</v>
      </c>
      <c r="R387" s="190">
        <f>Q387*H387</f>
        <v>0</v>
      </c>
      <c r="S387" s="190">
        <v>0.05</v>
      </c>
      <c r="T387" s="191">
        <f>S387*H387</f>
        <v>0.05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2" t="s">
        <v>160</v>
      </c>
      <c r="AT387" s="192" t="s">
        <v>155</v>
      </c>
      <c r="AU387" s="192" t="s">
        <v>161</v>
      </c>
      <c r="AY387" s="20" t="s">
        <v>151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0" t="s">
        <v>77</v>
      </c>
      <c r="BK387" s="193">
        <f>ROUND(I387*H387,2)</f>
        <v>0</v>
      </c>
      <c r="BL387" s="20" t="s">
        <v>160</v>
      </c>
      <c r="BM387" s="192" t="s">
        <v>457</v>
      </c>
    </row>
    <row r="388" spans="1:65" s="2" customFormat="1" ht="19.5">
      <c r="A388" s="37"/>
      <c r="B388" s="38"/>
      <c r="C388" s="39"/>
      <c r="D388" s="194" t="s">
        <v>163</v>
      </c>
      <c r="E388" s="39"/>
      <c r="F388" s="195" t="s">
        <v>458</v>
      </c>
      <c r="G388" s="39"/>
      <c r="H388" s="39"/>
      <c r="I388" s="196"/>
      <c r="J388" s="39"/>
      <c r="K388" s="39"/>
      <c r="L388" s="42"/>
      <c r="M388" s="197"/>
      <c r="N388" s="198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163</v>
      </c>
      <c r="AU388" s="20" t="s">
        <v>161</v>
      </c>
    </row>
    <row r="389" spans="1:65" s="2" customFormat="1" ht="11.25">
      <c r="A389" s="37"/>
      <c r="B389" s="38"/>
      <c r="C389" s="39"/>
      <c r="D389" s="199" t="s">
        <v>165</v>
      </c>
      <c r="E389" s="39"/>
      <c r="F389" s="200" t="s">
        <v>459</v>
      </c>
      <c r="G389" s="39"/>
      <c r="H389" s="39"/>
      <c r="I389" s="196"/>
      <c r="J389" s="39"/>
      <c r="K389" s="39"/>
      <c r="L389" s="42"/>
      <c r="M389" s="197"/>
      <c r="N389" s="198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165</v>
      </c>
      <c r="AU389" s="20" t="s">
        <v>161</v>
      </c>
    </row>
    <row r="390" spans="1:65" s="13" customFormat="1" ht="11.25">
      <c r="B390" s="201"/>
      <c r="C390" s="202"/>
      <c r="D390" s="194" t="s">
        <v>167</v>
      </c>
      <c r="E390" s="203" t="s">
        <v>19</v>
      </c>
      <c r="F390" s="204" t="s">
        <v>460</v>
      </c>
      <c r="G390" s="202"/>
      <c r="H390" s="205">
        <v>1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167</v>
      </c>
      <c r="AU390" s="211" t="s">
        <v>161</v>
      </c>
      <c r="AV390" s="13" t="s">
        <v>79</v>
      </c>
      <c r="AW390" s="13" t="s">
        <v>32</v>
      </c>
      <c r="AX390" s="13" t="s">
        <v>70</v>
      </c>
      <c r="AY390" s="211" t="s">
        <v>151</v>
      </c>
    </row>
    <row r="391" spans="1:65" s="14" customFormat="1" ht="11.25">
      <c r="B391" s="212"/>
      <c r="C391" s="213"/>
      <c r="D391" s="194" t="s">
        <v>167</v>
      </c>
      <c r="E391" s="214" t="s">
        <v>19</v>
      </c>
      <c r="F391" s="215" t="s">
        <v>169</v>
      </c>
      <c r="G391" s="213"/>
      <c r="H391" s="216">
        <v>1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167</v>
      </c>
      <c r="AU391" s="222" t="s">
        <v>161</v>
      </c>
      <c r="AV391" s="14" t="s">
        <v>161</v>
      </c>
      <c r="AW391" s="14" t="s">
        <v>32</v>
      </c>
      <c r="AX391" s="14" t="s">
        <v>77</v>
      </c>
      <c r="AY391" s="222" t="s">
        <v>151</v>
      </c>
    </row>
    <row r="392" spans="1:65" s="2" customFormat="1" ht="24.2" customHeight="1">
      <c r="A392" s="37"/>
      <c r="B392" s="38"/>
      <c r="C392" s="181" t="s">
        <v>461</v>
      </c>
      <c r="D392" s="181" t="s">
        <v>155</v>
      </c>
      <c r="E392" s="182" t="s">
        <v>462</v>
      </c>
      <c r="F392" s="183" t="s">
        <v>463</v>
      </c>
      <c r="G392" s="184" t="s">
        <v>246</v>
      </c>
      <c r="H392" s="185">
        <v>21.17</v>
      </c>
      <c r="I392" s="186"/>
      <c r="J392" s="187">
        <f>ROUND(I392*H392,2)</f>
        <v>0</v>
      </c>
      <c r="K392" s="183" t="s">
        <v>159</v>
      </c>
      <c r="L392" s="42"/>
      <c r="M392" s="188" t="s">
        <v>19</v>
      </c>
      <c r="N392" s="189" t="s">
        <v>41</v>
      </c>
      <c r="O392" s="67"/>
      <c r="P392" s="190">
        <f>O392*H392</f>
        <v>0</v>
      </c>
      <c r="Q392" s="190">
        <v>0</v>
      </c>
      <c r="R392" s="190">
        <f>Q392*H392</f>
        <v>0</v>
      </c>
      <c r="S392" s="190">
        <v>6.0999999999999999E-2</v>
      </c>
      <c r="T392" s="191">
        <f>S392*H392</f>
        <v>1.2913700000000001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160</v>
      </c>
      <c r="AT392" s="192" t="s">
        <v>155</v>
      </c>
      <c r="AU392" s="192" t="s">
        <v>161</v>
      </c>
      <c r="AY392" s="20" t="s">
        <v>151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77</v>
      </c>
      <c r="BK392" s="193">
        <f>ROUND(I392*H392,2)</f>
        <v>0</v>
      </c>
      <c r="BL392" s="20" t="s">
        <v>160</v>
      </c>
      <c r="BM392" s="192" t="s">
        <v>464</v>
      </c>
    </row>
    <row r="393" spans="1:65" s="2" customFormat="1" ht="11.25">
      <c r="A393" s="37"/>
      <c r="B393" s="38"/>
      <c r="C393" s="39"/>
      <c r="D393" s="194" t="s">
        <v>163</v>
      </c>
      <c r="E393" s="39"/>
      <c r="F393" s="195" t="s">
        <v>465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163</v>
      </c>
      <c r="AU393" s="20" t="s">
        <v>161</v>
      </c>
    </row>
    <row r="394" spans="1:65" s="2" customFormat="1" ht="11.25">
      <c r="A394" s="37"/>
      <c r="B394" s="38"/>
      <c r="C394" s="39"/>
      <c r="D394" s="199" t="s">
        <v>165</v>
      </c>
      <c r="E394" s="39"/>
      <c r="F394" s="200" t="s">
        <v>466</v>
      </c>
      <c r="G394" s="39"/>
      <c r="H394" s="39"/>
      <c r="I394" s="196"/>
      <c r="J394" s="39"/>
      <c r="K394" s="39"/>
      <c r="L394" s="42"/>
      <c r="M394" s="197"/>
      <c r="N394" s="198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165</v>
      </c>
      <c r="AU394" s="20" t="s">
        <v>161</v>
      </c>
    </row>
    <row r="395" spans="1:65" s="15" customFormat="1" ht="11.25">
      <c r="B395" s="223"/>
      <c r="C395" s="224"/>
      <c r="D395" s="194" t="s">
        <v>167</v>
      </c>
      <c r="E395" s="225" t="s">
        <v>19</v>
      </c>
      <c r="F395" s="226" t="s">
        <v>300</v>
      </c>
      <c r="G395" s="224"/>
      <c r="H395" s="225" t="s">
        <v>19</v>
      </c>
      <c r="I395" s="227"/>
      <c r="J395" s="224"/>
      <c r="K395" s="224"/>
      <c r="L395" s="228"/>
      <c r="M395" s="229"/>
      <c r="N395" s="230"/>
      <c r="O395" s="230"/>
      <c r="P395" s="230"/>
      <c r="Q395" s="230"/>
      <c r="R395" s="230"/>
      <c r="S395" s="230"/>
      <c r="T395" s="231"/>
      <c r="AT395" s="232" t="s">
        <v>167</v>
      </c>
      <c r="AU395" s="232" t="s">
        <v>161</v>
      </c>
      <c r="AV395" s="15" t="s">
        <v>77</v>
      </c>
      <c r="AW395" s="15" t="s">
        <v>32</v>
      </c>
      <c r="AX395" s="15" t="s">
        <v>70</v>
      </c>
      <c r="AY395" s="232" t="s">
        <v>151</v>
      </c>
    </row>
    <row r="396" spans="1:65" s="13" customFormat="1" ht="11.25">
      <c r="B396" s="201"/>
      <c r="C396" s="202"/>
      <c r="D396" s="194" t="s">
        <v>167</v>
      </c>
      <c r="E396" s="203" t="s">
        <v>19</v>
      </c>
      <c r="F396" s="204" t="s">
        <v>301</v>
      </c>
      <c r="G396" s="202"/>
      <c r="H396" s="205">
        <v>7.54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167</v>
      </c>
      <c r="AU396" s="211" t="s">
        <v>161</v>
      </c>
      <c r="AV396" s="13" t="s">
        <v>79</v>
      </c>
      <c r="AW396" s="13" t="s">
        <v>32</v>
      </c>
      <c r="AX396" s="13" t="s">
        <v>70</v>
      </c>
      <c r="AY396" s="211" t="s">
        <v>151</v>
      </c>
    </row>
    <row r="397" spans="1:65" s="14" customFormat="1" ht="11.25">
      <c r="B397" s="212"/>
      <c r="C397" s="213"/>
      <c r="D397" s="194" t="s">
        <v>167</v>
      </c>
      <c r="E397" s="214" t="s">
        <v>19</v>
      </c>
      <c r="F397" s="215" t="s">
        <v>169</v>
      </c>
      <c r="G397" s="213"/>
      <c r="H397" s="216">
        <v>7.54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167</v>
      </c>
      <c r="AU397" s="222" t="s">
        <v>161</v>
      </c>
      <c r="AV397" s="14" t="s">
        <v>161</v>
      </c>
      <c r="AW397" s="14" t="s">
        <v>32</v>
      </c>
      <c r="AX397" s="14" t="s">
        <v>70</v>
      </c>
      <c r="AY397" s="222" t="s">
        <v>151</v>
      </c>
    </row>
    <row r="398" spans="1:65" s="13" customFormat="1" ht="11.25">
      <c r="B398" s="201"/>
      <c r="C398" s="202"/>
      <c r="D398" s="194" t="s">
        <v>167</v>
      </c>
      <c r="E398" s="203" t="s">
        <v>19</v>
      </c>
      <c r="F398" s="204" t="s">
        <v>302</v>
      </c>
      <c r="G398" s="202"/>
      <c r="H398" s="205">
        <v>13.63</v>
      </c>
      <c r="I398" s="206"/>
      <c r="J398" s="202"/>
      <c r="K398" s="202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167</v>
      </c>
      <c r="AU398" s="211" t="s">
        <v>161</v>
      </c>
      <c r="AV398" s="13" t="s">
        <v>79</v>
      </c>
      <c r="AW398" s="13" t="s">
        <v>32</v>
      </c>
      <c r="AX398" s="13" t="s">
        <v>70</v>
      </c>
      <c r="AY398" s="211" t="s">
        <v>151</v>
      </c>
    </row>
    <row r="399" spans="1:65" s="14" customFormat="1" ht="11.25">
      <c r="B399" s="212"/>
      <c r="C399" s="213"/>
      <c r="D399" s="194" t="s">
        <v>167</v>
      </c>
      <c r="E399" s="214" t="s">
        <v>19</v>
      </c>
      <c r="F399" s="215" t="s">
        <v>169</v>
      </c>
      <c r="G399" s="213"/>
      <c r="H399" s="216">
        <v>13.63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167</v>
      </c>
      <c r="AU399" s="222" t="s">
        <v>161</v>
      </c>
      <c r="AV399" s="14" t="s">
        <v>161</v>
      </c>
      <c r="AW399" s="14" t="s">
        <v>32</v>
      </c>
      <c r="AX399" s="14" t="s">
        <v>70</v>
      </c>
      <c r="AY399" s="222" t="s">
        <v>151</v>
      </c>
    </row>
    <row r="400" spans="1:65" s="16" customFormat="1" ht="11.25">
      <c r="B400" s="233"/>
      <c r="C400" s="234"/>
      <c r="D400" s="194" t="s">
        <v>167</v>
      </c>
      <c r="E400" s="235" t="s">
        <v>19</v>
      </c>
      <c r="F400" s="236" t="s">
        <v>225</v>
      </c>
      <c r="G400" s="234"/>
      <c r="H400" s="237">
        <v>21.17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AT400" s="243" t="s">
        <v>167</v>
      </c>
      <c r="AU400" s="243" t="s">
        <v>161</v>
      </c>
      <c r="AV400" s="16" t="s">
        <v>160</v>
      </c>
      <c r="AW400" s="16" t="s">
        <v>32</v>
      </c>
      <c r="AX400" s="16" t="s">
        <v>77</v>
      </c>
      <c r="AY400" s="243" t="s">
        <v>151</v>
      </c>
    </row>
    <row r="401" spans="1:65" s="2" customFormat="1" ht="24.2" customHeight="1">
      <c r="A401" s="37"/>
      <c r="B401" s="38"/>
      <c r="C401" s="181" t="s">
        <v>252</v>
      </c>
      <c r="D401" s="181" t="s">
        <v>155</v>
      </c>
      <c r="E401" s="182" t="s">
        <v>467</v>
      </c>
      <c r="F401" s="183" t="s">
        <v>468</v>
      </c>
      <c r="G401" s="184" t="s">
        <v>246</v>
      </c>
      <c r="H401" s="185">
        <v>4</v>
      </c>
      <c r="I401" s="186"/>
      <c r="J401" s="187">
        <f>ROUND(I401*H401,2)</f>
        <v>0</v>
      </c>
      <c r="K401" s="183" t="s">
        <v>159</v>
      </c>
      <c r="L401" s="42"/>
      <c r="M401" s="188" t="s">
        <v>19</v>
      </c>
      <c r="N401" s="189" t="s">
        <v>41</v>
      </c>
      <c r="O401" s="67"/>
      <c r="P401" s="190">
        <f>O401*H401</f>
        <v>0</v>
      </c>
      <c r="Q401" s="190">
        <v>0</v>
      </c>
      <c r="R401" s="190">
        <f>Q401*H401</f>
        <v>0</v>
      </c>
      <c r="S401" s="190">
        <v>6.8000000000000005E-2</v>
      </c>
      <c r="T401" s="191">
        <f>S401*H401</f>
        <v>0.27200000000000002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2" t="s">
        <v>160</v>
      </c>
      <c r="AT401" s="192" t="s">
        <v>155</v>
      </c>
      <c r="AU401" s="192" t="s">
        <v>161</v>
      </c>
      <c r="AY401" s="20" t="s">
        <v>151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20" t="s">
        <v>77</v>
      </c>
      <c r="BK401" s="193">
        <f>ROUND(I401*H401,2)</f>
        <v>0</v>
      </c>
      <c r="BL401" s="20" t="s">
        <v>160</v>
      </c>
      <c r="BM401" s="192" t="s">
        <v>469</v>
      </c>
    </row>
    <row r="402" spans="1:65" s="2" customFormat="1" ht="29.25">
      <c r="A402" s="37"/>
      <c r="B402" s="38"/>
      <c r="C402" s="39"/>
      <c r="D402" s="194" t="s">
        <v>163</v>
      </c>
      <c r="E402" s="39"/>
      <c r="F402" s="195" t="s">
        <v>470</v>
      </c>
      <c r="G402" s="39"/>
      <c r="H402" s="39"/>
      <c r="I402" s="196"/>
      <c r="J402" s="39"/>
      <c r="K402" s="39"/>
      <c r="L402" s="42"/>
      <c r="M402" s="197"/>
      <c r="N402" s="198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163</v>
      </c>
      <c r="AU402" s="20" t="s">
        <v>161</v>
      </c>
    </row>
    <row r="403" spans="1:65" s="2" customFormat="1" ht="11.25">
      <c r="A403" s="37"/>
      <c r="B403" s="38"/>
      <c r="C403" s="39"/>
      <c r="D403" s="199" t="s">
        <v>165</v>
      </c>
      <c r="E403" s="39"/>
      <c r="F403" s="200" t="s">
        <v>471</v>
      </c>
      <c r="G403" s="39"/>
      <c r="H403" s="39"/>
      <c r="I403" s="196"/>
      <c r="J403" s="39"/>
      <c r="K403" s="39"/>
      <c r="L403" s="42"/>
      <c r="M403" s="197"/>
      <c r="N403" s="198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165</v>
      </c>
      <c r="AU403" s="20" t="s">
        <v>161</v>
      </c>
    </row>
    <row r="404" spans="1:65" s="13" customFormat="1" ht="11.25">
      <c r="B404" s="201"/>
      <c r="C404" s="202"/>
      <c r="D404" s="194" t="s">
        <v>167</v>
      </c>
      <c r="E404" s="203" t="s">
        <v>19</v>
      </c>
      <c r="F404" s="204" t="s">
        <v>472</v>
      </c>
      <c r="G404" s="202"/>
      <c r="H404" s="205">
        <v>4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167</v>
      </c>
      <c r="AU404" s="211" t="s">
        <v>161</v>
      </c>
      <c r="AV404" s="13" t="s">
        <v>79</v>
      </c>
      <c r="AW404" s="13" t="s">
        <v>32</v>
      </c>
      <c r="AX404" s="13" t="s">
        <v>70</v>
      </c>
      <c r="AY404" s="211" t="s">
        <v>151</v>
      </c>
    </row>
    <row r="405" spans="1:65" s="14" customFormat="1" ht="11.25">
      <c r="B405" s="212"/>
      <c r="C405" s="213"/>
      <c r="D405" s="194" t="s">
        <v>167</v>
      </c>
      <c r="E405" s="214" t="s">
        <v>19</v>
      </c>
      <c r="F405" s="215" t="s">
        <v>169</v>
      </c>
      <c r="G405" s="213"/>
      <c r="H405" s="216">
        <v>4</v>
      </c>
      <c r="I405" s="217"/>
      <c r="J405" s="213"/>
      <c r="K405" s="213"/>
      <c r="L405" s="218"/>
      <c r="M405" s="219"/>
      <c r="N405" s="220"/>
      <c r="O405" s="220"/>
      <c r="P405" s="220"/>
      <c r="Q405" s="220"/>
      <c r="R405" s="220"/>
      <c r="S405" s="220"/>
      <c r="T405" s="221"/>
      <c r="AT405" s="222" t="s">
        <v>167</v>
      </c>
      <c r="AU405" s="222" t="s">
        <v>161</v>
      </c>
      <c r="AV405" s="14" t="s">
        <v>161</v>
      </c>
      <c r="AW405" s="14" t="s">
        <v>32</v>
      </c>
      <c r="AX405" s="14" t="s">
        <v>77</v>
      </c>
      <c r="AY405" s="222" t="s">
        <v>151</v>
      </c>
    </row>
    <row r="406" spans="1:65" s="12" customFormat="1" ht="22.9" customHeight="1">
      <c r="B406" s="165"/>
      <c r="C406" s="166"/>
      <c r="D406" s="167" t="s">
        <v>69</v>
      </c>
      <c r="E406" s="179" t="s">
        <v>473</v>
      </c>
      <c r="F406" s="179" t="s">
        <v>474</v>
      </c>
      <c r="G406" s="166"/>
      <c r="H406" s="166"/>
      <c r="I406" s="169"/>
      <c r="J406" s="180">
        <f>BK406</f>
        <v>0</v>
      </c>
      <c r="K406" s="166"/>
      <c r="L406" s="171"/>
      <c r="M406" s="172"/>
      <c r="N406" s="173"/>
      <c r="O406" s="173"/>
      <c r="P406" s="174">
        <f>SUM(P407:P427)</f>
        <v>0</v>
      </c>
      <c r="Q406" s="173"/>
      <c r="R406" s="174">
        <f>SUM(R407:R427)</f>
        <v>0</v>
      </c>
      <c r="S406" s="173"/>
      <c r="T406" s="175">
        <f>SUM(T407:T427)</f>
        <v>0</v>
      </c>
      <c r="AR406" s="176" t="s">
        <v>77</v>
      </c>
      <c r="AT406" s="177" t="s">
        <v>69</v>
      </c>
      <c r="AU406" s="177" t="s">
        <v>77</v>
      </c>
      <c r="AY406" s="176" t="s">
        <v>151</v>
      </c>
      <c r="BK406" s="178">
        <f>SUM(BK407:BK427)</f>
        <v>0</v>
      </c>
    </row>
    <row r="407" spans="1:65" s="2" customFormat="1" ht="24.2" customHeight="1">
      <c r="A407" s="37"/>
      <c r="B407" s="38"/>
      <c r="C407" s="181" t="s">
        <v>475</v>
      </c>
      <c r="D407" s="181" t="s">
        <v>155</v>
      </c>
      <c r="E407" s="182" t="s">
        <v>476</v>
      </c>
      <c r="F407" s="183" t="s">
        <v>477</v>
      </c>
      <c r="G407" s="184" t="s">
        <v>199</v>
      </c>
      <c r="H407" s="185">
        <v>13.56</v>
      </c>
      <c r="I407" s="186"/>
      <c r="J407" s="187">
        <f>ROUND(I407*H407,2)</f>
        <v>0</v>
      </c>
      <c r="K407" s="183" t="s">
        <v>159</v>
      </c>
      <c r="L407" s="42"/>
      <c r="M407" s="188" t="s">
        <v>19</v>
      </c>
      <c r="N407" s="189" t="s">
        <v>41</v>
      </c>
      <c r="O407" s="67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2" t="s">
        <v>160</v>
      </c>
      <c r="AT407" s="192" t="s">
        <v>155</v>
      </c>
      <c r="AU407" s="192" t="s">
        <v>79</v>
      </c>
      <c r="AY407" s="20" t="s">
        <v>151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20" t="s">
        <v>77</v>
      </c>
      <c r="BK407" s="193">
        <f>ROUND(I407*H407,2)</f>
        <v>0</v>
      </c>
      <c r="BL407" s="20" t="s">
        <v>160</v>
      </c>
      <c r="BM407" s="192" t="s">
        <v>478</v>
      </c>
    </row>
    <row r="408" spans="1:65" s="2" customFormat="1" ht="19.5">
      <c r="A408" s="37"/>
      <c r="B408" s="38"/>
      <c r="C408" s="39"/>
      <c r="D408" s="194" t="s">
        <v>163</v>
      </c>
      <c r="E408" s="39"/>
      <c r="F408" s="195" t="s">
        <v>479</v>
      </c>
      <c r="G408" s="39"/>
      <c r="H408" s="39"/>
      <c r="I408" s="196"/>
      <c r="J408" s="39"/>
      <c r="K408" s="39"/>
      <c r="L408" s="42"/>
      <c r="M408" s="197"/>
      <c r="N408" s="198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163</v>
      </c>
      <c r="AU408" s="20" t="s">
        <v>79</v>
      </c>
    </row>
    <row r="409" spans="1:65" s="2" customFormat="1" ht="11.25">
      <c r="A409" s="37"/>
      <c r="B409" s="38"/>
      <c r="C409" s="39"/>
      <c r="D409" s="199" t="s">
        <v>165</v>
      </c>
      <c r="E409" s="39"/>
      <c r="F409" s="200" t="s">
        <v>480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165</v>
      </c>
      <c r="AU409" s="20" t="s">
        <v>79</v>
      </c>
    </row>
    <row r="410" spans="1:65" s="2" customFormat="1" ht="24.2" customHeight="1">
      <c r="A410" s="37"/>
      <c r="B410" s="38"/>
      <c r="C410" s="181" t="s">
        <v>481</v>
      </c>
      <c r="D410" s="181" t="s">
        <v>155</v>
      </c>
      <c r="E410" s="182" t="s">
        <v>482</v>
      </c>
      <c r="F410" s="183" t="s">
        <v>483</v>
      </c>
      <c r="G410" s="184" t="s">
        <v>199</v>
      </c>
      <c r="H410" s="185">
        <v>135.6</v>
      </c>
      <c r="I410" s="186"/>
      <c r="J410" s="187">
        <f>ROUND(I410*H410,2)</f>
        <v>0</v>
      </c>
      <c r="K410" s="183" t="s">
        <v>159</v>
      </c>
      <c r="L410" s="42"/>
      <c r="M410" s="188" t="s">
        <v>19</v>
      </c>
      <c r="N410" s="189" t="s">
        <v>41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160</v>
      </c>
      <c r="AT410" s="192" t="s">
        <v>155</v>
      </c>
      <c r="AU410" s="192" t="s">
        <v>79</v>
      </c>
      <c r="AY410" s="20" t="s">
        <v>151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77</v>
      </c>
      <c r="BK410" s="193">
        <f>ROUND(I410*H410,2)</f>
        <v>0</v>
      </c>
      <c r="BL410" s="20" t="s">
        <v>160</v>
      </c>
      <c r="BM410" s="192" t="s">
        <v>484</v>
      </c>
    </row>
    <row r="411" spans="1:65" s="2" customFormat="1" ht="19.5">
      <c r="A411" s="37"/>
      <c r="B411" s="38"/>
      <c r="C411" s="39"/>
      <c r="D411" s="194" t="s">
        <v>163</v>
      </c>
      <c r="E411" s="39"/>
      <c r="F411" s="195" t="s">
        <v>485</v>
      </c>
      <c r="G411" s="39"/>
      <c r="H411" s="39"/>
      <c r="I411" s="196"/>
      <c r="J411" s="39"/>
      <c r="K411" s="39"/>
      <c r="L411" s="42"/>
      <c r="M411" s="197"/>
      <c r="N411" s="198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163</v>
      </c>
      <c r="AU411" s="20" t="s">
        <v>79</v>
      </c>
    </row>
    <row r="412" spans="1:65" s="2" customFormat="1" ht="11.25">
      <c r="A412" s="37"/>
      <c r="B412" s="38"/>
      <c r="C412" s="39"/>
      <c r="D412" s="199" t="s">
        <v>165</v>
      </c>
      <c r="E412" s="39"/>
      <c r="F412" s="200" t="s">
        <v>486</v>
      </c>
      <c r="G412" s="39"/>
      <c r="H412" s="39"/>
      <c r="I412" s="196"/>
      <c r="J412" s="39"/>
      <c r="K412" s="39"/>
      <c r="L412" s="42"/>
      <c r="M412" s="197"/>
      <c r="N412" s="198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165</v>
      </c>
      <c r="AU412" s="20" t="s">
        <v>79</v>
      </c>
    </row>
    <row r="413" spans="1:65" s="13" customFormat="1" ht="11.25">
      <c r="B413" s="201"/>
      <c r="C413" s="202"/>
      <c r="D413" s="194" t="s">
        <v>167</v>
      </c>
      <c r="E413" s="203" t="s">
        <v>19</v>
      </c>
      <c r="F413" s="204" t="s">
        <v>487</v>
      </c>
      <c r="G413" s="202"/>
      <c r="H413" s="205">
        <v>135.6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167</v>
      </c>
      <c r="AU413" s="211" t="s">
        <v>79</v>
      </c>
      <c r="AV413" s="13" t="s">
        <v>79</v>
      </c>
      <c r="AW413" s="13" t="s">
        <v>32</v>
      </c>
      <c r="AX413" s="13" t="s">
        <v>70</v>
      </c>
      <c r="AY413" s="211" t="s">
        <v>151</v>
      </c>
    </row>
    <row r="414" spans="1:65" s="14" customFormat="1" ht="11.25">
      <c r="B414" s="212"/>
      <c r="C414" s="213"/>
      <c r="D414" s="194" t="s">
        <v>167</v>
      </c>
      <c r="E414" s="214" t="s">
        <v>19</v>
      </c>
      <c r="F414" s="215" t="s">
        <v>169</v>
      </c>
      <c r="G414" s="213"/>
      <c r="H414" s="216">
        <v>135.6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167</v>
      </c>
      <c r="AU414" s="222" t="s">
        <v>79</v>
      </c>
      <c r="AV414" s="14" t="s">
        <v>161</v>
      </c>
      <c r="AW414" s="14" t="s">
        <v>32</v>
      </c>
      <c r="AX414" s="14" t="s">
        <v>77</v>
      </c>
      <c r="AY414" s="222" t="s">
        <v>151</v>
      </c>
    </row>
    <row r="415" spans="1:65" s="2" customFormat="1" ht="33" customHeight="1">
      <c r="A415" s="37"/>
      <c r="B415" s="38"/>
      <c r="C415" s="181" t="s">
        <v>488</v>
      </c>
      <c r="D415" s="181" t="s">
        <v>155</v>
      </c>
      <c r="E415" s="182" t="s">
        <v>489</v>
      </c>
      <c r="F415" s="183" t="s">
        <v>490</v>
      </c>
      <c r="G415" s="184" t="s">
        <v>199</v>
      </c>
      <c r="H415" s="185">
        <v>10</v>
      </c>
      <c r="I415" s="186"/>
      <c r="J415" s="187">
        <f>ROUND(I415*H415,2)</f>
        <v>0</v>
      </c>
      <c r="K415" s="183" t="s">
        <v>159</v>
      </c>
      <c r="L415" s="42"/>
      <c r="M415" s="188" t="s">
        <v>19</v>
      </c>
      <c r="N415" s="189" t="s">
        <v>41</v>
      </c>
      <c r="O415" s="67"/>
      <c r="P415" s="190">
        <f>O415*H415</f>
        <v>0</v>
      </c>
      <c r="Q415" s="190">
        <v>0</v>
      </c>
      <c r="R415" s="190">
        <f>Q415*H415</f>
        <v>0</v>
      </c>
      <c r="S415" s="190">
        <v>0</v>
      </c>
      <c r="T415" s="191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2" t="s">
        <v>160</v>
      </c>
      <c r="AT415" s="192" t="s">
        <v>155</v>
      </c>
      <c r="AU415" s="192" t="s">
        <v>79</v>
      </c>
      <c r="AY415" s="20" t="s">
        <v>151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20" t="s">
        <v>77</v>
      </c>
      <c r="BK415" s="193">
        <f>ROUND(I415*H415,2)</f>
        <v>0</v>
      </c>
      <c r="BL415" s="20" t="s">
        <v>160</v>
      </c>
      <c r="BM415" s="192" t="s">
        <v>491</v>
      </c>
    </row>
    <row r="416" spans="1:65" s="2" customFormat="1" ht="19.5">
      <c r="A416" s="37"/>
      <c r="B416" s="38"/>
      <c r="C416" s="39"/>
      <c r="D416" s="194" t="s">
        <v>163</v>
      </c>
      <c r="E416" s="39"/>
      <c r="F416" s="195" t="s">
        <v>492</v>
      </c>
      <c r="G416" s="39"/>
      <c r="H416" s="39"/>
      <c r="I416" s="196"/>
      <c r="J416" s="39"/>
      <c r="K416" s="39"/>
      <c r="L416" s="42"/>
      <c r="M416" s="197"/>
      <c r="N416" s="198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163</v>
      </c>
      <c r="AU416" s="20" t="s">
        <v>79</v>
      </c>
    </row>
    <row r="417" spans="1:65" s="2" customFormat="1" ht="11.25">
      <c r="A417" s="37"/>
      <c r="B417" s="38"/>
      <c r="C417" s="39"/>
      <c r="D417" s="199" t="s">
        <v>165</v>
      </c>
      <c r="E417" s="39"/>
      <c r="F417" s="200" t="s">
        <v>493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165</v>
      </c>
      <c r="AU417" s="20" t="s">
        <v>79</v>
      </c>
    </row>
    <row r="418" spans="1:65" s="13" customFormat="1" ht="11.25">
      <c r="B418" s="201"/>
      <c r="C418" s="202"/>
      <c r="D418" s="194" t="s">
        <v>167</v>
      </c>
      <c r="E418" s="203" t="s">
        <v>19</v>
      </c>
      <c r="F418" s="204" t="s">
        <v>235</v>
      </c>
      <c r="G418" s="202"/>
      <c r="H418" s="205">
        <v>10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167</v>
      </c>
      <c r="AU418" s="211" t="s">
        <v>79</v>
      </c>
      <c r="AV418" s="13" t="s">
        <v>79</v>
      </c>
      <c r="AW418" s="13" t="s">
        <v>32</v>
      </c>
      <c r="AX418" s="13" t="s">
        <v>70</v>
      </c>
      <c r="AY418" s="211" t="s">
        <v>151</v>
      </c>
    </row>
    <row r="419" spans="1:65" s="14" customFormat="1" ht="11.25">
      <c r="B419" s="212"/>
      <c r="C419" s="213"/>
      <c r="D419" s="194" t="s">
        <v>167</v>
      </c>
      <c r="E419" s="214" t="s">
        <v>19</v>
      </c>
      <c r="F419" s="215" t="s">
        <v>169</v>
      </c>
      <c r="G419" s="213"/>
      <c r="H419" s="216">
        <v>10</v>
      </c>
      <c r="I419" s="217"/>
      <c r="J419" s="213"/>
      <c r="K419" s="213"/>
      <c r="L419" s="218"/>
      <c r="M419" s="219"/>
      <c r="N419" s="220"/>
      <c r="O419" s="220"/>
      <c r="P419" s="220"/>
      <c r="Q419" s="220"/>
      <c r="R419" s="220"/>
      <c r="S419" s="220"/>
      <c r="T419" s="221"/>
      <c r="AT419" s="222" t="s">
        <v>167</v>
      </c>
      <c r="AU419" s="222" t="s">
        <v>79</v>
      </c>
      <c r="AV419" s="14" t="s">
        <v>161</v>
      </c>
      <c r="AW419" s="14" t="s">
        <v>32</v>
      </c>
      <c r="AX419" s="14" t="s">
        <v>77</v>
      </c>
      <c r="AY419" s="222" t="s">
        <v>151</v>
      </c>
    </row>
    <row r="420" spans="1:65" s="2" customFormat="1" ht="33" customHeight="1">
      <c r="A420" s="37"/>
      <c r="B420" s="38"/>
      <c r="C420" s="181" t="s">
        <v>494</v>
      </c>
      <c r="D420" s="181" t="s">
        <v>155</v>
      </c>
      <c r="E420" s="182" t="s">
        <v>495</v>
      </c>
      <c r="F420" s="183" t="s">
        <v>496</v>
      </c>
      <c r="G420" s="184" t="s">
        <v>199</v>
      </c>
      <c r="H420" s="185">
        <v>3.56</v>
      </c>
      <c r="I420" s="186"/>
      <c r="J420" s="187">
        <f>ROUND(I420*H420,2)</f>
        <v>0</v>
      </c>
      <c r="K420" s="183" t="s">
        <v>159</v>
      </c>
      <c r="L420" s="42"/>
      <c r="M420" s="188" t="s">
        <v>19</v>
      </c>
      <c r="N420" s="189" t="s">
        <v>41</v>
      </c>
      <c r="O420" s="67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160</v>
      </c>
      <c r="AT420" s="192" t="s">
        <v>155</v>
      </c>
      <c r="AU420" s="192" t="s">
        <v>79</v>
      </c>
      <c r="AY420" s="20" t="s">
        <v>151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77</v>
      </c>
      <c r="BK420" s="193">
        <f>ROUND(I420*H420,2)</f>
        <v>0</v>
      </c>
      <c r="BL420" s="20" t="s">
        <v>160</v>
      </c>
      <c r="BM420" s="192" t="s">
        <v>497</v>
      </c>
    </row>
    <row r="421" spans="1:65" s="2" customFormat="1" ht="29.25">
      <c r="A421" s="37"/>
      <c r="B421" s="38"/>
      <c r="C421" s="39"/>
      <c r="D421" s="194" t="s">
        <v>163</v>
      </c>
      <c r="E421" s="39"/>
      <c r="F421" s="195" t="s">
        <v>498</v>
      </c>
      <c r="G421" s="39"/>
      <c r="H421" s="39"/>
      <c r="I421" s="196"/>
      <c r="J421" s="39"/>
      <c r="K421" s="39"/>
      <c r="L421" s="42"/>
      <c r="M421" s="197"/>
      <c r="N421" s="198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163</v>
      </c>
      <c r="AU421" s="20" t="s">
        <v>79</v>
      </c>
    </row>
    <row r="422" spans="1:65" s="2" customFormat="1" ht="11.25">
      <c r="A422" s="37"/>
      <c r="B422" s="38"/>
      <c r="C422" s="39"/>
      <c r="D422" s="199" t="s">
        <v>165</v>
      </c>
      <c r="E422" s="39"/>
      <c r="F422" s="200" t="s">
        <v>499</v>
      </c>
      <c r="G422" s="39"/>
      <c r="H422" s="39"/>
      <c r="I422" s="196"/>
      <c r="J422" s="39"/>
      <c r="K422" s="39"/>
      <c r="L422" s="42"/>
      <c r="M422" s="197"/>
      <c r="N422" s="198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20" t="s">
        <v>165</v>
      </c>
      <c r="AU422" s="20" t="s">
        <v>79</v>
      </c>
    </row>
    <row r="423" spans="1:65" s="13" customFormat="1" ht="11.25">
      <c r="B423" s="201"/>
      <c r="C423" s="202"/>
      <c r="D423" s="194" t="s">
        <v>167</v>
      </c>
      <c r="E423" s="203" t="s">
        <v>19</v>
      </c>
      <c r="F423" s="204" t="s">
        <v>500</v>
      </c>
      <c r="G423" s="202"/>
      <c r="H423" s="205">
        <v>13.56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167</v>
      </c>
      <c r="AU423" s="211" t="s">
        <v>79</v>
      </c>
      <c r="AV423" s="13" t="s">
        <v>79</v>
      </c>
      <c r="AW423" s="13" t="s">
        <v>32</v>
      </c>
      <c r="AX423" s="13" t="s">
        <v>70</v>
      </c>
      <c r="AY423" s="211" t="s">
        <v>151</v>
      </c>
    </row>
    <row r="424" spans="1:65" s="14" customFormat="1" ht="11.25">
      <c r="B424" s="212"/>
      <c r="C424" s="213"/>
      <c r="D424" s="194" t="s">
        <v>167</v>
      </c>
      <c r="E424" s="214" t="s">
        <v>19</v>
      </c>
      <c r="F424" s="215" t="s">
        <v>169</v>
      </c>
      <c r="G424" s="213"/>
      <c r="H424" s="216">
        <v>13.56</v>
      </c>
      <c r="I424" s="217"/>
      <c r="J424" s="213"/>
      <c r="K424" s="213"/>
      <c r="L424" s="218"/>
      <c r="M424" s="219"/>
      <c r="N424" s="220"/>
      <c r="O424" s="220"/>
      <c r="P424" s="220"/>
      <c r="Q424" s="220"/>
      <c r="R424" s="220"/>
      <c r="S424" s="220"/>
      <c r="T424" s="221"/>
      <c r="AT424" s="222" t="s">
        <v>167</v>
      </c>
      <c r="AU424" s="222" t="s">
        <v>79</v>
      </c>
      <c r="AV424" s="14" t="s">
        <v>161</v>
      </c>
      <c r="AW424" s="14" t="s">
        <v>32</v>
      </c>
      <c r="AX424" s="14" t="s">
        <v>70</v>
      </c>
      <c r="AY424" s="222" t="s">
        <v>151</v>
      </c>
    </row>
    <row r="425" spans="1:65" s="13" customFormat="1" ht="11.25">
      <c r="B425" s="201"/>
      <c r="C425" s="202"/>
      <c r="D425" s="194" t="s">
        <v>167</v>
      </c>
      <c r="E425" s="203" t="s">
        <v>19</v>
      </c>
      <c r="F425" s="204" t="s">
        <v>501</v>
      </c>
      <c r="G425" s="202"/>
      <c r="H425" s="205">
        <v>-10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167</v>
      </c>
      <c r="AU425" s="211" t="s">
        <v>79</v>
      </c>
      <c r="AV425" s="13" t="s">
        <v>79</v>
      </c>
      <c r="AW425" s="13" t="s">
        <v>32</v>
      </c>
      <c r="AX425" s="13" t="s">
        <v>70</v>
      </c>
      <c r="AY425" s="211" t="s">
        <v>151</v>
      </c>
    </row>
    <row r="426" spans="1:65" s="14" customFormat="1" ht="11.25">
      <c r="B426" s="212"/>
      <c r="C426" s="213"/>
      <c r="D426" s="194" t="s">
        <v>167</v>
      </c>
      <c r="E426" s="214" t="s">
        <v>19</v>
      </c>
      <c r="F426" s="215" t="s">
        <v>169</v>
      </c>
      <c r="G426" s="213"/>
      <c r="H426" s="216">
        <v>-10</v>
      </c>
      <c r="I426" s="217"/>
      <c r="J426" s="213"/>
      <c r="K426" s="213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167</v>
      </c>
      <c r="AU426" s="222" t="s">
        <v>79</v>
      </c>
      <c r="AV426" s="14" t="s">
        <v>161</v>
      </c>
      <c r="AW426" s="14" t="s">
        <v>32</v>
      </c>
      <c r="AX426" s="14" t="s">
        <v>70</v>
      </c>
      <c r="AY426" s="222" t="s">
        <v>151</v>
      </c>
    </row>
    <row r="427" spans="1:65" s="16" customFormat="1" ht="11.25">
      <c r="B427" s="233"/>
      <c r="C427" s="234"/>
      <c r="D427" s="194" t="s">
        <v>167</v>
      </c>
      <c r="E427" s="235" t="s">
        <v>19</v>
      </c>
      <c r="F427" s="236" t="s">
        <v>225</v>
      </c>
      <c r="G427" s="234"/>
      <c r="H427" s="237">
        <v>3.5600000000000005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AT427" s="243" t="s">
        <v>167</v>
      </c>
      <c r="AU427" s="243" t="s">
        <v>79</v>
      </c>
      <c r="AV427" s="16" t="s">
        <v>160</v>
      </c>
      <c r="AW427" s="16" t="s">
        <v>32</v>
      </c>
      <c r="AX427" s="16" t="s">
        <v>77</v>
      </c>
      <c r="AY427" s="243" t="s">
        <v>151</v>
      </c>
    </row>
    <row r="428" spans="1:65" s="12" customFormat="1" ht="22.9" customHeight="1">
      <c r="B428" s="165"/>
      <c r="C428" s="166"/>
      <c r="D428" s="167" t="s">
        <v>69</v>
      </c>
      <c r="E428" s="179" t="s">
        <v>502</v>
      </c>
      <c r="F428" s="179" t="s">
        <v>503</v>
      </c>
      <c r="G428" s="166"/>
      <c r="H428" s="166"/>
      <c r="I428" s="169"/>
      <c r="J428" s="180">
        <f>BK428</f>
        <v>0</v>
      </c>
      <c r="K428" s="166"/>
      <c r="L428" s="171"/>
      <c r="M428" s="172"/>
      <c r="N428" s="173"/>
      <c r="O428" s="173"/>
      <c r="P428" s="174">
        <f>SUM(P429:P431)</f>
        <v>0</v>
      </c>
      <c r="Q428" s="173"/>
      <c r="R428" s="174">
        <f>SUM(R429:R431)</f>
        <v>0</v>
      </c>
      <c r="S428" s="173"/>
      <c r="T428" s="175">
        <f>SUM(T429:T431)</f>
        <v>0</v>
      </c>
      <c r="AR428" s="176" t="s">
        <v>77</v>
      </c>
      <c r="AT428" s="177" t="s">
        <v>69</v>
      </c>
      <c r="AU428" s="177" t="s">
        <v>77</v>
      </c>
      <c r="AY428" s="176" t="s">
        <v>151</v>
      </c>
      <c r="BK428" s="178">
        <f>SUM(BK429:BK431)</f>
        <v>0</v>
      </c>
    </row>
    <row r="429" spans="1:65" s="2" customFormat="1" ht="24.2" customHeight="1">
      <c r="A429" s="37"/>
      <c r="B429" s="38"/>
      <c r="C429" s="181" t="s">
        <v>504</v>
      </c>
      <c r="D429" s="181" t="s">
        <v>155</v>
      </c>
      <c r="E429" s="182" t="s">
        <v>505</v>
      </c>
      <c r="F429" s="183" t="s">
        <v>506</v>
      </c>
      <c r="G429" s="184" t="s">
        <v>199</v>
      </c>
      <c r="H429" s="185">
        <v>7.8819999999999997</v>
      </c>
      <c r="I429" s="186"/>
      <c r="J429" s="187">
        <f>ROUND(I429*H429,2)</f>
        <v>0</v>
      </c>
      <c r="K429" s="183" t="s">
        <v>159</v>
      </c>
      <c r="L429" s="42"/>
      <c r="M429" s="188" t="s">
        <v>19</v>
      </c>
      <c r="N429" s="189" t="s">
        <v>41</v>
      </c>
      <c r="O429" s="67"/>
      <c r="P429" s="190">
        <f>O429*H429</f>
        <v>0</v>
      </c>
      <c r="Q429" s="190">
        <v>0</v>
      </c>
      <c r="R429" s="190">
        <f>Q429*H429</f>
        <v>0</v>
      </c>
      <c r="S429" s="190">
        <v>0</v>
      </c>
      <c r="T429" s="19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2" t="s">
        <v>160</v>
      </c>
      <c r="AT429" s="192" t="s">
        <v>155</v>
      </c>
      <c r="AU429" s="192" t="s">
        <v>79</v>
      </c>
      <c r="AY429" s="20" t="s">
        <v>151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0" t="s">
        <v>77</v>
      </c>
      <c r="BK429" s="193">
        <f>ROUND(I429*H429,2)</f>
        <v>0</v>
      </c>
      <c r="BL429" s="20" t="s">
        <v>160</v>
      </c>
      <c r="BM429" s="192" t="s">
        <v>507</v>
      </c>
    </row>
    <row r="430" spans="1:65" s="2" customFormat="1" ht="39">
      <c r="A430" s="37"/>
      <c r="B430" s="38"/>
      <c r="C430" s="39"/>
      <c r="D430" s="194" t="s">
        <v>163</v>
      </c>
      <c r="E430" s="39"/>
      <c r="F430" s="195" t="s">
        <v>508</v>
      </c>
      <c r="G430" s="39"/>
      <c r="H430" s="39"/>
      <c r="I430" s="196"/>
      <c r="J430" s="39"/>
      <c r="K430" s="39"/>
      <c r="L430" s="42"/>
      <c r="M430" s="197"/>
      <c r="N430" s="198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163</v>
      </c>
      <c r="AU430" s="20" t="s">
        <v>79</v>
      </c>
    </row>
    <row r="431" spans="1:65" s="2" customFormat="1" ht="11.25">
      <c r="A431" s="37"/>
      <c r="B431" s="38"/>
      <c r="C431" s="39"/>
      <c r="D431" s="199" t="s">
        <v>165</v>
      </c>
      <c r="E431" s="39"/>
      <c r="F431" s="200" t="s">
        <v>509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165</v>
      </c>
      <c r="AU431" s="20" t="s">
        <v>79</v>
      </c>
    </row>
    <row r="432" spans="1:65" s="12" customFormat="1" ht="25.9" customHeight="1">
      <c r="B432" s="165"/>
      <c r="C432" s="166"/>
      <c r="D432" s="167" t="s">
        <v>69</v>
      </c>
      <c r="E432" s="168" t="s">
        <v>510</v>
      </c>
      <c r="F432" s="168" t="s">
        <v>511</v>
      </c>
      <c r="G432" s="166"/>
      <c r="H432" s="166"/>
      <c r="I432" s="169"/>
      <c r="J432" s="170">
        <f>BK432</f>
        <v>0</v>
      </c>
      <c r="K432" s="166"/>
      <c r="L432" s="171"/>
      <c r="M432" s="172"/>
      <c r="N432" s="173"/>
      <c r="O432" s="173"/>
      <c r="P432" s="174">
        <f>P433+P451+P464+P485+P502+P511+P517+P544+P573</f>
        <v>0</v>
      </c>
      <c r="Q432" s="173"/>
      <c r="R432" s="174">
        <f>R433+R451+R464+R485+R502+R511+R517+R544+R573</f>
        <v>0.4077887200000001</v>
      </c>
      <c r="S432" s="173"/>
      <c r="T432" s="175">
        <f>T433+T451+T464+T485+T502+T511+T517+T544+T573</f>
        <v>4.4319999999999998E-2</v>
      </c>
      <c r="AR432" s="176" t="s">
        <v>79</v>
      </c>
      <c r="AT432" s="177" t="s">
        <v>69</v>
      </c>
      <c r="AU432" s="177" t="s">
        <v>70</v>
      </c>
      <c r="AY432" s="176" t="s">
        <v>151</v>
      </c>
      <c r="BK432" s="178">
        <f>BK433+BK451+BK464+BK485+BK502+BK511+BK517+BK544+BK573</f>
        <v>0</v>
      </c>
    </row>
    <row r="433" spans="1:65" s="12" customFormat="1" ht="22.9" customHeight="1">
      <c r="B433" s="165"/>
      <c r="C433" s="166"/>
      <c r="D433" s="167" t="s">
        <v>69</v>
      </c>
      <c r="E433" s="179" t="s">
        <v>512</v>
      </c>
      <c r="F433" s="179" t="s">
        <v>513</v>
      </c>
      <c r="G433" s="166"/>
      <c r="H433" s="166"/>
      <c r="I433" s="169"/>
      <c r="J433" s="180">
        <f>BK433</f>
        <v>0</v>
      </c>
      <c r="K433" s="166"/>
      <c r="L433" s="171"/>
      <c r="M433" s="172"/>
      <c r="N433" s="173"/>
      <c r="O433" s="173"/>
      <c r="P433" s="174">
        <f>SUM(P434:P450)</f>
        <v>0</v>
      </c>
      <c r="Q433" s="173"/>
      <c r="R433" s="174">
        <f>SUM(R434:R450)</f>
        <v>7.9103999999999997E-3</v>
      </c>
      <c r="S433" s="173"/>
      <c r="T433" s="175">
        <f>SUM(T434:T450)</f>
        <v>0</v>
      </c>
      <c r="AR433" s="176" t="s">
        <v>79</v>
      </c>
      <c r="AT433" s="177" t="s">
        <v>69</v>
      </c>
      <c r="AU433" s="177" t="s">
        <v>77</v>
      </c>
      <c r="AY433" s="176" t="s">
        <v>151</v>
      </c>
      <c r="BK433" s="178">
        <f>SUM(BK434:BK450)</f>
        <v>0</v>
      </c>
    </row>
    <row r="434" spans="1:65" s="2" customFormat="1" ht="24.2" customHeight="1">
      <c r="A434" s="37"/>
      <c r="B434" s="38"/>
      <c r="C434" s="181" t="s">
        <v>514</v>
      </c>
      <c r="D434" s="181" t="s">
        <v>155</v>
      </c>
      <c r="E434" s="182" t="s">
        <v>515</v>
      </c>
      <c r="F434" s="183" t="s">
        <v>516</v>
      </c>
      <c r="G434" s="184" t="s">
        <v>246</v>
      </c>
      <c r="H434" s="185">
        <v>1.32</v>
      </c>
      <c r="I434" s="186"/>
      <c r="J434" s="187">
        <f>ROUND(I434*H434,2)</f>
        <v>0</v>
      </c>
      <c r="K434" s="183" t="s">
        <v>159</v>
      </c>
      <c r="L434" s="42"/>
      <c r="M434" s="188" t="s">
        <v>19</v>
      </c>
      <c r="N434" s="189" t="s">
        <v>41</v>
      </c>
      <c r="O434" s="67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170</v>
      </c>
      <c r="AT434" s="192" t="s">
        <v>155</v>
      </c>
      <c r="AU434" s="192" t="s">
        <v>79</v>
      </c>
      <c r="AY434" s="20" t="s">
        <v>151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77</v>
      </c>
      <c r="BK434" s="193">
        <f>ROUND(I434*H434,2)</f>
        <v>0</v>
      </c>
      <c r="BL434" s="20" t="s">
        <v>170</v>
      </c>
      <c r="BM434" s="192" t="s">
        <v>517</v>
      </c>
    </row>
    <row r="435" spans="1:65" s="2" customFormat="1" ht="19.5">
      <c r="A435" s="37"/>
      <c r="B435" s="38"/>
      <c r="C435" s="39"/>
      <c r="D435" s="194" t="s">
        <v>163</v>
      </c>
      <c r="E435" s="39"/>
      <c r="F435" s="195" t="s">
        <v>518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163</v>
      </c>
      <c r="AU435" s="20" t="s">
        <v>79</v>
      </c>
    </row>
    <row r="436" spans="1:65" s="2" customFormat="1" ht="11.25">
      <c r="A436" s="37"/>
      <c r="B436" s="38"/>
      <c r="C436" s="39"/>
      <c r="D436" s="199" t="s">
        <v>165</v>
      </c>
      <c r="E436" s="39"/>
      <c r="F436" s="200" t="s">
        <v>519</v>
      </c>
      <c r="G436" s="39"/>
      <c r="H436" s="39"/>
      <c r="I436" s="196"/>
      <c r="J436" s="39"/>
      <c r="K436" s="39"/>
      <c r="L436" s="42"/>
      <c r="M436" s="197"/>
      <c r="N436" s="198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165</v>
      </c>
      <c r="AU436" s="20" t="s">
        <v>79</v>
      </c>
    </row>
    <row r="437" spans="1:65" s="13" customFormat="1" ht="11.25">
      <c r="B437" s="201"/>
      <c r="C437" s="202"/>
      <c r="D437" s="194" t="s">
        <v>167</v>
      </c>
      <c r="E437" s="203" t="s">
        <v>19</v>
      </c>
      <c r="F437" s="204" t="s">
        <v>520</v>
      </c>
      <c r="G437" s="202"/>
      <c r="H437" s="205">
        <v>1.2</v>
      </c>
      <c r="I437" s="206"/>
      <c r="J437" s="202"/>
      <c r="K437" s="202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167</v>
      </c>
      <c r="AU437" s="211" t="s">
        <v>79</v>
      </c>
      <c r="AV437" s="13" t="s">
        <v>79</v>
      </c>
      <c r="AW437" s="13" t="s">
        <v>32</v>
      </c>
      <c r="AX437" s="13" t="s">
        <v>70</v>
      </c>
      <c r="AY437" s="211" t="s">
        <v>151</v>
      </c>
    </row>
    <row r="438" spans="1:65" s="14" customFormat="1" ht="11.25">
      <c r="B438" s="212"/>
      <c r="C438" s="213"/>
      <c r="D438" s="194" t="s">
        <v>167</v>
      </c>
      <c r="E438" s="214" t="s">
        <v>19</v>
      </c>
      <c r="F438" s="215" t="s">
        <v>169</v>
      </c>
      <c r="G438" s="213"/>
      <c r="H438" s="216">
        <v>1.2</v>
      </c>
      <c r="I438" s="217"/>
      <c r="J438" s="213"/>
      <c r="K438" s="213"/>
      <c r="L438" s="218"/>
      <c r="M438" s="219"/>
      <c r="N438" s="220"/>
      <c r="O438" s="220"/>
      <c r="P438" s="220"/>
      <c r="Q438" s="220"/>
      <c r="R438" s="220"/>
      <c r="S438" s="220"/>
      <c r="T438" s="221"/>
      <c r="AT438" s="222" t="s">
        <v>167</v>
      </c>
      <c r="AU438" s="222" t="s">
        <v>79</v>
      </c>
      <c r="AV438" s="14" t="s">
        <v>161</v>
      </c>
      <c r="AW438" s="14" t="s">
        <v>32</v>
      </c>
      <c r="AX438" s="14" t="s">
        <v>70</v>
      </c>
      <c r="AY438" s="222" t="s">
        <v>151</v>
      </c>
    </row>
    <row r="439" spans="1:65" s="13" customFormat="1" ht="11.25">
      <c r="B439" s="201"/>
      <c r="C439" s="202"/>
      <c r="D439" s="194" t="s">
        <v>167</v>
      </c>
      <c r="E439" s="203" t="s">
        <v>19</v>
      </c>
      <c r="F439" s="204" t="s">
        <v>521</v>
      </c>
      <c r="G439" s="202"/>
      <c r="H439" s="205">
        <v>1.32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167</v>
      </c>
      <c r="AU439" s="211" t="s">
        <v>79</v>
      </c>
      <c r="AV439" s="13" t="s">
        <v>79</v>
      </c>
      <c r="AW439" s="13" t="s">
        <v>32</v>
      </c>
      <c r="AX439" s="13" t="s">
        <v>77</v>
      </c>
      <c r="AY439" s="211" t="s">
        <v>151</v>
      </c>
    </row>
    <row r="440" spans="1:65" s="2" customFormat="1" ht="24.2" customHeight="1">
      <c r="A440" s="37"/>
      <c r="B440" s="38"/>
      <c r="C440" s="181" t="s">
        <v>522</v>
      </c>
      <c r="D440" s="181" t="s">
        <v>155</v>
      </c>
      <c r="E440" s="182" t="s">
        <v>523</v>
      </c>
      <c r="F440" s="183" t="s">
        <v>524</v>
      </c>
      <c r="G440" s="184" t="s">
        <v>246</v>
      </c>
      <c r="H440" s="185">
        <v>1.32</v>
      </c>
      <c r="I440" s="186"/>
      <c r="J440" s="187">
        <f>ROUND(I440*H440,2)</f>
        <v>0</v>
      </c>
      <c r="K440" s="183" t="s">
        <v>159</v>
      </c>
      <c r="L440" s="42"/>
      <c r="M440" s="188" t="s">
        <v>19</v>
      </c>
      <c r="N440" s="189" t="s">
        <v>41</v>
      </c>
      <c r="O440" s="67"/>
      <c r="P440" s="190">
        <f>O440*H440</f>
        <v>0</v>
      </c>
      <c r="Q440" s="190">
        <v>4.0000000000000002E-4</v>
      </c>
      <c r="R440" s="190">
        <f>Q440*H440</f>
        <v>5.2800000000000004E-4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170</v>
      </c>
      <c r="AT440" s="192" t="s">
        <v>155</v>
      </c>
      <c r="AU440" s="192" t="s">
        <v>79</v>
      </c>
      <c r="AY440" s="20" t="s">
        <v>151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77</v>
      </c>
      <c r="BK440" s="193">
        <f>ROUND(I440*H440,2)</f>
        <v>0</v>
      </c>
      <c r="BL440" s="20" t="s">
        <v>170</v>
      </c>
      <c r="BM440" s="192" t="s">
        <v>525</v>
      </c>
    </row>
    <row r="441" spans="1:65" s="2" customFormat="1" ht="19.5">
      <c r="A441" s="37"/>
      <c r="B441" s="38"/>
      <c r="C441" s="39"/>
      <c r="D441" s="194" t="s">
        <v>163</v>
      </c>
      <c r="E441" s="39"/>
      <c r="F441" s="195" t="s">
        <v>526</v>
      </c>
      <c r="G441" s="39"/>
      <c r="H441" s="39"/>
      <c r="I441" s="196"/>
      <c r="J441" s="39"/>
      <c r="K441" s="39"/>
      <c r="L441" s="42"/>
      <c r="M441" s="197"/>
      <c r="N441" s="198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163</v>
      </c>
      <c r="AU441" s="20" t="s">
        <v>79</v>
      </c>
    </row>
    <row r="442" spans="1:65" s="2" customFormat="1" ht="11.25">
      <c r="A442" s="37"/>
      <c r="B442" s="38"/>
      <c r="C442" s="39"/>
      <c r="D442" s="199" t="s">
        <v>165</v>
      </c>
      <c r="E442" s="39"/>
      <c r="F442" s="200" t="s">
        <v>527</v>
      </c>
      <c r="G442" s="39"/>
      <c r="H442" s="39"/>
      <c r="I442" s="196"/>
      <c r="J442" s="39"/>
      <c r="K442" s="39"/>
      <c r="L442" s="42"/>
      <c r="M442" s="197"/>
      <c r="N442" s="198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165</v>
      </c>
      <c r="AU442" s="20" t="s">
        <v>79</v>
      </c>
    </row>
    <row r="443" spans="1:65" s="13" customFormat="1" ht="11.25">
      <c r="B443" s="201"/>
      <c r="C443" s="202"/>
      <c r="D443" s="194" t="s">
        <v>167</v>
      </c>
      <c r="E443" s="203" t="s">
        <v>19</v>
      </c>
      <c r="F443" s="204" t="s">
        <v>528</v>
      </c>
      <c r="G443" s="202"/>
      <c r="H443" s="205">
        <v>1.32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167</v>
      </c>
      <c r="AU443" s="211" t="s">
        <v>79</v>
      </c>
      <c r="AV443" s="13" t="s">
        <v>79</v>
      </c>
      <c r="AW443" s="13" t="s">
        <v>32</v>
      </c>
      <c r="AX443" s="13" t="s">
        <v>70</v>
      </c>
      <c r="AY443" s="211" t="s">
        <v>151</v>
      </c>
    </row>
    <row r="444" spans="1:65" s="14" customFormat="1" ht="11.25">
      <c r="B444" s="212"/>
      <c r="C444" s="213"/>
      <c r="D444" s="194" t="s">
        <v>167</v>
      </c>
      <c r="E444" s="214" t="s">
        <v>19</v>
      </c>
      <c r="F444" s="215" t="s">
        <v>169</v>
      </c>
      <c r="G444" s="213"/>
      <c r="H444" s="216">
        <v>1.32</v>
      </c>
      <c r="I444" s="217"/>
      <c r="J444" s="213"/>
      <c r="K444" s="213"/>
      <c r="L444" s="218"/>
      <c r="M444" s="219"/>
      <c r="N444" s="220"/>
      <c r="O444" s="220"/>
      <c r="P444" s="220"/>
      <c r="Q444" s="220"/>
      <c r="R444" s="220"/>
      <c r="S444" s="220"/>
      <c r="T444" s="221"/>
      <c r="AT444" s="222" t="s">
        <v>167</v>
      </c>
      <c r="AU444" s="222" t="s">
        <v>79</v>
      </c>
      <c r="AV444" s="14" t="s">
        <v>161</v>
      </c>
      <c r="AW444" s="14" t="s">
        <v>32</v>
      </c>
      <c r="AX444" s="14" t="s">
        <v>77</v>
      </c>
      <c r="AY444" s="222" t="s">
        <v>151</v>
      </c>
    </row>
    <row r="445" spans="1:65" s="2" customFormat="1" ht="37.9" customHeight="1">
      <c r="A445" s="37"/>
      <c r="B445" s="38"/>
      <c r="C445" s="244" t="s">
        <v>529</v>
      </c>
      <c r="D445" s="244" t="s">
        <v>236</v>
      </c>
      <c r="E445" s="245" t="s">
        <v>530</v>
      </c>
      <c r="F445" s="246" t="s">
        <v>531</v>
      </c>
      <c r="G445" s="247" t="s">
        <v>246</v>
      </c>
      <c r="H445" s="248">
        <v>1.538</v>
      </c>
      <c r="I445" s="249"/>
      <c r="J445" s="250">
        <f>ROUND(I445*H445,2)</f>
        <v>0</v>
      </c>
      <c r="K445" s="246" t="s">
        <v>159</v>
      </c>
      <c r="L445" s="251"/>
      <c r="M445" s="252" t="s">
        <v>19</v>
      </c>
      <c r="N445" s="253" t="s">
        <v>41</v>
      </c>
      <c r="O445" s="67"/>
      <c r="P445" s="190">
        <f>O445*H445</f>
        <v>0</v>
      </c>
      <c r="Q445" s="190">
        <v>4.7999999999999996E-3</v>
      </c>
      <c r="R445" s="190">
        <f>Q445*H445</f>
        <v>7.3823999999999999E-3</v>
      </c>
      <c r="S445" s="190">
        <v>0</v>
      </c>
      <c r="T445" s="19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2" t="s">
        <v>401</v>
      </c>
      <c r="AT445" s="192" t="s">
        <v>236</v>
      </c>
      <c r="AU445" s="192" t="s">
        <v>79</v>
      </c>
      <c r="AY445" s="20" t="s">
        <v>151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20" t="s">
        <v>77</v>
      </c>
      <c r="BK445" s="193">
        <f>ROUND(I445*H445,2)</f>
        <v>0</v>
      </c>
      <c r="BL445" s="20" t="s">
        <v>170</v>
      </c>
      <c r="BM445" s="192" t="s">
        <v>532</v>
      </c>
    </row>
    <row r="446" spans="1:65" s="2" customFormat="1" ht="19.5">
      <c r="A446" s="37"/>
      <c r="B446" s="38"/>
      <c r="C446" s="39"/>
      <c r="D446" s="194" t="s">
        <v>163</v>
      </c>
      <c r="E446" s="39"/>
      <c r="F446" s="195" t="s">
        <v>531</v>
      </c>
      <c r="G446" s="39"/>
      <c r="H446" s="39"/>
      <c r="I446" s="196"/>
      <c r="J446" s="39"/>
      <c r="K446" s="39"/>
      <c r="L446" s="42"/>
      <c r="M446" s="197"/>
      <c r="N446" s="198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163</v>
      </c>
      <c r="AU446" s="20" t="s">
        <v>79</v>
      </c>
    </row>
    <row r="447" spans="1:65" s="13" customFormat="1" ht="11.25">
      <c r="B447" s="201"/>
      <c r="C447" s="202"/>
      <c r="D447" s="194" t="s">
        <v>167</v>
      </c>
      <c r="E447" s="203" t="s">
        <v>19</v>
      </c>
      <c r="F447" s="204" t="s">
        <v>533</v>
      </c>
      <c r="G447" s="202"/>
      <c r="H447" s="205">
        <v>1.538</v>
      </c>
      <c r="I447" s="206"/>
      <c r="J447" s="202"/>
      <c r="K447" s="202"/>
      <c r="L447" s="207"/>
      <c r="M447" s="208"/>
      <c r="N447" s="209"/>
      <c r="O447" s="209"/>
      <c r="P447" s="209"/>
      <c r="Q447" s="209"/>
      <c r="R447" s="209"/>
      <c r="S447" s="209"/>
      <c r="T447" s="210"/>
      <c r="AT447" s="211" t="s">
        <v>167</v>
      </c>
      <c r="AU447" s="211" t="s">
        <v>79</v>
      </c>
      <c r="AV447" s="13" t="s">
        <v>79</v>
      </c>
      <c r="AW447" s="13" t="s">
        <v>32</v>
      </c>
      <c r="AX447" s="13" t="s">
        <v>77</v>
      </c>
      <c r="AY447" s="211" t="s">
        <v>151</v>
      </c>
    </row>
    <row r="448" spans="1:65" s="2" customFormat="1" ht="24.2" customHeight="1">
      <c r="A448" s="37"/>
      <c r="B448" s="38"/>
      <c r="C448" s="181" t="s">
        <v>534</v>
      </c>
      <c r="D448" s="181" t="s">
        <v>155</v>
      </c>
      <c r="E448" s="182" t="s">
        <v>535</v>
      </c>
      <c r="F448" s="183" t="s">
        <v>536</v>
      </c>
      <c r="G448" s="184" t="s">
        <v>199</v>
      </c>
      <c r="H448" s="185">
        <v>8.0000000000000002E-3</v>
      </c>
      <c r="I448" s="186"/>
      <c r="J448" s="187">
        <f>ROUND(I448*H448,2)</f>
        <v>0</v>
      </c>
      <c r="K448" s="183" t="s">
        <v>159</v>
      </c>
      <c r="L448" s="42"/>
      <c r="M448" s="188" t="s">
        <v>19</v>
      </c>
      <c r="N448" s="189" t="s">
        <v>41</v>
      </c>
      <c r="O448" s="67"/>
      <c r="P448" s="190">
        <f>O448*H448</f>
        <v>0</v>
      </c>
      <c r="Q448" s="190">
        <v>0</v>
      </c>
      <c r="R448" s="190">
        <f>Q448*H448</f>
        <v>0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170</v>
      </c>
      <c r="AT448" s="192" t="s">
        <v>155</v>
      </c>
      <c r="AU448" s="192" t="s">
        <v>79</v>
      </c>
      <c r="AY448" s="20" t="s">
        <v>151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77</v>
      </c>
      <c r="BK448" s="193">
        <f>ROUND(I448*H448,2)</f>
        <v>0</v>
      </c>
      <c r="BL448" s="20" t="s">
        <v>170</v>
      </c>
      <c r="BM448" s="192" t="s">
        <v>537</v>
      </c>
    </row>
    <row r="449" spans="1:65" s="2" customFormat="1" ht="29.25">
      <c r="A449" s="37"/>
      <c r="B449" s="38"/>
      <c r="C449" s="39"/>
      <c r="D449" s="194" t="s">
        <v>163</v>
      </c>
      <c r="E449" s="39"/>
      <c r="F449" s="195" t="s">
        <v>538</v>
      </c>
      <c r="G449" s="39"/>
      <c r="H449" s="39"/>
      <c r="I449" s="196"/>
      <c r="J449" s="39"/>
      <c r="K449" s="39"/>
      <c r="L449" s="42"/>
      <c r="M449" s="197"/>
      <c r="N449" s="198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163</v>
      </c>
      <c r="AU449" s="20" t="s">
        <v>79</v>
      </c>
    </row>
    <row r="450" spans="1:65" s="2" customFormat="1" ht="11.25">
      <c r="A450" s="37"/>
      <c r="B450" s="38"/>
      <c r="C450" s="39"/>
      <c r="D450" s="199" t="s">
        <v>165</v>
      </c>
      <c r="E450" s="39"/>
      <c r="F450" s="200" t="s">
        <v>539</v>
      </c>
      <c r="G450" s="39"/>
      <c r="H450" s="39"/>
      <c r="I450" s="196"/>
      <c r="J450" s="39"/>
      <c r="K450" s="39"/>
      <c r="L450" s="42"/>
      <c r="M450" s="197"/>
      <c r="N450" s="198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20" t="s">
        <v>165</v>
      </c>
      <c r="AU450" s="20" t="s">
        <v>79</v>
      </c>
    </row>
    <row r="451" spans="1:65" s="12" customFormat="1" ht="22.9" customHeight="1">
      <c r="B451" s="165"/>
      <c r="C451" s="166"/>
      <c r="D451" s="167" t="s">
        <v>69</v>
      </c>
      <c r="E451" s="179" t="s">
        <v>540</v>
      </c>
      <c r="F451" s="179" t="s">
        <v>541</v>
      </c>
      <c r="G451" s="166"/>
      <c r="H451" s="166"/>
      <c r="I451" s="169"/>
      <c r="J451" s="180">
        <f>BK451</f>
        <v>0</v>
      </c>
      <c r="K451" s="166"/>
      <c r="L451" s="171"/>
      <c r="M451" s="172"/>
      <c r="N451" s="173"/>
      <c r="O451" s="173"/>
      <c r="P451" s="174">
        <f>SUM(P452:P463)</f>
        <v>0</v>
      </c>
      <c r="Q451" s="173"/>
      <c r="R451" s="174">
        <f>SUM(R452:R463)</f>
        <v>1.4400000000000001E-3</v>
      </c>
      <c r="S451" s="173"/>
      <c r="T451" s="175">
        <f>SUM(T452:T463)</f>
        <v>0</v>
      </c>
      <c r="AR451" s="176" t="s">
        <v>79</v>
      </c>
      <c r="AT451" s="177" t="s">
        <v>69</v>
      </c>
      <c r="AU451" s="177" t="s">
        <v>77</v>
      </c>
      <c r="AY451" s="176" t="s">
        <v>151</v>
      </c>
      <c r="BK451" s="178">
        <f>SUM(BK452:BK463)</f>
        <v>0</v>
      </c>
    </row>
    <row r="452" spans="1:65" s="2" customFormat="1" ht="16.5" customHeight="1">
      <c r="A452" s="37"/>
      <c r="B452" s="38"/>
      <c r="C452" s="181" t="s">
        <v>542</v>
      </c>
      <c r="D452" s="181" t="s">
        <v>155</v>
      </c>
      <c r="E452" s="182" t="s">
        <v>543</v>
      </c>
      <c r="F452" s="183" t="s">
        <v>544</v>
      </c>
      <c r="G452" s="184" t="s">
        <v>448</v>
      </c>
      <c r="H452" s="185">
        <v>3</v>
      </c>
      <c r="I452" s="186"/>
      <c r="J452" s="187">
        <f>ROUND(I452*H452,2)</f>
        <v>0</v>
      </c>
      <c r="K452" s="183" t="s">
        <v>159</v>
      </c>
      <c r="L452" s="42"/>
      <c r="M452" s="188" t="s">
        <v>19</v>
      </c>
      <c r="N452" s="189" t="s">
        <v>41</v>
      </c>
      <c r="O452" s="67"/>
      <c r="P452" s="190">
        <f>O452*H452</f>
        <v>0</v>
      </c>
      <c r="Q452" s="190">
        <v>4.8000000000000001E-4</v>
      </c>
      <c r="R452" s="190">
        <f>Q452*H452</f>
        <v>1.4400000000000001E-3</v>
      </c>
      <c r="S452" s="190">
        <v>0</v>
      </c>
      <c r="T452" s="19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2" t="s">
        <v>170</v>
      </c>
      <c r="AT452" s="192" t="s">
        <v>155</v>
      </c>
      <c r="AU452" s="192" t="s">
        <v>79</v>
      </c>
      <c r="AY452" s="20" t="s">
        <v>151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20" t="s">
        <v>77</v>
      </c>
      <c r="BK452" s="193">
        <f>ROUND(I452*H452,2)</f>
        <v>0</v>
      </c>
      <c r="BL452" s="20" t="s">
        <v>170</v>
      </c>
      <c r="BM452" s="192" t="s">
        <v>545</v>
      </c>
    </row>
    <row r="453" spans="1:65" s="2" customFormat="1" ht="11.25">
      <c r="A453" s="37"/>
      <c r="B453" s="38"/>
      <c r="C453" s="39"/>
      <c r="D453" s="194" t="s">
        <v>163</v>
      </c>
      <c r="E453" s="39"/>
      <c r="F453" s="195" t="s">
        <v>546</v>
      </c>
      <c r="G453" s="39"/>
      <c r="H453" s="39"/>
      <c r="I453" s="196"/>
      <c r="J453" s="39"/>
      <c r="K453" s="39"/>
      <c r="L453" s="42"/>
      <c r="M453" s="197"/>
      <c r="N453" s="198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20" t="s">
        <v>163</v>
      </c>
      <c r="AU453" s="20" t="s">
        <v>79</v>
      </c>
    </row>
    <row r="454" spans="1:65" s="2" customFormat="1" ht="11.25">
      <c r="A454" s="37"/>
      <c r="B454" s="38"/>
      <c r="C454" s="39"/>
      <c r="D454" s="199" t="s">
        <v>165</v>
      </c>
      <c r="E454" s="39"/>
      <c r="F454" s="200" t="s">
        <v>547</v>
      </c>
      <c r="G454" s="39"/>
      <c r="H454" s="39"/>
      <c r="I454" s="196"/>
      <c r="J454" s="39"/>
      <c r="K454" s="39"/>
      <c r="L454" s="42"/>
      <c r="M454" s="197"/>
      <c r="N454" s="198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165</v>
      </c>
      <c r="AU454" s="20" t="s">
        <v>79</v>
      </c>
    </row>
    <row r="455" spans="1:65" s="13" customFormat="1" ht="11.25">
      <c r="B455" s="201"/>
      <c r="C455" s="202"/>
      <c r="D455" s="194" t="s">
        <v>167</v>
      </c>
      <c r="E455" s="203" t="s">
        <v>19</v>
      </c>
      <c r="F455" s="204" t="s">
        <v>548</v>
      </c>
      <c r="G455" s="202"/>
      <c r="H455" s="205">
        <v>3</v>
      </c>
      <c r="I455" s="206"/>
      <c r="J455" s="202"/>
      <c r="K455" s="202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167</v>
      </c>
      <c r="AU455" s="211" t="s">
        <v>79</v>
      </c>
      <c r="AV455" s="13" t="s">
        <v>79</v>
      </c>
      <c r="AW455" s="13" t="s">
        <v>32</v>
      </c>
      <c r="AX455" s="13" t="s">
        <v>70</v>
      </c>
      <c r="AY455" s="211" t="s">
        <v>151</v>
      </c>
    </row>
    <row r="456" spans="1:65" s="14" customFormat="1" ht="11.25">
      <c r="B456" s="212"/>
      <c r="C456" s="213"/>
      <c r="D456" s="194" t="s">
        <v>167</v>
      </c>
      <c r="E456" s="214" t="s">
        <v>19</v>
      </c>
      <c r="F456" s="215" t="s">
        <v>169</v>
      </c>
      <c r="G456" s="213"/>
      <c r="H456" s="216">
        <v>3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167</v>
      </c>
      <c r="AU456" s="222" t="s">
        <v>79</v>
      </c>
      <c r="AV456" s="14" t="s">
        <v>161</v>
      </c>
      <c r="AW456" s="14" t="s">
        <v>32</v>
      </c>
      <c r="AX456" s="14" t="s">
        <v>77</v>
      </c>
      <c r="AY456" s="222" t="s">
        <v>151</v>
      </c>
    </row>
    <row r="457" spans="1:65" s="2" customFormat="1" ht="21.75" customHeight="1">
      <c r="A457" s="37"/>
      <c r="B457" s="38"/>
      <c r="C457" s="181" t="s">
        <v>549</v>
      </c>
      <c r="D457" s="181" t="s">
        <v>155</v>
      </c>
      <c r="E457" s="182" t="s">
        <v>550</v>
      </c>
      <c r="F457" s="183" t="s">
        <v>551</v>
      </c>
      <c r="G457" s="184" t="s">
        <v>448</v>
      </c>
      <c r="H457" s="185">
        <v>3</v>
      </c>
      <c r="I457" s="186"/>
      <c r="J457" s="187">
        <f>ROUND(I457*H457,2)</f>
        <v>0</v>
      </c>
      <c r="K457" s="183" t="s">
        <v>159</v>
      </c>
      <c r="L457" s="42"/>
      <c r="M457" s="188" t="s">
        <v>19</v>
      </c>
      <c r="N457" s="189" t="s">
        <v>41</v>
      </c>
      <c r="O457" s="67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2" t="s">
        <v>170</v>
      </c>
      <c r="AT457" s="192" t="s">
        <v>155</v>
      </c>
      <c r="AU457" s="192" t="s">
        <v>79</v>
      </c>
      <c r="AY457" s="20" t="s">
        <v>151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0" t="s">
        <v>77</v>
      </c>
      <c r="BK457" s="193">
        <f>ROUND(I457*H457,2)</f>
        <v>0</v>
      </c>
      <c r="BL457" s="20" t="s">
        <v>170</v>
      </c>
      <c r="BM457" s="192" t="s">
        <v>552</v>
      </c>
    </row>
    <row r="458" spans="1:65" s="2" customFormat="1" ht="11.25">
      <c r="A458" s="37"/>
      <c r="B458" s="38"/>
      <c r="C458" s="39"/>
      <c r="D458" s="194" t="s">
        <v>163</v>
      </c>
      <c r="E458" s="39"/>
      <c r="F458" s="195" t="s">
        <v>553</v>
      </c>
      <c r="G458" s="39"/>
      <c r="H458" s="39"/>
      <c r="I458" s="196"/>
      <c r="J458" s="39"/>
      <c r="K458" s="39"/>
      <c r="L458" s="42"/>
      <c r="M458" s="197"/>
      <c r="N458" s="198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163</v>
      </c>
      <c r="AU458" s="20" t="s">
        <v>79</v>
      </c>
    </row>
    <row r="459" spans="1:65" s="2" customFormat="1" ht="11.25">
      <c r="A459" s="37"/>
      <c r="B459" s="38"/>
      <c r="C459" s="39"/>
      <c r="D459" s="199" t="s">
        <v>165</v>
      </c>
      <c r="E459" s="39"/>
      <c r="F459" s="200" t="s">
        <v>554</v>
      </c>
      <c r="G459" s="39"/>
      <c r="H459" s="39"/>
      <c r="I459" s="196"/>
      <c r="J459" s="39"/>
      <c r="K459" s="39"/>
      <c r="L459" s="42"/>
      <c r="M459" s="197"/>
      <c r="N459" s="198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165</v>
      </c>
      <c r="AU459" s="20" t="s">
        <v>79</v>
      </c>
    </row>
    <row r="460" spans="1:65" s="13" customFormat="1" ht="11.25">
      <c r="B460" s="201"/>
      <c r="C460" s="202"/>
      <c r="D460" s="194" t="s">
        <v>167</v>
      </c>
      <c r="E460" s="203" t="s">
        <v>19</v>
      </c>
      <c r="F460" s="204" t="s">
        <v>161</v>
      </c>
      <c r="G460" s="202"/>
      <c r="H460" s="205">
        <v>3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167</v>
      </c>
      <c r="AU460" s="211" t="s">
        <v>79</v>
      </c>
      <c r="AV460" s="13" t="s">
        <v>79</v>
      </c>
      <c r="AW460" s="13" t="s">
        <v>32</v>
      </c>
      <c r="AX460" s="13" t="s">
        <v>77</v>
      </c>
      <c r="AY460" s="211" t="s">
        <v>151</v>
      </c>
    </row>
    <row r="461" spans="1:65" s="2" customFormat="1" ht="24.2" customHeight="1">
      <c r="A461" s="37"/>
      <c r="B461" s="38"/>
      <c r="C461" s="181" t="s">
        <v>555</v>
      </c>
      <c r="D461" s="181" t="s">
        <v>155</v>
      </c>
      <c r="E461" s="182" t="s">
        <v>556</v>
      </c>
      <c r="F461" s="183" t="s">
        <v>557</v>
      </c>
      <c r="G461" s="184" t="s">
        <v>199</v>
      </c>
      <c r="H461" s="185">
        <v>1E-3</v>
      </c>
      <c r="I461" s="186"/>
      <c r="J461" s="187">
        <f>ROUND(I461*H461,2)</f>
        <v>0</v>
      </c>
      <c r="K461" s="183" t="s">
        <v>159</v>
      </c>
      <c r="L461" s="42"/>
      <c r="M461" s="188" t="s">
        <v>19</v>
      </c>
      <c r="N461" s="189" t="s">
        <v>41</v>
      </c>
      <c r="O461" s="67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2" t="s">
        <v>170</v>
      </c>
      <c r="AT461" s="192" t="s">
        <v>155</v>
      </c>
      <c r="AU461" s="192" t="s">
        <v>79</v>
      </c>
      <c r="AY461" s="20" t="s">
        <v>151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20" t="s">
        <v>77</v>
      </c>
      <c r="BK461" s="193">
        <f>ROUND(I461*H461,2)</f>
        <v>0</v>
      </c>
      <c r="BL461" s="20" t="s">
        <v>170</v>
      </c>
      <c r="BM461" s="192" t="s">
        <v>558</v>
      </c>
    </row>
    <row r="462" spans="1:65" s="2" customFormat="1" ht="29.25">
      <c r="A462" s="37"/>
      <c r="B462" s="38"/>
      <c r="C462" s="39"/>
      <c r="D462" s="194" t="s">
        <v>163</v>
      </c>
      <c r="E462" s="39"/>
      <c r="F462" s="195" t="s">
        <v>559</v>
      </c>
      <c r="G462" s="39"/>
      <c r="H462" s="39"/>
      <c r="I462" s="196"/>
      <c r="J462" s="39"/>
      <c r="K462" s="39"/>
      <c r="L462" s="42"/>
      <c r="M462" s="197"/>
      <c r="N462" s="198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163</v>
      </c>
      <c r="AU462" s="20" t="s">
        <v>79</v>
      </c>
    </row>
    <row r="463" spans="1:65" s="2" customFormat="1" ht="11.25">
      <c r="A463" s="37"/>
      <c r="B463" s="38"/>
      <c r="C463" s="39"/>
      <c r="D463" s="199" t="s">
        <v>165</v>
      </c>
      <c r="E463" s="39"/>
      <c r="F463" s="200" t="s">
        <v>560</v>
      </c>
      <c r="G463" s="39"/>
      <c r="H463" s="39"/>
      <c r="I463" s="196"/>
      <c r="J463" s="39"/>
      <c r="K463" s="39"/>
      <c r="L463" s="42"/>
      <c r="M463" s="197"/>
      <c r="N463" s="198"/>
      <c r="O463" s="67"/>
      <c r="P463" s="67"/>
      <c r="Q463" s="67"/>
      <c r="R463" s="67"/>
      <c r="S463" s="67"/>
      <c r="T463" s="68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20" t="s">
        <v>165</v>
      </c>
      <c r="AU463" s="20" t="s">
        <v>79</v>
      </c>
    </row>
    <row r="464" spans="1:65" s="12" customFormat="1" ht="22.9" customHeight="1">
      <c r="B464" s="165"/>
      <c r="C464" s="166"/>
      <c r="D464" s="167" t="s">
        <v>69</v>
      </c>
      <c r="E464" s="179" t="s">
        <v>561</v>
      </c>
      <c r="F464" s="179" t="s">
        <v>562</v>
      </c>
      <c r="G464" s="166"/>
      <c r="H464" s="166"/>
      <c r="I464" s="169"/>
      <c r="J464" s="180">
        <f>BK464</f>
        <v>0</v>
      </c>
      <c r="K464" s="166"/>
      <c r="L464" s="171"/>
      <c r="M464" s="172"/>
      <c r="N464" s="173"/>
      <c r="O464" s="173"/>
      <c r="P464" s="174">
        <f>SUM(P465:P484)</f>
        <v>0</v>
      </c>
      <c r="Q464" s="173"/>
      <c r="R464" s="174">
        <f>SUM(R465:R484)</f>
        <v>7.1999999999999998E-3</v>
      </c>
      <c r="S464" s="173"/>
      <c r="T464" s="175">
        <f>SUM(T465:T484)</f>
        <v>0</v>
      </c>
      <c r="AR464" s="176" t="s">
        <v>79</v>
      </c>
      <c r="AT464" s="177" t="s">
        <v>69</v>
      </c>
      <c r="AU464" s="177" t="s">
        <v>77</v>
      </c>
      <c r="AY464" s="176" t="s">
        <v>151</v>
      </c>
      <c r="BK464" s="178">
        <f>SUM(BK465:BK484)</f>
        <v>0</v>
      </c>
    </row>
    <row r="465" spans="1:65" s="2" customFormat="1" ht="24.2" customHeight="1">
      <c r="A465" s="37"/>
      <c r="B465" s="38"/>
      <c r="C465" s="181" t="s">
        <v>563</v>
      </c>
      <c r="D465" s="181" t="s">
        <v>155</v>
      </c>
      <c r="E465" s="182" t="s">
        <v>564</v>
      </c>
      <c r="F465" s="183" t="s">
        <v>565</v>
      </c>
      <c r="G465" s="184" t="s">
        <v>448</v>
      </c>
      <c r="H465" s="185">
        <v>4</v>
      </c>
      <c r="I465" s="186"/>
      <c r="J465" s="187">
        <f>ROUND(I465*H465,2)</f>
        <v>0</v>
      </c>
      <c r="K465" s="183" t="s">
        <v>159</v>
      </c>
      <c r="L465" s="42"/>
      <c r="M465" s="188" t="s">
        <v>19</v>
      </c>
      <c r="N465" s="189" t="s">
        <v>41</v>
      </c>
      <c r="O465" s="67"/>
      <c r="P465" s="190">
        <f>O465*H465</f>
        <v>0</v>
      </c>
      <c r="Q465" s="190">
        <v>8.4000000000000003E-4</v>
      </c>
      <c r="R465" s="190">
        <f>Q465*H465</f>
        <v>3.3600000000000001E-3</v>
      </c>
      <c r="S465" s="190">
        <v>0</v>
      </c>
      <c r="T465" s="191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2" t="s">
        <v>170</v>
      </c>
      <c r="AT465" s="192" t="s">
        <v>155</v>
      </c>
      <c r="AU465" s="192" t="s">
        <v>79</v>
      </c>
      <c r="AY465" s="20" t="s">
        <v>151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20" t="s">
        <v>77</v>
      </c>
      <c r="BK465" s="193">
        <f>ROUND(I465*H465,2)</f>
        <v>0</v>
      </c>
      <c r="BL465" s="20" t="s">
        <v>170</v>
      </c>
      <c r="BM465" s="192" t="s">
        <v>566</v>
      </c>
    </row>
    <row r="466" spans="1:65" s="2" customFormat="1" ht="19.5">
      <c r="A466" s="37"/>
      <c r="B466" s="38"/>
      <c r="C466" s="39"/>
      <c r="D466" s="194" t="s">
        <v>163</v>
      </c>
      <c r="E466" s="39"/>
      <c r="F466" s="195" t="s">
        <v>567</v>
      </c>
      <c r="G466" s="39"/>
      <c r="H466" s="39"/>
      <c r="I466" s="196"/>
      <c r="J466" s="39"/>
      <c r="K466" s="39"/>
      <c r="L466" s="42"/>
      <c r="M466" s="197"/>
      <c r="N466" s="198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163</v>
      </c>
      <c r="AU466" s="20" t="s">
        <v>79</v>
      </c>
    </row>
    <row r="467" spans="1:65" s="2" customFormat="1" ht="11.25">
      <c r="A467" s="37"/>
      <c r="B467" s="38"/>
      <c r="C467" s="39"/>
      <c r="D467" s="199" t="s">
        <v>165</v>
      </c>
      <c r="E467" s="39"/>
      <c r="F467" s="200" t="s">
        <v>568</v>
      </c>
      <c r="G467" s="39"/>
      <c r="H467" s="39"/>
      <c r="I467" s="196"/>
      <c r="J467" s="39"/>
      <c r="K467" s="39"/>
      <c r="L467" s="42"/>
      <c r="M467" s="197"/>
      <c r="N467" s="198"/>
      <c r="O467" s="67"/>
      <c r="P467" s="67"/>
      <c r="Q467" s="67"/>
      <c r="R467" s="67"/>
      <c r="S467" s="67"/>
      <c r="T467" s="68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165</v>
      </c>
      <c r="AU467" s="20" t="s">
        <v>79</v>
      </c>
    </row>
    <row r="468" spans="1:65" s="13" customFormat="1" ht="11.25">
      <c r="B468" s="201"/>
      <c r="C468" s="202"/>
      <c r="D468" s="194" t="s">
        <v>167</v>
      </c>
      <c r="E468" s="203" t="s">
        <v>19</v>
      </c>
      <c r="F468" s="204" t="s">
        <v>569</v>
      </c>
      <c r="G468" s="202"/>
      <c r="H468" s="205">
        <v>4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167</v>
      </c>
      <c r="AU468" s="211" t="s">
        <v>79</v>
      </c>
      <c r="AV468" s="13" t="s">
        <v>79</v>
      </c>
      <c r="AW468" s="13" t="s">
        <v>32</v>
      </c>
      <c r="AX468" s="13" t="s">
        <v>70</v>
      </c>
      <c r="AY468" s="211" t="s">
        <v>151</v>
      </c>
    </row>
    <row r="469" spans="1:65" s="14" customFormat="1" ht="11.25">
      <c r="B469" s="212"/>
      <c r="C469" s="213"/>
      <c r="D469" s="194" t="s">
        <v>167</v>
      </c>
      <c r="E469" s="214" t="s">
        <v>19</v>
      </c>
      <c r="F469" s="215" t="s">
        <v>169</v>
      </c>
      <c r="G469" s="213"/>
      <c r="H469" s="216">
        <v>4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167</v>
      </c>
      <c r="AU469" s="222" t="s">
        <v>79</v>
      </c>
      <c r="AV469" s="14" t="s">
        <v>161</v>
      </c>
      <c r="AW469" s="14" t="s">
        <v>32</v>
      </c>
      <c r="AX469" s="14" t="s">
        <v>77</v>
      </c>
      <c r="AY469" s="222" t="s">
        <v>151</v>
      </c>
    </row>
    <row r="470" spans="1:65" s="2" customFormat="1" ht="16.5" customHeight="1">
      <c r="A470" s="37"/>
      <c r="B470" s="38"/>
      <c r="C470" s="181" t="s">
        <v>570</v>
      </c>
      <c r="D470" s="181" t="s">
        <v>155</v>
      </c>
      <c r="E470" s="182" t="s">
        <v>571</v>
      </c>
      <c r="F470" s="183" t="s">
        <v>572</v>
      </c>
      <c r="G470" s="184" t="s">
        <v>345</v>
      </c>
      <c r="H470" s="185">
        <v>2</v>
      </c>
      <c r="I470" s="186"/>
      <c r="J470" s="187">
        <f>ROUND(I470*H470,2)</f>
        <v>0</v>
      </c>
      <c r="K470" s="183" t="s">
        <v>159</v>
      </c>
      <c r="L470" s="42"/>
      <c r="M470" s="188" t="s">
        <v>19</v>
      </c>
      <c r="N470" s="189" t="s">
        <v>41</v>
      </c>
      <c r="O470" s="67"/>
      <c r="P470" s="190">
        <f>O470*H470</f>
        <v>0</v>
      </c>
      <c r="Q470" s="190">
        <v>0</v>
      </c>
      <c r="R470" s="190">
        <f>Q470*H470</f>
        <v>0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170</v>
      </c>
      <c r="AT470" s="192" t="s">
        <v>155</v>
      </c>
      <c r="AU470" s="192" t="s">
        <v>79</v>
      </c>
      <c r="AY470" s="20" t="s">
        <v>151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77</v>
      </c>
      <c r="BK470" s="193">
        <f>ROUND(I470*H470,2)</f>
        <v>0</v>
      </c>
      <c r="BL470" s="20" t="s">
        <v>170</v>
      </c>
      <c r="BM470" s="192" t="s">
        <v>573</v>
      </c>
    </row>
    <row r="471" spans="1:65" s="2" customFormat="1" ht="19.5">
      <c r="A471" s="37"/>
      <c r="B471" s="38"/>
      <c r="C471" s="39"/>
      <c r="D471" s="194" t="s">
        <v>163</v>
      </c>
      <c r="E471" s="39"/>
      <c r="F471" s="195" t="s">
        <v>574</v>
      </c>
      <c r="G471" s="39"/>
      <c r="H471" s="39"/>
      <c r="I471" s="196"/>
      <c r="J471" s="39"/>
      <c r="K471" s="39"/>
      <c r="L471" s="42"/>
      <c r="M471" s="197"/>
      <c r="N471" s="198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163</v>
      </c>
      <c r="AU471" s="20" t="s">
        <v>79</v>
      </c>
    </row>
    <row r="472" spans="1:65" s="2" customFormat="1" ht="11.25">
      <c r="A472" s="37"/>
      <c r="B472" s="38"/>
      <c r="C472" s="39"/>
      <c r="D472" s="199" t="s">
        <v>165</v>
      </c>
      <c r="E472" s="39"/>
      <c r="F472" s="200" t="s">
        <v>575</v>
      </c>
      <c r="G472" s="39"/>
      <c r="H472" s="39"/>
      <c r="I472" s="196"/>
      <c r="J472" s="39"/>
      <c r="K472" s="39"/>
      <c r="L472" s="42"/>
      <c r="M472" s="197"/>
      <c r="N472" s="198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165</v>
      </c>
      <c r="AU472" s="20" t="s">
        <v>79</v>
      </c>
    </row>
    <row r="473" spans="1:65" s="13" customFormat="1" ht="11.25">
      <c r="B473" s="201"/>
      <c r="C473" s="202"/>
      <c r="D473" s="194" t="s">
        <v>167</v>
      </c>
      <c r="E473" s="203" t="s">
        <v>19</v>
      </c>
      <c r="F473" s="204" t="s">
        <v>349</v>
      </c>
      <c r="G473" s="202"/>
      <c r="H473" s="205">
        <v>2</v>
      </c>
      <c r="I473" s="206"/>
      <c r="J473" s="202"/>
      <c r="K473" s="202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167</v>
      </c>
      <c r="AU473" s="211" t="s">
        <v>79</v>
      </c>
      <c r="AV473" s="13" t="s">
        <v>79</v>
      </c>
      <c r="AW473" s="13" t="s">
        <v>32</v>
      </c>
      <c r="AX473" s="13" t="s">
        <v>77</v>
      </c>
      <c r="AY473" s="211" t="s">
        <v>151</v>
      </c>
    </row>
    <row r="474" spans="1:65" s="2" customFormat="1" ht="24.2" customHeight="1">
      <c r="A474" s="37"/>
      <c r="B474" s="38"/>
      <c r="C474" s="181" t="s">
        <v>576</v>
      </c>
      <c r="D474" s="181" t="s">
        <v>155</v>
      </c>
      <c r="E474" s="182" t="s">
        <v>577</v>
      </c>
      <c r="F474" s="183" t="s">
        <v>578</v>
      </c>
      <c r="G474" s="184" t="s">
        <v>448</v>
      </c>
      <c r="H474" s="185">
        <v>4</v>
      </c>
      <c r="I474" s="186"/>
      <c r="J474" s="187">
        <f>ROUND(I474*H474,2)</f>
        <v>0</v>
      </c>
      <c r="K474" s="183" t="s">
        <v>159</v>
      </c>
      <c r="L474" s="42"/>
      <c r="M474" s="188" t="s">
        <v>19</v>
      </c>
      <c r="N474" s="189" t="s">
        <v>41</v>
      </c>
      <c r="O474" s="67"/>
      <c r="P474" s="190">
        <f>O474*H474</f>
        <v>0</v>
      </c>
      <c r="Q474" s="190">
        <v>9.5E-4</v>
      </c>
      <c r="R474" s="190">
        <f>Q474*H474</f>
        <v>3.8E-3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170</v>
      </c>
      <c r="AT474" s="192" t="s">
        <v>155</v>
      </c>
      <c r="AU474" s="192" t="s">
        <v>79</v>
      </c>
      <c r="AY474" s="20" t="s">
        <v>151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77</v>
      </c>
      <c r="BK474" s="193">
        <f>ROUND(I474*H474,2)</f>
        <v>0</v>
      </c>
      <c r="BL474" s="20" t="s">
        <v>170</v>
      </c>
      <c r="BM474" s="192" t="s">
        <v>579</v>
      </c>
    </row>
    <row r="475" spans="1:65" s="2" customFormat="1" ht="29.25">
      <c r="A475" s="37"/>
      <c r="B475" s="38"/>
      <c r="C475" s="39"/>
      <c r="D475" s="194" t="s">
        <v>163</v>
      </c>
      <c r="E475" s="39"/>
      <c r="F475" s="195" t="s">
        <v>580</v>
      </c>
      <c r="G475" s="39"/>
      <c r="H475" s="39"/>
      <c r="I475" s="196"/>
      <c r="J475" s="39"/>
      <c r="K475" s="39"/>
      <c r="L475" s="42"/>
      <c r="M475" s="197"/>
      <c r="N475" s="198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163</v>
      </c>
      <c r="AU475" s="20" t="s">
        <v>79</v>
      </c>
    </row>
    <row r="476" spans="1:65" s="2" customFormat="1" ht="11.25">
      <c r="A476" s="37"/>
      <c r="B476" s="38"/>
      <c r="C476" s="39"/>
      <c r="D476" s="199" t="s">
        <v>165</v>
      </c>
      <c r="E476" s="39"/>
      <c r="F476" s="200" t="s">
        <v>581</v>
      </c>
      <c r="G476" s="39"/>
      <c r="H476" s="39"/>
      <c r="I476" s="196"/>
      <c r="J476" s="39"/>
      <c r="K476" s="39"/>
      <c r="L476" s="42"/>
      <c r="M476" s="197"/>
      <c r="N476" s="198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165</v>
      </c>
      <c r="AU476" s="20" t="s">
        <v>79</v>
      </c>
    </row>
    <row r="477" spans="1:65" s="13" customFormat="1" ht="11.25">
      <c r="B477" s="201"/>
      <c r="C477" s="202"/>
      <c r="D477" s="194" t="s">
        <v>167</v>
      </c>
      <c r="E477" s="203" t="s">
        <v>19</v>
      </c>
      <c r="F477" s="204" t="s">
        <v>160</v>
      </c>
      <c r="G477" s="202"/>
      <c r="H477" s="205">
        <v>4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167</v>
      </c>
      <c r="AU477" s="211" t="s">
        <v>79</v>
      </c>
      <c r="AV477" s="13" t="s">
        <v>79</v>
      </c>
      <c r="AW477" s="13" t="s">
        <v>32</v>
      </c>
      <c r="AX477" s="13" t="s">
        <v>77</v>
      </c>
      <c r="AY477" s="211" t="s">
        <v>151</v>
      </c>
    </row>
    <row r="478" spans="1:65" s="2" customFormat="1" ht="21.75" customHeight="1">
      <c r="A478" s="37"/>
      <c r="B478" s="38"/>
      <c r="C478" s="181" t="s">
        <v>582</v>
      </c>
      <c r="D478" s="181" t="s">
        <v>155</v>
      </c>
      <c r="E478" s="182" t="s">
        <v>583</v>
      </c>
      <c r="F478" s="183" t="s">
        <v>584</v>
      </c>
      <c r="G478" s="184" t="s">
        <v>448</v>
      </c>
      <c r="H478" s="185">
        <v>4</v>
      </c>
      <c r="I478" s="186"/>
      <c r="J478" s="187">
        <f>ROUND(I478*H478,2)</f>
        <v>0</v>
      </c>
      <c r="K478" s="183" t="s">
        <v>159</v>
      </c>
      <c r="L478" s="42"/>
      <c r="M478" s="188" t="s">
        <v>19</v>
      </c>
      <c r="N478" s="189" t="s">
        <v>41</v>
      </c>
      <c r="O478" s="67"/>
      <c r="P478" s="190">
        <f>O478*H478</f>
        <v>0</v>
      </c>
      <c r="Q478" s="190">
        <v>1.0000000000000001E-5</v>
      </c>
      <c r="R478" s="190">
        <f>Q478*H478</f>
        <v>4.0000000000000003E-5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170</v>
      </c>
      <c r="AT478" s="192" t="s">
        <v>155</v>
      </c>
      <c r="AU478" s="192" t="s">
        <v>79</v>
      </c>
      <c r="AY478" s="20" t="s">
        <v>151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77</v>
      </c>
      <c r="BK478" s="193">
        <f>ROUND(I478*H478,2)</f>
        <v>0</v>
      </c>
      <c r="BL478" s="20" t="s">
        <v>170</v>
      </c>
      <c r="BM478" s="192" t="s">
        <v>585</v>
      </c>
    </row>
    <row r="479" spans="1:65" s="2" customFormat="1" ht="19.5">
      <c r="A479" s="37"/>
      <c r="B479" s="38"/>
      <c r="C479" s="39"/>
      <c r="D479" s="194" t="s">
        <v>163</v>
      </c>
      <c r="E479" s="39"/>
      <c r="F479" s="195" t="s">
        <v>586</v>
      </c>
      <c r="G479" s="39"/>
      <c r="H479" s="39"/>
      <c r="I479" s="196"/>
      <c r="J479" s="39"/>
      <c r="K479" s="39"/>
      <c r="L479" s="42"/>
      <c r="M479" s="197"/>
      <c r="N479" s="198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163</v>
      </c>
      <c r="AU479" s="20" t="s">
        <v>79</v>
      </c>
    </row>
    <row r="480" spans="1:65" s="2" customFormat="1" ht="11.25">
      <c r="A480" s="37"/>
      <c r="B480" s="38"/>
      <c r="C480" s="39"/>
      <c r="D480" s="199" t="s">
        <v>165</v>
      </c>
      <c r="E480" s="39"/>
      <c r="F480" s="200" t="s">
        <v>587</v>
      </c>
      <c r="G480" s="39"/>
      <c r="H480" s="39"/>
      <c r="I480" s="196"/>
      <c r="J480" s="39"/>
      <c r="K480" s="39"/>
      <c r="L480" s="42"/>
      <c r="M480" s="197"/>
      <c r="N480" s="198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165</v>
      </c>
      <c r="AU480" s="20" t="s">
        <v>79</v>
      </c>
    </row>
    <row r="481" spans="1:65" s="13" customFormat="1" ht="11.25">
      <c r="B481" s="201"/>
      <c r="C481" s="202"/>
      <c r="D481" s="194" t="s">
        <v>167</v>
      </c>
      <c r="E481" s="203" t="s">
        <v>19</v>
      </c>
      <c r="F481" s="204" t="s">
        <v>160</v>
      </c>
      <c r="G481" s="202"/>
      <c r="H481" s="205">
        <v>4</v>
      </c>
      <c r="I481" s="206"/>
      <c r="J481" s="202"/>
      <c r="K481" s="202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167</v>
      </c>
      <c r="AU481" s="211" t="s">
        <v>79</v>
      </c>
      <c r="AV481" s="13" t="s">
        <v>79</v>
      </c>
      <c r="AW481" s="13" t="s">
        <v>32</v>
      </c>
      <c r="AX481" s="13" t="s">
        <v>77</v>
      </c>
      <c r="AY481" s="211" t="s">
        <v>151</v>
      </c>
    </row>
    <row r="482" spans="1:65" s="2" customFormat="1" ht="24.2" customHeight="1">
      <c r="A482" s="37"/>
      <c r="B482" s="38"/>
      <c r="C482" s="181" t="s">
        <v>588</v>
      </c>
      <c r="D482" s="181" t="s">
        <v>155</v>
      </c>
      <c r="E482" s="182" t="s">
        <v>589</v>
      </c>
      <c r="F482" s="183" t="s">
        <v>590</v>
      </c>
      <c r="G482" s="184" t="s">
        <v>199</v>
      </c>
      <c r="H482" s="185">
        <v>7.0000000000000001E-3</v>
      </c>
      <c r="I482" s="186"/>
      <c r="J482" s="187">
        <f>ROUND(I482*H482,2)</f>
        <v>0</v>
      </c>
      <c r="K482" s="183" t="s">
        <v>159</v>
      </c>
      <c r="L482" s="42"/>
      <c r="M482" s="188" t="s">
        <v>19</v>
      </c>
      <c r="N482" s="189" t="s">
        <v>41</v>
      </c>
      <c r="O482" s="67"/>
      <c r="P482" s="190">
        <f>O482*H482</f>
        <v>0</v>
      </c>
      <c r="Q482" s="190">
        <v>0</v>
      </c>
      <c r="R482" s="190">
        <f>Q482*H482</f>
        <v>0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170</v>
      </c>
      <c r="AT482" s="192" t="s">
        <v>155</v>
      </c>
      <c r="AU482" s="192" t="s">
        <v>79</v>
      </c>
      <c r="AY482" s="20" t="s">
        <v>151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77</v>
      </c>
      <c r="BK482" s="193">
        <f>ROUND(I482*H482,2)</f>
        <v>0</v>
      </c>
      <c r="BL482" s="20" t="s">
        <v>170</v>
      </c>
      <c r="BM482" s="192" t="s">
        <v>591</v>
      </c>
    </row>
    <row r="483" spans="1:65" s="2" customFormat="1" ht="29.25">
      <c r="A483" s="37"/>
      <c r="B483" s="38"/>
      <c r="C483" s="39"/>
      <c r="D483" s="194" t="s">
        <v>163</v>
      </c>
      <c r="E483" s="39"/>
      <c r="F483" s="195" t="s">
        <v>592</v>
      </c>
      <c r="G483" s="39"/>
      <c r="H483" s="39"/>
      <c r="I483" s="196"/>
      <c r="J483" s="39"/>
      <c r="K483" s="39"/>
      <c r="L483" s="42"/>
      <c r="M483" s="197"/>
      <c r="N483" s="198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163</v>
      </c>
      <c r="AU483" s="20" t="s">
        <v>79</v>
      </c>
    </row>
    <row r="484" spans="1:65" s="2" customFormat="1" ht="11.25">
      <c r="A484" s="37"/>
      <c r="B484" s="38"/>
      <c r="C484" s="39"/>
      <c r="D484" s="199" t="s">
        <v>165</v>
      </c>
      <c r="E484" s="39"/>
      <c r="F484" s="200" t="s">
        <v>593</v>
      </c>
      <c r="G484" s="39"/>
      <c r="H484" s="39"/>
      <c r="I484" s="196"/>
      <c r="J484" s="39"/>
      <c r="K484" s="39"/>
      <c r="L484" s="42"/>
      <c r="M484" s="197"/>
      <c r="N484" s="198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165</v>
      </c>
      <c r="AU484" s="20" t="s">
        <v>79</v>
      </c>
    </row>
    <row r="485" spans="1:65" s="12" customFormat="1" ht="22.9" customHeight="1">
      <c r="B485" s="165"/>
      <c r="C485" s="166"/>
      <c r="D485" s="167" t="s">
        <v>69</v>
      </c>
      <c r="E485" s="179" t="s">
        <v>594</v>
      </c>
      <c r="F485" s="179" t="s">
        <v>595</v>
      </c>
      <c r="G485" s="166"/>
      <c r="H485" s="166"/>
      <c r="I485" s="169"/>
      <c r="J485" s="180">
        <f>BK485</f>
        <v>0</v>
      </c>
      <c r="K485" s="166"/>
      <c r="L485" s="171"/>
      <c r="M485" s="172"/>
      <c r="N485" s="173"/>
      <c r="O485" s="173"/>
      <c r="P485" s="174">
        <f>SUM(P486:P501)</f>
        <v>0</v>
      </c>
      <c r="Q485" s="173"/>
      <c r="R485" s="174">
        <f>SUM(R486:R501)</f>
        <v>3.3E-3</v>
      </c>
      <c r="S485" s="173"/>
      <c r="T485" s="175">
        <f>SUM(T486:T501)</f>
        <v>2.0320000000000001E-2</v>
      </c>
      <c r="AR485" s="176" t="s">
        <v>79</v>
      </c>
      <c r="AT485" s="177" t="s">
        <v>69</v>
      </c>
      <c r="AU485" s="177" t="s">
        <v>77</v>
      </c>
      <c r="AY485" s="176" t="s">
        <v>151</v>
      </c>
      <c r="BK485" s="178">
        <f>SUM(BK486:BK501)</f>
        <v>0</v>
      </c>
    </row>
    <row r="486" spans="1:65" s="2" customFormat="1" ht="16.5" customHeight="1">
      <c r="A486" s="37"/>
      <c r="B486" s="38"/>
      <c r="C486" s="181" t="s">
        <v>596</v>
      </c>
      <c r="D486" s="181" t="s">
        <v>155</v>
      </c>
      <c r="E486" s="182" t="s">
        <v>597</v>
      </c>
      <c r="F486" s="183" t="s">
        <v>598</v>
      </c>
      <c r="G486" s="184" t="s">
        <v>599</v>
      </c>
      <c r="H486" s="185">
        <v>1</v>
      </c>
      <c r="I486" s="186"/>
      <c r="J486" s="187">
        <f>ROUND(I486*H486,2)</f>
        <v>0</v>
      </c>
      <c r="K486" s="183" t="s">
        <v>159</v>
      </c>
      <c r="L486" s="42"/>
      <c r="M486" s="188" t="s">
        <v>19</v>
      </c>
      <c r="N486" s="189" t="s">
        <v>41</v>
      </c>
      <c r="O486" s="67"/>
      <c r="P486" s="190">
        <f>O486*H486</f>
        <v>0</v>
      </c>
      <c r="Q486" s="190">
        <v>0</v>
      </c>
      <c r="R486" s="190">
        <f>Q486*H486</f>
        <v>0</v>
      </c>
      <c r="S486" s="190">
        <v>1.9460000000000002E-2</v>
      </c>
      <c r="T486" s="191">
        <f>S486*H486</f>
        <v>1.9460000000000002E-2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170</v>
      </c>
      <c r="AT486" s="192" t="s">
        <v>155</v>
      </c>
      <c r="AU486" s="192" t="s">
        <v>79</v>
      </c>
      <c r="AY486" s="20" t="s">
        <v>151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77</v>
      </c>
      <c r="BK486" s="193">
        <f>ROUND(I486*H486,2)</f>
        <v>0</v>
      </c>
      <c r="BL486" s="20" t="s">
        <v>170</v>
      </c>
      <c r="BM486" s="192" t="s">
        <v>600</v>
      </c>
    </row>
    <row r="487" spans="1:65" s="2" customFormat="1" ht="11.25">
      <c r="A487" s="37"/>
      <c r="B487" s="38"/>
      <c r="C487" s="39"/>
      <c r="D487" s="194" t="s">
        <v>163</v>
      </c>
      <c r="E487" s="39"/>
      <c r="F487" s="195" t="s">
        <v>601</v>
      </c>
      <c r="G487" s="39"/>
      <c r="H487" s="39"/>
      <c r="I487" s="196"/>
      <c r="J487" s="39"/>
      <c r="K487" s="39"/>
      <c r="L487" s="42"/>
      <c r="M487" s="197"/>
      <c r="N487" s="198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163</v>
      </c>
      <c r="AU487" s="20" t="s">
        <v>79</v>
      </c>
    </row>
    <row r="488" spans="1:65" s="2" customFormat="1" ht="11.25">
      <c r="A488" s="37"/>
      <c r="B488" s="38"/>
      <c r="C488" s="39"/>
      <c r="D488" s="199" t="s">
        <v>165</v>
      </c>
      <c r="E488" s="39"/>
      <c r="F488" s="200" t="s">
        <v>602</v>
      </c>
      <c r="G488" s="39"/>
      <c r="H488" s="39"/>
      <c r="I488" s="196"/>
      <c r="J488" s="39"/>
      <c r="K488" s="39"/>
      <c r="L488" s="42"/>
      <c r="M488" s="197"/>
      <c r="N488" s="198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165</v>
      </c>
      <c r="AU488" s="20" t="s">
        <v>79</v>
      </c>
    </row>
    <row r="489" spans="1:65" s="13" customFormat="1" ht="11.25">
      <c r="B489" s="201"/>
      <c r="C489" s="202"/>
      <c r="D489" s="194" t="s">
        <v>167</v>
      </c>
      <c r="E489" s="203" t="s">
        <v>19</v>
      </c>
      <c r="F489" s="204" t="s">
        <v>77</v>
      </c>
      <c r="G489" s="202"/>
      <c r="H489" s="205">
        <v>1</v>
      </c>
      <c r="I489" s="206"/>
      <c r="J489" s="202"/>
      <c r="K489" s="202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167</v>
      </c>
      <c r="AU489" s="211" t="s">
        <v>79</v>
      </c>
      <c r="AV489" s="13" t="s">
        <v>79</v>
      </c>
      <c r="AW489" s="13" t="s">
        <v>32</v>
      </c>
      <c r="AX489" s="13" t="s">
        <v>77</v>
      </c>
      <c r="AY489" s="211" t="s">
        <v>151</v>
      </c>
    </row>
    <row r="490" spans="1:65" s="2" customFormat="1" ht="16.5" customHeight="1">
      <c r="A490" s="37"/>
      <c r="B490" s="38"/>
      <c r="C490" s="181" t="s">
        <v>321</v>
      </c>
      <c r="D490" s="181" t="s">
        <v>155</v>
      </c>
      <c r="E490" s="182" t="s">
        <v>603</v>
      </c>
      <c r="F490" s="183" t="s">
        <v>604</v>
      </c>
      <c r="G490" s="184" t="s">
        <v>599</v>
      </c>
      <c r="H490" s="185">
        <v>1</v>
      </c>
      <c r="I490" s="186"/>
      <c r="J490" s="187">
        <f>ROUND(I490*H490,2)</f>
        <v>0</v>
      </c>
      <c r="K490" s="183" t="s">
        <v>159</v>
      </c>
      <c r="L490" s="42"/>
      <c r="M490" s="188" t="s">
        <v>19</v>
      </c>
      <c r="N490" s="189" t="s">
        <v>41</v>
      </c>
      <c r="O490" s="67"/>
      <c r="P490" s="190">
        <f>O490*H490</f>
        <v>0</v>
      </c>
      <c r="Q490" s="190">
        <v>3.2599999999999999E-3</v>
      </c>
      <c r="R490" s="190">
        <f>Q490*H490</f>
        <v>3.2599999999999999E-3</v>
      </c>
      <c r="S490" s="190">
        <v>0</v>
      </c>
      <c r="T490" s="191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2" t="s">
        <v>170</v>
      </c>
      <c r="AT490" s="192" t="s">
        <v>155</v>
      </c>
      <c r="AU490" s="192" t="s">
        <v>79</v>
      </c>
      <c r="AY490" s="20" t="s">
        <v>151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20" t="s">
        <v>77</v>
      </c>
      <c r="BK490" s="193">
        <f>ROUND(I490*H490,2)</f>
        <v>0</v>
      </c>
      <c r="BL490" s="20" t="s">
        <v>170</v>
      </c>
      <c r="BM490" s="192" t="s">
        <v>605</v>
      </c>
    </row>
    <row r="491" spans="1:65" s="2" customFormat="1" ht="11.25">
      <c r="A491" s="37"/>
      <c r="B491" s="38"/>
      <c r="C491" s="39"/>
      <c r="D491" s="194" t="s">
        <v>163</v>
      </c>
      <c r="E491" s="39"/>
      <c r="F491" s="195" t="s">
        <v>606</v>
      </c>
      <c r="G491" s="39"/>
      <c r="H491" s="39"/>
      <c r="I491" s="196"/>
      <c r="J491" s="39"/>
      <c r="K491" s="39"/>
      <c r="L491" s="42"/>
      <c r="M491" s="197"/>
      <c r="N491" s="198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163</v>
      </c>
      <c r="AU491" s="20" t="s">
        <v>79</v>
      </c>
    </row>
    <row r="492" spans="1:65" s="2" customFormat="1" ht="11.25">
      <c r="A492" s="37"/>
      <c r="B492" s="38"/>
      <c r="C492" s="39"/>
      <c r="D492" s="199" t="s">
        <v>165</v>
      </c>
      <c r="E492" s="39"/>
      <c r="F492" s="200" t="s">
        <v>607</v>
      </c>
      <c r="G492" s="39"/>
      <c r="H492" s="39"/>
      <c r="I492" s="196"/>
      <c r="J492" s="39"/>
      <c r="K492" s="39"/>
      <c r="L492" s="42"/>
      <c r="M492" s="197"/>
      <c r="N492" s="198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165</v>
      </c>
      <c r="AU492" s="20" t="s">
        <v>79</v>
      </c>
    </row>
    <row r="493" spans="1:65" s="13" customFormat="1" ht="11.25">
      <c r="B493" s="201"/>
      <c r="C493" s="202"/>
      <c r="D493" s="194" t="s">
        <v>167</v>
      </c>
      <c r="E493" s="203" t="s">
        <v>19</v>
      </c>
      <c r="F493" s="204" t="s">
        <v>77</v>
      </c>
      <c r="G493" s="202"/>
      <c r="H493" s="205">
        <v>1</v>
      </c>
      <c r="I493" s="206"/>
      <c r="J493" s="202"/>
      <c r="K493" s="202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167</v>
      </c>
      <c r="AU493" s="211" t="s">
        <v>79</v>
      </c>
      <c r="AV493" s="13" t="s">
        <v>79</v>
      </c>
      <c r="AW493" s="13" t="s">
        <v>32</v>
      </c>
      <c r="AX493" s="13" t="s">
        <v>77</v>
      </c>
      <c r="AY493" s="211" t="s">
        <v>151</v>
      </c>
    </row>
    <row r="494" spans="1:65" s="2" customFormat="1" ht="16.5" customHeight="1">
      <c r="A494" s="37"/>
      <c r="B494" s="38"/>
      <c r="C494" s="181" t="s">
        <v>608</v>
      </c>
      <c r="D494" s="181" t="s">
        <v>155</v>
      </c>
      <c r="E494" s="182" t="s">
        <v>609</v>
      </c>
      <c r="F494" s="183" t="s">
        <v>610</v>
      </c>
      <c r="G494" s="184" t="s">
        <v>599</v>
      </c>
      <c r="H494" s="185">
        <v>1</v>
      </c>
      <c r="I494" s="186"/>
      <c r="J494" s="187">
        <f>ROUND(I494*H494,2)</f>
        <v>0</v>
      </c>
      <c r="K494" s="183" t="s">
        <v>159</v>
      </c>
      <c r="L494" s="42"/>
      <c r="M494" s="188" t="s">
        <v>19</v>
      </c>
      <c r="N494" s="189" t="s">
        <v>41</v>
      </c>
      <c r="O494" s="67"/>
      <c r="P494" s="190">
        <f>O494*H494</f>
        <v>0</v>
      </c>
      <c r="Q494" s="190">
        <v>0</v>
      </c>
      <c r="R494" s="190">
        <f>Q494*H494</f>
        <v>0</v>
      </c>
      <c r="S494" s="190">
        <v>8.5999999999999998E-4</v>
      </c>
      <c r="T494" s="191">
        <f>S494*H494</f>
        <v>8.5999999999999998E-4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2" t="s">
        <v>170</v>
      </c>
      <c r="AT494" s="192" t="s">
        <v>155</v>
      </c>
      <c r="AU494" s="192" t="s">
        <v>79</v>
      </c>
      <c r="AY494" s="20" t="s">
        <v>151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20" t="s">
        <v>77</v>
      </c>
      <c r="BK494" s="193">
        <f>ROUND(I494*H494,2)</f>
        <v>0</v>
      </c>
      <c r="BL494" s="20" t="s">
        <v>170</v>
      </c>
      <c r="BM494" s="192" t="s">
        <v>611</v>
      </c>
    </row>
    <row r="495" spans="1:65" s="2" customFormat="1" ht="11.25">
      <c r="A495" s="37"/>
      <c r="B495" s="38"/>
      <c r="C495" s="39"/>
      <c r="D495" s="194" t="s">
        <v>163</v>
      </c>
      <c r="E495" s="39"/>
      <c r="F495" s="195" t="s">
        <v>612</v>
      </c>
      <c r="G495" s="39"/>
      <c r="H495" s="39"/>
      <c r="I495" s="196"/>
      <c r="J495" s="39"/>
      <c r="K495" s="39"/>
      <c r="L495" s="42"/>
      <c r="M495" s="197"/>
      <c r="N495" s="198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163</v>
      </c>
      <c r="AU495" s="20" t="s">
        <v>79</v>
      </c>
    </row>
    <row r="496" spans="1:65" s="2" customFormat="1" ht="11.25">
      <c r="A496" s="37"/>
      <c r="B496" s="38"/>
      <c r="C496" s="39"/>
      <c r="D496" s="199" t="s">
        <v>165</v>
      </c>
      <c r="E496" s="39"/>
      <c r="F496" s="200" t="s">
        <v>613</v>
      </c>
      <c r="G496" s="39"/>
      <c r="H496" s="39"/>
      <c r="I496" s="196"/>
      <c r="J496" s="39"/>
      <c r="K496" s="39"/>
      <c r="L496" s="42"/>
      <c r="M496" s="197"/>
      <c r="N496" s="198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165</v>
      </c>
      <c r="AU496" s="20" t="s">
        <v>79</v>
      </c>
    </row>
    <row r="497" spans="1:65" s="13" customFormat="1" ht="11.25">
      <c r="B497" s="201"/>
      <c r="C497" s="202"/>
      <c r="D497" s="194" t="s">
        <v>167</v>
      </c>
      <c r="E497" s="203" t="s">
        <v>19</v>
      </c>
      <c r="F497" s="204" t="s">
        <v>77</v>
      </c>
      <c r="G497" s="202"/>
      <c r="H497" s="205">
        <v>1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167</v>
      </c>
      <c r="AU497" s="211" t="s">
        <v>79</v>
      </c>
      <c r="AV497" s="13" t="s">
        <v>79</v>
      </c>
      <c r="AW497" s="13" t="s">
        <v>32</v>
      </c>
      <c r="AX497" s="13" t="s">
        <v>77</v>
      </c>
      <c r="AY497" s="211" t="s">
        <v>151</v>
      </c>
    </row>
    <row r="498" spans="1:65" s="2" customFormat="1" ht="24.2" customHeight="1">
      <c r="A498" s="37"/>
      <c r="B498" s="38"/>
      <c r="C498" s="181" t="s">
        <v>614</v>
      </c>
      <c r="D498" s="181" t="s">
        <v>155</v>
      </c>
      <c r="E498" s="182" t="s">
        <v>615</v>
      </c>
      <c r="F498" s="183" t="s">
        <v>616</v>
      </c>
      <c r="G498" s="184" t="s">
        <v>345</v>
      </c>
      <c r="H498" s="185">
        <v>1</v>
      </c>
      <c r="I498" s="186"/>
      <c r="J498" s="187">
        <f>ROUND(I498*H498,2)</f>
        <v>0</v>
      </c>
      <c r="K498" s="183" t="s">
        <v>159</v>
      </c>
      <c r="L498" s="42"/>
      <c r="M498" s="188" t="s">
        <v>19</v>
      </c>
      <c r="N498" s="189" t="s">
        <v>41</v>
      </c>
      <c r="O498" s="67"/>
      <c r="P498" s="190">
        <f>O498*H498</f>
        <v>0</v>
      </c>
      <c r="Q498" s="190">
        <v>4.0000000000000003E-5</v>
      </c>
      <c r="R498" s="190">
        <f>Q498*H498</f>
        <v>4.0000000000000003E-5</v>
      </c>
      <c r="S498" s="190">
        <v>0</v>
      </c>
      <c r="T498" s="191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2" t="s">
        <v>170</v>
      </c>
      <c r="AT498" s="192" t="s">
        <v>155</v>
      </c>
      <c r="AU498" s="192" t="s">
        <v>79</v>
      </c>
      <c r="AY498" s="20" t="s">
        <v>151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20" t="s">
        <v>77</v>
      </c>
      <c r="BK498" s="193">
        <f>ROUND(I498*H498,2)</f>
        <v>0</v>
      </c>
      <c r="BL498" s="20" t="s">
        <v>170</v>
      </c>
      <c r="BM498" s="192" t="s">
        <v>617</v>
      </c>
    </row>
    <row r="499" spans="1:65" s="2" customFormat="1" ht="11.25">
      <c r="A499" s="37"/>
      <c r="B499" s="38"/>
      <c r="C499" s="39"/>
      <c r="D499" s="194" t="s">
        <v>163</v>
      </c>
      <c r="E499" s="39"/>
      <c r="F499" s="195" t="s">
        <v>618</v>
      </c>
      <c r="G499" s="39"/>
      <c r="H499" s="39"/>
      <c r="I499" s="196"/>
      <c r="J499" s="39"/>
      <c r="K499" s="39"/>
      <c r="L499" s="42"/>
      <c r="M499" s="197"/>
      <c r="N499" s="198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20" t="s">
        <v>163</v>
      </c>
      <c r="AU499" s="20" t="s">
        <v>79</v>
      </c>
    </row>
    <row r="500" spans="1:65" s="2" customFormat="1" ht="11.25">
      <c r="A500" s="37"/>
      <c r="B500" s="38"/>
      <c r="C500" s="39"/>
      <c r="D500" s="199" t="s">
        <v>165</v>
      </c>
      <c r="E500" s="39"/>
      <c r="F500" s="200" t="s">
        <v>619</v>
      </c>
      <c r="G500" s="39"/>
      <c r="H500" s="39"/>
      <c r="I500" s="196"/>
      <c r="J500" s="39"/>
      <c r="K500" s="39"/>
      <c r="L500" s="42"/>
      <c r="M500" s="197"/>
      <c r="N500" s="198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165</v>
      </c>
      <c r="AU500" s="20" t="s">
        <v>79</v>
      </c>
    </row>
    <row r="501" spans="1:65" s="13" customFormat="1" ht="11.25">
      <c r="B501" s="201"/>
      <c r="C501" s="202"/>
      <c r="D501" s="194" t="s">
        <v>167</v>
      </c>
      <c r="E501" s="203" t="s">
        <v>19</v>
      </c>
      <c r="F501" s="204" t="s">
        <v>77</v>
      </c>
      <c r="G501" s="202"/>
      <c r="H501" s="205">
        <v>1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167</v>
      </c>
      <c r="AU501" s="211" t="s">
        <v>79</v>
      </c>
      <c r="AV501" s="13" t="s">
        <v>79</v>
      </c>
      <c r="AW501" s="13" t="s">
        <v>32</v>
      </c>
      <c r="AX501" s="13" t="s">
        <v>77</v>
      </c>
      <c r="AY501" s="211" t="s">
        <v>151</v>
      </c>
    </row>
    <row r="502" spans="1:65" s="12" customFormat="1" ht="22.9" customHeight="1">
      <c r="B502" s="165"/>
      <c r="C502" s="166"/>
      <c r="D502" s="167" t="s">
        <v>69</v>
      </c>
      <c r="E502" s="179" t="s">
        <v>620</v>
      </c>
      <c r="F502" s="179" t="s">
        <v>621</v>
      </c>
      <c r="G502" s="166"/>
      <c r="H502" s="166"/>
      <c r="I502" s="169"/>
      <c r="J502" s="180">
        <f>BK502</f>
        <v>0</v>
      </c>
      <c r="K502" s="166"/>
      <c r="L502" s="171"/>
      <c r="M502" s="172"/>
      <c r="N502" s="173"/>
      <c r="O502" s="173"/>
      <c r="P502" s="174">
        <f>SUM(P503:P510)</f>
        <v>0</v>
      </c>
      <c r="Q502" s="173"/>
      <c r="R502" s="174">
        <f>SUM(R503:R510)</f>
        <v>7.7312000000000006E-2</v>
      </c>
      <c r="S502" s="173"/>
      <c r="T502" s="175">
        <f>SUM(T503:T510)</f>
        <v>0</v>
      </c>
      <c r="AR502" s="176" t="s">
        <v>79</v>
      </c>
      <c r="AT502" s="177" t="s">
        <v>69</v>
      </c>
      <c r="AU502" s="177" t="s">
        <v>77</v>
      </c>
      <c r="AY502" s="176" t="s">
        <v>151</v>
      </c>
      <c r="BK502" s="178">
        <f>SUM(BK503:BK510)</f>
        <v>0</v>
      </c>
    </row>
    <row r="503" spans="1:65" s="2" customFormat="1" ht="24.2" customHeight="1">
      <c r="A503" s="37"/>
      <c r="B503" s="38"/>
      <c r="C503" s="181" t="s">
        <v>89</v>
      </c>
      <c r="D503" s="181" t="s">
        <v>155</v>
      </c>
      <c r="E503" s="182" t="s">
        <v>622</v>
      </c>
      <c r="F503" s="183" t="s">
        <v>623</v>
      </c>
      <c r="G503" s="184" t="s">
        <v>448</v>
      </c>
      <c r="H503" s="185">
        <v>3.2</v>
      </c>
      <c r="I503" s="186"/>
      <c r="J503" s="187">
        <f>ROUND(I503*H503,2)</f>
        <v>0</v>
      </c>
      <c r="K503" s="183" t="s">
        <v>159</v>
      </c>
      <c r="L503" s="42"/>
      <c r="M503" s="188" t="s">
        <v>19</v>
      </c>
      <c r="N503" s="189" t="s">
        <v>41</v>
      </c>
      <c r="O503" s="67"/>
      <c r="P503" s="190">
        <f>O503*H503</f>
        <v>0</v>
      </c>
      <c r="Q503" s="190">
        <v>2.4160000000000001E-2</v>
      </c>
      <c r="R503" s="190">
        <f>Q503*H503</f>
        <v>7.7312000000000006E-2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170</v>
      </c>
      <c r="AT503" s="192" t="s">
        <v>155</v>
      </c>
      <c r="AU503" s="192" t="s">
        <v>79</v>
      </c>
      <c r="AY503" s="20" t="s">
        <v>151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77</v>
      </c>
      <c r="BK503" s="193">
        <f>ROUND(I503*H503,2)</f>
        <v>0</v>
      </c>
      <c r="BL503" s="20" t="s">
        <v>170</v>
      </c>
      <c r="BM503" s="192" t="s">
        <v>624</v>
      </c>
    </row>
    <row r="504" spans="1:65" s="2" customFormat="1" ht="29.25">
      <c r="A504" s="37"/>
      <c r="B504" s="38"/>
      <c r="C504" s="39"/>
      <c r="D504" s="194" t="s">
        <v>163</v>
      </c>
      <c r="E504" s="39"/>
      <c r="F504" s="195" t="s">
        <v>625</v>
      </c>
      <c r="G504" s="39"/>
      <c r="H504" s="39"/>
      <c r="I504" s="196"/>
      <c r="J504" s="39"/>
      <c r="K504" s="39"/>
      <c r="L504" s="42"/>
      <c r="M504" s="197"/>
      <c r="N504" s="198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163</v>
      </c>
      <c r="AU504" s="20" t="s">
        <v>79</v>
      </c>
    </row>
    <row r="505" spans="1:65" s="2" customFormat="1" ht="11.25">
      <c r="A505" s="37"/>
      <c r="B505" s="38"/>
      <c r="C505" s="39"/>
      <c r="D505" s="199" t="s">
        <v>165</v>
      </c>
      <c r="E505" s="39"/>
      <c r="F505" s="200" t="s">
        <v>626</v>
      </c>
      <c r="G505" s="39"/>
      <c r="H505" s="39"/>
      <c r="I505" s="196"/>
      <c r="J505" s="39"/>
      <c r="K505" s="39"/>
      <c r="L505" s="42"/>
      <c r="M505" s="197"/>
      <c r="N505" s="198"/>
      <c r="O505" s="67"/>
      <c r="P505" s="67"/>
      <c r="Q505" s="67"/>
      <c r="R505" s="67"/>
      <c r="S505" s="67"/>
      <c r="T505" s="68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20" t="s">
        <v>165</v>
      </c>
      <c r="AU505" s="20" t="s">
        <v>79</v>
      </c>
    </row>
    <row r="506" spans="1:65" s="13" customFormat="1" ht="11.25">
      <c r="B506" s="201"/>
      <c r="C506" s="202"/>
      <c r="D506" s="194" t="s">
        <v>167</v>
      </c>
      <c r="E506" s="203" t="s">
        <v>19</v>
      </c>
      <c r="F506" s="204" t="s">
        <v>627</v>
      </c>
      <c r="G506" s="202"/>
      <c r="H506" s="205">
        <v>3.2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167</v>
      </c>
      <c r="AU506" s="211" t="s">
        <v>79</v>
      </c>
      <c r="AV506" s="13" t="s">
        <v>79</v>
      </c>
      <c r="AW506" s="13" t="s">
        <v>32</v>
      </c>
      <c r="AX506" s="13" t="s">
        <v>70</v>
      </c>
      <c r="AY506" s="211" t="s">
        <v>151</v>
      </c>
    </row>
    <row r="507" spans="1:65" s="14" customFormat="1" ht="11.25">
      <c r="B507" s="212"/>
      <c r="C507" s="213"/>
      <c r="D507" s="194" t="s">
        <v>167</v>
      </c>
      <c r="E507" s="214" t="s">
        <v>19</v>
      </c>
      <c r="F507" s="215" t="s">
        <v>169</v>
      </c>
      <c r="G507" s="213"/>
      <c r="H507" s="216">
        <v>3.2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167</v>
      </c>
      <c r="AU507" s="222" t="s">
        <v>79</v>
      </c>
      <c r="AV507" s="14" t="s">
        <v>161</v>
      </c>
      <c r="AW507" s="14" t="s">
        <v>32</v>
      </c>
      <c r="AX507" s="14" t="s">
        <v>77</v>
      </c>
      <c r="AY507" s="222" t="s">
        <v>151</v>
      </c>
    </row>
    <row r="508" spans="1:65" s="2" customFormat="1" ht="24.2" customHeight="1">
      <c r="A508" s="37"/>
      <c r="B508" s="38"/>
      <c r="C508" s="181" t="s">
        <v>628</v>
      </c>
      <c r="D508" s="181" t="s">
        <v>155</v>
      </c>
      <c r="E508" s="182" t="s">
        <v>629</v>
      </c>
      <c r="F508" s="183" t="s">
        <v>630</v>
      </c>
      <c r="G508" s="184" t="s">
        <v>199</v>
      </c>
      <c r="H508" s="185">
        <v>7.6999999999999999E-2</v>
      </c>
      <c r="I508" s="186"/>
      <c r="J508" s="187">
        <f>ROUND(I508*H508,2)</f>
        <v>0</v>
      </c>
      <c r="K508" s="183" t="s">
        <v>159</v>
      </c>
      <c r="L508" s="42"/>
      <c r="M508" s="188" t="s">
        <v>19</v>
      </c>
      <c r="N508" s="189" t="s">
        <v>41</v>
      </c>
      <c r="O508" s="67"/>
      <c r="P508" s="190">
        <f>O508*H508</f>
        <v>0</v>
      </c>
      <c r="Q508" s="190">
        <v>0</v>
      </c>
      <c r="R508" s="190">
        <f>Q508*H508</f>
        <v>0</v>
      </c>
      <c r="S508" s="190">
        <v>0</v>
      </c>
      <c r="T508" s="191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2" t="s">
        <v>170</v>
      </c>
      <c r="AT508" s="192" t="s">
        <v>155</v>
      </c>
      <c r="AU508" s="192" t="s">
        <v>79</v>
      </c>
      <c r="AY508" s="20" t="s">
        <v>151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20" t="s">
        <v>77</v>
      </c>
      <c r="BK508" s="193">
        <f>ROUND(I508*H508,2)</f>
        <v>0</v>
      </c>
      <c r="BL508" s="20" t="s">
        <v>170</v>
      </c>
      <c r="BM508" s="192" t="s">
        <v>631</v>
      </c>
    </row>
    <row r="509" spans="1:65" s="2" customFormat="1" ht="39">
      <c r="A509" s="37"/>
      <c r="B509" s="38"/>
      <c r="C509" s="39"/>
      <c r="D509" s="194" t="s">
        <v>163</v>
      </c>
      <c r="E509" s="39"/>
      <c r="F509" s="195" t="s">
        <v>632</v>
      </c>
      <c r="G509" s="39"/>
      <c r="H509" s="39"/>
      <c r="I509" s="196"/>
      <c r="J509" s="39"/>
      <c r="K509" s="39"/>
      <c r="L509" s="42"/>
      <c r="M509" s="197"/>
      <c r="N509" s="198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163</v>
      </c>
      <c r="AU509" s="20" t="s">
        <v>79</v>
      </c>
    </row>
    <row r="510" spans="1:65" s="2" customFormat="1" ht="11.25">
      <c r="A510" s="37"/>
      <c r="B510" s="38"/>
      <c r="C510" s="39"/>
      <c r="D510" s="199" t="s">
        <v>165</v>
      </c>
      <c r="E510" s="39"/>
      <c r="F510" s="200" t="s">
        <v>633</v>
      </c>
      <c r="G510" s="39"/>
      <c r="H510" s="39"/>
      <c r="I510" s="196"/>
      <c r="J510" s="39"/>
      <c r="K510" s="39"/>
      <c r="L510" s="42"/>
      <c r="M510" s="197"/>
      <c r="N510" s="198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165</v>
      </c>
      <c r="AU510" s="20" t="s">
        <v>79</v>
      </c>
    </row>
    <row r="511" spans="1:65" s="12" customFormat="1" ht="22.9" customHeight="1">
      <c r="B511" s="165"/>
      <c r="C511" s="166"/>
      <c r="D511" s="167" t="s">
        <v>69</v>
      </c>
      <c r="E511" s="179" t="s">
        <v>634</v>
      </c>
      <c r="F511" s="179" t="s">
        <v>635</v>
      </c>
      <c r="G511" s="166"/>
      <c r="H511" s="166"/>
      <c r="I511" s="169"/>
      <c r="J511" s="180">
        <f>BK511</f>
        <v>0</v>
      </c>
      <c r="K511" s="166"/>
      <c r="L511" s="171"/>
      <c r="M511" s="172"/>
      <c r="N511" s="173"/>
      <c r="O511" s="173"/>
      <c r="P511" s="174">
        <f>SUM(P512:P516)</f>
        <v>0</v>
      </c>
      <c r="Q511" s="173"/>
      <c r="R511" s="174">
        <f>SUM(R512:R516)</f>
        <v>0</v>
      </c>
      <c r="S511" s="173"/>
      <c r="T511" s="175">
        <f>SUM(T512:T516)</f>
        <v>2.4E-2</v>
      </c>
      <c r="AR511" s="176" t="s">
        <v>79</v>
      </c>
      <c r="AT511" s="177" t="s">
        <v>69</v>
      </c>
      <c r="AU511" s="177" t="s">
        <v>77</v>
      </c>
      <c r="AY511" s="176" t="s">
        <v>151</v>
      </c>
      <c r="BK511" s="178">
        <f>SUM(BK512:BK516)</f>
        <v>0</v>
      </c>
    </row>
    <row r="512" spans="1:65" s="2" customFormat="1" ht="24.2" customHeight="1">
      <c r="A512" s="37"/>
      <c r="B512" s="38"/>
      <c r="C512" s="181" t="s">
        <v>636</v>
      </c>
      <c r="D512" s="181" t="s">
        <v>155</v>
      </c>
      <c r="E512" s="182" t="s">
        <v>637</v>
      </c>
      <c r="F512" s="183" t="s">
        <v>638</v>
      </c>
      <c r="G512" s="184" t="s">
        <v>345</v>
      </c>
      <c r="H512" s="185">
        <v>1</v>
      </c>
      <c r="I512" s="186"/>
      <c r="J512" s="187">
        <f>ROUND(I512*H512,2)</f>
        <v>0</v>
      </c>
      <c r="K512" s="183" t="s">
        <v>159</v>
      </c>
      <c r="L512" s="42"/>
      <c r="M512" s="188" t="s">
        <v>19</v>
      </c>
      <c r="N512" s="189" t="s">
        <v>41</v>
      </c>
      <c r="O512" s="67"/>
      <c r="P512" s="190">
        <f>O512*H512</f>
        <v>0</v>
      </c>
      <c r="Q512" s="190">
        <v>0</v>
      </c>
      <c r="R512" s="190">
        <f>Q512*H512</f>
        <v>0</v>
      </c>
      <c r="S512" s="190">
        <v>2.4E-2</v>
      </c>
      <c r="T512" s="191">
        <f>S512*H512</f>
        <v>2.4E-2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92" t="s">
        <v>170</v>
      </c>
      <c r="AT512" s="192" t="s">
        <v>155</v>
      </c>
      <c r="AU512" s="192" t="s">
        <v>79</v>
      </c>
      <c r="AY512" s="20" t="s">
        <v>151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0" t="s">
        <v>77</v>
      </c>
      <c r="BK512" s="193">
        <f>ROUND(I512*H512,2)</f>
        <v>0</v>
      </c>
      <c r="BL512" s="20" t="s">
        <v>170</v>
      </c>
      <c r="BM512" s="192" t="s">
        <v>639</v>
      </c>
    </row>
    <row r="513" spans="1:65" s="2" customFormat="1" ht="19.5">
      <c r="A513" s="37"/>
      <c r="B513" s="38"/>
      <c r="C513" s="39"/>
      <c r="D513" s="194" t="s">
        <v>163</v>
      </c>
      <c r="E513" s="39"/>
      <c r="F513" s="195" t="s">
        <v>640</v>
      </c>
      <c r="G513" s="39"/>
      <c r="H513" s="39"/>
      <c r="I513" s="196"/>
      <c r="J513" s="39"/>
      <c r="K513" s="39"/>
      <c r="L513" s="42"/>
      <c r="M513" s="197"/>
      <c r="N513" s="198"/>
      <c r="O513" s="67"/>
      <c r="P513" s="67"/>
      <c r="Q513" s="67"/>
      <c r="R513" s="67"/>
      <c r="S513" s="67"/>
      <c r="T513" s="68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163</v>
      </c>
      <c r="AU513" s="20" t="s">
        <v>79</v>
      </c>
    </row>
    <row r="514" spans="1:65" s="2" customFormat="1" ht="11.25">
      <c r="A514" s="37"/>
      <c r="B514" s="38"/>
      <c r="C514" s="39"/>
      <c r="D514" s="199" t="s">
        <v>165</v>
      </c>
      <c r="E514" s="39"/>
      <c r="F514" s="200" t="s">
        <v>641</v>
      </c>
      <c r="G514" s="39"/>
      <c r="H514" s="39"/>
      <c r="I514" s="196"/>
      <c r="J514" s="39"/>
      <c r="K514" s="39"/>
      <c r="L514" s="42"/>
      <c r="M514" s="197"/>
      <c r="N514" s="198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165</v>
      </c>
      <c r="AU514" s="20" t="s">
        <v>79</v>
      </c>
    </row>
    <row r="515" spans="1:65" s="13" customFormat="1" ht="11.25">
      <c r="B515" s="201"/>
      <c r="C515" s="202"/>
      <c r="D515" s="194" t="s">
        <v>167</v>
      </c>
      <c r="E515" s="203" t="s">
        <v>19</v>
      </c>
      <c r="F515" s="204" t="s">
        <v>77</v>
      </c>
      <c r="G515" s="202"/>
      <c r="H515" s="205">
        <v>1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167</v>
      </c>
      <c r="AU515" s="211" t="s">
        <v>79</v>
      </c>
      <c r="AV515" s="13" t="s">
        <v>79</v>
      </c>
      <c r="AW515" s="13" t="s">
        <v>32</v>
      </c>
      <c r="AX515" s="13" t="s">
        <v>70</v>
      </c>
      <c r="AY515" s="211" t="s">
        <v>151</v>
      </c>
    </row>
    <row r="516" spans="1:65" s="14" customFormat="1" ht="11.25">
      <c r="B516" s="212"/>
      <c r="C516" s="213"/>
      <c r="D516" s="194" t="s">
        <v>167</v>
      </c>
      <c r="E516" s="214" t="s">
        <v>19</v>
      </c>
      <c r="F516" s="215" t="s">
        <v>169</v>
      </c>
      <c r="G516" s="213"/>
      <c r="H516" s="216">
        <v>1</v>
      </c>
      <c r="I516" s="217"/>
      <c r="J516" s="213"/>
      <c r="K516" s="213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167</v>
      </c>
      <c r="AU516" s="222" t="s">
        <v>79</v>
      </c>
      <c r="AV516" s="14" t="s">
        <v>161</v>
      </c>
      <c r="AW516" s="14" t="s">
        <v>32</v>
      </c>
      <c r="AX516" s="14" t="s">
        <v>77</v>
      </c>
      <c r="AY516" s="222" t="s">
        <v>151</v>
      </c>
    </row>
    <row r="517" spans="1:65" s="12" customFormat="1" ht="22.9" customHeight="1">
      <c r="B517" s="165"/>
      <c r="C517" s="166"/>
      <c r="D517" s="167" t="s">
        <v>69</v>
      </c>
      <c r="E517" s="179" t="s">
        <v>642</v>
      </c>
      <c r="F517" s="179" t="s">
        <v>643</v>
      </c>
      <c r="G517" s="166"/>
      <c r="H517" s="166"/>
      <c r="I517" s="169"/>
      <c r="J517" s="180">
        <f>BK517</f>
        <v>0</v>
      </c>
      <c r="K517" s="166"/>
      <c r="L517" s="171"/>
      <c r="M517" s="172"/>
      <c r="N517" s="173"/>
      <c r="O517" s="173"/>
      <c r="P517" s="174">
        <f>SUM(P518:P543)</f>
        <v>0</v>
      </c>
      <c r="Q517" s="173"/>
      <c r="R517" s="174">
        <f>SUM(R518:R543)</f>
        <v>0.163746</v>
      </c>
      <c r="S517" s="173"/>
      <c r="T517" s="175">
        <f>SUM(T518:T543)</f>
        <v>0</v>
      </c>
      <c r="AR517" s="176" t="s">
        <v>79</v>
      </c>
      <c r="AT517" s="177" t="s">
        <v>69</v>
      </c>
      <c r="AU517" s="177" t="s">
        <v>77</v>
      </c>
      <c r="AY517" s="176" t="s">
        <v>151</v>
      </c>
      <c r="BK517" s="178">
        <f>SUM(BK518:BK543)</f>
        <v>0</v>
      </c>
    </row>
    <row r="518" spans="1:65" s="2" customFormat="1" ht="16.5" customHeight="1">
      <c r="A518" s="37"/>
      <c r="B518" s="38"/>
      <c r="C518" s="181" t="s">
        <v>644</v>
      </c>
      <c r="D518" s="181" t="s">
        <v>155</v>
      </c>
      <c r="E518" s="182" t="s">
        <v>645</v>
      </c>
      <c r="F518" s="183" t="s">
        <v>646</v>
      </c>
      <c r="G518" s="184" t="s">
        <v>246</v>
      </c>
      <c r="H518" s="185">
        <v>1.98</v>
      </c>
      <c r="I518" s="186"/>
      <c r="J518" s="187">
        <f>ROUND(I518*H518,2)</f>
        <v>0</v>
      </c>
      <c r="K518" s="183" t="s">
        <v>159</v>
      </c>
      <c r="L518" s="42"/>
      <c r="M518" s="188" t="s">
        <v>19</v>
      </c>
      <c r="N518" s="189" t="s">
        <v>41</v>
      </c>
      <c r="O518" s="67"/>
      <c r="P518" s="190">
        <f>O518*H518</f>
        <v>0</v>
      </c>
      <c r="Q518" s="190">
        <v>0</v>
      </c>
      <c r="R518" s="190">
        <f>Q518*H518</f>
        <v>0</v>
      </c>
      <c r="S518" s="190">
        <v>0</v>
      </c>
      <c r="T518" s="191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2" t="s">
        <v>170</v>
      </c>
      <c r="AT518" s="192" t="s">
        <v>155</v>
      </c>
      <c r="AU518" s="192" t="s">
        <v>79</v>
      </c>
      <c r="AY518" s="20" t="s">
        <v>151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20" t="s">
        <v>77</v>
      </c>
      <c r="BK518" s="193">
        <f>ROUND(I518*H518,2)</f>
        <v>0</v>
      </c>
      <c r="BL518" s="20" t="s">
        <v>170</v>
      </c>
      <c r="BM518" s="192" t="s">
        <v>647</v>
      </c>
    </row>
    <row r="519" spans="1:65" s="2" customFormat="1" ht="11.25">
      <c r="A519" s="37"/>
      <c r="B519" s="38"/>
      <c r="C519" s="39"/>
      <c r="D519" s="194" t="s">
        <v>163</v>
      </c>
      <c r="E519" s="39"/>
      <c r="F519" s="195" t="s">
        <v>648</v>
      </c>
      <c r="G519" s="39"/>
      <c r="H519" s="39"/>
      <c r="I519" s="196"/>
      <c r="J519" s="39"/>
      <c r="K519" s="39"/>
      <c r="L519" s="42"/>
      <c r="M519" s="197"/>
      <c r="N519" s="198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163</v>
      </c>
      <c r="AU519" s="20" t="s">
        <v>79</v>
      </c>
    </row>
    <row r="520" spans="1:65" s="2" customFormat="1" ht="11.25">
      <c r="A520" s="37"/>
      <c r="B520" s="38"/>
      <c r="C520" s="39"/>
      <c r="D520" s="199" t="s">
        <v>165</v>
      </c>
      <c r="E520" s="39"/>
      <c r="F520" s="200" t="s">
        <v>649</v>
      </c>
      <c r="G520" s="39"/>
      <c r="H520" s="39"/>
      <c r="I520" s="196"/>
      <c r="J520" s="39"/>
      <c r="K520" s="39"/>
      <c r="L520" s="42"/>
      <c r="M520" s="197"/>
      <c r="N520" s="198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165</v>
      </c>
      <c r="AU520" s="20" t="s">
        <v>79</v>
      </c>
    </row>
    <row r="521" spans="1:65" s="13" customFormat="1" ht="11.25">
      <c r="B521" s="201"/>
      <c r="C521" s="202"/>
      <c r="D521" s="194" t="s">
        <v>167</v>
      </c>
      <c r="E521" s="203" t="s">
        <v>19</v>
      </c>
      <c r="F521" s="204" t="s">
        <v>338</v>
      </c>
      <c r="G521" s="202"/>
      <c r="H521" s="205">
        <v>1.98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167</v>
      </c>
      <c r="AU521" s="211" t="s">
        <v>79</v>
      </c>
      <c r="AV521" s="13" t="s">
        <v>79</v>
      </c>
      <c r="AW521" s="13" t="s">
        <v>32</v>
      </c>
      <c r="AX521" s="13" t="s">
        <v>70</v>
      </c>
      <c r="AY521" s="211" t="s">
        <v>151</v>
      </c>
    </row>
    <row r="522" spans="1:65" s="14" customFormat="1" ht="11.25">
      <c r="B522" s="212"/>
      <c r="C522" s="213"/>
      <c r="D522" s="194" t="s">
        <v>167</v>
      </c>
      <c r="E522" s="214" t="s">
        <v>19</v>
      </c>
      <c r="F522" s="215" t="s">
        <v>169</v>
      </c>
      <c r="G522" s="213"/>
      <c r="H522" s="216">
        <v>1.98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167</v>
      </c>
      <c r="AU522" s="222" t="s">
        <v>79</v>
      </c>
      <c r="AV522" s="14" t="s">
        <v>161</v>
      </c>
      <c r="AW522" s="14" t="s">
        <v>32</v>
      </c>
      <c r="AX522" s="14" t="s">
        <v>77</v>
      </c>
      <c r="AY522" s="222" t="s">
        <v>151</v>
      </c>
    </row>
    <row r="523" spans="1:65" s="2" customFormat="1" ht="16.5" customHeight="1">
      <c r="A523" s="37"/>
      <c r="B523" s="38"/>
      <c r="C523" s="181" t="s">
        <v>650</v>
      </c>
      <c r="D523" s="181" t="s">
        <v>155</v>
      </c>
      <c r="E523" s="182" t="s">
        <v>651</v>
      </c>
      <c r="F523" s="183" t="s">
        <v>652</v>
      </c>
      <c r="G523" s="184" t="s">
        <v>246</v>
      </c>
      <c r="H523" s="185">
        <v>1.98</v>
      </c>
      <c r="I523" s="186"/>
      <c r="J523" s="187">
        <f>ROUND(I523*H523,2)</f>
        <v>0</v>
      </c>
      <c r="K523" s="183" t="s">
        <v>159</v>
      </c>
      <c r="L523" s="42"/>
      <c r="M523" s="188" t="s">
        <v>19</v>
      </c>
      <c r="N523" s="189" t="s">
        <v>41</v>
      </c>
      <c r="O523" s="67"/>
      <c r="P523" s="190">
        <f>O523*H523</f>
        <v>0</v>
      </c>
      <c r="Q523" s="190">
        <v>2.9999999999999997E-4</v>
      </c>
      <c r="R523" s="190">
        <f>Q523*H523</f>
        <v>5.9399999999999991E-4</v>
      </c>
      <c r="S523" s="190">
        <v>0</v>
      </c>
      <c r="T523" s="191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2" t="s">
        <v>170</v>
      </c>
      <c r="AT523" s="192" t="s">
        <v>155</v>
      </c>
      <c r="AU523" s="192" t="s">
        <v>79</v>
      </c>
      <c r="AY523" s="20" t="s">
        <v>151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0" t="s">
        <v>77</v>
      </c>
      <c r="BK523" s="193">
        <f>ROUND(I523*H523,2)</f>
        <v>0</v>
      </c>
      <c r="BL523" s="20" t="s">
        <v>170</v>
      </c>
      <c r="BM523" s="192" t="s">
        <v>653</v>
      </c>
    </row>
    <row r="524" spans="1:65" s="2" customFormat="1" ht="19.5">
      <c r="A524" s="37"/>
      <c r="B524" s="38"/>
      <c r="C524" s="39"/>
      <c r="D524" s="194" t="s">
        <v>163</v>
      </c>
      <c r="E524" s="39"/>
      <c r="F524" s="195" t="s">
        <v>654</v>
      </c>
      <c r="G524" s="39"/>
      <c r="H524" s="39"/>
      <c r="I524" s="196"/>
      <c r="J524" s="39"/>
      <c r="K524" s="39"/>
      <c r="L524" s="42"/>
      <c r="M524" s="197"/>
      <c r="N524" s="198"/>
      <c r="O524" s="67"/>
      <c r="P524" s="67"/>
      <c r="Q524" s="67"/>
      <c r="R524" s="67"/>
      <c r="S524" s="67"/>
      <c r="T524" s="68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163</v>
      </c>
      <c r="AU524" s="20" t="s">
        <v>79</v>
      </c>
    </row>
    <row r="525" spans="1:65" s="2" customFormat="1" ht="11.25">
      <c r="A525" s="37"/>
      <c r="B525" s="38"/>
      <c r="C525" s="39"/>
      <c r="D525" s="199" t="s">
        <v>165</v>
      </c>
      <c r="E525" s="39"/>
      <c r="F525" s="200" t="s">
        <v>655</v>
      </c>
      <c r="G525" s="39"/>
      <c r="H525" s="39"/>
      <c r="I525" s="196"/>
      <c r="J525" s="39"/>
      <c r="K525" s="39"/>
      <c r="L525" s="42"/>
      <c r="M525" s="197"/>
      <c r="N525" s="198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165</v>
      </c>
      <c r="AU525" s="20" t="s">
        <v>79</v>
      </c>
    </row>
    <row r="526" spans="1:65" s="13" customFormat="1" ht="11.25">
      <c r="B526" s="201"/>
      <c r="C526" s="202"/>
      <c r="D526" s="194" t="s">
        <v>167</v>
      </c>
      <c r="E526" s="203" t="s">
        <v>19</v>
      </c>
      <c r="F526" s="204" t="s">
        <v>338</v>
      </c>
      <c r="G526" s="202"/>
      <c r="H526" s="205">
        <v>1.98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167</v>
      </c>
      <c r="AU526" s="211" t="s">
        <v>79</v>
      </c>
      <c r="AV526" s="13" t="s">
        <v>79</v>
      </c>
      <c r="AW526" s="13" t="s">
        <v>32</v>
      </c>
      <c r="AX526" s="13" t="s">
        <v>70</v>
      </c>
      <c r="AY526" s="211" t="s">
        <v>151</v>
      </c>
    </row>
    <row r="527" spans="1:65" s="14" customFormat="1" ht="11.25">
      <c r="B527" s="212"/>
      <c r="C527" s="213"/>
      <c r="D527" s="194" t="s">
        <v>167</v>
      </c>
      <c r="E527" s="214" t="s">
        <v>19</v>
      </c>
      <c r="F527" s="215" t="s">
        <v>169</v>
      </c>
      <c r="G527" s="213"/>
      <c r="H527" s="216">
        <v>1.98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167</v>
      </c>
      <c r="AU527" s="222" t="s">
        <v>79</v>
      </c>
      <c r="AV527" s="14" t="s">
        <v>161</v>
      </c>
      <c r="AW527" s="14" t="s">
        <v>32</v>
      </c>
      <c r="AX527" s="14" t="s">
        <v>77</v>
      </c>
      <c r="AY527" s="222" t="s">
        <v>151</v>
      </c>
    </row>
    <row r="528" spans="1:65" s="2" customFormat="1" ht="24.2" customHeight="1">
      <c r="A528" s="37"/>
      <c r="B528" s="38"/>
      <c r="C528" s="181" t="s">
        <v>656</v>
      </c>
      <c r="D528" s="181" t="s">
        <v>155</v>
      </c>
      <c r="E528" s="182" t="s">
        <v>657</v>
      </c>
      <c r="F528" s="183" t="s">
        <v>658</v>
      </c>
      <c r="G528" s="184" t="s">
        <v>246</v>
      </c>
      <c r="H528" s="185">
        <v>1.98</v>
      </c>
      <c r="I528" s="186"/>
      <c r="J528" s="187">
        <f>ROUND(I528*H528,2)</f>
        <v>0</v>
      </c>
      <c r="K528" s="183" t="s">
        <v>159</v>
      </c>
      <c r="L528" s="42"/>
      <c r="M528" s="188" t="s">
        <v>19</v>
      </c>
      <c r="N528" s="189" t="s">
        <v>41</v>
      </c>
      <c r="O528" s="67"/>
      <c r="P528" s="190">
        <f>O528*H528</f>
        <v>0</v>
      </c>
      <c r="Q528" s="190">
        <v>5.4000000000000003E-3</v>
      </c>
      <c r="R528" s="190">
        <f>Q528*H528</f>
        <v>1.0692E-2</v>
      </c>
      <c r="S528" s="190">
        <v>0</v>
      </c>
      <c r="T528" s="191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2" t="s">
        <v>170</v>
      </c>
      <c r="AT528" s="192" t="s">
        <v>155</v>
      </c>
      <c r="AU528" s="192" t="s">
        <v>79</v>
      </c>
      <c r="AY528" s="20" t="s">
        <v>151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20" t="s">
        <v>77</v>
      </c>
      <c r="BK528" s="193">
        <f>ROUND(I528*H528,2)</f>
        <v>0</v>
      </c>
      <c r="BL528" s="20" t="s">
        <v>170</v>
      </c>
      <c r="BM528" s="192" t="s">
        <v>659</v>
      </c>
    </row>
    <row r="529" spans="1:65" s="2" customFormat="1" ht="19.5">
      <c r="A529" s="37"/>
      <c r="B529" s="38"/>
      <c r="C529" s="39"/>
      <c r="D529" s="194" t="s">
        <v>163</v>
      </c>
      <c r="E529" s="39"/>
      <c r="F529" s="195" t="s">
        <v>660</v>
      </c>
      <c r="G529" s="39"/>
      <c r="H529" s="39"/>
      <c r="I529" s="196"/>
      <c r="J529" s="39"/>
      <c r="K529" s="39"/>
      <c r="L529" s="42"/>
      <c r="M529" s="197"/>
      <c r="N529" s="198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163</v>
      </c>
      <c r="AU529" s="20" t="s">
        <v>79</v>
      </c>
    </row>
    <row r="530" spans="1:65" s="2" customFormat="1" ht="11.25">
      <c r="A530" s="37"/>
      <c r="B530" s="38"/>
      <c r="C530" s="39"/>
      <c r="D530" s="199" t="s">
        <v>165</v>
      </c>
      <c r="E530" s="39"/>
      <c r="F530" s="200" t="s">
        <v>661</v>
      </c>
      <c r="G530" s="39"/>
      <c r="H530" s="39"/>
      <c r="I530" s="196"/>
      <c r="J530" s="39"/>
      <c r="K530" s="39"/>
      <c r="L530" s="42"/>
      <c r="M530" s="197"/>
      <c r="N530" s="198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165</v>
      </c>
      <c r="AU530" s="20" t="s">
        <v>79</v>
      </c>
    </row>
    <row r="531" spans="1:65" s="13" customFormat="1" ht="11.25">
      <c r="B531" s="201"/>
      <c r="C531" s="202"/>
      <c r="D531" s="194" t="s">
        <v>167</v>
      </c>
      <c r="E531" s="203" t="s">
        <v>19</v>
      </c>
      <c r="F531" s="204" t="s">
        <v>338</v>
      </c>
      <c r="G531" s="202"/>
      <c r="H531" s="205">
        <v>1.98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167</v>
      </c>
      <c r="AU531" s="211" t="s">
        <v>79</v>
      </c>
      <c r="AV531" s="13" t="s">
        <v>79</v>
      </c>
      <c r="AW531" s="13" t="s">
        <v>32</v>
      </c>
      <c r="AX531" s="13" t="s">
        <v>70</v>
      </c>
      <c r="AY531" s="211" t="s">
        <v>151</v>
      </c>
    </row>
    <row r="532" spans="1:65" s="14" customFormat="1" ht="11.25">
      <c r="B532" s="212"/>
      <c r="C532" s="213"/>
      <c r="D532" s="194" t="s">
        <v>167</v>
      </c>
      <c r="E532" s="214" t="s">
        <v>19</v>
      </c>
      <c r="F532" s="215" t="s">
        <v>169</v>
      </c>
      <c r="G532" s="213"/>
      <c r="H532" s="216">
        <v>1.98</v>
      </c>
      <c r="I532" s="217"/>
      <c r="J532" s="213"/>
      <c r="K532" s="213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167</v>
      </c>
      <c r="AU532" s="222" t="s">
        <v>79</v>
      </c>
      <c r="AV532" s="14" t="s">
        <v>161</v>
      </c>
      <c r="AW532" s="14" t="s">
        <v>32</v>
      </c>
      <c r="AX532" s="14" t="s">
        <v>77</v>
      </c>
      <c r="AY532" s="222" t="s">
        <v>151</v>
      </c>
    </row>
    <row r="533" spans="1:65" s="2" customFormat="1" ht="16.5" customHeight="1">
      <c r="A533" s="37"/>
      <c r="B533" s="38"/>
      <c r="C533" s="244" t="s">
        <v>662</v>
      </c>
      <c r="D533" s="244" t="s">
        <v>236</v>
      </c>
      <c r="E533" s="245" t="s">
        <v>663</v>
      </c>
      <c r="F533" s="246" t="s">
        <v>664</v>
      </c>
      <c r="G533" s="247" t="s">
        <v>246</v>
      </c>
      <c r="H533" s="248">
        <v>2.1779999999999999</v>
      </c>
      <c r="I533" s="249"/>
      <c r="J533" s="250">
        <f>ROUND(I533*H533,2)</f>
        <v>0</v>
      </c>
      <c r="K533" s="246" t="s">
        <v>159</v>
      </c>
      <c r="L533" s="251"/>
      <c r="M533" s="252" t="s">
        <v>19</v>
      </c>
      <c r="N533" s="253" t="s">
        <v>41</v>
      </c>
      <c r="O533" s="67"/>
      <c r="P533" s="190">
        <f>O533*H533</f>
        <v>0</v>
      </c>
      <c r="Q533" s="190">
        <v>7.0000000000000007E-2</v>
      </c>
      <c r="R533" s="190">
        <f>Q533*H533</f>
        <v>0.15246000000000001</v>
      </c>
      <c r="S533" s="190">
        <v>0</v>
      </c>
      <c r="T533" s="191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2" t="s">
        <v>401</v>
      </c>
      <c r="AT533" s="192" t="s">
        <v>236</v>
      </c>
      <c r="AU533" s="192" t="s">
        <v>79</v>
      </c>
      <c r="AY533" s="20" t="s">
        <v>151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20" t="s">
        <v>77</v>
      </c>
      <c r="BK533" s="193">
        <f>ROUND(I533*H533,2)</f>
        <v>0</v>
      </c>
      <c r="BL533" s="20" t="s">
        <v>170</v>
      </c>
      <c r="BM533" s="192" t="s">
        <v>665</v>
      </c>
    </row>
    <row r="534" spans="1:65" s="2" customFormat="1" ht="11.25">
      <c r="A534" s="37"/>
      <c r="B534" s="38"/>
      <c r="C534" s="39"/>
      <c r="D534" s="194" t="s">
        <v>163</v>
      </c>
      <c r="E534" s="39"/>
      <c r="F534" s="195" t="s">
        <v>664</v>
      </c>
      <c r="G534" s="39"/>
      <c r="H534" s="39"/>
      <c r="I534" s="196"/>
      <c r="J534" s="39"/>
      <c r="K534" s="39"/>
      <c r="L534" s="42"/>
      <c r="M534" s="197"/>
      <c r="N534" s="198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163</v>
      </c>
      <c r="AU534" s="20" t="s">
        <v>79</v>
      </c>
    </row>
    <row r="535" spans="1:65" s="13" customFormat="1" ht="11.25">
      <c r="B535" s="201"/>
      <c r="C535" s="202"/>
      <c r="D535" s="194" t="s">
        <v>167</v>
      </c>
      <c r="E535" s="203" t="s">
        <v>19</v>
      </c>
      <c r="F535" s="204" t="s">
        <v>666</v>
      </c>
      <c r="G535" s="202"/>
      <c r="H535" s="205">
        <v>2.1779999999999999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167</v>
      </c>
      <c r="AU535" s="211" t="s">
        <v>79</v>
      </c>
      <c r="AV535" s="13" t="s">
        <v>79</v>
      </c>
      <c r="AW535" s="13" t="s">
        <v>32</v>
      </c>
      <c r="AX535" s="13" t="s">
        <v>77</v>
      </c>
      <c r="AY535" s="211" t="s">
        <v>151</v>
      </c>
    </row>
    <row r="536" spans="1:65" s="2" customFormat="1" ht="24.2" customHeight="1">
      <c r="A536" s="37"/>
      <c r="B536" s="38"/>
      <c r="C536" s="181" t="s">
        <v>667</v>
      </c>
      <c r="D536" s="181" t="s">
        <v>155</v>
      </c>
      <c r="E536" s="182" t="s">
        <v>668</v>
      </c>
      <c r="F536" s="183" t="s">
        <v>669</v>
      </c>
      <c r="G536" s="184" t="s">
        <v>246</v>
      </c>
      <c r="H536" s="185">
        <v>1.98</v>
      </c>
      <c r="I536" s="186"/>
      <c r="J536" s="187">
        <f>ROUND(I536*H536,2)</f>
        <v>0</v>
      </c>
      <c r="K536" s="183" t="s">
        <v>159</v>
      </c>
      <c r="L536" s="42"/>
      <c r="M536" s="188" t="s">
        <v>19</v>
      </c>
      <c r="N536" s="189" t="s">
        <v>41</v>
      </c>
      <c r="O536" s="67"/>
      <c r="P536" s="190">
        <f>O536*H536</f>
        <v>0</v>
      </c>
      <c r="Q536" s="190">
        <v>0</v>
      </c>
      <c r="R536" s="190">
        <f>Q536*H536</f>
        <v>0</v>
      </c>
      <c r="S536" s="190">
        <v>0</v>
      </c>
      <c r="T536" s="19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2" t="s">
        <v>170</v>
      </c>
      <c r="AT536" s="192" t="s">
        <v>155</v>
      </c>
      <c r="AU536" s="192" t="s">
        <v>79</v>
      </c>
      <c r="AY536" s="20" t="s">
        <v>151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20" t="s">
        <v>77</v>
      </c>
      <c r="BK536" s="193">
        <f>ROUND(I536*H536,2)</f>
        <v>0</v>
      </c>
      <c r="BL536" s="20" t="s">
        <v>170</v>
      </c>
      <c r="BM536" s="192" t="s">
        <v>670</v>
      </c>
    </row>
    <row r="537" spans="1:65" s="2" customFormat="1" ht="19.5">
      <c r="A537" s="37"/>
      <c r="B537" s="38"/>
      <c r="C537" s="39"/>
      <c r="D537" s="194" t="s">
        <v>163</v>
      </c>
      <c r="E537" s="39"/>
      <c r="F537" s="195" t="s">
        <v>671</v>
      </c>
      <c r="G537" s="39"/>
      <c r="H537" s="39"/>
      <c r="I537" s="196"/>
      <c r="J537" s="39"/>
      <c r="K537" s="39"/>
      <c r="L537" s="42"/>
      <c r="M537" s="197"/>
      <c r="N537" s="198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163</v>
      </c>
      <c r="AU537" s="20" t="s">
        <v>79</v>
      </c>
    </row>
    <row r="538" spans="1:65" s="2" customFormat="1" ht="11.25">
      <c r="A538" s="37"/>
      <c r="B538" s="38"/>
      <c r="C538" s="39"/>
      <c r="D538" s="199" t="s">
        <v>165</v>
      </c>
      <c r="E538" s="39"/>
      <c r="F538" s="200" t="s">
        <v>672</v>
      </c>
      <c r="G538" s="39"/>
      <c r="H538" s="39"/>
      <c r="I538" s="196"/>
      <c r="J538" s="39"/>
      <c r="K538" s="39"/>
      <c r="L538" s="42"/>
      <c r="M538" s="197"/>
      <c r="N538" s="198"/>
      <c r="O538" s="67"/>
      <c r="P538" s="67"/>
      <c r="Q538" s="67"/>
      <c r="R538" s="67"/>
      <c r="S538" s="67"/>
      <c r="T538" s="68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165</v>
      </c>
      <c r="AU538" s="20" t="s">
        <v>79</v>
      </c>
    </row>
    <row r="539" spans="1:65" s="13" customFormat="1" ht="11.25">
      <c r="B539" s="201"/>
      <c r="C539" s="202"/>
      <c r="D539" s="194" t="s">
        <v>167</v>
      </c>
      <c r="E539" s="203" t="s">
        <v>19</v>
      </c>
      <c r="F539" s="204" t="s">
        <v>338</v>
      </c>
      <c r="G539" s="202"/>
      <c r="H539" s="205">
        <v>1.98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167</v>
      </c>
      <c r="AU539" s="211" t="s">
        <v>79</v>
      </c>
      <c r="AV539" s="13" t="s">
        <v>79</v>
      </c>
      <c r="AW539" s="13" t="s">
        <v>32</v>
      </c>
      <c r="AX539" s="13" t="s">
        <v>70</v>
      </c>
      <c r="AY539" s="211" t="s">
        <v>151</v>
      </c>
    </row>
    <row r="540" spans="1:65" s="14" customFormat="1" ht="11.25">
      <c r="B540" s="212"/>
      <c r="C540" s="213"/>
      <c r="D540" s="194" t="s">
        <v>167</v>
      </c>
      <c r="E540" s="214" t="s">
        <v>19</v>
      </c>
      <c r="F540" s="215" t="s">
        <v>169</v>
      </c>
      <c r="G540" s="213"/>
      <c r="H540" s="216">
        <v>1.98</v>
      </c>
      <c r="I540" s="217"/>
      <c r="J540" s="213"/>
      <c r="K540" s="213"/>
      <c r="L540" s="218"/>
      <c r="M540" s="219"/>
      <c r="N540" s="220"/>
      <c r="O540" s="220"/>
      <c r="P540" s="220"/>
      <c r="Q540" s="220"/>
      <c r="R540" s="220"/>
      <c r="S540" s="220"/>
      <c r="T540" s="221"/>
      <c r="AT540" s="222" t="s">
        <v>167</v>
      </c>
      <c r="AU540" s="222" t="s">
        <v>79</v>
      </c>
      <c r="AV540" s="14" t="s">
        <v>161</v>
      </c>
      <c r="AW540" s="14" t="s">
        <v>32</v>
      </c>
      <c r="AX540" s="14" t="s">
        <v>77</v>
      </c>
      <c r="AY540" s="222" t="s">
        <v>151</v>
      </c>
    </row>
    <row r="541" spans="1:65" s="2" customFormat="1" ht="24.2" customHeight="1">
      <c r="A541" s="37"/>
      <c r="B541" s="38"/>
      <c r="C541" s="181" t="s">
        <v>673</v>
      </c>
      <c r="D541" s="181" t="s">
        <v>155</v>
      </c>
      <c r="E541" s="182" t="s">
        <v>674</v>
      </c>
      <c r="F541" s="183" t="s">
        <v>675</v>
      </c>
      <c r="G541" s="184" t="s">
        <v>199</v>
      </c>
      <c r="H541" s="185">
        <v>0.16400000000000001</v>
      </c>
      <c r="I541" s="186"/>
      <c r="J541" s="187">
        <f>ROUND(I541*H541,2)</f>
        <v>0</v>
      </c>
      <c r="K541" s="183" t="s">
        <v>159</v>
      </c>
      <c r="L541" s="42"/>
      <c r="M541" s="188" t="s">
        <v>19</v>
      </c>
      <c r="N541" s="189" t="s">
        <v>41</v>
      </c>
      <c r="O541" s="67"/>
      <c r="P541" s="190">
        <f>O541*H541</f>
        <v>0</v>
      </c>
      <c r="Q541" s="190">
        <v>0</v>
      </c>
      <c r="R541" s="190">
        <f>Q541*H541</f>
        <v>0</v>
      </c>
      <c r="S541" s="190">
        <v>0</v>
      </c>
      <c r="T541" s="191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2" t="s">
        <v>170</v>
      </c>
      <c r="AT541" s="192" t="s">
        <v>155</v>
      </c>
      <c r="AU541" s="192" t="s">
        <v>79</v>
      </c>
      <c r="AY541" s="20" t="s">
        <v>151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20" t="s">
        <v>77</v>
      </c>
      <c r="BK541" s="193">
        <f>ROUND(I541*H541,2)</f>
        <v>0</v>
      </c>
      <c r="BL541" s="20" t="s">
        <v>170</v>
      </c>
      <c r="BM541" s="192" t="s">
        <v>676</v>
      </c>
    </row>
    <row r="542" spans="1:65" s="2" customFormat="1" ht="29.25">
      <c r="A542" s="37"/>
      <c r="B542" s="38"/>
      <c r="C542" s="39"/>
      <c r="D542" s="194" t="s">
        <v>163</v>
      </c>
      <c r="E542" s="39"/>
      <c r="F542" s="195" t="s">
        <v>677</v>
      </c>
      <c r="G542" s="39"/>
      <c r="H542" s="39"/>
      <c r="I542" s="196"/>
      <c r="J542" s="39"/>
      <c r="K542" s="39"/>
      <c r="L542" s="42"/>
      <c r="M542" s="197"/>
      <c r="N542" s="198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163</v>
      </c>
      <c r="AU542" s="20" t="s">
        <v>79</v>
      </c>
    </row>
    <row r="543" spans="1:65" s="2" customFormat="1" ht="11.25">
      <c r="A543" s="37"/>
      <c r="B543" s="38"/>
      <c r="C543" s="39"/>
      <c r="D543" s="199" t="s">
        <v>165</v>
      </c>
      <c r="E543" s="39"/>
      <c r="F543" s="200" t="s">
        <v>678</v>
      </c>
      <c r="G543" s="39"/>
      <c r="H543" s="39"/>
      <c r="I543" s="196"/>
      <c r="J543" s="39"/>
      <c r="K543" s="39"/>
      <c r="L543" s="42"/>
      <c r="M543" s="197"/>
      <c r="N543" s="198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165</v>
      </c>
      <c r="AU543" s="20" t="s">
        <v>79</v>
      </c>
    </row>
    <row r="544" spans="1:65" s="12" customFormat="1" ht="22.9" customHeight="1">
      <c r="B544" s="165"/>
      <c r="C544" s="166"/>
      <c r="D544" s="167" t="s">
        <v>69</v>
      </c>
      <c r="E544" s="179" t="s">
        <v>679</v>
      </c>
      <c r="F544" s="179" t="s">
        <v>680</v>
      </c>
      <c r="G544" s="166"/>
      <c r="H544" s="166"/>
      <c r="I544" s="169"/>
      <c r="J544" s="180">
        <f>BK544</f>
        <v>0</v>
      </c>
      <c r="K544" s="166"/>
      <c r="L544" s="171"/>
      <c r="M544" s="172"/>
      <c r="N544" s="173"/>
      <c r="O544" s="173"/>
      <c r="P544" s="174">
        <f>SUM(P545:P572)</f>
        <v>0</v>
      </c>
      <c r="Q544" s="173"/>
      <c r="R544" s="174">
        <f>SUM(R545:R572)</f>
        <v>6.7640000000000006E-2</v>
      </c>
      <c r="S544" s="173"/>
      <c r="T544" s="175">
        <f>SUM(T545:T572)</f>
        <v>0</v>
      </c>
      <c r="AR544" s="176" t="s">
        <v>79</v>
      </c>
      <c r="AT544" s="177" t="s">
        <v>69</v>
      </c>
      <c r="AU544" s="177" t="s">
        <v>77</v>
      </c>
      <c r="AY544" s="176" t="s">
        <v>151</v>
      </c>
      <c r="BK544" s="178">
        <f>SUM(BK545:BK572)</f>
        <v>0</v>
      </c>
    </row>
    <row r="545" spans="1:65" s="2" customFormat="1" ht="16.5" customHeight="1">
      <c r="A545" s="37"/>
      <c r="B545" s="38"/>
      <c r="C545" s="181" t="s">
        <v>681</v>
      </c>
      <c r="D545" s="181" t="s">
        <v>155</v>
      </c>
      <c r="E545" s="182" t="s">
        <v>682</v>
      </c>
      <c r="F545" s="183" t="s">
        <v>683</v>
      </c>
      <c r="G545" s="184" t="s">
        <v>246</v>
      </c>
      <c r="H545" s="185">
        <v>4</v>
      </c>
      <c r="I545" s="186"/>
      <c r="J545" s="187">
        <f>ROUND(I545*H545,2)</f>
        <v>0</v>
      </c>
      <c r="K545" s="183" t="s">
        <v>159</v>
      </c>
      <c r="L545" s="42"/>
      <c r="M545" s="188" t="s">
        <v>19</v>
      </c>
      <c r="N545" s="189" t="s">
        <v>41</v>
      </c>
      <c r="O545" s="67"/>
      <c r="P545" s="190">
        <f>O545*H545</f>
        <v>0</v>
      </c>
      <c r="Q545" s="190">
        <v>2.9999999999999997E-4</v>
      </c>
      <c r="R545" s="190">
        <f>Q545*H545</f>
        <v>1.1999999999999999E-3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170</v>
      </c>
      <c r="AT545" s="192" t="s">
        <v>155</v>
      </c>
      <c r="AU545" s="192" t="s">
        <v>79</v>
      </c>
      <c r="AY545" s="20" t="s">
        <v>151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77</v>
      </c>
      <c r="BK545" s="193">
        <f>ROUND(I545*H545,2)</f>
        <v>0</v>
      </c>
      <c r="BL545" s="20" t="s">
        <v>170</v>
      </c>
      <c r="BM545" s="192" t="s">
        <v>684</v>
      </c>
    </row>
    <row r="546" spans="1:65" s="2" customFormat="1" ht="19.5">
      <c r="A546" s="37"/>
      <c r="B546" s="38"/>
      <c r="C546" s="39"/>
      <c r="D546" s="194" t="s">
        <v>163</v>
      </c>
      <c r="E546" s="39"/>
      <c r="F546" s="195" t="s">
        <v>685</v>
      </c>
      <c r="G546" s="39"/>
      <c r="H546" s="39"/>
      <c r="I546" s="196"/>
      <c r="J546" s="39"/>
      <c r="K546" s="39"/>
      <c r="L546" s="42"/>
      <c r="M546" s="197"/>
      <c r="N546" s="198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163</v>
      </c>
      <c r="AU546" s="20" t="s">
        <v>79</v>
      </c>
    </row>
    <row r="547" spans="1:65" s="2" customFormat="1" ht="11.25">
      <c r="A547" s="37"/>
      <c r="B547" s="38"/>
      <c r="C547" s="39"/>
      <c r="D547" s="199" t="s">
        <v>165</v>
      </c>
      <c r="E547" s="39"/>
      <c r="F547" s="200" t="s">
        <v>686</v>
      </c>
      <c r="G547" s="39"/>
      <c r="H547" s="39"/>
      <c r="I547" s="196"/>
      <c r="J547" s="39"/>
      <c r="K547" s="39"/>
      <c r="L547" s="42"/>
      <c r="M547" s="197"/>
      <c r="N547" s="198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165</v>
      </c>
      <c r="AU547" s="20" t="s">
        <v>79</v>
      </c>
    </row>
    <row r="548" spans="1:65" s="13" customFormat="1" ht="11.25">
      <c r="B548" s="201"/>
      <c r="C548" s="202"/>
      <c r="D548" s="194" t="s">
        <v>167</v>
      </c>
      <c r="E548" s="203" t="s">
        <v>19</v>
      </c>
      <c r="F548" s="204" t="s">
        <v>472</v>
      </c>
      <c r="G548" s="202"/>
      <c r="H548" s="205">
        <v>4</v>
      </c>
      <c r="I548" s="206"/>
      <c r="J548" s="202"/>
      <c r="K548" s="202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167</v>
      </c>
      <c r="AU548" s="211" t="s">
        <v>79</v>
      </c>
      <c r="AV548" s="13" t="s">
        <v>79</v>
      </c>
      <c r="AW548" s="13" t="s">
        <v>32</v>
      </c>
      <c r="AX548" s="13" t="s">
        <v>70</v>
      </c>
      <c r="AY548" s="211" t="s">
        <v>151</v>
      </c>
    </row>
    <row r="549" spans="1:65" s="14" customFormat="1" ht="11.25">
      <c r="B549" s="212"/>
      <c r="C549" s="213"/>
      <c r="D549" s="194" t="s">
        <v>167</v>
      </c>
      <c r="E549" s="214" t="s">
        <v>19</v>
      </c>
      <c r="F549" s="215" t="s">
        <v>169</v>
      </c>
      <c r="G549" s="213"/>
      <c r="H549" s="216">
        <v>4</v>
      </c>
      <c r="I549" s="217"/>
      <c r="J549" s="213"/>
      <c r="K549" s="213"/>
      <c r="L549" s="218"/>
      <c r="M549" s="219"/>
      <c r="N549" s="220"/>
      <c r="O549" s="220"/>
      <c r="P549" s="220"/>
      <c r="Q549" s="220"/>
      <c r="R549" s="220"/>
      <c r="S549" s="220"/>
      <c r="T549" s="221"/>
      <c r="AT549" s="222" t="s">
        <v>167</v>
      </c>
      <c r="AU549" s="222" t="s">
        <v>79</v>
      </c>
      <c r="AV549" s="14" t="s">
        <v>161</v>
      </c>
      <c r="AW549" s="14" t="s">
        <v>32</v>
      </c>
      <c r="AX549" s="14" t="s">
        <v>77</v>
      </c>
      <c r="AY549" s="222" t="s">
        <v>151</v>
      </c>
    </row>
    <row r="550" spans="1:65" s="2" customFormat="1" ht="33" customHeight="1">
      <c r="A550" s="37"/>
      <c r="B550" s="38"/>
      <c r="C550" s="181" t="s">
        <v>687</v>
      </c>
      <c r="D550" s="181" t="s">
        <v>155</v>
      </c>
      <c r="E550" s="182" t="s">
        <v>688</v>
      </c>
      <c r="F550" s="183" t="s">
        <v>689</v>
      </c>
      <c r="G550" s="184" t="s">
        <v>246</v>
      </c>
      <c r="H550" s="185">
        <v>4</v>
      </c>
      <c r="I550" s="186"/>
      <c r="J550" s="187">
        <f>ROUND(I550*H550,2)</f>
        <v>0</v>
      </c>
      <c r="K550" s="183" t="s">
        <v>159</v>
      </c>
      <c r="L550" s="42"/>
      <c r="M550" s="188" t="s">
        <v>19</v>
      </c>
      <c r="N550" s="189" t="s">
        <v>41</v>
      </c>
      <c r="O550" s="67"/>
      <c r="P550" s="190">
        <f>O550*H550</f>
        <v>0</v>
      </c>
      <c r="Q550" s="190">
        <v>5.5799999999999999E-3</v>
      </c>
      <c r="R550" s="190">
        <f>Q550*H550</f>
        <v>2.232E-2</v>
      </c>
      <c r="S550" s="190">
        <v>0</v>
      </c>
      <c r="T550" s="191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2" t="s">
        <v>170</v>
      </c>
      <c r="AT550" s="192" t="s">
        <v>155</v>
      </c>
      <c r="AU550" s="192" t="s">
        <v>79</v>
      </c>
      <c r="AY550" s="20" t="s">
        <v>151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20" t="s">
        <v>77</v>
      </c>
      <c r="BK550" s="193">
        <f>ROUND(I550*H550,2)</f>
        <v>0</v>
      </c>
      <c r="BL550" s="20" t="s">
        <v>170</v>
      </c>
      <c r="BM550" s="192" t="s">
        <v>690</v>
      </c>
    </row>
    <row r="551" spans="1:65" s="2" customFormat="1" ht="19.5">
      <c r="A551" s="37"/>
      <c r="B551" s="38"/>
      <c r="C551" s="39"/>
      <c r="D551" s="194" t="s">
        <v>163</v>
      </c>
      <c r="E551" s="39"/>
      <c r="F551" s="195" t="s">
        <v>691</v>
      </c>
      <c r="G551" s="39"/>
      <c r="H551" s="39"/>
      <c r="I551" s="196"/>
      <c r="J551" s="39"/>
      <c r="K551" s="39"/>
      <c r="L551" s="42"/>
      <c r="M551" s="197"/>
      <c r="N551" s="198"/>
      <c r="O551" s="67"/>
      <c r="P551" s="67"/>
      <c r="Q551" s="67"/>
      <c r="R551" s="67"/>
      <c r="S551" s="67"/>
      <c r="T551" s="68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20" t="s">
        <v>163</v>
      </c>
      <c r="AU551" s="20" t="s">
        <v>79</v>
      </c>
    </row>
    <row r="552" spans="1:65" s="2" customFormat="1" ht="11.25">
      <c r="A552" s="37"/>
      <c r="B552" s="38"/>
      <c r="C552" s="39"/>
      <c r="D552" s="199" t="s">
        <v>165</v>
      </c>
      <c r="E552" s="39"/>
      <c r="F552" s="200" t="s">
        <v>692</v>
      </c>
      <c r="G552" s="39"/>
      <c r="H552" s="39"/>
      <c r="I552" s="196"/>
      <c r="J552" s="39"/>
      <c r="K552" s="39"/>
      <c r="L552" s="42"/>
      <c r="M552" s="197"/>
      <c r="N552" s="198"/>
      <c r="O552" s="67"/>
      <c r="P552" s="67"/>
      <c r="Q552" s="67"/>
      <c r="R552" s="67"/>
      <c r="S552" s="67"/>
      <c r="T552" s="68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20" t="s">
        <v>165</v>
      </c>
      <c r="AU552" s="20" t="s">
        <v>79</v>
      </c>
    </row>
    <row r="553" spans="1:65" s="13" customFormat="1" ht="11.25">
      <c r="B553" s="201"/>
      <c r="C553" s="202"/>
      <c r="D553" s="194" t="s">
        <v>167</v>
      </c>
      <c r="E553" s="203" t="s">
        <v>19</v>
      </c>
      <c r="F553" s="204" t="s">
        <v>160</v>
      </c>
      <c r="G553" s="202"/>
      <c r="H553" s="205">
        <v>4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167</v>
      </c>
      <c r="AU553" s="211" t="s">
        <v>79</v>
      </c>
      <c r="AV553" s="13" t="s">
        <v>79</v>
      </c>
      <c r="AW553" s="13" t="s">
        <v>32</v>
      </c>
      <c r="AX553" s="13" t="s">
        <v>77</v>
      </c>
      <c r="AY553" s="211" t="s">
        <v>151</v>
      </c>
    </row>
    <row r="554" spans="1:65" s="2" customFormat="1" ht="16.5" customHeight="1">
      <c r="A554" s="37"/>
      <c r="B554" s="38"/>
      <c r="C554" s="244" t="s">
        <v>693</v>
      </c>
      <c r="D554" s="244" t="s">
        <v>236</v>
      </c>
      <c r="E554" s="245" t="s">
        <v>694</v>
      </c>
      <c r="F554" s="246" t="s">
        <v>695</v>
      </c>
      <c r="G554" s="247" t="s">
        <v>246</v>
      </c>
      <c r="H554" s="248">
        <v>4.4000000000000004</v>
      </c>
      <c r="I554" s="249"/>
      <c r="J554" s="250">
        <f>ROUND(I554*H554,2)</f>
        <v>0</v>
      </c>
      <c r="K554" s="246" t="s">
        <v>696</v>
      </c>
      <c r="L554" s="251"/>
      <c r="M554" s="252" t="s">
        <v>19</v>
      </c>
      <c r="N554" s="253" t="s">
        <v>41</v>
      </c>
      <c r="O554" s="67"/>
      <c r="P554" s="190">
        <f>O554*H554</f>
        <v>0</v>
      </c>
      <c r="Q554" s="190">
        <v>9.7999999999999997E-3</v>
      </c>
      <c r="R554" s="190">
        <f>Q554*H554</f>
        <v>4.3120000000000006E-2</v>
      </c>
      <c r="S554" s="190">
        <v>0</v>
      </c>
      <c r="T554" s="191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2" t="s">
        <v>401</v>
      </c>
      <c r="AT554" s="192" t="s">
        <v>236</v>
      </c>
      <c r="AU554" s="192" t="s">
        <v>79</v>
      </c>
      <c r="AY554" s="20" t="s">
        <v>151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20" t="s">
        <v>77</v>
      </c>
      <c r="BK554" s="193">
        <f>ROUND(I554*H554,2)</f>
        <v>0</v>
      </c>
      <c r="BL554" s="20" t="s">
        <v>170</v>
      </c>
      <c r="BM554" s="192" t="s">
        <v>697</v>
      </c>
    </row>
    <row r="555" spans="1:65" s="2" customFormat="1" ht="11.25">
      <c r="A555" s="37"/>
      <c r="B555" s="38"/>
      <c r="C555" s="39"/>
      <c r="D555" s="194" t="s">
        <v>163</v>
      </c>
      <c r="E555" s="39"/>
      <c r="F555" s="195" t="s">
        <v>695</v>
      </c>
      <c r="G555" s="39"/>
      <c r="H555" s="39"/>
      <c r="I555" s="196"/>
      <c r="J555" s="39"/>
      <c r="K555" s="39"/>
      <c r="L555" s="42"/>
      <c r="M555" s="197"/>
      <c r="N555" s="198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163</v>
      </c>
      <c r="AU555" s="20" t="s">
        <v>79</v>
      </c>
    </row>
    <row r="556" spans="1:65" s="13" customFormat="1" ht="11.25">
      <c r="B556" s="201"/>
      <c r="C556" s="202"/>
      <c r="D556" s="194" t="s">
        <v>167</v>
      </c>
      <c r="E556" s="203" t="s">
        <v>19</v>
      </c>
      <c r="F556" s="204" t="s">
        <v>160</v>
      </c>
      <c r="G556" s="202"/>
      <c r="H556" s="205">
        <v>4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167</v>
      </c>
      <c r="AU556" s="211" t="s">
        <v>79</v>
      </c>
      <c r="AV556" s="13" t="s">
        <v>79</v>
      </c>
      <c r="AW556" s="13" t="s">
        <v>32</v>
      </c>
      <c r="AX556" s="13" t="s">
        <v>70</v>
      </c>
      <c r="AY556" s="211" t="s">
        <v>151</v>
      </c>
    </row>
    <row r="557" spans="1:65" s="13" customFormat="1" ht="11.25">
      <c r="B557" s="201"/>
      <c r="C557" s="202"/>
      <c r="D557" s="194" t="s">
        <v>167</v>
      </c>
      <c r="E557" s="203" t="s">
        <v>19</v>
      </c>
      <c r="F557" s="204" t="s">
        <v>698</v>
      </c>
      <c r="G557" s="202"/>
      <c r="H557" s="205">
        <v>4.4000000000000004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167</v>
      </c>
      <c r="AU557" s="211" t="s">
        <v>79</v>
      </c>
      <c r="AV557" s="13" t="s">
        <v>79</v>
      </c>
      <c r="AW557" s="13" t="s">
        <v>32</v>
      </c>
      <c r="AX557" s="13" t="s">
        <v>77</v>
      </c>
      <c r="AY557" s="211" t="s">
        <v>151</v>
      </c>
    </row>
    <row r="558" spans="1:65" s="2" customFormat="1" ht="24.2" customHeight="1">
      <c r="A558" s="37"/>
      <c r="B558" s="38"/>
      <c r="C558" s="181" t="s">
        <v>699</v>
      </c>
      <c r="D558" s="181" t="s">
        <v>155</v>
      </c>
      <c r="E558" s="182" t="s">
        <v>700</v>
      </c>
      <c r="F558" s="183" t="s">
        <v>701</v>
      </c>
      <c r="G558" s="184" t="s">
        <v>246</v>
      </c>
      <c r="H558" s="185">
        <v>4</v>
      </c>
      <c r="I558" s="186"/>
      <c r="J558" s="187">
        <f>ROUND(I558*H558,2)</f>
        <v>0</v>
      </c>
      <c r="K558" s="183" t="s">
        <v>696</v>
      </c>
      <c r="L558" s="42"/>
      <c r="M558" s="188" t="s">
        <v>19</v>
      </c>
      <c r="N558" s="189" t="s">
        <v>41</v>
      </c>
      <c r="O558" s="67"/>
      <c r="P558" s="190">
        <f>O558*H558</f>
        <v>0</v>
      </c>
      <c r="Q558" s="190">
        <v>0</v>
      </c>
      <c r="R558" s="190">
        <f>Q558*H558</f>
        <v>0</v>
      </c>
      <c r="S558" s="190">
        <v>0</v>
      </c>
      <c r="T558" s="191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2" t="s">
        <v>170</v>
      </c>
      <c r="AT558" s="192" t="s">
        <v>155</v>
      </c>
      <c r="AU558" s="192" t="s">
        <v>79</v>
      </c>
      <c r="AY558" s="20" t="s">
        <v>151</v>
      </c>
      <c r="BE558" s="193">
        <f>IF(N558="základní",J558,0)</f>
        <v>0</v>
      </c>
      <c r="BF558" s="193">
        <f>IF(N558="snížená",J558,0)</f>
        <v>0</v>
      </c>
      <c r="BG558" s="193">
        <f>IF(N558="zákl. přenesená",J558,0)</f>
        <v>0</v>
      </c>
      <c r="BH558" s="193">
        <f>IF(N558="sníž. přenesená",J558,0)</f>
        <v>0</v>
      </c>
      <c r="BI558" s="193">
        <f>IF(N558="nulová",J558,0)</f>
        <v>0</v>
      </c>
      <c r="BJ558" s="20" t="s">
        <v>77</v>
      </c>
      <c r="BK558" s="193">
        <f>ROUND(I558*H558,2)</f>
        <v>0</v>
      </c>
      <c r="BL558" s="20" t="s">
        <v>170</v>
      </c>
      <c r="BM558" s="192" t="s">
        <v>702</v>
      </c>
    </row>
    <row r="559" spans="1:65" s="2" customFormat="1" ht="19.5">
      <c r="A559" s="37"/>
      <c r="B559" s="38"/>
      <c r="C559" s="39"/>
      <c r="D559" s="194" t="s">
        <v>163</v>
      </c>
      <c r="E559" s="39"/>
      <c r="F559" s="195" t="s">
        <v>703</v>
      </c>
      <c r="G559" s="39"/>
      <c r="H559" s="39"/>
      <c r="I559" s="196"/>
      <c r="J559" s="39"/>
      <c r="K559" s="39"/>
      <c r="L559" s="42"/>
      <c r="M559" s="197"/>
      <c r="N559" s="198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163</v>
      </c>
      <c r="AU559" s="20" t="s">
        <v>79</v>
      </c>
    </row>
    <row r="560" spans="1:65" s="2" customFormat="1" ht="11.25">
      <c r="A560" s="37"/>
      <c r="B560" s="38"/>
      <c r="C560" s="39"/>
      <c r="D560" s="199" t="s">
        <v>165</v>
      </c>
      <c r="E560" s="39"/>
      <c r="F560" s="200" t="s">
        <v>704</v>
      </c>
      <c r="G560" s="39"/>
      <c r="H560" s="39"/>
      <c r="I560" s="196"/>
      <c r="J560" s="39"/>
      <c r="K560" s="39"/>
      <c r="L560" s="42"/>
      <c r="M560" s="197"/>
      <c r="N560" s="198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165</v>
      </c>
      <c r="AU560" s="20" t="s">
        <v>79</v>
      </c>
    </row>
    <row r="561" spans="1:65" s="13" customFormat="1" ht="11.25">
      <c r="B561" s="201"/>
      <c r="C561" s="202"/>
      <c r="D561" s="194" t="s">
        <v>167</v>
      </c>
      <c r="E561" s="203" t="s">
        <v>19</v>
      </c>
      <c r="F561" s="204" t="s">
        <v>160</v>
      </c>
      <c r="G561" s="202"/>
      <c r="H561" s="205">
        <v>4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167</v>
      </c>
      <c r="AU561" s="211" t="s">
        <v>79</v>
      </c>
      <c r="AV561" s="13" t="s">
        <v>79</v>
      </c>
      <c r="AW561" s="13" t="s">
        <v>32</v>
      </c>
      <c r="AX561" s="13" t="s">
        <v>77</v>
      </c>
      <c r="AY561" s="211" t="s">
        <v>151</v>
      </c>
    </row>
    <row r="562" spans="1:65" s="2" customFormat="1" ht="24.2" customHeight="1">
      <c r="A562" s="37"/>
      <c r="B562" s="38"/>
      <c r="C562" s="181" t="s">
        <v>705</v>
      </c>
      <c r="D562" s="181" t="s">
        <v>155</v>
      </c>
      <c r="E562" s="182" t="s">
        <v>706</v>
      </c>
      <c r="F562" s="183" t="s">
        <v>707</v>
      </c>
      <c r="G562" s="184" t="s">
        <v>246</v>
      </c>
      <c r="H562" s="185">
        <v>4</v>
      </c>
      <c r="I562" s="186"/>
      <c r="J562" s="187">
        <f>ROUND(I562*H562,2)</f>
        <v>0</v>
      </c>
      <c r="K562" s="183" t="s">
        <v>696</v>
      </c>
      <c r="L562" s="42"/>
      <c r="M562" s="188" t="s">
        <v>19</v>
      </c>
      <c r="N562" s="189" t="s">
        <v>41</v>
      </c>
      <c r="O562" s="67"/>
      <c r="P562" s="190">
        <f>O562*H562</f>
        <v>0</v>
      </c>
      <c r="Q562" s="190">
        <v>0</v>
      </c>
      <c r="R562" s="190">
        <f>Q562*H562</f>
        <v>0</v>
      </c>
      <c r="S562" s="190">
        <v>0</v>
      </c>
      <c r="T562" s="191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92" t="s">
        <v>170</v>
      </c>
      <c r="AT562" s="192" t="s">
        <v>155</v>
      </c>
      <c r="AU562" s="192" t="s">
        <v>79</v>
      </c>
      <c r="AY562" s="20" t="s">
        <v>151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20" t="s">
        <v>77</v>
      </c>
      <c r="BK562" s="193">
        <f>ROUND(I562*H562,2)</f>
        <v>0</v>
      </c>
      <c r="BL562" s="20" t="s">
        <v>170</v>
      </c>
      <c r="BM562" s="192" t="s">
        <v>708</v>
      </c>
    </row>
    <row r="563" spans="1:65" s="2" customFormat="1" ht="19.5">
      <c r="A563" s="37"/>
      <c r="B563" s="38"/>
      <c r="C563" s="39"/>
      <c r="D563" s="194" t="s">
        <v>163</v>
      </c>
      <c r="E563" s="39"/>
      <c r="F563" s="195" t="s">
        <v>709</v>
      </c>
      <c r="G563" s="39"/>
      <c r="H563" s="39"/>
      <c r="I563" s="196"/>
      <c r="J563" s="39"/>
      <c r="K563" s="39"/>
      <c r="L563" s="42"/>
      <c r="M563" s="197"/>
      <c r="N563" s="198"/>
      <c r="O563" s="67"/>
      <c r="P563" s="67"/>
      <c r="Q563" s="67"/>
      <c r="R563" s="67"/>
      <c r="S563" s="67"/>
      <c r="T563" s="68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T563" s="20" t="s">
        <v>163</v>
      </c>
      <c r="AU563" s="20" t="s">
        <v>79</v>
      </c>
    </row>
    <row r="564" spans="1:65" s="2" customFormat="1" ht="11.25">
      <c r="A564" s="37"/>
      <c r="B564" s="38"/>
      <c r="C564" s="39"/>
      <c r="D564" s="199" t="s">
        <v>165</v>
      </c>
      <c r="E564" s="39"/>
      <c r="F564" s="200" t="s">
        <v>710</v>
      </c>
      <c r="G564" s="39"/>
      <c r="H564" s="39"/>
      <c r="I564" s="196"/>
      <c r="J564" s="39"/>
      <c r="K564" s="39"/>
      <c r="L564" s="42"/>
      <c r="M564" s="197"/>
      <c r="N564" s="198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165</v>
      </c>
      <c r="AU564" s="20" t="s">
        <v>79</v>
      </c>
    </row>
    <row r="565" spans="1:65" s="13" customFormat="1" ht="11.25">
      <c r="B565" s="201"/>
      <c r="C565" s="202"/>
      <c r="D565" s="194" t="s">
        <v>167</v>
      </c>
      <c r="E565" s="203" t="s">
        <v>19</v>
      </c>
      <c r="F565" s="204" t="s">
        <v>160</v>
      </c>
      <c r="G565" s="202"/>
      <c r="H565" s="205">
        <v>4</v>
      </c>
      <c r="I565" s="206"/>
      <c r="J565" s="202"/>
      <c r="K565" s="202"/>
      <c r="L565" s="207"/>
      <c r="M565" s="208"/>
      <c r="N565" s="209"/>
      <c r="O565" s="209"/>
      <c r="P565" s="209"/>
      <c r="Q565" s="209"/>
      <c r="R565" s="209"/>
      <c r="S565" s="209"/>
      <c r="T565" s="210"/>
      <c r="AT565" s="211" t="s">
        <v>167</v>
      </c>
      <c r="AU565" s="211" t="s">
        <v>79</v>
      </c>
      <c r="AV565" s="13" t="s">
        <v>79</v>
      </c>
      <c r="AW565" s="13" t="s">
        <v>32</v>
      </c>
      <c r="AX565" s="13" t="s">
        <v>77</v>
      </c>
      <c r="AY565" s="211" t="s">
        <v>151</v>
      </c>
    </row>
    <row r="566" spans="1:65" s="2" customFormat="1" ht="21.75" customHeight="1">
      <c r="A566" s="37"/>
      <c r="B566" s="38"/>
      <c r="C566" s="181" t="s">
        <v>711</v>
      </c>
      <c r="D566" s="181" t="s">
        <v>155</v>
      </c>
      <c r="E566" s="182" t="s">
        <v>712</v>
      </c>
      <c r="F566" s="183" t="s">
        <v>713</v>
      </c>
      <c r="G566" s="184" t="s">
        <v>448</v>
      </c>
      <c r="H566" s="185">
        <v>2</v>
      </c>
      <c r="I566" s="186"/>
      <c r="J566" s="187">
        <f>ROUND(I566*H566,2)</f>
        <v>0</v>
      </c>
      <c r="K566" s="183" t="s">
        <v>696</v>
      </c>
      <c r="L566" s="42"/>
      <c r="M566" s="188" t="s">
        <v>19</v>
      </c>
      <c r="N566" s="189" t="s">
        <v>41</v>
      </c>
      <c r="O566" s="67"/>
      <c r="P566" s="190">
        <f>O566*H566</f>
        <v>0</v>
      </c>
      <c r="Q566" s="190">
        <v>5.0000000000000001E-4</v>
      </c>
      <c r="R566" s="190">
        <f>Q566*H566</f>
        <v>1E-3</v>
      </c>
      <c r="S566" s="190">
        <v>0</v>
      </c>
      <c r="T566" s="191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92" t="s">
        <v>170</v>
      </c>
      <c r="AT566" s="192" t="s">
        <v>155</v>
      </c>
      <c r="AU566" s="192" t="s">
        <v>79</v>
      </c>
      <c r="AY566" s="20" t="s">
        <v>151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20" t="s">
        <v>77</v>
      </c>
      <c r="BK566" s="193">
        <f>ROUND(I566*H566,2)</f>
        <v>0</v>
      </c>
      <c r="BL566" s="20" t="s">
        <v>170</v>
      </c>
      <c r="BM566" s="192" t="s">
        <v>714</v>
      </c>
    </row>
    <row r="567" spans="1:65" s="2" customFormat="1" ht="19.5">
      <c r="A567" s="37"/>
      <c r="B567" s="38"/>
      <c r="C567" s="39"/>
      <c r="D567" s="194" t="s">
        <v>163</v>
      </c>
      <c r="E567" s="39"/>
      <c r="F567" s="195" t="s">
        <v>715</v>
      </c>
      <c r="G567" s="39"/>
      <c r="H567" s="39"/>
      <c r="I567" s="196"/>
      <c r="J567" s="39"/>
      <c r="K567" s="39"/>
      <c r="L567" s="42"/>
      <c r="M567" s="197"/>
      <c r="N567" s="198"/>
      <c r="O567" s="67"/>
      <c r="P567" s="67"/>
      <c r="Q567" s="67"/>
      <c r="R567" s="67"/>
      <c r="S567" s="67"/>
      <c r="T567" s="68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20" t="s">
        <v>163</v>
      </c>
      <c r="AU567" s="20" t="s">
        <v>79</v>
      </c>
    </row>
    <row r="568" spans="1:65" s="2" customFormat="1" ht="11.25">
      <c r="A568" s="37"/>
      <c r="B568" s="38"/>
      <c r="C568" s="39"/>
      <c r="D568" s="199" t="s">
        <v>165</v>
      </c>
      <c r="E568" s="39"/>
      <c r="F568" s="200" t="s">
        <v>716</v>
      </c>
      <c r="G568" s="39"/>
      <c r="H568" s="39"/>
      <c r="I568" s="196"/>
      <c r="J568" s="39"/>
      <c r="K568" s="39"/>
      <c r="L568" s="42"/>
      <c r="M568" s="197"/>
      <c r="N568" s="198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20" t="s">
        <v>165</v>
      </c>
      <c r="AU568" s="20" t="s">
        <v>79</v>
      </c>
    </row>
    <row r="569" spans="1:65" s="13" customFormat="1" ht="11.25">
      <c r="B569" s="201"/>
      <c r="C569" s="202"/>
      <c r="D569" s="194" t="s">
        <v>167</v>
      </c>
      <c r="E569" s="203" t="s">
        <v>19</v>
      </c>
      <c r="F569" s="204" t="s">
        <v>717</v>
      </c>
      <c r="G569" s="202"/>
      <c r="H569" s="205">
        <v>2</v>
      </c>
      <c r="I569" s="206"/>
      <c r="J569" s="202"/>
      <c r="K569" s="202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167</v>
      </c>
      <c r="AU569" s="211" t="s">
        <v>79</v>
      </c>
      <c r="AV569" s="13" t="s">
        <v>79</v>
      </c>
      <c r="AW569" s="13" t="s">
        <v>32</v>
      </c>
      <c r="AX569" s="13" t="s">
        <v>77</v>
      </c>
      <c r="AY569" s="211" t="s">
        <v>151</v>
      </c>
    </row>
    <row r="570" spans="1:65" s="2" customFormat="1" ht="24.2" customHeight="1">
      <c r="A570" s="37"/>
      <c r="B570" s="38"/>
      <c r="C570" s="181" t="s">
        <v>718</v>
      </c>
      <c r="D570" s="181" t="s">
        <v>155</v>
      </c>
      <c r="E570" s="182" t="s">
        <v>719</v>
      </c>
      <c r="F570" s="183" t="s">
        <v>720</v>
      </c>
      <c r="G570" s="184" t="s">
        <v>199</v>
      </c>
      <c r="H570" s="185">
        <v>6.8000000000000005E-2</v>
      </c>
      <c r="I570" s="186"/>
      <c r="J570" s="187">
        <f>ROUND(I570*H570,2)</f>
        <v>0</v>
      </c>
      <c r="K570" s="183" t="s">
        <v>159</v>
      </c>
      <c r="L570" s="42"/>
      <c r="M570" s="188" t="s">
        <v>19</v>
      </c>
      <c r="N570" s="189" t="s">
        <v>41</v>
      </c>
      <c r="O570" s="67"/>
      <c r="P570" s="190">
        <f>O570*H570</f>
        <v>0</v>
      </c>
      <c r="Q570" s="190">
        <v>0</v>
      </c>
      <c r="R570" s="190">
        <f>Q570*H570</f>
        <v>0</v>
      </c>
      <c r="S570" s="190">
        <v>0</v>
      </c>
      <c r="T570" s="191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92" t="s">
        <v>170</v>
      </c>
      <c r="AT570" s="192" t="s">
        <v>155</v>
      </c>
      <c r="AU570" s="192" t="s">
        <v>79</v>
      </c>
      <c r="AY570" s="20" t="s">
        <v>151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20" t="s">
        <v>77</v>
      </c>
      <c r="BK570" s="193">
        <f>ROUND(I570*H570,2)</f>
        <v>0</v>
      </c>
      <c r="BL570" s="20" t="s">
        <v>170</v>
      </c>
      <c r="BM570" s="192" t="s">
        <v>721</v>
      </c>
    </row>
    <row r="571" spans="1:65" s="2" customFormat="1" ht="29.25">
      <c r="A571" s="37"/>
      <c r="B571" s="38"/>
      <c r="C571" s="39"/>
      <c r="D571" s="194" t="s">
        <v>163</v>
      </c>
      <c r="E571" s="39"/>
      <c r="F571" s="195" t="s">
        <v>722</v>
      </c>
      <c r="G571" s="39"/>
      <c r="H571" s="39"/>
      <c r="I571" s="196"/>
      <c r="J571" s="39"/>
      <c r="K571" s="39"/>
      <c r="L571" s="42"/>
      <c r="M571" s="197"/>
      <c r="N571" s="198"/>
      <c r="O571" s="67"/>
      <c r="P571" s="67"/>
      <c r="Q571" s="67"/>
      <c r="R571" s="67"/>
      <c r="S571" s="67"/>
      <c r="T571" s="68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20" t="s">
        <v>163</v>
      </c>
      <c r="AU571" s="20" t="s">
        <v>79</v>
      </c>
    </row>
    <row r="572" spans="1:65" s="2" customFormat="1" ht="11.25">
      <c r="A572" s="37"/>
      <c r="B572" s="38"/>
      <c r="C572" s="39"/>
      <c r="D572" s="199" t="s">
        <v>165</v>
      </c>
      <c r="E572" s="39"/>
      <c r="F572" s="200" t="s">
        <v>723</v>
      </c>
      <c r="G572" s="39"/>
      <c r="H572" s="39"/>
      <c r="I572" s="196"/>
      <c r="J572" s="39"/>
      <c r="K572" s="39"/>
      <c r="L572" s="42"/>
      <c r="M572" s="197"/>
      <c r="N572" s="198"/>
      <c r="O572" s="67"/>
      <c r="P572" s="67"/>
      <c r="Q572" s="67"/>
      <c r="R572" s="67"/>
      <c r="S572" s="67"/>
      <c r="T572" s="68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20" t="s">
        <v>165</v>
      </c>
      <c r="AU572" s="20" t="s">
        <v>79</v>
      </c>
    </row>
    <row r="573" spans="1:65" s="12" customFormat="1" ht="22.9" customHeight="1">
      <c r="B573" s="165"/>
      <c r="C573" s="166"/>
      <c r="D573" s="167" t="s">
        <v>69</v>
      </c>
      <c r="E573" s="179" t="s">
        <v>724</v>
      </c>
      <c r="F573" s="179" t="s">
        <v>725</v>
      </c>
      <c r="G573" s="166"/>
      <c r="H573" s="166"/>
      <c r="I573" s="169"/>
      <c r="J573" s="180">
        <f>BK573</f>
        <v>0</v>
      </c>
      <c r="K573" s="166"/>
      <c r="L573" s="171"/>
      <c r="M573" s="172"/>
      <c r="N573" s="173"/>
      <c r="O573" s="173"/>
      <c r="P573" s="174">
        <f>SUM(P574:P638)</f>
        <v>0</v>
      </c>
      <c r="Q573" s="173"/>
      <c r="R573" s="174">
        <f>SUM(R574:R638)</f>
        <v>7.9240320000000003E-2</v>
      </c>
      <c r="S573" s="173"/>
      <c r="T573" s="175">
        <f>SUM(T574:T638)</f>
        <v>0</v>
      </c>
      <c r="AR573" s="176" t="s">
        <v>79</v>
      </c>
      <c r="AT573" s="177" t="s">
        <v>69</v>
      </c>
      <c r="AU573" s="177" t="s">
        <v>77</v>
      </c>
      <c r="AY573" s="176" t="s">
        <v>151</v>
      </c>
      <c r="BK573" s="178">
        <f>SUM(BK574:BK638)</f>
        <v>0</v>
      </c>
    </row>
    <row r="574" spans="1:65" s="2" customFormat="1" ht="24.2" customHeight="1">
      <c r="A574" s="37"/>
      <c r="B574" s="38"/>
      <c r="C574" s="181" t="s">
        <v>726</v>
      </c>
      <c r="D574" s="181" t="s">
        <v>155</v>
      </c>
      <c r="E574" s="182" t="s">
        <v>727</v>
      </c>
      <c r="F574" s="183" t="s">
        <v>728</v>
      </c>
      <c r="G574" s="184" t="s">
        <v>448</v>
      </c>
      <c r="H574" s="185">
        <v>10.4</v>
      </c>
      <c r="I574" s="186"/>
      <c r="J574" s="187">
        <f>ROUND(I574*H574,2)</f>
        <v>0</v>
      </c>
      <c r="K574" s="183" t="s">
        <v>159</v>
      </c>
      <c r="L574" s="42"/>
      <c r="M574" s="188" t="s">
        <v>19</v>
      </c>
      <c r="N574" s="189" t="s">
        <v>41</v>
      </c>
      <c r="O574" s="67"/>
      <c r="P574" s="190">
        <f>O574*H574</f>
        <v>0</v>
      </c>
      <c r="Q574" s="190">
        <v>2.1000000000000001E-4</v>
      </c>
      <c r="R574" s="190">
        <f>Q574*H574</f>
        <v>2.1840000000000002E-3</v>
      </c>
      <c r="S574" s="190">
        <v>0</v>
      </c>
      <c r="T574" s="191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92" t="s">
        <v>170</v>
      </c>
      <c r="AT574" s="192" t="s">
        <v>155</v>
      </c>
      <c r="AU574" s="192" t="s">
        <v>79</v>
      </c>
      <c r="AY574" s="20" t="s">
        <v>151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20" t="s">
        <v>77</v>
      </c>
      <c r="BK574" s="193">
        <f>ROUND(I574*H574,2)</f>
        <v>0</v>
      </c>
      <c r="BL574" s="20" t="s">
        <v>170</v>
      </c>
      <c r="BM574" s="192" t="s">
        <v>729</v>
      </c>
    </row>
    <row r="575" spans="1:65" s="2" customFormat="1" ht="19.5">
      <c r="A575" s="37"/>
      <c r="B575" s="38"/>
      <c r="C575" s="39"/>
      <c r="D575" s="194" t="s">
        <v>163</v>
      </c>
      <c r="E575" s="39"/>
      <c r="F575" s="195" t="s">
        <v>730</v>
      </c>
      <c r="G575" s="39"/>
      <c r="H575" s="39"/>
      <c r="I575" s="196"/>
      <c r="J575" s="39"/>
      <c r="K575" s="39"/>
      <c r="L575" s="42"/>
      <c r="M575" s="197"/>
      <c r="N575" s="198"/>
      <c r="O575" s="67"/>
      <c r="P575" s="67"/>
      <c r="Q575" s="67"/>
      <c r="R575" s="67"/>
      <c r="S575" s="67"/>
      <c r="T575" s="68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T575" s="20" t="s">
        <v>163</v>
      </c>
      <c r="AU575" s="20" t="s">
        <v>79</v>
      </c>
    </row>
    <row r="576" spans="1:65" s="2" customFormat="1" ht="11.25">
      <c r="A576" s="37"/>
      <c r="B576" s="38"/>
      <c r="C576" s="39"/>
      <c r="D576" s="199" t="s">
        <v>165</v>
      </c>
      <c r="E576" s="39"/>
      <c r="F576" s="200" t="s">
        <v>731</v>
      </c>
      <c r="G576" s="39"/>
      <c r="H576" s="39"/>
      <c r="I576" s="196"/>
      <c r="J576" s="39"/>
      <c r="K576" s="39"/>
      <c r="L576" s="42"/>
      <c r="M576" s="197"/>
      <c r="N576" s="198"/>
      <c r="O576" s="67"/>
      <c r="P576" s="67"/>
      <c r="Q576" s="67"/>
      <c r="R576" s="67"/>
      <c r="S576" s="67"/>
      <c r="T576" s="68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20" t="s">
        <v>165</v>
      </c>
      <c r="AU576" s="20" t="s">
        <v>79</v>
      </c>
    </row>
    <row r="577" spans="1:65" s="13" customFormat="1" ht="11.25">
      <c r="B577" s="201"/>
      <c r="C577" s="202"/>
      <c r="D577" s="194" t="s">
        <v>167</v>
      </c>
      <c r="E577" s="203" t="s">
        <v>19</v>
      </c>
      <c r="F577" s="204" t="s">
        <v>732</v>
      </c>
      <c r="G577" s="202"/>
      <c r="H577" s="205">
        <v>10.4</v>
      </c>
      <c r="I577" s="206"/>
      <c r="J577" s="202"/>
      <c r="K577" s="202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167</v>
      </c>
      <c r="AU577" s="211" t="s">
        <v>79</v>
      </c>
      <c r="AV577" s="13" t="s">
        <v>79</v>
      </c>
      <c r="AW577" s="13" t="s">
        <v>32</v>
      </c>
      <c r="AX577" s="13" t="s">
        <v>70</v>
      </c>
      <c r="AY577" s="211" t="s">
        <v>151</v>
      </c>
    </row>
    <row r="578" spans="1:65" s="14" customFormat="1" ht="11.25">
      <c r="B578" s="212"/>
      <c r="C578" s="213"/>
      <c r="D578" s="194" t="s">
        <v>167</v>
      </c>
      <c r="E578" s="214" t="s">
        <v>19</v>
      </c>
      <c r="F578" s="215" t="s">
        <v>169</v>
      </c>
      <c r="G578" s="213"/>
      <c r="H578" s="216">
        <v>10.4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167</v>
      </c>
      <c r="AU578" s="222" t="s">
        <v>79</v>
      </c>
      <c r="AV578" s="14" t="s">
        <v>161</v>
      </c>
      <c r="AW578" s="14" t="s">
        <v>32</v>
      </c>
      <c r="AX578" s="14" t="s">
        <v>77</v>
      </c>
      <c r="AY578" s="222" t="s">
        <v>151</v>
      </c>
    </row>
    <row r="579" spans="1:65" s="2" customFormat="1" ht="24.2" customHeight="1">
      <c r="A579" s="37"/>
      <c r="B579" s="38"/>
      <c r="C579" s="181" t="s">
        <v>733</v>
      </c>
      <c r="D579" s="181" t="s">
        <v>155</v>
      </c>
      <c r="E579" s="182" t="s">
        <v>734</v>
      </c>
      <c r="F579" s="183" t="s">
        <v>735</v>
      </c>
      <c r="G579" s="184" t="s">
        <v>246</v>
      </c>
      <c r="H579" s="185">
        <v>9.0739999999999998</v>
      </c>
      <c r="I579" s="186"/>
      <c r="J579" s="187">
        <f>ROUND(I579*H579,2)</f>
        <v>0</v>
      </c>
      <c r="K579" s="183" t="s">
        <v>159</v>
      </c>
      <c r="L579" s="42"/>
      <c r="M579" s="188" t="s">
        <v>19</v>
      </c>
      <c r="N579" s="189" t="s">
        <v>41</v>
      </c>
      <c r="O579" s="67"/>
      <c r="P579" s="190">
        <f>O579*H579</f>
        <v>0</v>
      </c>
      <c r="Q579" s="190">
        <v>6.9999999999999994E-5</v>
      </c>
      <c r="R579" s="190">
        <f>Q579*H579</f>
        <v>6.3517999999999995E-4</v>
      </c>
      <c r="S579" s="190">
        <v>0</v>
      </c>
      <c r="T579" s="191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2" t="s">
        <v>170</v>
      </c>
      <c r="AT579" s="192" t="s">
        <v>155</v>
      </c>
      <c r="AU579" s="192" t="s">
        <v>79</v>
      </c>
      <c r="AY579" s="20" t="s">
        <v>151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20" t="s">
        <v>77</v>
      </c>
      <c r="BK579" s="193">
        <f>ROUND(I579*H579,2)</f>
        <v>0</v>
      </c>
      <c r="BL579" s="20" t="s">
        <v>170</v>
      </c>
      <c r="BM579" s="192" t="s">
        <v>736</v>
      </c>
    </row>
    <row r="580" spans="1:65" s="2" customFormat="1" ht="19.5">
      <c r="A580" s="37"/>
      <c r="B580" s="38"/>
      <c r="C580" s="39"/>
      <c r="D580" s="194" t="s">
        <v>163</v>
      </c>
      <c r="E580" s="39"/>
      <c r="F580" s="195" t="s">
        <v>737</v>
      </c>
      <c r="G580" s="39"/>
      <c r="H580" s="39"/>
      <c r="I580" s="196"/>
      <c r="J580" s="39"/>
      <c r="K580" s="39"/>
      <c r="L580" s="42"/>
      <c r="M580" s="197"/>
      <c r="N580" s="198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163</v>
      </c>
      <c r="AU580" s="20" t="s">
        <v>79</v>
      </c>
    </row>
    <row r="581" spans="1:65" s="2" customFormat="1" ht="11.25">
      <c r="A581" s="37"/>
      <c r="B581" s="38"/>
      <c r="C581" s="39"/>
      <c r="D581" s="199" t="s">
        <v>165</v>
      </c>
      <c r="E581" s="39"/>
      <c r="F581" s="200" t="s">
        <v>738</v>
      </c>
      <c r="G581" s="39"/>
      <c r="H581" s="39"/>
      <c r="I581" s="196"/>
      <c r="J581" s="39"/>
      <c r="K581" s="39"/>
      <c r="L581" s="42"/>
      <c r="M581" s="197"/>
      <c r="N581" s="198"/>
      <c r="O581" s="67"/>
      <c r="P581" s="67"/>
      <c r="Q581" s="67"/>
      <c r="R581" s="67"/>
      <c r="S581" s="67"/>
      <c r="T581" s="68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20" t="s">
        <v>165</v>
      </c>
      <c r="AU581" s="20" t="s">
        <v>79</v>
      </c>
    </row>
    <row r="582" spans="1:65" s="15" customFormat="1" ht="11.25">
      <c r="B582" s="223"/>
      <c r="C582" s="224"/>
      <c r="D582" s="194" t="s">
        <v>167</v>
      </c>
      <c r="E582" s="225" t="s">
        <v>19</v>
      </c>
      <c r="F582" s="226" t="s">
        <v>739</v>
      </c>
      <c r="G582" s="224"/>
      <c r="H582" s="225" t="s">
        <v>19</v>
      </c>
      <c r="I582" s="227"/>
      <c r="J582" s="224"/>
      <c r="K582" s="224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167</v>
      </c>
      <c r="AU582" s="232" t="s">
        <v>79</v>
      </c>
      <c r="AV582" s="15" t="s">
        <v>77</v>
      </c>
      <c r="AW582" s="15" t="s">
        <v>32</v>
      </c>
      <c r="AX582" s="15" t="s">
        <v>70</v>
      </c>
      <c r="AY582" s="232" t="s">
        <v>151</v>
      </c>
    </row>
    <row r="583" spans="1:65" s="13" customFormat="1" ht="11.25">
      <c r="B583" s="201"/>
      <c r="C583" s="202"/>
      <c r="D583" s="194" t="s">
        <v>167</v>
      </c>
      <c r="E583" s="203" t="s">
        <v>19</v>
      </c>
      <c r="F583" s="204" t="s">
        <v>740</v>
      </c>
      <c r="G583" s="202"/>
      <c r="H583" s="205">
        <v>4.274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167</v>
      </c>
      <c r="AU583" s="211" t="s">
        <v>79</v>
      </c>
      <c r="AV583" s="13" t="s">
        <v>79</v>
      </c>
      <c r="AW583" s="13" t="s">
        <v>32</v>
      </c>
      <c r="AX583" s="13" t="s">
        <v>70</v>
      </c>
      <c r="AY583" s="211" t="s">
        <v>151</v>
      </c>
    </row>
    <row r="584" spans="1:65" s="14" customFormat="1" ht="11.25">
      <c r="B584" s="212"/>
      <c r="C584" s="213"/>
      <c r="D584" s="194" t="s">
        <v>167</v>
      </c>
      <c r="E584" s="214" t="s">
        <v>19</v>
      </c>
      <c r="F584" s="215" t="s">
        <v>169</v>
      </c>
      <c r="G584" s="213"/>
      <c r="H584" s="216">
        <v>4.274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167</v>
      </c>
      <c r="AU584" s="222" t="s">
        <v>79</v>
      </c>
      <c r="AV584" s="14" t="s">
        <v>161</v>
      </c>
      <c r="AW584" s="14" t="s">
        <v>32</v>
      </c>
      <c r="AX584" s="14" t="s">
        <v>70</v>
      </c>
      <c r="AY584" s="222" t="s">
        <v>151</v>
      </c>
    </row>
    <row r="585" spans="1:65" s="13" customFormat="1" ht="11.25">
      <c r="B585" s="201"/>
      <c r="C585" s="202"/>
      <c r="D585" s="194" t="s">
        <v>167</v>
      </c>
      <c r="E585" s="203" t="s">
        <v>19</v>
      </c>
      <c r="F585" s="204" t="s">
        <v>741</v>
      </c>
      <c r="G585" s="202"/>
      <c r="H585" s="205">
        <v>4.8</v>
      </c>
      <c r="I585" s="206"/>
      <c r="J585" s="202"/>
      <c r="K585" s="202"/>
      <c r="L585" s="207"/>
      <c r="M585" s="208"/>
      <c r="N585" s="209"/>
      <c r="O585" s="209"/>
      <c r="P585" s="209"/>
      <c r="Q585" s="209"/>
      <c r="R585" s="209"/>
      <c r="S585" s="209"/>
      <c r="T585" s="210"/>
      <c r="AT585" s="211" t="s">
        <v>167</v>
      </c>
      <c r="AU585" s="211" t="s">
        <v>79</v>
      </c>
      <c r="AV585" s="13" t="s">
        <v>79</v>
      </c>
      <c r="AW585" s="13" t="s">
        <v>32</v>
      </c>
      <c r="AX585" s="13" t="s">
        <v>70</v>
      </c>
      <c r="AY585" s="211" t="s">
        <v>151</v>
      </c>
    </row>
    <row r="586" spans="1:65" s="14" customFormat="1" ht="11.25">
      <c r="B586" s="212"/>
      <c r="C586" s="213"/>
      <c r="D586" s="194" t="s">
        <v>167</v>
      </c>
      <c r="E586" s="214" t="s">
        <v>19</v>
      </c>
      <c r="F586" s="215" t="s">
        <v>169</v>
      </c>
      <c r="G586" s="213"/>
      <c r="H586" s="216">
        <v>4.8</v>
      </c>
      <c r="I586" s="217"/>
      <c r="J586" s="213"/>
      <c r="K586" s="213"/>
      <c r="L586" s="218"/>
      <c r="M586" s="219"/>
      <c r="N586" s="220"/>
      <c r="O586" s="220"/>
      <c r="P586" s="220"/>
      <c r="Q586" s="220"/>
      <c r="R586" s="220"/>
      <c r="S586" s="220"/>
      <c r="T586" s="221"/>
      <c r="AT586" s="222" t="s">
        <v>167</v>
      </c>
      <c r="AU586" s="222" t="s">
        <v>79</v>
      </c>
      <c r="AV586" s="14" t="s">
        <v>161</v>
      </c>
      <c r="AW586" s="14" t="s">
        <v>32</v>
      </c>
      <c r="AX586" s="14" t="s">
        <v>70</v>
      </c>
      <c r="AY586" s="222" t="s">
        <v>151</v>
      </c>
    </row>
    <row r="587" spans="1:65" s="16" customFormat="1" ht="11.25">
      <c r="B587" s="233"/>
      <c r="C587" s="234"/>
      <c r="D587" s="194" t="s">
        <v>167</v>
      </c>
      <c r="E587" s="235" t="s">
        <v>19</v>
      </c>
      <c r="F587" s="236" t="s">
        <v>225</v>
      </c>
      <c r="G587" s="234"/>
      <c r="H587" s="237">
        <v>9.0739999999999998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AT587" s="243" t="s">
        <v>167</v>
      </c>
      <c r="AU587" s="243" t="s">
        <v>79</v>
      </c>
      <c r="AV587" s="16" t="s">
        <v>160</v>
      </c>
      <c r="AW587" s="16" t="s">
        <v>32</v>
      </c>
      <c r="AX587" s="16" t="s">
        <v>77</v>
      </c>
      <c r="AY587" s="243" t="s">
        <v>151</v>
      </c>
    </row>
    <row r="588" spans="1:65" s="2" customFormat="1" ht="24.2" customHeight="1">
      <c r="A588" s="37"/>
      <c r="B588" s="38"/>
      <c r="C588" s="181" t="s">
        <v>742</v>
      </c>
      <c r="D588" s="181" t="s">
        <v>155</v>
      </c>
      <c r="E588" s="182" t="s">
        <v>743</v>
      </c>
      <c r="F588" s="183" t="s">
        <v>744</v>
      </c>
      <c r="G588" s="184" t="s">
        <v>246</v>
      </c>
      <c r="H588" s="185">
        <v>9.0739999999999998</v>
      </c>
      <c r="I588" s="186"/>
      <c r="J588" s="187">
        <f>ROUND(I588*H588,2)</f>
        <v>0</v>
      </c>
      <c r="K588" s="183" t="s">
        <v>159</v>
      </c>
      <c r="L588" s="42"/>
      <c r="M588" s="188" t="s">
        <v>19</v>
      </c>
      <c r="N588" s="189" t="s">
        <v>41</v>
      </c>
      <c r="O588" s="67"/>
      <c r="P588" s="190">
        <f>O588*H588</f>
        <v>0</v>
      </c>
      <c r="Q588" s="190">
        <v>1.7000000000000001E-4</v>
      </c>
      <c r="R588" s="190">
        <f>Q588*H588</f>
        <v>1.54258E-3</v>
      </c>
      <c r="S588" s="190">
        <v>0</v>
      </c>
      <c r="T588" s="191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192" t="s">
        <v>170</v>
      </c>
      <c r="AT588" s="192" t="s">
        <v>155</v>
      </c>
      <c r="AU588" s="192" t="s">
        <v>79</v>
      </c>
      <c r="AY588" s="20" t="s">
        <v>151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20" t="s">
        <v>77</v>
      </c>
      <c r="BK588" s="193">
        <f>ROUND(I588*H588,2)</f>
        <v>0</v>
      </c>
      <c r="BL588" s="20" t="s">
        <v>170</v>
      </c>
      <c r="BM588" s="192" t="s">
        <v>745</v>
      </c>
    </row>
    <row r="589" spans="1:65" s="2" customFormat="1" ht="19.5">
      <c r="A589" s="37"/>
      <c r="B589" s="38"/>
      <c r="C589" s="39"/>
      <c r="D589" s="194" t="s">
        <v>163</v>
      </c>
      <c r="E589" s="39"/>
      <c r="F589" s="195" t="s">
        <v>746</v>
      </c>
      <c r="G589" s="39"/>
      <c r="H589" s="39"/>
      <c r="I589" s="196"/>
      <c r="J589" s="39"/>
      <c r="K589" s="39"/>
      <c r="L589" s="42"/>
      <c r="M589" s="197"/>
      <c r="N589" s="198"/>
      <c r="O589" s="67"/>
      <c r="P589" s="67"/>
      <c r="Q589" s="67"/>
      <c r="R589" s="67"/>
      <c r="S589" s="67"/>
      <c r="T589" s="68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20" t="s">
        <v>163</v>
      </c>
      <c r="AU589" s="20" t="s">
        <v>79</v>
      </c>
    </row>
    <row r="590" spans="1:65" s="2" customFormat="1" ht="11.25">
      <c r="A590" s="37"/>
      <c r="B590" s="38"/>
      <c r="C590" s="39"/>
      <c r="D590" s="199" t="s">
        <v>165</v>
      </c>
      <c r="E590" s="39"/>
      <c r="F590" s="200" t="s">
        <v>747</v>
      </c>
      <c r="G590" s="39"/>
      <c r="H590" s="39"/>
      <c r="I590" s="196"/>
      <c r="J590" s="39"/>
      <c r="K590" s="39"/>
      <c r="L590" s="42"/>
      <c r="M590" s="197"/>
      <c r="N590" s="198"/>
      <c r="O590" s="67"/>
      <c r="P590" s="67"/>
      <c r="Q590" s="67"/>
      <c r="R590" s="67"/>
      <c r="S590" s="67"/>
      <c r="T590" s="68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165</v>
      </c>
      <c r="AU590" s="20" t="s">
        <v>79</v>
      </c>
    </row>
    <row r="591" spans="1:65" s="15" customFormat="1" ht="11.25">
      <c r="B591" s="223"/>
      <c r="C591" s="224"/>
      <c r="D591" s="194" t="s">
        <v>167</v>
      </c>
      <c r="E591" s="225" t="s">
        <v>19</v>
      </c>
      <c r="F591" s="226" t="s">
        <v>739</v>
      </c>
      <c r="G591" s="224"/>
      <c r="H591" s="225" t="s">
        <v>19</v>
      </c>
      <c r="I591" s="227"/>
      <c r="J591" s="224"/>
      <c r="K591" s="224"/>
      <c r="L591" s="228"/>
      <c r="M591" s="229"/>
      <c r="N591" s="230"/>
      <c r="O591" s="230"/>
      <c r="P591" s="230"/>
      <c r="Q591" s="230"/>
      <c r="R591" s="230"/>
      <c r="S591" s="230"/>
      <c r="T591" s="231"/>
      <c r="AT591" s="232" t="s">
        <v>167</v>
      </c>
      <c r="AU591" s="232" t="s">
        <v>79</v>
      </c>
      <c r="AV591" s="15" t="s">
        <v>77</v>
      </c>
      <c r="AW591" s="15" t="s">
        <v>32</v>
      </c>
      <c r="AX591" s="15" t="s">
        <v>70</v>
      </c>
      <c r="AY591" s="232" t="s">
        <v>151</v>
      </c>
    </row>
    <row r="592" spans="1:65" s="13" customFormat="1" ht="11.25">
      <c r="B592" s="201"/>
      <c r="C592" s="202"/>
      <c r="D592" s="194" t="s">
        <v>167</v>
      </c>
      <c r="E592" s="203" t="s">
        <v>19</v>
      </c>
      <c r="F592" s="204" t="s">
        <v>740</v>
      </c>
      <c r="G592" s="202"/>
      <c r="H592" s="205">
        <v>4.274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167</v>
      </c>
      <c r="AU592" s="211" t="s">
        <v>79</v>
      </c>
      <c r="AV592" s="13" t="s">
        <v>79</v>
      </c>
      <c r="AW592" s="13" t="s">
        <v>32</v>
      </c>
      <c r="AX592" s="13" t="s">
        <v>70</v>
      </c>
      <c r="AY592" s="211" t="s">
        <v>151</v>
      </c>
    </row>
    <row r="593" spans="1:65" s="14" customFormat="1" ht="11.25">
      <c r="B593" s="212"/>
      <c r="C593" s="213"/>
      <c r="D593" s="194" t="s">
        <v>167</v>
      </c>
      <c r="E593" s="214" t="s">
        <v>19</v>
      </c>
      <c r="F593" s="215" t="s">
        <v>169</v>
      </c>
      <c r="G593" s="213"/>
      <c r="H593" s="216">
        <v>4.274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167</v>
      </c>
      <c r="AU593" s="222" t="s">
        <v>79</v>
      </c>
      <c r="AV593" s="14" t="s">
        <v>161</v>
      </c>
      <c r="AW593" s="14" t="s">
        <v>32</v>
      </c>
      <c r="AX593" s="14" t="s">
        <v>70</v>
      </c>
      <c r="AY593" s="222" t="s">
        <v>151</v>
      </c>
    </row>
    <row r="594" spans="1:65" s="13" customFormat="1" ht="11.25">
      <c r="B594" s="201"/>
      <c r="C594" s="202"/>
      <c r="D594" s="194" t="s">
        <v>167</v>
      </c>
      <c r="E594" s="203" t="s">
        <v>19</v>
      </c>
      <c r="F594" s="204" t="s">
        <v>741</v>
      </c>
      <c r="G594" s="202"/>
      <c r="H594" s="205">
        <v>4.8</v>
      </c>
      <c r="I594" s="206"/>
      <c r="J594" s="202"/>
      <c r="K594" s="202"/>
      <c r="L594" s="207"/>
      <c r="M594" s="208"/>
      <c r="N594" s="209"/>
      <c r="O594" s="209"/>
      <c r="P594" s="209"/>
      <c r="Q594" s="209"/>
      <c r="R594" s="209"/>
      <c r="S594" s="209"/>
      <c r="T594" s="210"/>
      <c r="AT594" s="211" t="s">
        <v>167</v>
      </c>
      <c r="AU594" s="211" t="s">
        <v>79</v>
      </c>
      <c r="AV594" s="13" t="s">
        <v>79</v>
      </c>
      <c r="AW594" s="13" t="s">
        <v>32</v>
      </c>
      <c r="AX594" s="13" t="s">
        <v>70</v>
      </c>
      <c r="AY594" s="211" t="s">
        <v>151</v>
      </c>
    </row>
    <row r="595" spans="1:65" s="14" customFormat="1" ht="11.25">
      <c r="B595" s="212"/>
      <c r="C595" s="213"/>
      <c r="D595" s="194" t="s">
        <v>167</v>
      </c>
      <c r="E595" s="214" t="s">
        <v>19</v>
      </c>
      <c r="F595" s="215" t="s">
        <v>169</v>
      </c>
      <c r="G595" s="213"/>
      <c r="H595" s="216">
        <v>4.8</v>
      </c>
      <c r="I595" s="217"/>
      <c r="J595" s="213"/>
      <c r="K595" s="213"/>
      <c r="L595" s="218"/>
      <c r="M595" s="219"/>
      <c r="N595" s="220"/>
      <c r="O595" s="220"/>
      <c r="P595" s="220"/>
      <c r="Q595" s="220"/>
      <c r="R595" s="220"/>
      <c r="S595" s="220"/>
      <c r="T595" s="221"/>
      <c r="AT595" s="222" t="s">
        <v>167</v>
      </c>
      <c r="AU595" s="222" t="s">
        <v>79</v>
      </c>
      <c r="AV595" s="14" t="s">
        <v>161</v>
      </c>
      <c r="AW595" s="14" t="s">
        <v>32</v>
      </c>
      <c r="AX595" s="14" t="s">
        <v>70</v>
      </c>
      <c r="AY595" s="222" t="s">
        <v>151</v>
      </c>
    </row>
    <row r="596" spans="1:65" s="16" customFormat="1" ht="11.25">
      <c r="B596" s="233"/>
      <c r="C596" s="234"/>
      <c r="D596" s="194" t="s">
        <v>167</v>
      </c>
      <c r="E596" s="235" t="s">
        <v>19</v>
      </c>
      <c r="F596" s="236" t="s">
        <v>225</v>
      </c>
      <c r="G596" s="234"/>
      <c r="H596" s="237">
        <v>9.0739999999999998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AT596" s="243" t="s">
        <v>167</v>
      </c>
      <c r="AU596" s="243" t="s">
        <v>79</v>
      </c>
      <c r="AV596" s="16" t="s">
        <v>160</v>
      </c>
      <c r="AW596" s="16" t="s">
        <v>32</v>
      </c>
      <c r="AX596" s="16" t="s">
        <v>77</v>
      </c>
      <c r="AY596" s="243" t="s">
        <v>151</v>
      </c>
    </row>
    <row r="597" spans="1:65" s="2" customFormat="1" ht="24.2" customHeight="1">
      <c r="A597" s="37"/>
      <c r="B597" s="38"/>
      <c r="C597" s="181" t="s">
        <v>748</v>
      </c>
      <c r="D597" s="181" t="s">
        <v>155</v>
      </c>
      <c r="E597" s="182" t="s">
        <v>749</v>
      </c>
      <c r="F597" s="183" t="s">
        <v>750</v>
      </c>
      <c r="G597" s="184" t="s">
        <v>246</v>
      </c>
      <c r="H597" s="185">
        <v>9.0739999999999998</v>
      </c>
      <c r="I597" s="186"/>
      <c r="J597" s="187">
        <f>ROUND(I597*H597,2)</f>
        <v>0</v>
      </c>
      <c r="K597" s="183" t="s">
        <v>159</v>
      </c>
      <c r="L597" s="42"/>
      <c r="M597" s="188" t="s">
        <v>19</v>
      </c>
      <c r="N597" s="189" t="s">
        <v>41</v>
      </c>
      <c r="O597" s="67"/>
      <c r="P597" s="190">
        <f>O597*H597</f>
        <v>0</v>
      </c>
      <c r="Q597" s="190">
        <v>1.2E-4</v>
      </c>
      <c r="R597" s="190">
        <f>Q597*H597</f>
        <v>1.08888E-3</v>
      </c>
      <c r="S597" s="190">
        <v>0</v>
      </c>
      <c r="T597" s="191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192" t="s">
        <v>170</v>
      </c>
      <c r="AT597" s="192" t="s">
        <v>155</v>
      </c>
      <c r="AU597" s="192" t="s">
        <v>79</v>
      </c>
      <c r="AY597" s="20" t="s">
        <v>151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20" t="s">
        <v>77</v>
      </c>
      <c r="BK597" s="193">
        <f>ROUND(I597*H597,2)</f>
        <v>0</v>
      </c>
      <c r="BL597" s="20" t="s">
        <v>170</v>
      </c>
      <c r="BM597" s="192" t="s">
        <v>751</v>
      </c>
    </row>
    <row r="598" spans="1:65" s="2" customFormat="1" ht="19.5">
      <c r="A598" s="37"/>
      <c r="B598" s="38"/>
      <c r="C598" s="39"/>
      <c r="D598" s="194" t="s">
        <v>163</v>
      </c>
      <c r="E598" s="39"/>
      <c r="F598" s="195" t="s">
        <v>752</v>
      </c>
      <c r="G598" s="39"/>
      <c r="H598" s="39"/>
      <c r="I598" s="196"/>
      <c r="J598" s="39"/>
      <c r="K598" s="39"/>
      <c r="L598" s="42"/>
      <c r="M598" s="197"/>
      <c r="N598" s="198"/>
      <c r="O598" s="67"/>
      <c r="P598" s="67"/>
      <c r="Q598" s="67"/>
      <c r="R598" s="67"/>
      <c r="S598" s="67"/>
      <c r="T598" s="68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20" t="s">
        <v>163</v>
      </c>
      <c r="AU598" s="20" t="s">
        <v>79</v>
      </c>
    </row>
    <row r="599" spans="1:65" s="2" customFormat="1" ht="11.25">
      <c r="A599" s="37"/>
      <c r="B599" s="38"/>
      <c r="C599" s="39"/>
      <c r="D599" s="199" t="s">
        <v>165</v>
      </c>
      <c r="E599" s="39"/>
      <c r="F599" s="200" t="s">
        <v>753</v>
      </c>
      <c r="G599" s="39"/>
      <c r="H599" s="39"/>
      <c r="I599" s="196"/>
      <c r="J599" s="39"/>
      <c r="K599" s="39"/>
      <c r="L599" s="42"/>
      <c r="M599" s="197"/>
      <c r="N599" s="198"/>
      <c r="O599" s="67"/>
      <c r="P599" s="67"/>
      <c r="Q599" s="67"/>
      <c r="R599" s="67"/>
      <c r="S599" s="67"/>
      <c r="T599" s="68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20" t="s">
        <v>165</v>
      </c>
      <c r="AU599" s="20" t="s">
        <v>79</v>
      </c>
    </row>
    <row r="600" spans="1:65" s="15" customFormat="1" ht="11.25">
      <c r="B600" s="223"/>
      <c r="C600" s="224"/>
      <c r="D600" s="194" t="s">
        <v>167</v>
      </c>
      <c r="E600" s="225" t="s">
        <v>19</v>
      </c>
      <c r="F600" s="226" t="s">
        <v>739</v>
      </c>
      <c r="G600" s="224"/>
      <c r="H600" s="225" t="s">
        <v>19</v>
      </c>
      <c r="I600" s="227"/>
      <c r="J600" s="224"/>
      <c r="K600" s="224"/>
      <c r="L600" s="228"/>
      <c r="M600" s="229"/>
      <c r="N600" s="230"/>
      <c r="O600" s="230"/>
      <c r="P600" s="230"/>
      <c r="Q600" s="230"/>
      <c r="R600" s="230"/>
      <c r="S600" s="230"/>
      <c r="T600" s="231"/>
      <c r="AT600" s="232" t="s">
        <v>167</v>
      </c>
      <c r="AU600" s="232" t="s">
        <v>79</v>
      </c>
      <c r="AV600" s="15" t="s">
        <v>77</v>
      </c>
      <c r="AW600" s="15" t="s">
        <v>32</v>
      </c>
      <c r="AX600" s="15" t="s">
        <v>70</v>
      </c>
      <c r="AY600" s="232" t="s">
        <v>151</v>
      </c>
    </row>
    <row r="601" spans="1:65" s="13" customFormat="1" ht="11.25">
      <c r="B601" s="201"/>
      <c r="C601" s="202"/>
      <c r="D601" s="194" t="s">
        <v>167</v>
      </c>
      <c r="E601" s="203" t="s">
        <v>19</v>
      </c>
      <c r="F601" s="204" t="s">
        <v>740</v>
      </c>
      <c r="G601" s="202"/>
      <c r="H601" s="205">
        <v>4.274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167</v>
      </c>
      <c r="AU601" s="211" t="s">
        <v>79</v>
      </c>
      <c r="AV601" s="13" t="s">
        <v>79</v>
      </c>
      <c r="AW601" s="13" t="s">
        <v>32</v>
      </c>
      <c r="AX601" s="13" t="s">
        <v>70</v>
      </c>
      <c r="AY601" s="211" t="s">
        <v>151</v>
      </c>
    </row>
    <row r="602" spans="1:65" s="14" customFormat="1" ht="11.25">
      <c r="B602" s="212"/>
      <c r="C602" s="213"/>
      <c r="D602" s="194" t="s">
        <v>167</v>
      </c>
      <c r="E602" s="214" t="s">
        <v>19</v>
      </c>
      <c r="F602" s="215" t="s">
        <v>169</v>
      </c>
      <c r="G602" s="213"/>
      <c r="H602" s="216">
        <v>4.274</v>
      </c>
      <c r="I602" s="217"/>
      <c r="J602" s="213"/>
      <c r="K602" s="213"/>
      <c r="L602" s="218"/>
      <c r="M602" s="219"/>
      <c r="N602" s="220"/>
      <c r="O602" s="220"/>
      <c r="P602" s="220"/>
      <c r="Q602" s="220"/>
      <c r="R602" s="220"/>
      <c r="S602" s="220"/>
      <c r="T602" s="221"/>
      <c r="AT602" s="222" t="s">
        <v>167</v>
      </c>
      <c r="AU602" s="222" t="s">
        <v>79</v>
      </c>
      <c r="AV602" s="14" t="s">
        <v>161</v>
      </c>
      <c r="AW602" s="14" t="s">
        <v>32</v>
      </c>
      <c r="AX602" s="14" t="s">
        <v>70</v>
      </c>
      <c r="AY602" s="222" t="s">
        <v>151</v>
      </c>
    </row>
    <row r="603" spans="1:65" s="13" customFormat="1" ht="11.25">
      <c r="B603" s="201"/>
      <c r="C603" s="202"/>
      <c r="D603" s="194" t="s">
        <v>167</v>
      </c>
      <c r="E603" s="203" t="s">
        <v>19</v>
      </c>
      <c r="F603" s="204" t="s">
        <v>741</v>
      </c>
      <c r="G603" s="202"/>
      <c r="H603" s="205">
        <v>4.8</v>
      </c>
      <c r="I603" s="206"/>
      <c r="J603" s="202"/>
      <c r="K603" s="202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167</v>
      </c>
      <c r="AU603" s="211" t="s">
        <v>79</v>
      </c>
      <c r="AV603" s="13" t="s">
        <v>79</v>
      </c>
      <c r="AW603" s="13" t="s">
        <v>32</v>
      </c>
      <c r="AX603" s="13" t="s">
        <v>70</v>
      </c>
      <c r="AY603" s="211" t="s">
        <v>151</v>
      </c>
    </row>
    <row r="604" spans="1:65" s="14" customFormat="1" ht="11.25">
      <c r="B604" s="212"/>
      <c r="C604" s="213"/>
      <c r="D604" s="194" t="s">
        <v>167</v>
      </c>
      <c r="E604" s="214" t="s">
        <v>19</v>
      </c>
      <c r="F604" s="215" t="s">
        <v>169</v>
      </c>
      <c r="G604" s="213"/>
      <c r="H604" s="216">
        <v>4.8</v>
      </c>
      <c r="I604" s="217"/>
      <c r="J604" s="213"/>
      <c r="K604" s="213"/>
      <c r="L604" s="218"/>
      <c r="M604" s="219"/>
      <c r="N604" s="220"/>
      <c r="O604" s="220"/>
      <c r="P604" s="220"/>
      <c r="Q604" s="220"/>
      <c r="R604" s="220"/>
      <c r="S604" s="220"/>
      <c r="T604" s="221"/>
      <c r="AT604" s="222" t="s">
        <v>167</v>
      </c>
      <c r="AU604" s="222" t="s">
        <v>79</v>
      </c>
      <c r="AV604" s="14" t="s">
        <v>161</v>
      </c>
      <c r="AW604" s="14" t="s">
        <v>32</v>
      </c>
      <c r="AX604" s="14" t="s">
        <v>70</v>
      </c>
      <c r="AY604" s="222" t="s">
        <v>151</v>
      </c>
    </row>
    <row r="605" spans="1:65" s="16" customFormat="1" ht="11.25">
      <c r="B605" s="233"/>
      <c r="C605" s="234"/>
      <c r="D605" s="194" t="s">
        <v>167</v>
      </c>
      <c r="E605" s="235" t="s">
        <v>19</v>
      </c>
      <c r="F605" s="236" t="s">
        <v>225</v>
      </c>
      <c r="G605" s="234"/>
      <c r="H605" s="237">
        <v>9.0739999999999998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AT605" s="243" t="s">
        <v>167</v>
      </c>
      <c r="AU605" s="243" t="s">
        <v>79</v>
      </c>
      <c r="AV605" s="16" t="s">
        <v>160</v>
      </c>
      <c r="AW605" s="16" t="s">
        <v>32</v>
      </c>
      <c r="AX605" s="16" t="s">
        <v>77</v>
      </c>
      <c r="AY605" s="243" t="s">
        <v>151</v>
      </c>
    </row>
    <row r="606" spans="1:65" s="2" customFormat="1" ht="24.2" customHeight="1">
      <c r="A606" s="37"/>
      <c r="B606" s="38"/>
      <c r="C606" s="181" t="s">
        <v>754</v>
      </c>
      <c r="D606" s="181" t="s">
        <v>155</v>
      </c>
      <c r="E606" s="182" t="s">
        <v>755</v>
      </c>
      <c r="F606" s="183" t="s">
        <v>756</v>
      </c>
      <c r="G606" s="184" t="s">
        <v>246</v>
      </c>
      <c r="H606" s="185">
        <v>9.0739999999999998</v>
      </c>
      <c r="I606" s="186"/>
      <c r="J606" s="187">
        <f>ROUND(I606*H606,2)</f>
        <v>0</v>
      </c>
      <c r="K606" s="183" t="s">
        <v>159</v>
      </c>
      <c r="L606" s="42"/>
      <c r="M606" s="188" t="s">
        <v>19</v>
      </c>
      <c r="N606" s="189" t="s">
        <v>41</v>
      </c>
      <c r="O606" s="67"/>
      <c r="P606" s="190">
        <f>O606*H606</f>
        <v>0</v>
      </c>
      <c r="Q606" s="190">
        <v>1.2E-4</v>
      </c>
      <c r="R606" s="190">
        <f>Q606*H606</f>
        <v>1.08888E-3</v>
      </c>
      <c r="S606" s="190">
        <v>0</v>
      </c>
      <c r="T606" s="191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192" t="s">
        <v>170</v>
      </c>
      <c r="AT606" s="192" t="s">
        <v>155</v>
      </c>
      <c r="AU606" s="192" t="s">
        <v>79</v>
      </c>
      <c r="AY606" s="20" t="s">
        <v>151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0" t="s">
        <v>77</v>
      </c>
      <c r="BK606" s="193">
        <f>ROUND(I606*H606,2)</f>
        <v>0</v>
      </c>
      <c r="BL606" s="20" t="s">
        <v>170</v>
      </c>
      <c r="BM606" s="192" t="s">
        <v>757</v>
      </c>
    </row>
    <row r="607" spans="1:65" s="2" customFormat="1" ht="19.5">
      <c r="A607" s="37"/>
      <c r="B607" s="38"/>
      <c r="C607" s="39"/>
      <c r="D607" s="194" t="s">
        <v>163</v>
      </c>
      <c r="E607" s="39"/>
      <c r="F607" s="195" t="s">
        <v>758</v>
      </c>
      <c r="G607" s="39"/>
      <c r="H607" s="39"/>
      <c r="I607" s="196"/>
      <c r="J607" s="39"/>
      <c r="K607" s="39"/>
      <c r="L607" s="42"/>
      <c r="M607" s="197"/>
      <c r="N607" s="198"/>
      <c r="O607" s="67"/>
      <c r="P607" s="67"/>
      <c r="Q607" s="67"/>
      <c r="R607" s="67"/>
      <c r="S607" s="67"/>
      <c r="T607" s="68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T607" s="20" t="s">
        <v>163</v>
      </c>
      <c r="AU607" s="20" t="s">
        <v>79</v>
      </c>
    </row>
    <row r="608" spans="1:65" s="2" customFormat="1" ht="11.25">
      <c r="A608" s="37"/>
      <c r="B608" s="38"/>
      <c r="C608" s="39"/>
      <c r="D608" s="199" t="s">
        <v>165</v>
      </c>
      <c r="E608" s="39"/>
      <c r="F608" s="200" t="s">
        <v>759</v>
      </c>
      <c r="G608" s="39"/>
      <c r="H608" s="39"/>
      <c r="I608" s="196"/>
      <c r="J608" s="39"/>
      <c r="K608" s="39"/>
      <c r="L608" s="42"/>
      <c r="M608" s="197"/>
      <c r="N608" s="198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165</v>
      </c>
      <c r="AU608" s="20" t="s">
        <v>79</v>
      </c>
    </row>
    <row r="609" spans="1:65" s="15" customFormat="1" ht="11.25">
      <c r="B609" s="223"/>
      <c r="C609" s="224"/>
      <c r="D609" s="194" t="s">
        <v>167</v>
      </c>
      <c r="E609" s="225" t="s">
        <v>19</v>
      </c>
      <c r="F609" s="226" t="s">
        <v>739</v>
      </c>
      <c r="G609" s="224"/>
      <c r="H609" s="225" t="s">
        <v>19</v>
      </c>
      <c r="I609" s="227"/>
      <c r="J609" s="224"/>
      <c r="K609" s="224"/>
      <c r="L609" s="228"/>
      <c r="M609" s="229"/>
      <c r="N609" s="230"/>
      <c r="O609" s="230"/>
      <c r="P609" s="230"/>
      <c r="Q609" s="230"/>
      <c r="R609" s="230"/>
      <c r="S609" s="230"/>
      <c r="T609" s="231"/>
      <c r="AT609" s="232" t="s">
        <v>167</v>
      </c>
      <c r="AU609" s="232" t="s">
        <v>79</v>
      </c>
      <c r="AV609" s="15" t="s">
        <v>77</v>
      </c>
      <c r="AW609" s="15" t="s">
        <v>32</v>
      </c>
      <c r="AX609" s="15" t="s">
        <v>70</v>
      </c>
      <c r="AY609" s="232" t="s">
        <v>151</v>
      </c>
    </row>
    <row r="610" spans="1:65" s="13" customFormat="1" ht="11.25">
      <c r="B610" s="201"/>
      <c r="C610" s="202"/>
      <c r="D610" s="194" t="s">
        <v>167</v>
      </c>
      <c r="E610" s="203" t="s">
        <v>19</v>
      </c>
      <c r="F610" s="204" t="s">
        <v>740</v>
      </c>
      <c r="G610" s="202"/>
      <c r="H610" s="205">
        <v>4.274</v>
      </c>
      <c r="I610" s="206"/>
      <c r="J610" s="202"/>
      <c r="K610" s="202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167</v>
      </c>
      <c r="AU610" s="211" t="s">
        <v>79</v>
      </c>
      <c r="AV610" s="13" t="s">
        <v>79</v>
      </c>
      <c r="AW610" s="13" t="s">
        <v>32</v>
      </c>
      <c r="AX610" s="13" t="s">
        <v>70</v>
      </c>
      <c r="AY610" s="211" t="s">
        <v>151</v>
      </c>
    </row>
    <row r="611" spans="1:65" s="14" customFormat="1" ht="11.25">
      <c r="B611" s="212"/>
      <c r="C611" s="213"/>
      <c r="D611" s="194" t="s">
        <v>167</v>
      </c>
      <c r="E611" s="214" t="s">
        <v>19</v>
      </c>
      <c r="F611" s="215" t="s">
        <v>169</v>
      </c>
      <c r="G611" s="213"/>
      <c r="H611" s="216">
        <v>4.274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167</v>
      </c>
      <c r="AU611" s="222" t="s">
        <v>79</v>
      </c>
      <c r="AV611" s="14" t="s">
        <v>161</v>
      </c>
      <c r="AW611" s="14" t="s">
        <v>32</v>
      </c>
      <c r="AX611" s="14" t="s">
        <v>70</v>
      </c>
      <c r="AY611" s="222" t="s">
        <v>151</v>
      </c>
    </row>
    <row r="612" spans="1:65" s="13" customFormat="1" ht="11.25">
      <c r="B612" s="201"/>
      <c r="C612" s="202"/>
      <c r="D612" s="194" t="s">
        <v>167</v>
      </c>
      <c r="E612" s="203" t="s">
        <v>19</v>
      </c>
      <c r="F612" s="204" t="s">
        <v>741</v>
      </c>
      <c r="G612" s="202"/>
      <c r="H612" s="205">
        <v>4.8</v>
      </c>
      <c r="I612" s="206"/>
      <c r="J612" s="202"/>
      <c r="K612" s="202"/>
      <c r="L612" s="207"/>
      <c r="M612" s="208"/>
      <c r="N612" s="209"/>
      <c r="O612" s="209"/>
      <c r="P612" s="209"/>
      <c r="Q612" s="209"/>
      <c r="R612" s="209"/>
      <c r="S612" s="209"/>
      <c r="T612" s="210"/>
      <c r="AT612" s="211" t="s">
        <v>167</v>
      </c>
      <c r="AU612" s="211" t="s">
        <v>79</v>
      </c>
      <c r="AV612" s="13" t="s">
        <v>79</v>
      </c>
      <c r="AW612" s="13" t="s">
        <v>32</v>
      </c>
      <c r="AX612" s="13" t="s">
        <v>70</v>
      </c>
      <c r="AY612" s="211" t="s">
        <v>151</v>
      </c>
    </row>
    <row r="613" spans="1:65" s="14" customFormat="1" ht="11.25">
      <c r="B613" s="212"/>
      <c r="C613" s="213"/>
      <c r="D613" s="194" t="s">
        <v>167</v>
      </c>
      <c r="E613" s="214" t="s">
        <v>19</v>
      </c>
      <c r="F613" s="215" t="s">
        <v>169</v>
      </c>
      <c r="G613" s="213"/>
      <c r="H613" s="216">
        <v>4.8</v>
      </c>
      <c r="I613" s="217"/>
      <c r="J613" s="213"/>
      <c r="K613" s="213"/>
      <c r="L613" s="218"/>
      <c r="M613" s="219"/>
      <c r="N613" s="220"/>
      <c r="O613" s="220"/>
      <c r="P613" s="220"/>
      <c r="Q613" s="220"/>
      <c r="R613" s="220"/>
      <c r="S613" s="220"/>
      <c r="T613" s="221"/>
      <c r="AT613" s="222" t="s">
        <v>167</v>
      </c>
      <c r="AU613" s="222" t="s">
        <v>79</v>
      </c>
      <c r="AV613" s="14" t="s">
        <v>161</v>
      </c>
      <c r="AW613" s="14" t="s">
        <v>32</v>
      </c>
      <c r="AX613" s="14" t="s">
        <v>70</v>
      </c>
      <c r="AY613" s="222" t="s">
        <v>151</v>
      </c>
    </row>
    <row r="614" spans="1:65" s="16" customFormat="1" ht="11.25">
      <c r="B614" s="233"/>
      <c r="C614" s="234"/>
      <c r="D614" s="194" t="s">
        <v>167</v>
      </c>
      <c r="E614" s="235" t="s">
        <v>19</v>
      </c>
      <c r="F614" s="236" t="s">
        <v>225</v>
      </c>
      <c r="G614" s="234"/>
      <c r="H614" s="237">
        <v>9.0739999999999998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AT614" s="243" t="s">
        <v>167</v>
      </c>
      <c r="AU614" s="243" t="s">
        <v>79</v>
      </c>
      <c r="AV614" s="16" t="s">
        <v>160</v>
      </c>
      <c r="AW614" s="16" t="s">
        <v>32</v>
      </c>
      <c r="AX614" s="16" t="s">
        <v>77</v>
      </c>
      <c r="AY614" s="243" t="s">
        <v>151</v>
      </c>
    </row>
    <row r="615" spans="1:65" s="2" customFormat="1" ht="24.2" customHeight="1">
      <c r="A615" s="37"/>
      <c r="B615" s="38"/>
      <c r="C615" s="181" t="s">
        <v>760</v>
      </c>
      <c r="D615" s="181" t="s">
        <v>155</v>
      </c>
      <c r="E615" s="182" t="s">
        <v>761</v>
      </c>
      <c r="F615" s="183" t="s">
        <v>762</v>
      </c>
      <c r="G615" s="184" t="s">
        <v>246</v>
      </c>
      <c r="H615" s="185">
        <v>151.46</v>
      </c>
      <c r="I615" s="186"/>
      <c r="J615" s="187">
        <f>ROUND(I615*H615,2)</f>
        <v>0</v>
      </c>
      <c r="K615" s="183" t="s">
        <v>159</v>
      </c>
      <c r="L615" s="42"/>
      <c r="M615" s="188" t="s">
        <v>19</v>
      </c>
      <c r="N615" s="189" t="s">
        <v>41</v>
      </c>
      <c r="O615" s="67"/>
      <c r="P615" s="190">
        <f>O615*H615</f>
        <v>0</v>
      </c>
      <c r="Q615" s="190">
        <v>2.0000000000000001E-4</v>
      </c>
      <c r="R615" s="190">
        <f>Q615*H615</f>
        <v>3.0292000000000003E-2</v>
      </c>
      <c r="S615" s="190">
        <v>0</v>
      </c>
      <c r="T615" s="191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192" t="s">
        <v>170</v>
      </c>
      <c r="AT615" s="192" t="s">
        <v>155</v>
      </c>
      <c r="AU615" s="192" t="s">
        <v>79</v>
      </c>
      <c r="AY615" s="20" t="s">
        <v>151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20" t="s">
        <v>77</v>
      </c>
      <c r="BK615" s="193">
        <f>ROUND(I615*H615,2)</f>
        <v>0</v>
      </c>
      <c r="BL615" s="20" t="s">
        <v>170</v>
      </c>
      <c r="BM615" s="192" t="s">
        <v>763</v>
      </c>
    </row>
    <row r="616" spans="1:65" s="2" customFormat="1" ht="19.5">
      <c r="A616" s="37"/>
      <c r="B616" s="38"/>
      <c r="C616" s="39"/>
      <c r="D616" s="194" t="s">
        <v>163</v>
      </c>
      <c r="E616" s="39"/>
      <c r="F616" s="195" t="s">
        <v>764</v>
      </c>
      <c r="G616" s="39"/>
      <c r="H616" s="39"/>
      <c r="I616" s="196"/>
      <c r="J616" s="39"/>
      <c r="K616" s="39"/>
      <c r="L616" s="42"/>
      <c r="M616" s="197"/>
      <c r="N616" s="198"/>
      <c r="O616" s="67"/>
      <c r="P616" s="67"/>
      <c r="Q616" s="67"/>
      <c r="R616" s="67"/>
      <c r="S616" s="67"/>
      <c r="T616" s="68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T616" s="20" t="s">
        <v>163</v>
      </c>
      <c r="AU616" s="20" t="s">
        <v>79</v>
      </c>
    </row>
    <row r="617" spans="1:65" s="2" customFormat="1" ht="11.25">
      <c r="A617" s="37"/>
      <c r="B617" s="38"/>
      <c r="C617" s="39"/>
      <c r="D617" s="199" t="s">
        <v>165</v>
      </c>
      <c r="E617" s="39"/>
      <c r="F617" s="200" t="s">
        <v>765</v>
      </c>
      <c r="G617" s="39"/>
      <c r="H617" s="39"/>
      <c r="I617" s="196"/>
      <c r="J617" s="39"/>
      <c r="K617" s="39"/>
      <c r="L617" s="42"/>
      <c r="M617" s="197"/>
      <c r="N617" s="198"/>
      <c r="O617" s="67"/>
      <c r="P617" s="67"/>
      <c r="Q617" s="67"/>
      <c r="R617" s="67"/>
      <c r="S617" s="67"/>
      <c r="T617" s="68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20" t="s">
        <v>165</v>
      </c>
      <c r="AU617" s="20" t="s">
        <v>79</v>
      </c>
    </row>
    <row r="618" spans="1:65" s="15" customFormat="1" ht="11.25">
      <c r="B618" s="223"/>
      <c r="C618" s="224"/>
      <c r="D618" s="194" t="s">
        <v>167</v>
      </c>
      <c r="E618" s="225" t="s">
        <v>19</v>
      </c>
      <c r="F618" s="226" t="s">
        <v>766</v>
      </c>
      <c r="G618" s="224"/>
      <c r="H618" s="225" t="s">
        <v>19</v>
      </c>
      <c r="I618" s="227"/>
      <c r="J618" s="224"/>
      <c r="K618" s="224"/>
      <c r="L618" s="228"/>
      <c r="M618" s="229"/>
      <c r="N618" s="230"/>
      <c r="O618" s="230"/>
      <c r="P618" s="230"/>
      <c r="Q618" s="230"/>
      <c r="R618" s="230"/>
      <c r="S618" s="230"/>
      <c r="T618" s="231"/>
      <c r="AT618" s="232" t="s">
        <v>167</v>
      </c>
      <c r="AU618" s="232" t="s">
        <v>79</v>
      </c>
      <c r="AV618" s="15" t="s">
        <v>77</v>
      </c>
      <c r="AW618" s="15" t="s">
        <v>32</v>
      </c>
      <c r="AX618" s="15" t="s">
        <v>70</v>
      </c>
      <c r="AY618" s="232" t="s">
        <v>151</v>
      </c>
    </row>
    <row r="619" spans="1:65" s="13" customFormat="1" ht="11.25">
      <c r="B619" s="201"/>
      <c r="C619" s="202"/>
      <c r="D619" s="194" t="s">
        <v>167</v>
      </c>
      <c r="E619" s="203" t="s">
        <v>19</v>
      </c>
      <c r="F619" s="204" t="s">
        <v>370</v>
      </c>
      <c r="G619" s="202"/>
      <c r="H619" s="205">
        <v>30.75</v>
      </c>
      <c r="I619" s="206"/>
      <c r="J619" s="202"/>
      <c r="K619" s="202"/>
      <c r="L619" s="207"/>
      <c r="M619" s="208"/>
      <c r="N619" s="209"/>
      <c r="O619" s="209"/>
      <c r="P619" s="209"/>
      <c r="Q619" s="209"/>
      <c r="R619" s="209"/>
      <c r="S619" s="209"/>
      <c r="T619" s="210"/>
      <c r="AT619" s="211" t="s">
        <v>167</v>
      </c>
      <c r="AU619" s="211" t="s">
        <v>79</v>
      </c>
      <c r="AV619" s="13" t="s">
        <v>79</v>
      </c>
      <c r="AW619" s="13" t="s">
        <v>32</v>
      </c>
      <c r="AX619" s="13" t="s">
        <v>70</v>
      </c>
      <c r="AY619" s="211" t="s">
        <v>151</v>
      </c>
    </row>
    <row r="620" spans="1:65" s="13" customFormat="1" ht="11.25">
      <c r="B620" s="201"/>
      <c r="C620" s="202"/>
      <c r="D620" s="194" t="s">
        <v>167</v>
      </c>
      <c r="E620" s="203" t="s">
        <v>19</v>
      </c>
      <c r="F620" s="204" t="s">
        <v>371</v>
      </c>
      <c r="G620" s="202"/>
      <c r="H620" s="205">
        <v>27.75</v>
      </c>
      <c r="I620" s="206"/>
      <c r="J620" s="202"/>
      <c r="K620" s="202"/>
      <c r="L620" s="207"/>
      <c r="M620" s="208"/>
      <c r="N620" s="209"/>
      <c r="O620" s="209"/>
      <c r="P620" s="209"/>
      <c r="Q620" s="209"/>
      <c r="R620" s="209"/>
      <c r="S620" s="209"/>
      <c r="T620" s="210"/>
      <c r="AT620" s="211" t="s">
        <v>167</v>
      </c>
      <c r="AU620" s="211" t="s">
        <v>79</v>
      </c>
      <c r="AV620" s="13" t="s">
        <v>79</v>
      </c>
      <c r="AW620" s="13" t="s">
        <v>32</v>
      </c>
      <c r="AX620" s="13" t="s">
        <v>70</v>
      </c>
      <c r="AY620" s="211" t="s">
        <v>151</v>
      </c>
    </row>
    <row r="621" spans="1:65" s="14" customFormat="1" ht="11.25">
      <c r="B621" s="212"/>
      <c r="C621" s="213"/>
      <c r="D621" s="194" t="s">
        <v>167</v>
      </c>
      <c r="E621" s="214" t="s">
        <v>19</v>
      </c>
      <c r="F621" s="215" t="s">
        <v>169</v>
      </c>
      <c r="G621" s="213"/>
      <c r="H621" s="216">
        <v>58.5</v>
      </c>
      <c r="I621" s="217"/>
      <c r="J621" s="213"/>
      <c r="K621" s="213"/>
      <c r="L621" s="218"/>
      <c r="M621" s="219"/>
      <c r="N621" s="220"/>
      <c r="O621" s="220"/>
      <c r="P621" s="220"/>
      <c r="Q621" s="220"/>
      <c r="R621" s="220"/>
      <c r="S621" s="220"/>
      <c r="T621" s="221"/>
      <c r="AT621" s="222" t="s">
        <v>167</v>
      </c>
      <c r="AU621" s="222" t="s">
        <v>79</v>
      </c>
      <c r="AV621" s="14" t="s">
        <v>161</v>
      </c>
      <c r="AW621" s="14" t="s">
        <v>32</v>
      </c>
      <c r="AX621" s="14" t="s">
        <v>70</v>
      </c>
      <c r="AY621" s="222" t="s">
        <v>151</v>
      </c>
    </row>
    <row r="622" spans="1:65" s="15" customFormat="1" ht="11.25">
      <c r="B622" s="223"/>
      <c r="C622" s="224"/>
      <c r="D622" s="194" t="s">
        <v>167</v>
      </c>
      <c r="E622" s="225" t="s">
        <v>19</v>
      </c>
      <c r="F622" s="226" t="s">
        <v>767</v>
      </c>
      <c r="G622" s="224"/>
      <c r="H622" s="225" t="s">
        <v>19</v>
      </c>
      <c r="I622" s="227"/>
      <c r="J622" s="224"/>
      <c r="K622" s="224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167</v>
      </c>
      <c r="AU622" s="232" t="s">
        <v>79</v>
      </c>
      <c r="AV622" s="15" t="s">
        <v>77</v>
      </c>
      <c r="AW622" s="15" t="s">
        <v>32</v>
      </c>
      <c r="AX622" s="15" t="s">
        <v>70</v>
      </c>
      <c r="AY622" s="232" t="s">
        <v>151</v>
      </c>
    </row>
    <row r="623" spans="1:65" s="13" customFormat="1" ht="11.25">
      <c r="B623" s="201"/>
      <c r="C623" s="202"/>
      <c r="D623" s="194" t="s">
        <v>167</v>
      </c>
      <c r="E623" s="203" t="s">
        <v>19</v>
      </c>
      <c r="F623" s="204" t="s">
        <v>768</v>
      </c>
      <c r="G623" s="202"/>
      <c r="H623" s="205">
        <v>51.5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167</v>
      </c>
      <c r="AU623" s="211" t="s">
        <v>79</v>
      </c>
      <c r="AV623" s="13" t="s">
        <v>79</v>
      </c>
      <c r="AW623" s="13" t="s">
        <v>32</v>
      </c>
      <c r="AX623" s="13" t="s">
        <v>70</v>
      </c>
      <c r="AY623" s="211" t="s">
        <v>151</v>
      </c>
    </row>
    <row r="624" spans="1:65" s="13" customFormat="1" ht="11.25">
      <c r="B624" s="201"/>
      <c r="C624" s="202"/>
      <c r="D624" s="194" t="s">
        <v>167</v>
      </c>
      <c r="E624" s="203" t="s">
        <v>19</v>
      </c>
      <c r="F624" s="204" t="s">
        <v>769</v>
      </c>
      <c r="G624" s="202"/>
      <c r="H624" s="205">
        <v>41.46</v>
      </c>
      <c r="I624" s="206"/>
      <c r="J624" s="202"/>
      <c r="K624" s="202"/>
      <c r="L624" s="207"/>
      <c r="M624" s="208"/>
      <c r="N624" s="209"/>
      <c r="O624" s="209"/>
      <c r="P624" s="209"/>
      <c r="Q624" s="209"/>
      <c r="R624" s="209"/>
      <c r="S624" s="209"/>
      <c r="T624" s="210"/>
      <c r="AT624" s="211" t="s">
        <v>167</v>
      </c>
      <c r="AU624" s="211" t="s">
        <v>79</v>
      </c>
      <c r="AV624" s="13" t="s">
        <v>79</v>
      </c>
      <c r="AW624" s="13" t="s">
        <v>32</v>
      </c>
      <c r="AX624" s="13" t="s">
        <v>70</v>
      </c>
      <c r="AY624" s="211" t="s">
        <v>151</v>
      </c>
    </row>
    <row r="625" spans="1:65" s="14" customFormat="1" ht="11.25">
      <c r="B625" s="212"/>
      <c r="C625" s="213"/>
      <c r="D625" s="194" t="s">
        <v>167</v>
      </c>
      <c r="E625" s="214" t="s">
        <v>19</v>
      </c>
      <c r="F625" s="215" t="s">
        <v>169</v>
      </c>
      <c r="G625" s="213"/>
      <c r="H625" s="216">
        <v>92.960000000000008</v>
      </c>
      <c r="I625" s="217"/>
      <c r="J625" s="213"/>
      <c r="K625" s="213"/>
      <c r="L625" s="218"/>
      <c r="M625" s="219"/>
      <c r="N625" s="220"/>
      <c r="O625" s="220"/>
      <c r="P625" s="220"/>
      <c r="Q625" s="220"/>
      <c r="R625" s="220"/>
      <c r="S625" s="220"/>
      <c r="T625" s="221"/>
      <c r="AT625" s="222" t="s">
        <v>167</v>
      </c>
      <c r="AU625" s="222" t="s">
        <v>79</v>
      </c>
      <c r="AV625" s="14" t="s">
        <v>161</v>
      </c>
      <c r="AW625" s="14" t="s">
        <v>32</v>
      </c>
      <c r="AX625" s="14" t="s">
        <v>70</v>
      </c>
      <c r="AY625" s="222" t="s">
        <v>151</v>
      </c>
    </row>
    <row r="626" spans="1:65" s="16" customFormat="1" ht="11.25">
      <c r="B626" s="233"/>
      <c r="C626" s="234"/>
      <c r="D626" s="194" t="s">
        <v>167</v>
      </c>
      <c r="E626" s="235" t="s">
        <v>19</v>
      </c>
      <c r="F626" s="236" t="s">
        <v>225</v>
      </c>
      <c r="G626" s="234"/>
      <c r="H626" s="237">
        <v>151.46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AT626" s="243" t="s">
        <v>167</v>
      </c>
      <c r="AU626" s="243" t="s">
        <v>79</v>
      </c>
      <c r="AV626" s="16" t="s">
        <v>160</v>
      </c>
      <c r="AW626" s="16" t="s">
        <v>32</v>
      </c>
      <c r="AX626" s="16" t="s">
        <v>77</v>
      </c>
      <c r="AY626" s="243" t="s">
        <v>151</v>
      </c>
    </row>
    <row r="627" spans="1:65" s="2" customFormat="1" ht="37.9" customHeight="1">
      <c r="A627" s="37"/>
      <c r="B627" s="38"/>
      <c r="C627" s="181" t="s">
        <v>770</v>
      </c>
      <c r="D627" s="181" t="s">
        <v>155</v>
      </c>
      <c r="E627" s="182" t="s">
        <v>771</v>
      </c>
      <c r="F627" s="183" t="s">
        <v>772</v>
      </c>
      <c r="G627" s="184" t="s">
        <v>246</v>
      </c>
      <c r="H627" s="185">
        <v>151.46</v>
      </c>
      <c r="I627" s="186"/>
      <c r="J627" s="187">
        <f>ROUND(I627*H627,2)</f>
        <v>0</v>
      </c>
      <c r="K627" s="183" t="s">
        <v>159</v>
      </c>
      <c r="L627" s="42"/>
      <c r="M627" s="188" t="s">
        <v>19</v>
      </c>
      <c r="N627" s="189" t="s">
        <v>41</v>
      </c>
      <c r="O627" s="67"/>
      <c r="P627" s="190">
        <f>O627*H627</f>
        <v>0</v>
      </c>
      <c r="Q627" s="190">
        <v>2.7999999999999998E-4</v>
      </c>
      <c r="R627" s="190">
        <f>Q627*H627</f>
        <v>4.2408799999999996E-2</v>
      </c>
      <c r="S627" s="190">
        <v>0</v>
      </c>
      <c r="T627" s="191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192" t="s">
        <v>170</v>
      </c>
      <c r="AT627" s="192" t="s">
        <v>155</v>
      </c>
      <c r="AU627" s="192" t="s">
        <v>79</v>
      </c>
      <c r="AY627" s="20" t="s">
        <v>151</v>
      </c>
      <c r="BE627" s="193">
        <f>IF(N627="základní",J627,0)</f>
        <v>0</v>
      </c>
      <c r="BF627" s="193">
        <f>IF(N627="snížená",J627,0)</f>
        <v>0</v>
      </c>
      <c r="BG627" s="193">
        <f>IF(N627="zákl. přenesená",J627,0)</f>
        <v>0</v>
      </c>
      <c r="BH627" s="193">
        <f>IF(N627="sníž. přenesená",J627,0)</f>
        <v>0</v>
      </c>
      <c r="BI627" s="193">
        <f>IF(N627="nulová",J627,0)</f>
        <v>0</v>
      </c>
      <c r="BJ627" s="20" t="s">
        <v>77</v>
      </c>
      <c r="BK627" s="193">
        <f>ROUND(I627*H627,2)</f>
        <v>0</v>
      </c>
      <c r="BL627" s="20" t="s">
        <v>170</v>
      </c>
      <c r="BM627" s="192" t="s">
        <v>773</v>
      </c>
    </row>
    <row r="628" spans="1:65" s="2" customFormat="1" ht="29.25">
      <c r="A628" s="37"/>
      <c r="B628" s="38"/>
      <c r="C628" s="39"/>
      <c r="D628" s="194" t="s">
        <v>163</v>
      </c>
      <c r="E628" s="39"/>
      <c r="F628" s="195" t="s">
        <v>774</v>
      </c>
      <c r="G628" s="39"/>
      <c r="H628" s="39"/>
      <c r="I628" s="196"/>
      <c r="J628" s="39"/>
      <c r="K628" s="39"/>
      <c r="L628" s="42"/>
      <c r="M628" s="197"/>
      <c r="N628" s="198"/>
      <c r="O628" s="67"/>
      <c r="P628" s="67"/>
      <c r="Q628" s="67"/>
      <c r="R628" s="67"/>
      <c r="S628" s="67"/>
      <c r="T628" s="68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T628" s="20" t="s">
        <v>163</v>
      </c>
      <c r="AU628" s="20" t="s">
        <v>79</v>
      </c>
    </row>
    <row r="629" spans="1:65" s="2" customFormat="1" ht="11.25">
      <c r="A629" s="37"/>
      <c r="B629" s="38"/>
      <c r="C629" s="39"/>
      <c r="D629" s="199" t="s">
        <v>165</v>
      </c>
      <c r="E629" s="39"/>
      <c r="F629" s="200" t="s">
        <v>775</v>
      </c>
      <c r="G629" s="39"/>
      <c r="H629" s="39"/>
      <c r="I629" s="196"/>
      <c r="J629" s="39"/>
      <c r="K629" s="39"/>
      <c r="L629" s="42"/>
      <c r="M629" s="197"/>
      <c r="N629" s="198"/>
      <c r="O629" s="67"/>
      <c r="P629" s="67"/>
      <c r="Q629" s="67"/>
      <c r="R629" s="67"/>
      <c r="S629" s="67"/>
      <c r="T629" s="68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20" t="s">
        <v>165</v>
      </c>
      <c r="AU629" s="20" t="s">
        <v>79</v>
      </c>
    </row>
    <row r="630" spans="1:65" s="15" customFormat="1" ht="11.25">
      <c r="B630" s="223"/>
      <c r="C630" s="224"/>
      <c r="D630" s="194" t="s">
        <v>167</v>
      </c>
      <c r="E630" s="225" t="s">
        <v>19</v>
      </c>
      <c r="F630" s="226" t="s">
        <v>766</v>
      </c>
      <c r="G630" s="224"/>
      <c r="H630" s="225" t="s">
        <v>19</v>
      </c>
      <c r="I630" s="227"/>
      <c r="J630" s="224"/>
      <c r="K630" s="224"/>
      <c r="L630" s="228"/>
      <c r="M630" s="229"/>
      <c r="N630" s="230"/>
      <c r="O630" s="230"/>
      <c r="P630" s="230"/>
      <c r="Q630" s="230"/>
      <c r="R630" s="230"/>
      <c r="S630" s="230"/>
      <c r="T630" s="231"/>
      <c r="AT630" s="232" t="s">
        <v>167</v>
      </c>
      <c r="AU630" s="232" t="s">
        <v>79</v>
      </c>
      <c r="AV630" s="15" t="s">
        <v>77</v>
      </c>
      <c r="AW630" s="15" t="s">
        <v>32</v>
      </c>
      <c r="AX630" s="15" t="s">
        <v>70</v>
      </c>
      <c r="AY630" s="232" t="s">
        <v>151</v>
      </c>
    </row>
    <row r="631" spans="1:65" s="13" customFormat="1" ht="11.25">
      <c r="B631" s="201"/>
      <c r="C631" s="202"/>
      <c r="D631" s="194" t="s">
        <v>167</v>
      </c>
      <c r="E631" s="203" t="s">
        <v>19</v>
      </c>
      <c r="F631" s="204" t="s">
        <v>370</v>
      </c>
      <c r="G631" s="202"/>
      <c r="H631" s="205">
        <v>30.75</v>
      </c>
      <c r="I631" s="206"/>
      <c r="J631" s="202"/>
      <c r="K631" s="202"/>
      <c r="L631" s="207"/>
      <c r="M631" s="208"/>
      <c r="N631" s="209"/>
      <c r="O631" s="209"/>
      <c r="P631" s="209"/>
      <c r="Q631" s="209"/>
      <c r="R631" s="209"/>
      <c r="S631" s="209"/>
      <c r="T631" s="210"/>
      <c r="AT631" s="211" t="s">
        <v>167</v>
      </c>
      <c r="AU631" s="211" t="s">
        <v>79</v>
      </c>
      <c r="AV631" s="13" t="s">
        <v>79</v>
      </c>
      <c r="AW631" s="13" t="s">
        <v>32</v>
      </c>
      <c r="AX631" s="13" t="s">
        <v>70</v>
      </c>
      <c r="AY631" s="211" t="s">
        <v>151</v>
      </c>
    </row>
    <row r="632" spans="1:65" s="13" customFormat="1" ht="11.25">
      <c r="B632" s="201"/>
      <c r="C632" s="202"/>
      <c r="D632" s="194" t="s">
        <v>167</v>
      </c>
      <c r="E632" s="203" t="s">
        <v>19</v>
      </c>
      <c r="F632" s="204" t="s">
        <v>371</v>
      </c>
      <c r="G632" s="202"/>
      <c r="H632" s="205">
        <v>27.75</v>
      </c>
      <c r="I632" s="206"/>
      <c r="J632" s="202"/>
      <c r="K632" s="202"/>
      <c r="L632" s="207"/>
      <c r="M632" s="208"/>
      <c r="N632" s="209"/>
      <c r="O632" s="209"/>
      <c r="P632" s="209"/>
      <c r="Q632" s="209"/>
      <c r="R632" s="209"/>
      <c r="S632" s="209"/>
      <c r="T632" s="210"/>
      <c r="AT632" s="211" t="s">
        <v>167</v>
      </c>
      <c r="AU632" s="211" t="s">
        <v>79</v>
      </c>
      <c r="AV632" s="13" t="s">
        <v>79</v>
      </c>
      <c r="AW632" s="13" t="s">
        <v>32</v>
      </c>
      <c r="AX632" s="13" t="s">
        <v>70</v>
      </c>
      <c r="AY632" s="211" t="s">
        <v>151</v>
      </c>
    </row>
    <row r="633" spans="1:65" s="14" customFormat="1" ht="11.25">
      <c r="B633" s="212"/>
      <c r="C633" s="213"/>
      <c r="D633" s="194" t="s">
        <v>167</v>
      </c>
      <c r="E633" s="214" t="s">
        <v>19</v>
      </c>
      <c r="F633" s="215" t="s">
        <v>169</v>
      </c>
      <c r="G633" s="213"/>
      <c r="H633" s="216">
        <v>58.5</v>
      </c>
      <c r="I633" s="217"/>
      <c r="J633" s="213"/>
      <c r="K633" s="213"/>
      <c r="L633" s="218"/>
      <c r="M633" s="219"/>
      <c r="N633" s="220"/>
      <c r="O633" s="220"/>
      <c r="P633" s="220"/>
      <c r="Q633" s="220"/>
      <c r="R633" s="220"/>
      <c r="S633" s="220"/>
      <c r="T633" s="221"/>
      <c r="AT633" s="222" t="s">
        <v>167</v>
      </c>
      <c r="AU633" s="222" t="s">
        <v>79</v>
      </c>
      <c r="AV633" s="14" t="s">
        <v>161</v>
      </c>
      <c r="AW633" s="14" t="s">
        <v>32</v>
      </c>
      <c r="AX633" s="14" t="s">
        <v>70</v>
      </c>
      <c r="AY633" s="222" t="s">
        <v>151</v>
      </c>
    </row>
    <row r="634" spans="1:65" s="15" customFormat="1" ht="11.25">
      <c r="B634" s="223"/>
      <c r="C634" s="224"/>
      <c r="D634" s="194" t="s">
        <v>167</v>
      </c>
      <c r="E634" s="225" t="s">
        <v>19</v>
      </c>
      <c r="F634" s="226" t="s">
        <v>767</v>
      </c>
      <c r="G634" s="224"/>
      <c r="H634" s="225" t="s">
        <v>19</v>
      </c>
      <c r="I634" s="227"/>
      <c r="J634" s="224"/>
      <c r="K634" s="224"/>
      <c r="L634" s="228"/>
      <c r="M634" s="229"/>
      <c r="N634" s="230"/>
      <c r="O634" s="230"/>
      <c r="P634" s="230"/>
      <c r="Q634" s="230"/>
      <c r="R634" s="230"/>
      <c r="S634" s="230"/>
      <c r="T634" s="231"/>
      <c r="AT634" s="232" t="s">
        <v>167</v>
      </c>
      <c r="AU634" s="232" t="s">
        <v>79</v>
      </c>
      <c r="AV634" s="15" t="s">
        <v>77</v>
      </c>
      <c r="AW634" s="15" t="s">
        <v>32</v>
      </c>
      <c r="AX634" s="15" t="s">
        <v>70</v>
      </c>
      <c r="AY634" s="232" t="s">
        <v>151</v>
      </c>
    </row>
    <row r="635" spans="1:65" s="13" customFormat="1" ht="11.25">
      <c r="B635" s="201"/>
      <c r="C635" s="202"/>
      <c r="D635" s="194" t="s">
        <v>167</v>
      </c>
      <c r="E635" s="203" t="s">
        <v>19</v>
      </c>
      <c r="F635" s="204" t="s">
        <v>768</v>
      </c>
      <c r="G635" s="202"/>
      <c r="H635" s="205">
        <v>51.5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167</v>
      </c>
      <c r="AU635" s="211" t="s">
        <v>79</v>
      </c>
      <c r="AV635" s="13" t="s">
        <v>79</v>
      </c>
      <c r="AW635" s="13" t="s">
        <v>32</v>
      </c>
      <c r="AX635" s="13" t="s">
        <v>70</v>
      </c>
      <c r="AY635" s="211" t="s">
        <v>151</v>
      </c>
    </row>
    <row r="636" spans="1:65" s="13" customFormat="1" ht="11.25">
      <c r="B636" s="201"/>
      <c r="C636" s="202"/>
      <c r="D636" s="194" t="s">
        <v>167</v>
      </c>
      <c r="E636" s="203" t="s">
        <v>19</v>
      </c>
      <c r="F636" s="204" t="s">
        <v>769</v>
      </c>
      <c r="G636" s="202"/>
      <c r="H636" s="205">
        <v>41.46</v>
      </c>
      <c r="I636" s="206"/>
      <c r="J636" s="202"/>
      <c r="K636" s="202"/>
      <c r="L636" s="207"/>
      <c r="M636" s="208"/>
      <c r="N636" s="209"/>
      <c r="O636" s="209"/>
      <c r="P636" s="209"/>
      <c r="Q636" s="209"/>
      <c r="R636" s="209"/>
      <c r="S636" s="209"/>
      <c r="T636" s="210"/>
      <c r="AT636" s="211" t="s">
        <v>167</v>
      </c>
      <c r="AU636" s="211" t="s">
        <v>79</v>
      </c>
      <c r="AV636" s="13" t="s">
        <v>79</v>
      </c>
      <c r="AW636" s="13" t="s">
        <v>32</v>
      </c>
      <c r="AX636" s="13" t="s">
        <v>70</v>
      </c>
      <c r="AY636" s="211" t="s">
        <v>151</v>
      </c>
    </row>
    <row r="637" spans="1:65" s="14" customFormat="1" ht="11.25">
      <c r="B637" s="212"/>
      <c r="C637" s="213"/>
      <c r="D637" s="194" t="s">
        <v>167</v>
      </c>
      <c r="E637" s="214" t="s">
        <v>19</v>
      </c>
      <c r="F637" s="215" t="s">
        <v>169</v>
      </c>
      <c r="G637" s="213"/>
      <c r="H637" s="216">
        <v>92.960000000000008</v>
      </c>
      <c r="I637" s="217"/>
      <c r="J637" s="213"/>
      <c r="K637" s="213"/>
      <c r="L637" s="218"/>
      <c r="M637" s="219"/>
      <c r="N637" s="220"/>
      <c r="O637" s="220"/>
      <c r="P637" s="220"/>
      <c r="Q637" s="220"/>
      <c r="R637" s="220"/>
      <c r="S637" s="220"/>
      <c r="T637" s="221"/>
      <c r="AT637" s="222" t="s">
        <v>167</v>
      </c>
      <c r="AU637" s="222" t="s">
        <v>79</v>
      </c>
      <c r="AV637" s="14" t="s">
        <v>161</v>
      </c>
      <c r="AW637" s="14" t="s">
        <v>32</v>
      </c>
      <c r="AX637" s="14" t="s">
        <v>70</v>
      </c>
      <c r="AY637" s="222" t="s">
        <v>151</v>
      </c>
    </row>
    <row r="638" spans="1:65" s="16" customFormat="1" ht="11.25">
      <c r="B638" s="233"/>
      <c r="C638" s="234"/>
      <c r="D638" s="194" t="s">
        <v>167</v>
      </c>
      <c r="E638" s="235" t="s">
        <v>19</v>
      </c>
      <c r="F638" s="236" t="s">
        <v>225</v>
      </c>
      <c r="G638" s="234"/>
      <c r="H638" s="237">
        <v>151.46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AT638" s="243" t="s">
        <v>167</v>
      </c>
      <c r="AU638" s="243" t="s">
        <v>79</v>
      </c>
      <c r="AV638" s="16" t="s">
        <v>160</v>
      </c>
      <c r="AW638" s="16" t="s">
        <v>32</v>
      </c>
      <c r="AX638" s="16" t="s">
        <v>77</v>
      </c>
      <c r="AY638" s="243" t="s">
        <v>151</v>
      </c>
    </row>
    <row r="639" spans="1:65" s="12" customFormat="1" ht="25.9" customHeight="1">
      <c r="B639" s="165"/>
      <c r="C639" s="166"/>
      <c r="D639" s="167" t="s">
        <v>69</v>
      </c>
      <c r="E639" s="168" t="s">
        <v>776</v>
      </c>
      <c r="F639" s="168" t="s">
        <v>777</v>
      </c>
      <c r="G639" s="166"/>
      <c r="H639" s="166"/>
      <c r="I639" s="169"/>
      <c r="J639" s="170">
        <f>BK639</f>
        <v>0</v>
      </c>
      <c r="K639" s="166"/>
      <c r="L639" s="171"/>
      <c r="M639" s="172"/>
      <c r="N639" s="173"/>
      <c r="O639" s="173"/>
      <c r="P639" s="174">
        <f>SUM(P640:P644)</f>
        <v>0</v>
      </c>
      <c r="Q639" s="173"/>
      <c r="R639" s="174">
        <f>SUM(R640:R644)</f>
        <v>0</v>
      </c>
      <c r="S639" s="173"/>
      <c r="T639" s="175">
        <f>SUM(T640:T644)</f>
        <v>0</v>
      </c>
      <c r="AR639" s="176" t="s">
        <v>160</v>
      </c>
      <c r="AT639" s="177" t="s">
        <v>69</v>
      </c>
      <c r="AU639" s="177" t="s">
        <v>70</v>
      </c>
      <c r="AY639" s="176" t="s">
        <v>151</v>
      </c>
      <c r="BK639" s="178">
        <f>SUM(BK640:BK644)</f>
        <v>0</v>
      </c>
    </row>
    <row r="640" spans="1:65" s="2" customFormat="1" ht="16.5" customHeight="1">
      <c r="A640" s="37"/>
      <c r="B640" s="38"/>
      <c r="C640" s="181" t="s">
        <v>778</v>
      </c>
      <c r="D640" s="181" t="s">
        <v>155</v>
      </c>
      <c r="E640" s="182" t="s">
        <v>779</v>
      </c>
      <c r="F640" s="183" t="s">
        <v>780</v>
      </c>
      <c r="G640" s="184" t="s">
        <v>781</v>
      </c>
      <c r="H640" s="185">
        <v>15</v>
      </c>
      <c r="I640" s="186"/>
      <c r="J640" s="187">
        <f>ROUND(I640*H640,2)</f>
        <v>0</v>
      </c>
      <c r="K640" s="183" t="s">
        <v>159</v>
      </c>
      <c r="L640" s="42"/>
      <c r="M640" s="188" t="s">
        <v>19</v>
      </c>
      <c r="N640" s="189" t="s">
        <v>41</v>
      </c>
      <c r="O640" s="67"/>
      <c r="P640" s="190">
        <f>O640*H640</f>
        <v>0</v>
      </c>
      <c r="Q640" s="190">
        <v>0</v>
      </c>
      <c r="R640" s="190">
        <f>Q640*H640</f>
        <v>0</v>
      </c>
      <c r="S640" s="190">
        <v>0</v>
      </c>
      <c r="T640" s="191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192" t="s">
        <v>782</v>
      </c>
      <c r="AT640" s="192" t="s">
        <v>155</v>
      </c>
      <c r="AU640" s="192" t="s">
        <v>77</v>
      </c>
      <c r="AY640" s="20" t="s">
        <v>151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20" t="s">
        <v>77</v>
      </c>
      <c r="BK640" s="193">
        <f>ROUND(I640*H640,2)</f>
        <v>0</v>
      </c>
      <c r="BL640" s="20" t="s">
        <v>782</v>
      </c>
      <c r="BM640" s="192" t="s">
        <v>783</v>
      </c>
    </row>
    <row r="641" spans="1:65" s="2" customFormat="1" ht="19.5">
      <c r="A641" s="37"/>
      <c r="B641" s="38"/>
      <c r="C641" s="39"/>
      <c r="D641" s="194" t="s">
        <v>163</v>
      </c>
      <c r="E641" s="39"/>
      <c r="F641" s="195" t="s">
        <v>784</v>
      </c>
      <c r="G641" s="39"/>
      <c r="H641" s="39"/>
      <c r="I641" s="196"/>
      <c r="J641" s="39"/>
      <c r="K641" s="39"/>
      <c r="L641" s="42"/>
      <c r="M641" s="197"/>
      <c r="N641" s="198"/>
      <c r="O641" s="67"/>
      <c r="P641" s="67"/>
      <c r="Q641" s="67"/>
      <c r="R641" s="67"/>
      <c r="S641" s="67"/>
      <c r="T641" s="68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T641" s="20" t="s">
        <v>163</v>
      </c>
      <c r="AU641" s="20" t="s">
        <v>77</v>
      </c>
    </row>
    <row r="642" spans="1:65" s="2" customFormat="1" ht="11.25">
      <c r="A642" s="37"/>
      <c r="B642" s="38"/>
      <c r="C642" s="39"/>
      <c r="D642" s="199" t="s">
        <v>165</v>
      </c>
      <c r="E642" s="39"/>
      <c r="F642" s="200" t="s">
        <v>785</v>
      </c>
      <c r="G642" s="39"/>
      <c r="H642" s="39"/>
      <c r="I642" s="196"/>
      <c r="J642" s="39"/>
      <c r="K642" s="39"/>
      <c r="L642" s="42"/>
      <c r="M642" s="197"/>
      <c r="N642" s="198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165</v>
      </c>
      <c r="AU642" s="20" t="s">
        <v>77</v>
      </c>
    </row>
    <row r="643" spans="1:65" s="13" customFormat="1" ht="22.5">
      <c r="B643" s="201"/>
      <c r="C643" s="202"/>
      <c r="D643" s="194" t="s">
        <v>167</v>
      </c>
      <c r="E643" s="203" t="s">
        <v>19</v>
      </c>
      <c r="F643" s="204" t="s">
        <v>786</v>
      </c>
      <c r="G643" s="202"/>
      <c r="H643" s="205">
        <v>15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167</v>
      </c>
      <c r="AU643" s="211" t="s">
        <v>77</v>
      </c>
      <c r="AV643" s="13" t="s">
        <v>79</v>
      </c>
      <c r="AW643" s="13" t="s">
        <v>32</v>
      </c>
      <c r="AX643" s="13" t="s">
        <v>70</v>
      </c>
      <c r="AY643" s="211" t="s">
        <v>151</v>
      </c>
    </row>
    <row r="644" spans="1:65" s="14" customFormat="1" ht="11.25">
      <c r="B644" s="212"/>
      <c r="C644" s="213"/>
      <c r="D644" s="194" t="s">
        <v>167</v>
      </c>
      <c r="E644" s="214" t="s">
        <v>19</v>
      </c>
      <c r="F644" s="215" t="s">
        <v>169</v>
      </c>
      <c r="G644" s="213"/>
      <c r="H644" s="216">
        <v>15</v>
      </c>
      <c r="I644" s="217"/>
      <c r="J644" s="213"/>
      <c r="K644" s="213"/>
      <c r="L644" s="218"/>
      <c r="M644" s="219"/>
      <c r="N644" s="220"/>
      <c r="O644" s="220"/>
      <c r="P644" s="220"/>
      <c r="Q644" s="220"/>
      <c r="R644" s="220"/>
      <c r="S644" s="220"/>
      <c r="T644" s="221"/>
      <c r="AT644" s="222" t="s">
        <v>167</v>
      </c>
      <c r="AU644" s="222" t="s">
        <v>77</v>
      </c>
      <c r="AV644" s="14" t="s">
        <v>161</v>
      </c>
      <c r="AW644" s="14" t="s">
        <v>32</v>
      </c>
      <c r="AX644" s="14" t="s">
        <v>77</v>
      </c>
      <c r="AY644" s="222" t="s">
        <v>151</v>
      </c>
    </row>
    <row r="645" spans="1:65" s="12" customFormat="1" ht="25.9" customHeight="1">
      <c r="B645" s="165"/>
      <c r="C645" s="166"/>
      <c r="D645" s="167" t="s">
        <v>69</v>
      </c>
      <c r="E645" s="168" t="s">
        <v>787</v>
      </c>
      <c r="F645" s="168" t="s">
        <v>788</v>
      </c>
      <c r="G645" s="166"/>
      <c r="H645" s="166"/>
      <c r="I645" s="169"/>
      <c r="J645" s="170">
        <f>BK645</f>
        <v>0</v>
      </c>
      <c r="K645" s="166"/>
      <c r="L645" s="171"/>
      <c r="M645" s="172"/>
      <c r="N645" s="173"/>
      <c r="O645" s="173"/>
      <c r="P645" s="174">
        <f>SUM(P646:P660)</f>
        <v>0</v>
      </c>
      <c r="Q645" s="173"/>
      <c r="R645" s="174">
        <f>SUM(R646:R660)</f>
        <v>0</v>
      </c>
      <c r="S645" s="173"/>
      <c r="T645" s="175">
        <f>SUM(T646:T660)</f>
        <v>0</v>
      </c>
      <c r="AR645" s="176" t="s">
        <v>160</v>
      </c>
      <c r="AT645" s="177" t="s">
        <v>69</v>
      </c>
      <c r="AU645" s="177" t="s">
        <v>70</v>
      </c>
      <c r="AY645" s="176" t="s">
        <v>151</v>
      </c>
      <c r="BK645" s="178">
        <f>SUM(BK646:BK660)</f>
        <v>0</v>
      </c>
    </row>
    <row r="646" spans="1:65" s="2" customFormat="1" ht="44.25" customHeight="1">
      <c r="A646" s="37"/>
      <c r="B646" s="38"/>
      <c r="C646" s="181" t="s">
        <v>789</v>
      </c>
      <c r="D646" s="181" t="s">
        <v>155</v>
      </c>
      <c r="E646" s="182" t="s">
        <v>790</v>
      </c>
      <c r="F646" s="183" t="s">
        <v>791</v>
      </c>
      <c r="G646" s="184" t="s">
        <v>792</v>
      </c>
      <c r="H646" s="185">
        <v>1</v>
      </c>
      <c r="I646" s="186"/>
      <c r="J646" s="187">
        <f>ROUND(I646*H646,2)</f>
        <v>0</v>
      </c>
      <c r="K646" s="183" t="s">
        <v>793</v>
      </c>
      <c r="L646" s="42"/>
      <c r="M646" s="188" t="s">
        <v>19</v>
      </c>
      <c r="N646" s="189" t="s">
        <v>41</v>
      </c>
      <c r="O646" s="67"/>
      <c r="P646" s="190">
        <f>O646*H646</f>
        <v>0</v>
      </c>
      <c r="Q646" s="190">
        <v>0</v>
      </c>
      <c r="R646" s="190">
        <f>Q646*H646</f>
        <v>0</v>
      </c>
      <c r="S646" s="190">
        <v>0</v>
      </c>
      <c r="T646" s="191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92" t="s">
        <v>794</v>
      </c>
      <c r="AT646" s="192" t="s">
        <v>155</v>
      </c>
      <c r="AU646" s="192" t="s">
        <v>77</v>
      </c>
      <c r="AY646" s="20" t="s">
        <v>151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20" t="s">
        <v>77</v>
      </c>
      <c r="BK646" s="193">
        <f>ROUND(I646*H646,2)</f>
        <v>0</v>
      </c>
      <c r="BL646" s="20" t="s">
        <v>794</v>
      </c>
      <c r="BM646" s="192" t="s">
        <v>795</v>
      </c>
    </row>
    <row r="647" spans="1:65" s="2" customFormat="1" ht="29.25">
      <c r="A647" s="37"/>
      <c r="B647" s="38"/>
      <c r="C647" s="39"/>
      <c r="D647" s="194" t="s">
        <v>163</v>
      </c>
      <c r="E647" s="39"/>
      <c r="F647" s="195" t="s">
        <v>796</v>
      </c>
      <c r="G647" s="39"/>
      <c r="H647" s="39"/>
      <c r="I647" s="196"/>
      <c r="J647" s="39"/>
      <c r="K647" s="39"/>
      <c r="L647" s="42"/>
      <c r="M647" s="197"/>
      <c r="N647" s="198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163</v>
      </c>
      <c r="AU647" s="20" t="s">
        <v>77</v>
      </c>
    </row>
    <row r="648" spans="1:65" s="13" customFormat="1" ht="11.25">
      <c r="B648" s="201"/>
      <c r="C648" s="202"/>
      <c r="D648" s="194" t="s">
        <v>167</v>
      </c>
      <c r="E648" s="203" t="s">
        <v>19</v>
      </c>
      <c r="F648" s="204" t="s">
        <v>77</v>
      </c>
      <c r="G648" s="202"/>
      <c r="H648" s="205">
        <v>1</v>
      </c>
      <c r="I648" s="206"/>
      <c r="J648" s="202"/>
      <c r="K648" s="202"/>
      <c r="L648" s="207"/>
      <c r="M648" s="208"/>
      <c r="N648" s="209"/>
      <c r="O648" s="209"/>
      <c r="P648" s="209"/>
      <c r="Q648" s="209"/>
      <c r="R648" s="209"/>
      <c r="S648" s="209"/>
      <c r="T648" s="210"/>
      <c r="AT648" s="211" t="s">
        <v>167</v>
      </c>
      <c r="AU648" s="211" t="s">
        <v>77</v>
      </c>
      <c r="AV648" s="13" t="s">
        <v>79</v>
      </c>
      <c r="AW648" s="13" t="s">
        <v>32</v>
      </c>
      <c r="AX648" s="13" t="s">
        <v>77</v>
      </c>
      <c r="AY648" s="211" t="s">
        <v>151</v>
      </c>
    </row>
    <row r="649" spans="1:65" s="2" customFormat="1" ht="37.9" customHeight="1">
      <c r="A649" s="37"/>
      <c r="B649" s="38"/>
      <c r="C649" s="181" t="s">
        <v>340</v>
      </c>
      <c r="D649" s="181" t="s">
        <v>155</v>
      </c>
      <c r="E649" s="182" t="s">
        <v>797</v>
      </c>
      <c r="F649" s="183" t="s">
        <v>798</v>
      </c>
      <c r="G649" s="184" t="s">
        <v>792</v>
      </c>
      <c r="H649" s="185">
        <v>1</v>
      </c>
      <c r="I649" s="186"/>
      <c r="J649" s="187">
        <f>ROUND(I649*H649,2)</f>
        <v>0</v>
      </c>
      <c r="K649" s="183" t="s">
        <v>793</v>
      </c>
      <c r="L649" s="42"/>
      <c r="M649" s="188" t="s">
        <v>19</v>
      </c>
      <c r="N649" s="189" t="s">
        <v>41</v>
      </c>
      <c r="O649" s="67"/>
      <c r="P649" s="190">
        <f>O649*H649</f>
        <v>0</v>
      </c>
      <c r="Q649" s="190">
        <v>0</v>
      </c>
      <c r="R649" s="190">
        <f>Q649*H649</f>
        <v>0</v>
      </c>
      <c r="S649" s="190">
        <v>0</v>
      </c>
      <c r="T649" s="191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92" t="s">
        <v>794</v>
      </c>
      <c r="AT649" s="192" t="s">
        <v>155</v>
      </c>
      <c r="AU649" s="192" t="s">
        <v>77</v>
      </c>
      <c r="AY649" s="20" t="s">
        <v>151</v>
      </c>
      <c r="BE649" s="193">
        <f>IF(N649="základní",J649,0)</f>
        <v>0</v>
      </c>
      <c r="BF649" s="193">
        <f>IF(N649="snížená",J649,0)</f>
        <v>0</v>
      </c>
      <c r="BG649" s="193">
        <f>IF(N649="zákl. přenesená",J649,0)</f>
        <v>0</v>
      </c>
      <c r="BH649" s="193">
        <f>IF(N649="sníž. přenesená",J649,0)</f>
        <v>0</v>
      </c>
      <c r="BI649" s="193">
        <f>IF(N649="nulová",J649,0)</f>
        <v>0</v>
      </c>
      <c r="BJ649" s="20" t="s">
        <v>77</v>
      </c>
      <c r="BK649" s="193">
        <f>ROUND(I649*H649,2)</f>
        <v>0</v>
      </c>
      <c r="BL649" s="20" t="s">
        <v>794</v>
      </c>
      <c r="BM649" s="192" t="s">
        <v>799</v>
      </c>
    </row>
    <row r="650" spans="1:65" s="2" customFormat="1" ht="19.5">
      <c r="A650" s="37"/>
      <c r="B650" s="38"/>
      <c r="C650" s="39"/>
      <c r="D650" s="194" t="s">
        <v>163</v>
      </c>
      <c r="E650" s="39"/>
      <c r="F650" s="195" t="s">
        <v>798</v>
      </c>
      <c r="G650" s="39"/>
      <c r="H650" s="39"/>
      <c r="I650" s="196"/>
      <c r="J650" s="39"/>
      <c r="K650" s="39"/>
      <c r="L650" s="42"/>
      <c r="M650" s="197"/>
      <c r="N650" s="198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163</v>
      </c>
      <c r="AU650" s="20" t="s">
        <v>77</v>
      </c>
    </row>
    <row r="651" spans="1:65" s="13" customFormat="1" ht="11.25">
      <c r="B651" s="201"/>
      <c r="C651" s="202"/>
      <c r="D651" s="194" t="s">
        <v>167</v>
      </c>
      <c r="E651" s="203" t="s">
        <v>19</v>
      </c>
      <c r="F651" s="204" t="s">
        <v>77</v>
      </c>
      <c r="G651" s="202"/>
      <c r="H651" s="205">
        <v>1</v>
      </c>
      <c r="I651" s="206"/>
      <c r="J651" s="202"/>
      <c r="K651" s="202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167</v>
      </c>
      <c r="AU651" s="211" t="s">
        <v>77</v>
      </c>
      <c r="AV651" s="13" t="s">
        <v>79</v>
      </c>
      <c r="AW651" s="13" t="s">
        <v>32</v>
      </c>
      <c r="AX651" s="13" t="s">
        <v>77</v>
      </c>
      <c r="AY651" s="211" t="s">
        <v>151</v>
      </c>
    </row>
    <row r="652" spans="1:65" s="2" customFormat="1" ht="37.9" customHeight="1">
      <c r="A652" s="37"/>
      <c r="B652" s="38"/>
      <c r="C652" s="181" t="s">
        <v>363</v>
      </c>
      <c r="D652" s="181" t="s">
        <v>155</v>
      </c>
      <c r="E652" s="182" t="s">
        <v>800</v>
      </c>
      <c r="F652" s="183" t="s">
        <v>801</v>
      </c>
      <c r="G652" s="184" t="s">
        <v>792</v>
      </c>
      <c r="H652" s="185">
        <v>1</v>
      </c>
      <c r="I652" s="186"/>
      <c r="J652" s="187">
        <f>ROUND(I652*H652,2)</f>
        <v>0</v>
      </c>
      <c r="K652" s="183" t="s">
        <v>793</v>
      </c>
      <c r="L652" s="42"/>
      <c r="M652" s="188" t="s">
        <v>19</v>
      </c>
      <c r="N652" s="189" t="s">
        <v>41</v>
      </c>
      <c r="O652" s="67"/>
      <c r="P652" s="190">
        <f>O652*H652</f>
        <v>0</v>
      </c>
      <c r="Q652" s="190">
        <v>0</v>
      </c>
      <c r="R652" s="190">
        <f>Q652*H652</f>
        <v>0</v>
      </c>
      <c r="S652" s="190">
        <v>0</v>
      </c>
      <c r="T652" s="191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92" t="s">
        <v>794</v>
      </c>
      <c r="AT652" s="192" t="s">
        <v>155</v>
      </c>
      <c r="AU652" s="192" t="s">
        <v>77</v>
      </c>
      <c r="AY652" s="20" t="s">
        <v>151</v>
      </c>
      <c r="BE652" s="193">
        <f>IF(N652="základní",J652,0)</f>
        <v>0</v>
      </c>
      <c r="BF652" s="193">
        <f>IF(N652="snížená",J652,0)</f>
        <v>0</v>
      </c>
      <c r="BG652" s="193">
        <f>IF(N652="zákl. přenesená",J652,0)</f>
        <v>0</v>
      </c>
      <c r="BH652" s="193">
        <f>IF(N652="sníž. přenesená",J652,0)</f>
        <v>0</v>
      </c>
      <c r="BI652" s="193">
        <f>IF(N652="nulová",J652,0)</f>
        <v>0</v>
      </c>
      <c r="BJ652" s="20" t="s">
        <v>77</v>
      </c>
      <c r="BK652" s="193">
        <f>ROUND(I652*H652,2)</f>
        <v>0</v>
      </c>
      <c r="BL652" s="20" t="s">
        <v>794</v>
      </c>
      <c r="BM652" s="192" t="s">
        <v>802</v>
      </c>
    </row>
    <row r="653" spans="1:65" s="2" customFormat="1" ht="19.5">
      <c r="A653" s="37"/>
      <c r="B653" s="38"/>
      <c r="C653" s="39"/>
      <c r="D653" s="194" t="s">
        <v>163</v>
      </c>
      <c r="E653" s="39"/>
      <c r="F653" s="195" t="s">
        <v>803</v>
      </c>
      <c r="G653" s="39"/>
      <c r="H653" s="39"/>
      <c r="I653" s="196"/>
      <c r="J653" s="39"/>
      <c r="K653" s="39"/>
      <c r="L653" s="42"/>
      <c r="M653" s="197"/>
      <c r="N653" s="198"/>
      <c r="O653" s="67"/>
      <c r="P653" s="67"/>
      <c r="Q653" s="67"/>
      <c r="R653" s="67"/>
      <c r="S653" s="67"/>
      <c r="T653" s="68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20" t="s">
        <v>163</v>
      </c>
      <c r="AU653" s="20" t="s">
        <v>77</v>
      </c>
    </row>
    <row r="654" spans="1:65" s="13" customFormat="1" ht="11.25">
      <c r="B654" s="201"/>
      <c r="C654" s="202"/>
      <c r="D654" s="194" t="s">
        <v>167</v>
      </c>
      <c r="E654" s="203" t="s">
        <v>19</v>
      </c>
      <c r="F654" s="204" t="s">
        <v>77</v>
      </c>
      <c r="G654" s="202"/>
      <c r="H654" s="205">
        <v>1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167</v>
      </c>
      <c r="AU654" s="211" t="s">
        <v>77</v>
      </c>
      <c r="AV654" s="13" t="s">
        <v>79</v>
      </c>
      <c r="AW654" s="13" t="s">
        <v>32</v>
      </c>
      <c r="AX654" s="13" t="s">
        <v>77</v>
      </c>
      <c r="AY654" s="211" t="s">
        <v>151</v>
      </c>
    </row>
    <row r="655" spans="1:65" s="2" customFormat="1" ht="37.9" customHeight="1">
      <c r="A655" s="37"/>
      <c r="B655" s="38"/>
      <c r="C655" s="181" t="s">
        <v>406</v>
      </c>
      <c r="D655" s="181" t="s">
        <v>155</v>
      </c>
      <c r="E655" s="182" t="s">
        <v>804</v>
      </c>
      <c r="F655" s="183" t="s">
        <v>805</v>
      </c>
      <c r="G655" s="184" t="s">
        <v>792</v>
      </c>
      <c r="H655" s="185">
        <v>1</v>
      </c>
      <c r="I655" s="186"/>
      <c r="J655" s="187">
        <f>ROUND(I655*H655,2)</f>
        <v>0</v>
      </c>
      <c r="K655" s="183" t="s">
        <v>793</v>
      </c>
      <c r="L655" s="42"/>
      <c r="M655" s="188" t="s">
        <v>19</v>
      </c>
      <c r="N655" s="189" t="s">
        <v>41</v>
      </c>
      <c r="O655" s="67"/>
      <c r="P655" s="190">
        <f>O655*H655</f>
        <v>0</v>
      </c>
      <c r="Q655" s="190">
        <v>0</v>
      </c>
      <c r="R655" s="190">
        <f>Q655*H655</f>
        <v>0</v>
      </c>
      <c r="S655" s="190">
        <v>0</v>
      </c>
      <c r="T655" s="19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2" t="s">
        <v>794</v>
      </c>
      <c r="AT655" s="192" t="s">
        <v>155</v>
      </c>
      <c r="AU655" s="192" t="s">
        <v>77</v>
      </c>
      <c r="AY655" s="20" t="s">
        <v>151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0" t="s">
        <v>77</v>
      </c>
      <c r="BK655" s="193">
        <f>ROUND(I655*H655,2)</f>
        <v>0</v>
      </c>
      <c r="BL655" s="20" t="s">
        <v>794</v>
      </c>
      <c r="BM655" s="192" t="s">
        <v>806</v>
      </c>
    </row>
    <row r="656" spans="1:65" s="2" customFormat="1" ht="19.5">
      <c r="A656" s="37"/>
      <c r="B656" s="38"/>
      <c r="C656" s="39"/>
      <c r="D656" s="194" t="s">
        <v>163</v>
      </c>
      <c r="E656" s="39"/>
      <c r="F656" s="195" t="s">
        <v>805</v>
      </c>
      <c r="G656" s="39"/>
      <c r="H656" s="39"/>
      <c r="I656" s="196"/>
      <c r="J656" s="39"/>
      <c r="K656" s="39"/>
      <c r="L656" s="42"/>
      <c r="M656" s="197"/>
      <c r="N656" s="198"/>
      <c r="O656" s="67"/>
      <c r="P656" s="67"/>
      <c r="Q656" s="67"/>
      <c r="R656" s="67"/>
      <c r="S656" s="67"/>
      <c r="T656" s="68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20" t="s">
        <v>163</v>
      </c>
      <c r="AU656" s="20" t="s">
        <v>77</v>
      </c>
    </row>
    <row r="657" spans="1:65" s="13" customFormat="1" ht="11.25">
      <c r="B657" s="201"/>
      <c r="C657" s="202"/>
      <c r="D657" s="194" t="s">
        <v>167</v>
      </c>
      <c r="E657" s="203" t="s">
        <v>19</v>
      </c>
      <c r="F657" s="204" t="s">
        <v>77</v>
      </c>
      <c r="G657" s="202"/>
      <c r="H657" s="205">
        <v>1</v>
      </c>
      <c r="I657" s="206"/>
      <c r="J657" s="202"/>
      <c r="K657" s="202"/>
      <c r="L657" s="207"/>
      <c r="M657" s="208"/>
      <c r="N657" s="209"/>
      <c r="O657" s="209"/>
      <c r="P657" s="209"/>
      <c r="Q657" s="209"/>
      <c r="R657" s="209"/>
      <c r="S657" s="209"/>
      <c r="T657" s="210"/>
      <c r="AT657" s="211" t="s">
        <v>167</v>
      </c>
      <c r="AU657" s="211" t="s">
        <v>77</v>
      </c>
      <c r="AV657" s="13" t="s">
        <v>79</v>
      </c>
      <c r="AW657" s="13" t="s">
        <v>32</v>
      </c>
      <c r="AX657" s="13" t="s">
        <v>77</v>
      </c>
      <c r="AY657" s="211" t="s">
        <v>151</v>
      </c>
    </row>
    <row r="658" spans="1:65" s="2" customFormat="1" ht="49.15" customHeight="1">
      <c r="A658" s="37"/>
      <c r="B658" s="38"/>
      <c r="C658" s="181" t="s">
        <v>435</v>
      </c>
      <c r="D658" s="181" t="s">
        <v>155</v>
      </c>
      <c r="E658" s="182" t="s">
        <v>807</v>
      </c>
      <c r="F658" s="183" t="s">
        <v>808</v>
      </c>
      <c r="G658" s="184" t="s">
        <v>792</v>
      </c>
      <c r="H658" s="185">
        <v>1</v>
      </c>
      <c r="I658" s="186"/>
      <c r="J658" s="187">
        <f>ROUND(I658*H658,2)</f>
        <v>0</v>
      </c>
      <c r="K658" s="183" t="s">
        <v>793</v>
      </c>
      <c r="L658" s="42"/>
      <c r="M658" s="188" t="s">
        <v>19</v>
      </c>
      <c r="N658" s="189" t="s">
        <v>41</v>
      </c>
      <c r="O658" s="67"/>
      <c r="P658" s="190">
        <f>O658*H658</f>
        <v>0</v>
      </c>
      <c r="Q658" s="190">
        <v>0</v>
      </c>
      <c r="R658" s="190">
        <f>Q658*H658</f>
        <v>0</v>
      </c>
      <c r="S658" s="190">
        <v>0</v>
      </c>
      <c r="T658" s="191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92" t="s">
        <v>794</v>
      </c>
      <c r="AT658" s="192" t="s">
        <v>155</v>
      </c>
      <c r="AU658" s="192" t="s">
        <v>77</v>
      </c>
      <c r="AY658" s="20" t="s">
        <v>151</v>
      </c>
      <c r="BE658" s="193">
        <f>IF(N658="základní",J658,0)</f>
        <v>0</v>
      </c>
      <c r="BF658" s="193">
        <f>IF(N658="snížená",J658,0)</f>
        <v>0</v>
      </c>
      <c r="BG658" s="193">
        <f>IF(N658="zákl. přenesená",J658,0)</f>
        <v>0</v>
      </c>
      <c r="BH658" s="193">
        <f>IF(N658="sníž. přenesená",J658,0)</f>
        <v>0</v>
      </c>
      <c r="BI658" s="193">
        <f>IF(N658="nulová",J658,0)</f>
        <v>0</v>
      </c>
      <c r="BJ658" s="20" t="s">
        <v>77</v>
      </c>
      <c r="BK658" s="193">
        <f>ROUND(I658*H658,2)</f>
        <v>0</v>
      </c>
      <c r="BL658" s="20" t="s">
        <v>794</v>
      </c>
      <c r="BM658" s="192" t="s">
        <v>809</v>
      </c>
    </row>
    <row r="659" spans="1:65" s="2" customFormat="1" ht="29.25">
      <c r="A659" s="37"/>
      <c r="B659" s="38"/>
      <c r="C659" s="39"/>
      <c r="D659" s="194" t="s">
        <v>163</v>
      </c>
      <c r="E659" s="39"/>
      <c r="F659" s="195" t="s">
        <v>810</v>
      </c>
      <c r="G659" s="39"/>
      <c r="H659" s="39"/>
      <c r="I659" s="196"/>
      <c r="J659" s="39"/>
      <c r="K659" s="39"/>
      <c r="L659" s="42"/>
      <c r="M659" s="197"/>
      <c r="N659" s="198"/>
      <c r="O659" s="67"/>
      <c r="P659" s="67"/>
      <c r="Q659" s="67"/>
      <c r="R659" s="67"/>
      <c r="S659" s="67"/>
      <c r="T659" s="68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20" t="s">
        <v>163</v>
      </c>
      <c r="AU659" s="20" t="s">
        <v>77</v>
      </c>
    </row>
    <row r="660" spans="1:65" s="13" customFormat="1" ht="11.25">
      <c r="B660" s="201"/>
      <c r="C660" s="202"/>
      <c r="D660" s="194" t="s">
        <v>167</v>
      </c>
      <c r="E660" s="203" t="s">
        <v>19</v>
      </c>
      <c r="F660" s="204" t="s">
        <v>77</v>
      </c>
      <c r="G660" s="202"/>
      <c r="H660" s="205">
        <v>1</v>
      </c>
      <c r="I660" s="206"/>
      <c r="J660" s="202"/>
      <c r="K660" s="202"/>
      <c r="L660" s="207"/>
      <c r="M660" s="254"/>
      <c r="N660" s="255"/>
      <c r="O660" s="255"/>
      <c r="P660" s="255"/>
      <c r="Q660" s="255"/>
      <c r="R660" s="255"/>
      <c r="S660" s="255"/>
      <c r="T660" s="256"/>
      <c r="AT660" s="211" t="s">
        <v>167</v>
      </c>
      <c r="AU660" s="211" t="s">
        <v>77</v>
      </c>
      <c r="AV660" s="13" t="s">
        <v>79</v>
      </c>
      <c r="AW660" s="13" t="s">
        <v>32</v>
      </c>
      <c r="AX660" s="13" t="s">
        <v>77</v>
      </c>
      <c r="AY660" s="211" t="s">
        <v>151</v>
      </c>
    </row>
    <row r="661" spans="1:65" s="2" customFormat="1" ht="6.95" customHeight="1">
      <c r="A661" s="37"/>
      <c r="B661" s="50"/>
      <c r="C661" s="51"/>
      <c r="D661" s="51"/>
      <c r="E661" s="51"/>
      <c r="F661" s="51"/>
      <c r="G661" s="51"/>
      <c r="H661" s="51"/>
      <c r="I661" s="51"/>
      <c r="J661" s="51"/>
      <c r="K661" s="51"/>
      <c r="L661" s="42"/>
      <c r="M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</row>
  </sheetData>
  <sheetProtection algorithmName="SHA-512" hashValue="/bxni0NpOJDF2qS/t/sCJrBr7/33Kk32re3mdE9sDx4oSFXKbqrpIe5Zo+Ja+QmJ//81TrfPXk4c6BpBph5nSw==" saltValue="8pSm4uwriFtlZtWJm0sTEHTavVaTP6kTBED9o7TNhLHaDxO2HTRXORotgnLHIu9CGuMqY96kl6KlMJcyTsCwOA==" spinCount="100000" sheet="1" objects="1" scenarios="1" formatColumns="0" formatRows="0" autoFilter="0"/>
  <autoFilter ref="C112:K660"/>
  <mergeCells count="9">
    <mergeCell ref="E50:H50"/>
    <mergeCell ref="E103:H103"/>
    <mergeCell ref="E105:H105"/>
    <mergeCell ref="L2:V2"/>
    <mergeCell ref="E7:H7"/>
    <mergeCell ref="E9:H9"/>
    <mergeCell ref="E18:H18"/>
    <mergeCell ref="E27:H27"/>
    <mergeCell ref="E48:H48"/>
  </mergeCells>
  <hyperlinks>
    <hyperlink ref="F119" r:id="rId1"/>
    <hyperlink ref="F125" r:id="rId2"/>
    <hyperlink ref="F130" r:id="rId3"/>
    <hyperlink ref="F135" r:id="rId4"/>
    <hyperlink ref="F141" r:id="rId5"/>
    <hyperlink ref="F145" r:id="rId6"/>
    <hyperlink ref="F152" r:id="rId7"/>
    <hyperlink ref="F160" r:id="rId8"/>
    <hyperlink ref="F167" r:id="rId9"/>
    <hyperlink ref="F186" r:id="rId10"/>
    <hyperlink ref="F194" r:id="rId11"/>
    <hyperlink ref="F199" r:id="rId12"/>
    <hyperlink ref="F206" r:id="rId13"/>
    <hyperlink ref="F214" r:id="rId14"/>
    <hyperlink ref="F222" r:id="rId15"/>
    <hyperlink ref="F230" r:id="rId16"/>
    <hyperlink ref="F236" r:id="rId17"/>
    <hyperlink ref="F245" r:id="rId18"/>
    <hyperlink ref="F254" r:id="rId19"/>
    <hyperlink ref="F263" r:id="rId20"/>
    <hyperlink ref="F269" r:id="rId21"/>
    <hyperlink ref="F278" r:id="rId22"/>
    <hyperlink ref="F285" r:id="rId23"/>
    <hyperlink ref="F289" r:id="rId24"/>
    <hyperlink ref="F293" r:id="rId25"/>
    <hyperlink ref="F298" r:id="rId26"/>
    <hyperlink ref="F306" r:id="rId27"/>
    <hyperlink ref="F331" r:id="rId28"/>
    <hyperlink ref="F353" r:id="rId29"/>
    <hyperlink ref="F358" r:id="rId30"/>
    <hyperlink ref="F363" r:id="rId31"/>
    <hyperlink ref="F368" r:id="rId32"/>
    <hyperlink ref="F374" r:id="rId33"/>
    <hyperlink ref="F381" r:id="rId34"/>
    <hyperlink ref="F389" r:id="rId35"/>
    <hyperlink ref="F394" r:id="rId36"/>
    <hyperlink ref="F403" r:id="rId37"/>
    <hyperlink ref="F409" r:id="rId38"/>
    <hyperlink ref="F412" r:id="rId39"/>
    <hyperlink ref="F417" r:id="rId40"/>
    <hyperlink ref="F422" r:id="rId41"/>
    <hyperlink ref="F431" r:id="rId42"/>
    <hyperlink ref="F436" r:id="rId43"/>
    <hyperlink ref="F442" r:id="rId44"/>
    <hyperlink ref="F450" r:id="rId45"/>
    <hyperlink ref="F454" r:id="rId46"/>
    <hyperlink ref="F459" r:id="rId47"/>
    <hyperlink ref="F463" r:id="rId48"/>
    <hyperlink ref="F467" r:id="rId49"/>
    <hyperlink ref="F472" r:id="rId50"/>
    <hyperlink ref="F476" r:id="rId51"/>
    <hyperlink ref="F480" r:id="rId52"/>
    <hyperlink ref="F484" r:id="rId53"/>
    <hyperlink ref="F488" r:id="rId54"/>
    <hyperlink ref="F492" r:id="rId55"/>
    <hyperlink ref="F496" r:id="rId56"/>
    <hyperlink ref="F500" r:id="rId57"/>
    <hyperlink ref="F505" r:id="rId58"/>
    <hyperlink ref="F510" r:id="rId59"/>
    <hyperlink ref="F514" r:id="rId60"/>
    <hyperlink ref="F520" r:id="rId61"/>
    <hyperlink ref="F525" r:id="rId62"/>
    <hyperlink ref="F530" r:id="rId63"/>
    <hyperlink ref="F538" r:id="rId64"/>
    <hyperlink ref="F543" r:id="rId65"/>
    <hyperlink ref="F547" r:id="rId66"/>
    <hyperlink ref="F552" r:id="rId67"/>
    <hyperlink ref="F560" r:id="rId68"/>
    <hyperlink ref="F564" r:id="rId69"/>
    <hyperlink ref="F568" r:id="rId70"/>
    <hyperlink ref="F572" r:id="rId71"/>
    <hyperlink ref="F576" r:id="rId72"/>
    <hyperlink ref="F581" r:id="rId73"/>
    <hyperlink ref="F590" r:id="rId74"/>
    <hyperlink ref="F599" r:id="rId75"/>
    <hyperlink ref="F608" r:id="rId76"/>
    <hyperlink ref="F617" r:id="rId77"/>
    <hyperlink ref="F629" r:id="rId78"/>
    <hyperlink ref="F642" r:id="rId79"/>
  </hyperlinks>
  <pageMargins left="0.39374999999999999" right="0.39374999999999999" top="0.39374999999999999" bottom="0.39374999999999999" header="0" footer="0"/>
  <pageSetup paperSize="9" scale="77" fitToHeight="100" orientation="portrait" blackAndWhite="1" r:id="rId80"/>
  <headerFooter>
    <oddFooter>&amp;CStrana &amp;P z &amp;N</oddFooter>
  </headerFooter>
  <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0" t="s">
        <v>85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95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Stavební úpravy dílen v ZŠ Lískovec</v>
      </c>
      <c r="F7" s="393"/>
      <c r="G7" s="393"/>
      <c r="H7" s="393"/>
      <c r="L7" s="23"/>
    </row>
    <row r="8" spans="1:46" s="1" customFormat="1" ht="12" customHeight="1">
      <c r="B8" s="23"/>
      <c r="D8" s="115" t="s">
        <v>96</v>
      </c>
      <c r="L8" s="23"/>
    </row>
    <row r="9" spans="1:46" s="2" customFormat="1" ht="16.5" customHeight="1">
      <c r="A9" s="37"/>
      <c r="B9" s="42"/>
      <c r="C9" s="37"/>
      <c r="D9" s="37"/>
      <c r="E9" s="392" t="s">
        <v>97</v>
      </c>
      <c r="F9" s="395"/>
      <c r="G9" s="395"/>
      <c r="H9" s="39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811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4" t="s">
        <v>812</v>
      </c>
      <c r="F11" s="395"/>
      <c r="G11" s="395"/>
      <c r="H11" s="39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27</v>
      </c>
      <c r="G14" s="37"/>
      <c r="H14" s="37"/>
      <c r="I14" s="115" t="s">
        <v>23</v>
      </c>
      <c r="J14" s="117" t="str">
        <f>'Rekapitulace stavby'!AN8</f>
        <v>11. 4. 2024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6" t="str">
        <f>'Rekapitulace stavby'!E14</f>
        <v>Vyplň údaj</v>
      </c>
      <c r="F20" s="397"/>
      <c r="G20" s="397"/>
      <c r="H20" s="397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27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27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8" t="s">
        <v>19</v>
      </c>
      <c r="F29" s="398"/>
      <c r="G29" s="398"/>
      <c r="H29" s="3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ROUND((SUM(BE91:BE151)),  2)</f>
        <v>0</v>
      </c>
      <c r="G35" s="37"/>
      <c r="H35" s="37"/>
      <c r="I35" s="127">
        <v>0.21</v>
      </c>
      <c r="J35" s="126">
        <f>ROUND(((SUM(BE91:BE151))*I35),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ROUND((SUM(BF91:BF151)),  2)</f>
        <v>0</v>
      </c>
      <c r="G36" s="37"/>
      <c r="H36" s="37"/>
      <c r="I36" s="127">
        <v>0.15</v>
      </c>
      <c r="J36" s="126">
        <f>ROUND(((SUM(BF91:BF151))*I36),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ROUND((SUM(BG91:BG151)),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ROUND((SUM(BH91:BH151)),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ROUND((SUM(BI91:BI151)),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98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9" t="str">
        <f>E7</f>
        <v>Stavební úpravy dílen v ZŠ Lískovec</v>
      </c>
      <c r="F50" s="400"/>
      <c r="G50" s="400"/>
      <c r="H50" s="400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96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9" t="s">
        <v>97</v>
      </c>
      <c r="F52" s="401"/>
      <c r="G52" s="401"/>
      <c r="H52" s="401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811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8" t="str">
        <f>E11</f>
        <v>D.1.2.1 - Podhled</v>
      </c>
      <c r="F54" s="401"/>
      <c r="G54" s="401"/>
      <c r="H54" s="401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11. 4. 2024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99</v>
      </c>
      <c r="D61" s="140"/>
      <c r="E61" s="140"/>
      <c r="F61" s="140"/>
      <c r="G61" s="140"/>
      <c r="H61" s="140"/>
      <c r="I61" s="140"/>
      <c r="J61" s="141" t="s">
        <v>100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101</v>
      </c>
    </row>
    <row r="64" spans="1:47" s="9" customFormat="1" ht="24.95" customHeight="1">
      <c r="B64" s="143"/>
      <c r="C64" s="144"/>
      <c r="D64" s="145" t="s">
        <v>102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112</v>
      </c>
      <c r="E65" s="151"/>
      <c r="F65" s="151"/>
      <c r="G65" s="151"/>
      <c r="H65" s="151"/>
      <c r="I65" s="151"/>
      <c r="J65" s="152">
        <f>J93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117</v>
      </c>
      <c r="E66" s="151"/>
      <c r="F66" s="151"/>
      <c r="G66" s="151"/>
      <c r="H66" s="151"/>
      <c r="I66" s="151"/>
      <c r="J66" s="152">
        <f>J98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122</v>
      </c>
      <c r="E67" s="151"/>
      <c r="F67" s="151"/>
      <c r="G67" s="151"/>
      <c r="H67" s="151"/>
      <c r="I67" s="151"/>
      <c r="J67" s="152">
        <f>J104</f>
        <v>0</v>
      </c>
      <c r="K67" s="100"/>
      <c r="L67" s="153"/>
    </row>
    <row r="68" spans="1:31" s="9" customFormat="1" ht="24.95" customHeight="1">
      <c r="B68" s="143"/>
      <c r="C68" s="144"/>
      <c r="D68" s="145" t="s">
        <v>124</v>
      </c>
      <c r="E68" s="146"/>
      <c r="F68" s="146"/>
      <c r="G68" s="146"/>
      <c r="H68" s="146"/>
      <c r="I68" s="146"/>
      <c r="J68" s="147">
        <f>J116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129</v>
      </c>
      <c r="E69" s="151"/>
      <c r="F69" s="151"/>
      <c r="G69" s="151"/>
      <c r="H69" s="151"/>
      <c r="I69" s="151"/>
      <c r="J69" s="152">
        <f>J117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136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99" t="str">
        <f>E7</f>
        <v>Stavební úpravy dílen v ZŠ Lískovec</v>
      </c>
      <c r="F79" s="400"/>
      <c r="G79" s="400"/>
      <c r="H79" s="400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96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399" t="s">
        <v>97</v>
      </c>
      <c r="F81" s="401"/>
      <c r="G81" s="401"/>
      <c r="H81" s="401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811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48" t="str">
        <f>E11</f>
        <v>D.1.2.1 - Podhled</v>
      </c>
      <c r="F83" s="401"/>
      <c r="G83" s="401"/>
      <c r="H83" s="401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F14</f>
        <v xml:space="preserve"> </v>
      </c>
      <c r="G85" s="39"/>
      <c r="H85" s="39"/>
      <c r="I85" s="32" t="s">
        <v>23</v>
      </c>
      <c r="J85" s="62" t="str">
        <f>IF(J14="","",J14)</f>
        <v>11. 4. 2024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25</v>
      </c>
      <c r="D87" s="39"/>
      <c r="E87" s="39"/>
      <c r="F87" s="30" t="str">
        <f>E17</f>
        <v xml:space="preserve"> </v>
      </c>
      <c r="G87" s="39"/>
      <c r="H87" s="39"/>
      <c r="I87" s="32" t="s">
        <v>31</v>
      </c>
      <c r="J87" s="35" t="str">
        <f>E23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29</v>
      </c>
      <c r="D88" s="39"/>
      <c r="E88" s="39"/>
      <c r="F88" s="30" t="str">
        <f>IF(E20="","",E20)</f>
        <v>Vyplň údaj</v>
      </c>
      <c r="G88" s="39"/>
      <c r="H88" s="39"/>
      <c r="I88" s="32" t="s">
        <v>33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137</v>
      </c>
      <c r="D90" s="157" t="s">
        <v>55</v>
      </c>
      <c r="E90" s="157" t="s">
        <v>51</v>
      </c>
      <c r="F90" s="157" t="s">
        <v>52</v>
      </c>
      <c r="G90" s="157" t="s">
        <v>138</v>
      </c>
      <c r="H90" s="157" t="s">
        <v>139</v>
      </c>
      <c r="I90" s="157" t="s">
        <v>140</v>
      </c>
      <c r="J90" s="157" t="s">
        <v>100</v>
      </c>
      <c r="K90" s="158" t="s">
        <v>141</v>
      </c>
      <c r="L90" s="159"/>
      <c r="M90" s="71" t="s">
        <v>19</v>
      </c>
      <c r="N90" s="72" t="s">
        <v>40</v>
      </c>
      <c r="O90" s="72" t="s">
        <v>142</v>
      </c>
      <c r="P90" s="72" t="s">
        <v>143</v>
      </c>
      <c r="Q90" s="72" t="s">
        <v>144</v>
      </c>
      <c r="R90" s="72" t="s">
        <v>145</v>
      </c>
      <c r="S90" s="72" t="s">
        <v>146</v>
      </c>
      <c r="T90" s="73" t="s">
        <v>147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148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P92+P116</f>
        <v>0</v>
      </c>
      <c r="Q91" s="75"/>
      <c r="R91" s="162">
        <f>R92+R116</f>
        <v>0.23426280000000002</v>
      </c>
      <c r="S91" s="75"/>
      <c r="T91" s="163">
        <f>T92+T116</f>
        <v>1.4350000000000001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69</v>
      </c>
      <c r="AU91" s="20" t="s">
        <v>101</v>
      </c>
      <c r="BK91" s="164">
        <f>BK92+BK116</f>
        <v>0</v>
      </c>
    </row>
    <row r="92" spans="1:65" s="12" customFormat="1" ht="25.9" customHeight="1">
      <c r="B92" s="165"/>
      <c r="C92" s="166"/>
      <c r="D92" s="167" t="s">
        <v>69</v>
      </c>
      <c r="E92" s="168" t="s">
        <v>149</v>
      </c>
      <c r="F92" s="168" t="s">
        <v>150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P93+P98+P104</f>
        <v>0</v>
      </c>
      <c r="Q92" s="173"/>
      <c r="R92" s="174">
        <f>R93+R98+R104</f>
        <v>0</v>
      </c>
      <c r="S92" s="173"/>
      <c r="T92" s="175">
        <f>T93+T98+T104</f>
        <v>1.4350000000000001</v>
      </c>
      <c r="AR92" s="176" t="s">
        <v>77</v>
      </c>
      <c r="AT92" s="177" t="s">
        <v>69</v>
      </c>
      <c r="AU92" s="177" t="s">
        <v>70</v>
      </c>
      <c r="AY92" s="176" t="s">
        <v>151</v>
      </c>
      <c r="BK92" s="178">
        <f>BK93+BK98+BK104</f>
        <v>0</v>
      </c>
    </row>
    <row r="93" spans="1:65" s="12" customFormat="1" ht="22.9" customHeight="1">
      <c r="B93" s="165"/>
      <c r="C93" s="166"/>
      <c r="D93" s="167" t="s">
        <v>69</v>
      </c>
      <c r="E93" s="179" t="s">
        <v>160</v>
      </c>
      <c r="F93" s="179" t="s">
        <v>251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SUM(P94:P97)</f>
        <v>0</v>
      </c>
      <c r="Q93" s="173"/>
      <c r="R93" s="174">
        <f>SUM(R94:R97)</f>
        <v>0</v>
      </c>
      <c r="S93" s="173"/>
      <c r="T93" s="175">
        <f>SUM(T94:T97)</f>
        <v>0</v>
      </c>
      <c r="AR93" s="176" t="s">
        <v>77</v>
      </c>
      <c r="AT93" s="177" t="s">
        <v>69</v>
      </c>
      <c r="AU93" s="177" t="s">
        <v>77</v>
      </c>
      <c r="AY93" s="176" t="s">
        <v>151</v>
      </c>
      <c r="BK93" s="178">
        <f>SUM(BK94:BK97)</f>
        <v>0</v>
      </c>
    </row>
    <row r="94" spans="1:65" s="2" customFormat="1" ht="21.75" customHeight="1">
      <c r="A94" s="37"/>
      <c r="B94" s="38"/>
      <c r="C94" s="181" t="s">
        <v>77</v>
      </c>
      <c r="D94" s="181" t="s">
        <v>155</v>
      </c>
      <c r="E94" s="182" t="s">
        <v>813</v>
      </c>
      <c r="F94" s="183" t="s">
        <v>814</v>
      </c>
      <c r="G94" s="184" t="s">
        <v>246</v>
      </c>
      <c r="H94" s="185">
        <v>28.7</v>
      </c>
      <c r="I94" s="186"/>
      <c r="J94" s="187">
        <f>ROUND(I94*H94,2)</f>
        <v>0</v>
      </c>
      <c r="K94" s="183" t="s">
        <v>793</v>
      </c>
      <c r="L94" s="42"/>
      <c r="M94" s="188" t="s">
        <v>19</v>
      </c>
      <c r="N94" s="189" t="s">
        <v>41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160</v>
      </c>
      <c r="AT94" s="192" t="s">
        <v>155</v>
      </c>
      <c r="AU94" s="192" t="s">
        <v>79</v>
      </c>
      <c r="AY94" s="20" t="s">
        <v>151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77</v>
      </c>
      <c r="BK94" s="193">
        <f>ROUND(I94*H94,2)</f>
        <v>0</v>
      </c>
      <c r="BL94" s="20" t="s">
        <v>160</v>
      </c>
      <c r="BM94" s="192" t="s">
        <v>815</v>
      </c>
    </row>
    <row r="95" spans="1:65" s="2" customFormat="1" ht="11.25">
      <c r="A95" s="37"/>
      <c r="B95" s="38"/>
      <c r="C95" s="39"/>
      <c r="D95" s="194" t="s">
        <v>163</v>
      </c>
      <c r="E95" s="39"/>
      <c r="F95" s="195" t="s">
        <v>814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163</v>
      </c>
      <c r="AU95" s="20" t="s">
        <v>79</v>
      </c>
    </row>
    <row r="96" spans="1:65" s="13" customFormat="1" ht="11.25">
      <c r="B96" s="201"/>
      <c r="C96" s="202"/>
      <c r="D96" s="194" t="s">
        <v>167</v>
      </c>
      <c r="E96" s="203" t="s">
        <v>19</v>
      </c>
      <c r="F96" s="204" t="s">
        <v>816</v>
      </c>
      <c r="G96" s="202"/>
      <c r="H96" s="205">
        <v>28.7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167</v>
      </c>
      <c r="AU96" s="211" t="s">
        <v>79</v>
      </c>
      <c r="AV96" s="13" t="s">
        <v>79</v>
      </c>
      <c r="AW96" s="13" t="s">
        <v>32</v>
      </c>
      <c r="AX96" s="13" t="s">
        <v>70</v>
      </c>
      <c r="AY96" s="211" t="s">
        <v>151</v>
      </c>
    </row>
    <row r="97" spans="1:65" s="14" customFormat="1" ht="11.25">
      <c r="B97" s="212"/>
      <c r="C97" s="213"/>
      <c r="D97" s="194" t="s">
        <v>167</v>
      </c>
      <c r="E97" s="214" t="s">
        <v>19</v>
      </c>
      <c r="F97" s="215" t="s">
        <v>169</v>
      </c>
      <c r="G97" s="213"/>
      <c r="H97" s="216">
        <v>28.7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167</v>
      </c>
      <c r="AU97" s="222" t="s">
        <v>79</v>
      </c>
      <c r="AV97" s="14" t="s">
        <v>161</v>
      </c>
      <c r="AW97" s="14" t="s">
        <v>32</v>
      </c>
      <c r="AX97" s="14" t="s">
        <v>77</v>
      </c>
      <c r="AY97" s="222" t="s">
        <v>151</v>
      </c>
    </row>
    <row r="98" spans="1:65" s="12" customFormat="1" ht="22.9" customHeight="1">
      <c r="B98" s="165"/>
      <c r="C98" s="166"/>
      <c r="D98" s="167" t="s">
        <v>69</v>
      </c>
      <c r="E98" s="179" t="s">
        <v>226</v>
      </c>
      <c r="F98" s="179" t="s">
        <v>339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SUM(P99:P103)</f>
        <v>0</v>
      </c>
      <c r="Q98" s="173"/>
      <c r="R98" s="174">
        <f>SUM(R99:R103)</f>
        <v>0</v>
      </c>
      <c r="S98" s="173"/>
      <c r="T98" s="175">
        <f>SUM(T99:T103)</f>
        <v>1.4350000000000001</v>
      </c>
      <c r="AR98" s="176" t="s">
        <v>77</v>
      </c>
      <c r="AT98" s="177" t="s">
        <v>69</v>
      </c>
      <c r="AU98" s="177" t="s">
        <v>77</v>
      </c>
      <c r="AY98" s="176" t="s">
        <v>151</v>
      </c>
      <c r="BK98" s="178">
        <f>SUM(BK99:BK103)</f>
        <v>0</v>
      </c>
    </row>
    <row r="99" spans="1:65" s="2" customFormat="1" ht="37.9" customHeight="1">
      <c r="A99" s="37"/>
      <c r="B99" s="38"/>
      <c r="C99" s="181" t="s">
        <v>79</v>
      </c>
      <c r="D99" s="181" t="s">
        <v>155</v>
      </c>
      <c r="E99" s="182" t="s">
        <v>817</v>
      </c>
      <c r="F99" s="183" t="s">
        <v>818</v>
      </c>
      <c r="G99" s="184" t="s">
        <v>246</v>
      </c>
      <c r="H99" s="185">
        <v>28.7</v>
      </c>
      <c r="I99" s="186"/>
      <c r="J99" s="187">
        <f>ROUND(I99*H99,2)</f>
        <v>0</v>
      </c>
      <c r="K99" s="183" t="s">
        <v>159</v>
      </c>
      <c r="L99" s="42"/>
      <c r="M99" s="188" t="s">
        <v>19</v>
      </c>
      <c r="N99" s="189" t="s">
        <v>41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0.05</v>
      </c>
      <c r="T99" s="191">
        <f>S99*H99</f>
        <v>1.4350000000000001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160</v>
      </c>
      <c r="AT99" s="192" t="s">
        <v>155</v>
      </c>
      <c r="AU99" s="192" t="s">
        <v>79</v>
      </c>
      <c r="AY99" s="20" t="s">
        <v>151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77</v>
      </c>
      <c r="BK99" s="193">
        <f>ROUND(I99*H99,2)</f>
        <v>0</v>
      </c>
      <c r="BL99" s="20" t="s">
        <v>160</v>
      </c>
      <c r="BM99" s="192" t="s">
        <v>819</v>
      </c>
    </row>
    <row r="100" spans="1:65" s="2" customFormat="1" ht="19.5">
      <c r="A100" s="37"/>
      <c r="B100" s="38"/>
      <c r="C100" s="39"/>
      <c r="D100" s="194" t="s">
        <v>163</v>
      </c>
      <c r="E100" s="39"/>
      <c r="F100" s="195" t="s">
        <v>820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163</v>
      </c>
      <c r="AU100" s="20" t="s">
        <v>79</v>
      </c>
    </row>
    <row r="101" spans="1:65" s="2" customFormat="1" ht="11.25">
      <c r="A101" s="37"/>
      <c r="B101" s="38"/>
      <c r="C101" s="39"/>
      <c r="D101" s="199" t="s">
        <v>165</v>
      </c>
      <c r="E101" s="39"/>
      <c r="F101" s="200" t="s">
        <v>821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165</v>
      </c>
      <c r="AU101" s="20" t="s">
        <v>79</v>
      </c>
    </row>
    <row r="102" spans="1:65" s="13" customFormat="1" ht="11.25">
      <c r="B102" s="201"/>
      <c r="C102" s="202"/>
      <c r="D102" s="194" t="s">
        <v>167</v>
      </c>
      <c r="E102" s="203" t="s">
        <v>19</v>
      </c>
      <c r="F102" s="204" t="s">
        <v>816</v>
      </c>
      <c r="G102" s="202"/>
      <c r="H102" s="205">
        <v>28.7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167</v>
      </c>
      <c r="AU102" s="211" t="s">
        <v>79</v>
      </c>
      <c r="AV102" s="13" t="s">
        <v>79</v>
      </c>
      <c r="AW102" s="13" t="s">
        <v>32</v>
      </c>
      <c r="AX102" s="13" t="s">
        <v>70</v>
      </c>
      <c r="AY102" s="211" t="s">
        <v>151</v>
      </c>
    </row>
    <row r="103" spans="1:65" s="14" customFormat="1" ht="11.25">
      <c r="B103" s="212"/>
      <c r="C103" s="213"/>
      <c r="D103" s="194" t="s">
        <v>167</v>
      </c>
      <c r="E103" s="214" t="s">
        <v>19</v>
      </c>
      <c r="F103" s="215" t="s">
        <v>169</v>
      </c>
      <c r="G103" s="213"/>
      <c r="H103" s="216">
        <v>28.7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167</v>
      </c>
      <c r="AU103" s="222" t="s">
        <v>79</v>
      </c>
      <c r="AV103" s="14" t="s">
        <v>161</v>
      </c>
      <c r="AW103" s="14" t="s">
        <v>32</v>
      </c>
      <c r="AX103" s="14" t="s">
        <v>77</v>
      </c>
      <c r="AY103" s="222" t="s">
        <v>151</v>
      </c>
    </row>
    <row r="104" spans="1:65" s="12" customFormat="1" ht="22.9" customHeight="1">
      <c r="B104" s="165"/>
      <c r="C104" s="166"/>
      <c r="D104" s="167" t="s">
        <v>69</v>
      </c>
      <c r="E104" s="179" t="s">
        <v>473</v>
      </c>
      <c r="F104" s="179" t="s">
        <v>474</v>
      </c>
      <c r="G104" s="166"/>
      <c r="H104" s="166"/>
      <c r="I104" s="169"/>
      <c r="J104" s="180">
        <f>BK104</f>
        <v>0</v>
      </c>
      <c r="K104" s="166"/>
      <c r="L104" s="171"/>
      <c r="M104" s="172"/>
      <c r="N104" s="173"/>
      <c r="O104" s="173"/>
      <c r="P104" s="174">
        <f>SUM(P105:P115)</f>
        <v>0</v>
      </c>
      <c r="Q104" s="173"/>
      <c r="R104" s="174">
        <f>SUM(R105:R115)</f>
        <v>0</v>
      </c>
      <c r="S104" s="173"/>
      <c r="T104" s="175">
        <f>SUM(T105:T115)</f>
        <v>0</v>
      </c>
      <c r="AR104" s="176" t="s">
        <v>77</v>
      </c>
      <c r="AT104" s="177" t="s">
        <v>69</v>
      </c>
      <c r="AU104" s="177" t="s">
        <v>77</v>
      </c>
      <c r="AY104" s="176" t="s">
        <v>151</v>
      </c>
      <c r="BK104" s="178">
        <f>SUM(BK105:BK115)</f>
        <v>0</v>
      </c>
    </row>
    <row r="105" spans="1:65" s="2" customFormat="1" ht="24.2" customHeight="1">
      <c r="A105" s="37"/>
      <c r="B105" s="38"/>
      <c r="C105" s="181" t="s">
        <v>161</v>
      </c>
      <c r="D105" s="181" t="s">
        <v>155</v>
      </c>
      <c r="E105" s="182" t="s">
        <v>476</v>
      </c>
      <c r="F105" s="183" t="s">
        <v>477</v>
      </c>
      <c r="G105" s="184" t="s">
        <v>199</v>
      </c>
      <c r="H105" s="185">
        <v>1.4350000000000001</v>
      </c>
      <c r="I105" s="186"/>
      <c r="J105" s="187">
        <f>ROUND(I105*H105,2)</f>
        <v>0</v>
      </c>
      <c r="K105" s="183" t="s">
        <v>159</v>
      </c>
      <c r="L105" s="42"/>
      <c r="M105" s="188" t="s">
        <v>19</v>
      </c>
      <c r="N105" s="189" t="s">
        <v>41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160</v>
      </c>
      <c r="AT105" s="192" t="s">
        <v>155</v>
      </c>
      <c r="AU105" s="192" t="s">
        <v>79</v>
      </c>
      <c r="AY105" s="20" t="s">
        <v>151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77</v>
      </c>
      <c r="BK105" s="193">
        <f>ROUND(I105*H105,2)</f>
        <v>0</v>
      </c>
      <c r="BL105" s="20" t="s">
        <v>160</v>
      </c>
      <c r="BM105" s="192" t="s">
        <v>822</v>
      </c>
    </row>
    <row r="106" spans="1:65" s="2" customFormat="1" ht="19.5">
      <c r="A106" s="37"/>
      <c r="B106" s="38"/>
      <c r="C106" s="39"/>
      <c r="D106" s="194" t="s">
        <v>163</v>
      </c>
      <c r="E106" s="39"/>
      <c r="F106" s="195" t="s">
        <v>479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163</v>
      </c>
      <c r="AU106" s="20" t="s">
        <v>79</v>
      </c>
    </row>
    <row r="107" spans="1:65" s="2" customFormat="1" ht="11.25">
      <c r="A107" s="37"/>
      <c r="B107" s="38"/>
      <c r="C107" s="39"/>
      <c r="D107" s="199" t="s">
        <v>165</v>
      </c>
      <c r="E107" s="39"/>
      <c r="F107" s="200" t="s">
        <v>480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165</v>
      </c>
      <c r="AU107" s="20" t="s">
        <v>79</v>
      </c>
    </row>
    <row r="108" spans="1:65" s="2" customFormat="1" ht="24.2" customHeight="1">
      <c r="A108" s="37"/>
      <c r="B108" s="38"/>
      <c r="C108" s="181" t="s">
        <v>160</v>
      </c>
      <c r="D108" s="181" t="s">
        <v>155</v>
      </c>
      <c r="E108" s="182" t="s">
        <v>482</v>
      </c>
      <c r="F108" s="183" t="s">
        <v>483</v>
      </c>
      <c r="G108" s="184" t="s">
        <v>199</v>
      </c>
      <c r="H108" s="185">
        <v>14.35</v>
      </c>
      <c r="I108" s="186"/>
      <c r="J108" s="187">
        <f>ROUND(I108*H108,2)</f>
        <v>0</v>
      </c>
      <c r="K108" s="183" t="s">
        <v>159</v>
      </c>
      <c r="L108" s="42"/>
      <c r="M108" s="188" t="s">
        <v>19</v>
      </c>
      <c r="N108" s="189" t="s">
        <v>41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160</v>
      </c>
      <c r="AT108" s="192" t="s">
        <v>155</v>
      </c>
      <c r="AU108" s="192" t="s">
        <v>79</v>
      </c>
      <c r="AY108" s="20" t="s">
        <v>151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77</v>
      </c>
      <c r="BK108" s="193">
        <f>ROUND(I108*H108,2)</f>
        <v>0</v>
      </c>
      <c r="BL108" s="20" t="s">
        <v>160</v>
      </c>
      <c r="BM108" s="192" t="s">
        <v>823</v>
      </c>
    </row>
    <row r="109" spans="1:65" s="2" customFormat="1" ht="19.5">
      <c r="A109" s="37"/>
      <c r="B109" s="38"/>
      <c r="C109" s="39"/>
      <c r="D109" s="194" t="s">
        <v>163</v>
      </c>
      <c r="E109" s="39"/>
      <c r="F109" s="195" t="s">
        <v>485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163</v>
      </c>
      <c r="AU109" s="20" t="s">
        <v>79</v>
      </c>
    </row>
    <row r="110" spans="1:65" s="2" customFormat="1" ht="11.25">
      <c r="A110" s="37"/>
      <c r="B110" s="38"/>
      <c r="C110" s="39"/>
      <c r="D110" s="199" t="s">
        <v>165</v>
      </c>
      <c r="E110" s="39"/>
      <c r="F110" s="200" t="s">
        <v>486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165</v>
      </c>
      <c r="AU110" s="20" t="s">
        <v>79</v>
      </c>
    </row>
    <row r="111" spans="1:65" s="13" customFormat="1" ht="11.25">
      <c r="B111" s="201"/>
      <c r="C111" s="202"/>
      <c r="D111" s="194" t="s">
        <v>167</v>
      </c>
      <c r="E111" s="203" t="s">
        <v>19</v>
      </c>
      <c r="F111" s="204" t="s">
        <v>824</v>
      </c>
      <c r="G111" s="202"/>
      <c r="H111" s="205">
        <v>14.35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167</v>
      </c>
      <c r="AU111" s="211" t="s">
        <v>79</v>
      </c>
      <c r="AV111" s="13" t="s">
        <v>79</v>
      </c>
      <c r="AW111" s="13" t="s">
        <v>32</v>
      </c>
      <c r="AX111" s="13" t="s">
        <v>70</v>
      </c>
      <c r="AY111" s="211" t="s">
        <v>151</v>
      </c>
    </row>
    <row r="112" spans="1:65" s="14" customFormat="1" ht="11.25">
      <c r="B112" s="212"/>
      <c r="C112" s="213"/>
      <c r="D112" s="194" t="s">
        <v>167</v>
      </c>
      <c r="E112" s="214" t="s">
        <v>19</v>
      </c>
      <c r="F112" s="215" t="s">
        <v>169</v>
      </c>
      <c r="G112" s="213"/>
      <c r="H112" s="216">
        <v>14.35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167</v>
      </c>
      <c r="AU112" s="222" t="s">
        <v>79</v>
      </c>
      <c r="AV112" s="14" t="s">
        <v>161</v>
      </c>
      <c r="AW112" s="14" t="s">
        <v>32</v>
      </c>
      <c r="AX112" s="14" t="s">
        <v>77</v>
      </c>
      <c r="AY112" s="222" t="s">
        <v>151</v>
      </c>
    </row>
    <row r="113" spans="1:65" s="2" customFormat="1" ht="33" customHeight="1">
      <c r="A113" s="37"/>
      <c r="B113" s="38"/>
      <c r="C113" s="181" t="s">
        <v>190</v>
      </c>
      <c r="D113" s="181" t="s">
        <v>155</v>
      </c>
      <c r="E113" s="182" t="s">
        <v>495</v>
      </c>
      <c r="F113" s="183" t="s">
        <v>496</v>
      </c>
      <c r="G113" s="184" t="s">
        <v>199</v>
      </c>
      <c r="H113" s="185">
        <v>1.4350000000000001</v>
      </c>
      <c r="I113" s="186"/>
      <c r="J113" s="187">
        <f>ROUND(I113*H113,2)</f>
        <v>0</v>
      </c>
      <c r="K113" s="183" t="s">
        <v>159</v>
      </c>
      <c r="L113" s="42"/>
      <c r="M113" s="188" t="s">
        <v>19</v>
      </c>
      <c r="N113" s="189" t="s">
        <v>41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160</v>
      </c>
      <c r="AT113" s="192" t="s">
        <v>155</v>
      </c>
      <c r="AU113" s="192" t="s">
        <v>79</v>
      </c>
      <c r="AY113" s="20" t="s">
        <v>151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77</v>
      </c>
      <c r="BK113" s="193">
        <f>ROUND(I113*H113,2)</f>
        <v>0</v>
      </c>
      <c r="BL113" s="20" t="s">
        <v>160</v>
      </c>
      <c r="BM113" s="192" t="s">
        <v>825</v>
      </c>
    </row>
    <row r="114" spans="1:65" s="2" customFormat="1" ht="29.25">
      <c r="A114" s="37"/>
      <c r="B114" s="38"/>
      <c r="C114" s="39"/>
      <c r="D114" s="194" t="s">
        <v>163</v>
      </c>
      <c r="E114" s="39"/>
      <c r="F114" s="195" t="s">
        <v>498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163</v>
      </c>
      <c r="AU114" s="20" t="s">
        <v>79</v>
      </c>
    </row>
    <row r="115" spans="1:65" s="2" customFormat="1" ht="11.25">
      <c r="A115" s="37"/>
      <c r="B115" s="38"/>
      <c r="C115" s="39"/>
      <c r="D115" s="199" t="s">
        <v>165</v>
      </c>
      <c r="E115" s="39"/>
      <c r="F115" s="200" t="s">
        <v>499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165</v>
      </c>
      <c r="AU115" s="20" t="s">
        <v>79</v>
      </c>
    </row>
    <row r="116" spans="1:65" s="12" customFormat="1" ht="25.9" customHeight="1">
      <c r="B116" s="165"/>
      <c r="C116" s="166"/>
      <c r="D116" s="167" t="s">
        <v>69</v>
      </c>
      <c r="E116" s="168" t="s">
        <v>510</v>
      </c>
      <c r="F116" s="168" t="s">
        <v>511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P117</f>
        <v>0</v>
      </c>
      <c r="Q116" s="173"/>
      <c r="R116" s="174">
        <f>R117</f>
        <v>0.23426280000000002</v>
      </c>
      <c r="S116" s="173"/>
      <c r="T116" s="175">
        <f>T117</f>
        <v>0</v>
      </c>
      <c r="AR116" s="176" t="s">
        <v>79</v>
      </c>
      <c r="AT116" s="177" t="s">
        <v>69</v>
      </c>
      <c r="AU116" s="177" t="s">
        <v>70</v>
      </c>
      <c r="AY116" s="176" t="s">
        <v>151</v>
      </c>
      <c r="BK116" s="178">
        <f>BK117</f>
        <v>0</v>
      </c>
    </row>
    <row r="117" spans="1:65" s="12" customFormat="1" ht="22.9" customHeight="1">
      <c r="B117" s="165"/>
      <c r="C117" s="166"/>
      <c r="D117" s="167" t="s">
        <v>69</v>
      </c>
      <c r="E117" s="179" t="s">
        <v>620</v>
      </c>
      <c r="F117" s="179" t="s">
        <v>621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SUM(P118:P151)</f>
        <v>0</v>
      </c>
      <c r="Q117" s="173"/>
      <c r="R117" s="174">
        <f>SUM(R118:R151)</f>
        <v>0.23426280000000002</v>
      </c>
      <c r="S117" s="173"/>
      <c r="T117" s="175">
        <f>SUM(T118:T151)</f>
        <v>0</v>
      </c>
      <c r="AR117" s="176" t="s">
        <v>79</v>
      </c>
      <c r="AT117" s="177" t="s">
        <v>69</v>
      </c>
      <c r="AU117" s="177" t="s">
        <v>77</v>
      </c>
      <c r="AY117" s="176" t="s">
        <v>151</v>
      </c>
      <c r="BK117" s="178">
        <f>SUM(BK118:BK151)</f>
        <v>0</v>
      </c>
    </row>
    <row r="118" spans="1:65" s="2" customFormat="1" ht="24.2" customHeight="1">
      <c r="A118" s="37"/>
      <c r="B118" s="38"/>
      <c r="C118" s="181" t="s">
        <v>196</v>
      </c>
      <c r="D118" s="181" t="s">
        <v>155</v>
      </c>
      <c r="E118" s="182" t="s">
        <v>826</v>
      </c>
      <c r="F118" s="183" t="s">
        <v>827</v>
      </c>
      <c r="G118" s="184" t="s">
        <v>246</v>
      </c>
      <c r="H118" s="185">
        <v>59.7</v>
      </c>
      <c r="I118" s="186"/>
      <c r="J118" s="187">
        <f>ROUND(I118*H118,2)</f>
        <v>0</v>
      </c>
      <c r="K118" s="183" t="s">
        <v>793</v>
      </c>
      <c r="L118" s="42"/>
      <c r="M118" s="188" t="s">
        <v>19</v>
      </c>
      <c r="N118" s="189" t="s">
        <v>41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170</v>
      </c>
      <c r="AT118" s="192" t="s">
        <v>155</v>
      </c>
      <c r="AU118" s="192" t="s">
        <v>79</v>
      </c>
      <c r="AY118" s="20" t="s">
        <v>151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77</v>
      </c>
      <c r="BK118" s="193">
        <f>ROUND(I118*H118,2)</f>
        <v>0</v>
      </c>
      <c r="BL118" s="20" t="s">
        <v>170</v>
      </c>
      <c r="BM118" s="192" t="s">
        <v>828</v>
      </c>
    </row>
    <row r="119" spans="1:65" s="2" customFormat="1" ht="19.5">
      <c r="A119" s="37"/>
      <c r="B119" s="38"/>
      <c r="C119" s="39"/>
      <c r="D119" s="194" t="s">
        <v>163</v>
      </c>
      <c r="E119" s="39"/>
      <c r="F119" s="195" t="s">
        <v>829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163</v>
      </c>
      <c r="AU119" s="20" t="s">
        <v>79</v>
      </c>
    </row>
    <row r="120" spans="1:65" s="13" customFormat="1" ht="11.25">
      <c r="B120" s="201"/>
      <c r="C120" s="202"/>
      <c r="D120" s="194" t="s">
        <v>167</v>
      </c>
      <c r="E120" s="203" t="s">
        <v>19</v>
      </c>
      <c r="F120" s="204" t="s">
        <v>830</v>
      </c>
      <c r="G120" s="202"/>
      <c r="H120" s="205">
        <v>28.7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167</v>
      </c>
      <c r="AU120" s="211" t="s">
        <v>79</v>
      </c>
      <c r="AV120" s="13" t="s">
        <v>79</v>
      </c>
      <c r="AW120" s="13" t="s">
        <v>32</v>
      </c>
      <c r="AX120" s="13" t="s">
        <v>70</v>
      </c>
      <c r="AY120" s="211" t="s">
        <v>151</v>
      </c>
    </row>
    <row r="121" spans="1:65" s="14" customFormat="1" ht="11.25">
      <c r="B121" s="212"/>
      <c r="C121" s="213"/>
      <c r="D121" s="194" t="s">
        <v>167</v>
      </c>
      <c r="E121" s="214" t="s">
        <v>19</v>
      </c>
      <c r="F121" s="215" t="s">
        <v>169</v>
      </c>
      <c r="G121" s="213"/>
      <c r="H121" s="216">
        <v>28.7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167</v>
      </c>
      <c r="AU121" s="222" t="s">
        <v>79</v>
      </c>
      <c r="AV121" s="14" t="s">
        <v>161</v>
      </c>
      <c r="AW121" s="14" t="s">
        <v>32</v>
      </c>
      <c r="AX121" s="14" t="s">
        <v>70</v>
      </c>
      <c r="AY121" s="222" t="s">
        <v>151</v>
      </c>
    </row>
    <row r="122" spans="1:65" s="13" customFormat="1" ht="11.25">
      <c r="B122" s="201"/>
      <c r="C122" s="202"/>
      <c r="D122" s="194" t="s">
        <v>167</v>
      </c>
      <c r="E122" s="203" t="s">
        <v>19</v>
      </c>
      <c r="F122" s="204" t="s">
        <v>831</v>
      </c>
      <c r="G122" s="202"/>
      <c r="H122" s="205">
        <v>31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167</v>
      </c>
      <c r="AU122" s="211" t="s">
        <v>79</v>
      </c>
      <c r="AV122" s="13" t="s">
        <v>79</v>
      </c>
      <c r="AW122" s="13" t="s">
        <v>32</v>
      </c>
      <c r="AX122" s="13" t="s">
        <v>70</v>
      </c>
      <c r="AY122" s="211" t="s">
        <v>151</v>
      </c>
    </row>
    <row r="123" spans="1:65" s="14" customFormat="1" ht="11.25">
      <c r="B123" s="212"/>
      <c r="C123" s="213"/>
      <c r="D123" s="194" t="s">
        <v>167</v>
      </c>
      <c r="E123" s="214" t="s">
        <v>19</v>
      </c>
      <c r="F123" s="215" t="s">
        <v>169</v>
      </c>
      <c r="G123" s="213"/>
      <c r="H123" s="216">
        <v>31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167</v>
      </c>
      <c r="AU123" s="222" t="s">
        <v>79</v>
      </c>
      <c r="AV123" s="14" t="s">
        <v>161</v>
      </c>
      <c r="AW123" s="14" t="s">
        <v>32</v>
      </c>
      <c r="AX123" s="14" t="s">
        <v>70</v>
      </c>
      <c r="AY123" s="222" t="s">
        <v>151</v>
      </c>
    </row>
    <row r="124" spans="1:65" s="16" customFormat="1" ht="11.25">
      <c r="B124" s="233"/>
      <c r="C124" s="234"/>
      <c r="D124" s="194" t="s">
        <v>167</v>
      </c>
      <c r="E124" s="235" t="s">
        <v>19</v>
      </c>
      <c r="F124" s="236" t="s">
        <v>225</v>
      </c>
      <c r="G124" s="234"/>
      <c r="H124" s="237">
        <v>59.7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167</v>
      </c>
      <c r="AU124" s="243" t="s">
        <v>79</v>
      </c>
      <c r="AV124" s="16" t="s">
        <v>160</v>
      </c>
      <c r="AW124" s="16" t="s">
        <v>32</v>
      </c>
      <c r="AX124" s="16" t="s">
        <v>77</v>
      </c>
      <c r="AY124" s="243" t="s">
        <v>151</v>
      </c>
    </row>
    <row r="125" spans="1:65" s="2" customFormat="1" ht="33" customHeight="1">
      <c r="A125" s="37"/>
      <c r="B125" s="38"/>
      <c r="C125" s="244" t="s">
        <v>207</v>
      </c>
      <c r="D125" s="244" t="s">
        <v>236</v>
      </c>
      <c r="E125" s="245" t="s">
        <v>832</v>
      </c>
      <c r="F125" s="246" t="s">
        <v>833</v>
      </c>
      <c r="G125" s="247" t="s">
        <v>246</v>
      </c>
      <c r="H125" s="248">
        <v>60.893999999999998</v>
      </c>
      <c r="I125" s="249"/>
      <c r="J125" s="250">
        <f>ROUND(I125*H125,2)</f>
        <v>0</v>
      </c>
      <c r="K125" s="246" t="s">
        <v>159</v>
      </c>
      <c r="L125" s="251"/>
      <c r="M125" s="252" t="s">
        <v>19</v>
      </c>
      <c r="N125" s="253" t="s">
        <v>41</v>
      </c>
      <c r="O125" s="67"/>
      <c r="P125" s="190">
        <f>O125*H125</f>
        <v>0</v>
      </c>
      <c r="Q125" s="190">
        <v>1.1000000000000001E-3</v>
      </c>
      <c r="R125" s="190">
        <f>Q125*H125</f>
        <v>6.6983399999999998E-2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401</v>
      </c>
      <c r="AT125" s="192" t="s">
        <v>236</v>
      </c>
      <c r="AU125" s="192" t="s">
        <v>79</v>
      </c>
      <c r="AY125" s="20" t="s">
        <v>151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77</v>
      </c>
      <c r="BK125" s="193">
        <f>ROUND(I125*H125,2)</f>
        <v>0</v>
      </c>
      <c r="BL125" s="20" t="s">
        <v>170</v>
      </c>
      <c r="BM125" s="192" t="s">
        <v>834</v>
      </c>
    </row>
    <row r="126" spans="1:65" s="2" customFormat="1" ht="19.5">
      <c r="A126" s="37"/>
      <c r="B126" s="38"/>
      <c r="C126" s="39"/>
      <c r="D126" s="194" t="s">
        <v>163</v>
      </c>
      <c r="E126" s="39"/>
      <c r="F126" s="195" t="s">
        <v>833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163</v>
      </c>
      <c r="AU126" s="20" t="s">
        <v>79</v>
      </c>
    </row>
    <row r="127" spans="1:65" s="13" customFormat="1" ht="11.25">
      <c r="B127" s="201"/>
      <c r="C127" s="202"/>
      <c r="D127" s="194" t="s">
        <v>167</v>
      </c>
      <c r="E127" s="203" t="s">
        <v>19</v>
      </c>
      <c r="F127" s="204" t="s">
        <v>830</v>
      </c>
      <c r="G127" s="202"/>
      <c r="H127" s="205">
        <v>28.7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167</v>
      </c>
      <c r="AU127" s="211" t="s">
        <v>79</v>
      </c>
      <c r="AV127" s="13" t="s">
        <v>79</v>
      </c>
      <c r="AW127" s="13" t="s">
        <v>32</v>
      </c>
      <c r="AX127" s="13" t="s">
        <v>70</v>
      </c>
      <c r="AY127" s="211" t="s">
        <v>151</v>
      </c>
    </row>
    <row r="128" spans="1:65" s="14" customFormat="1" ht="11.25">
      <c r="B128" s="212"/>
      <c r="C128" s="213"/>
      <c r="D128" s="194" t="s">
        <v>167</v>
      </c>
      <c r="E128" s="214" t="s">
        <v>19</v>
      </c>
      <c r="F128" s="215" t="s">
        <v>169</v>
      </c>
      <c r="G128" s="213"/>
      <c r="H128" s="216">
        <v>28.7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167</v>
      </c>
      <c r="AU128" s="222" t="s">
        <v>79</v>
      </c>
      <c r="AV128" s="14" t="s">
        <v>161</v>
      </c>
      <c r="AW128" s="14" t="s">
        <v>32</v>
      </c>
      <c r="AX128" s="14" t="s">
        <v>70</v>
      </c>
      <c r="AY128" s="222" t="s">
        <v>151</v>
      </c>
    </row>
    <row r="129" spans="1:65" s="13" customFormat="1" ht="11.25">
      <c r="B129" s="201"/>
      <c r="C129" s="202"/>
      <c r="D129" s="194" t="s">
        <v>167</v>
      </c>
      <c r="E129" s="203" t="s">
        <v>19</v>
      </c>
      <c r="F129" s="204" t="s">
        <v>831</v>
      </c>
      <c r="G129" s="202"/>
      <c r="H129" s="205">
        <v>31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167</v>
      </c>
      <c r="AU129" s="211" t="s">
        <v>79</v>
      </c>
      <c r="AV129" s="13" t="s">
        <v>79</v>
      </c>
      <c r="AW129" s="13" t="s">
        <v>32</v>
      </c>
      <c r="AX129" s="13" t="s">
        <v>70</v>
      </c>
      <c r="AY129" s="211" t="s">
        <v>151</v>
      </c>
    </row>
    <row r="130" spans="1:65" s="14" customFormat="1" ht="11.25">
      <c r="B130" s="212"/>
      <c r="C130" s="213"/>
      <c r="D130" s="194" t="s">
        <v>167</v>
      </c>
      <c r="E130" s="214" t="s">
        <v>19</v>
      </c>
      <c r="F130" s="215" t="s">
        <v>169</v>
      </c>
      <c r="G130" s="213"/>
      <c r="H130" s="216">
        <v>31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167</v>
      </c>
      <c r="AU130" s="222" t="s">
        <v>79</v>
      </c>
      <c r="AV130" s="14" t="s">
        <v>161</v>
      </c>
      <c r="AW130" s="14" t="s">
        <v>32</v>
      </c>
      <c r="AX130" s="14" t="s">
        <v>70</v>
      </c>
      <c r="AY130" s="222" t="s">
        <v>151</v>
      </c>
    </row>
    <row r="131" spans="1:65" s="16" customFormat="1" ht="11.25">
      <c r="B131" s="233"/>
      <c r="C131" s="234"/>
      <c r="D131" s="194" t="s">
        <v>167</v>
      </c>
      <c r="E131" s="235" t="s">
        <v>19</v>
      </c>
      <c r="F131" s="236" t="s">
        <v>225</v>
      </c>
      <c r="G131" s="234"/>
      <c r="H131" s="237">
        <v>59.7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167</v>
      </c>
      <c r="AU131" s="243" t="s">
        <v>79</v>
      </c>
      <c r="AV131" s="16" t="s">
        <v>160</v>
      </c>
      <c r="AW131" s="16" t="s">
        <v>32</v>
      </c>
      <c r="AX131" s="16" t="s">
        <v>77</v>
      </c>
      <c r="AY131" s="243" t="s">
        <v>151</v>
      </c>
    </row>
    <row r="132" spans="1:65" s="13" customFormat="1" ht="11.25">
      <c r="B132" s="201"/>
      <c r="C132" s="202"/>
      <c r="D132" s="194" t="s">
        <v>167</v>
      </c>
      <c r="E132" s="202"/>
      <c r="F132" s="204" t="s">
        <v>835</v>
      </c>
      <c r="G132" s="202"/>
      <c r="H132" s="205">
        <v>60.893999999999998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167</v>
      </c>
      <c r="AU132" s="211" t="s">
        <v>79</v>
      </c>
      <c r="AV132" s="13" t="s">
        <v>79</v>
      </c>
      <c r="AW132" s="13" t="s">
        <v>4</v>
      </c>
      <c r="AX132" s="13" t="s">
        <v>77</v>
      </c>
      <c r="AY132" s="211" t="s">
        <v>151</v>
      </c>
    </row>
    <row r="133" spans="1:65" s="2" customFormat="1" ht="33" customHeight="1">
      <c r="A133" s="37"/>
      <c r="B133" s="38"/>
      <c r="C133" s="181" t="s">
        <v>217</v>
      </c>
      <c r="D133" s="181" t="s">
        <v>155</v>
      </c>
      <c r="E133" s="182" t="s">
        <v>836</v>
      </c>
      <c r="F133" s="183" t="s">
        <v>837</v>
      </c>
      <c r="G133" s="184" t="s">
        <v>246</v>
      </c>
      <c r="H133" s="185">
        <v>59.7</v>
      </c>
      <c r="I133" s="186"/>
      <c r="J133" s="187">
        <f>ROUND(I133*H133,2)</f>
        <v>0</v>
      </c>
      <c r="K133" s="183" t="s">
        <v>159</v>
      </c>
      <c r="L133" s="42"/>
      <c r="M133" s="188" t="s">
        <v>19</v>
      </c>
      <c r="N133" s="189" t="s">
        <v>41</v>
      </c>
      <c r="O133" s="67"/>
      <c r="P133" s="190">
        <f>O133*H133</f>
        <v>0</v>
      </c>
      <c r="Q133" s="190">
        <v>1.17E-3</v>
      </c>
      <c r="R133" s="190">
        <f>Q133*H133</f>
        <v>6.9849000000000008E-2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170</v>
      </c>
      <c r="AT133" s="192" t="s">
        <v>155</v>
      </c>
      <c r="AU133" s="192" t="s">
        <v>79</v>
      </c>
      <c r="AY133" s="20" t="s">
        <v>151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77</v>
      </c>
      <c r="BK133" s="193">
        <f>ROUND(I133*H133,2)</f>
        <v>0</v>
      </c>
      <c r="BL133" s="20" t="s">
        <v>170</v>
      </c>
      <c r="BM133" s="192" t="s">
        <v>838</v>
      </c>
    </row>
    <row r="134" spans="1:65" s="2" customFormat="1" ht="19.5">
      <c r="A134" s="37"/>
      <c r="B134" s="38"/>
      <c r="C134" s="39"/>
      <c r="D134" s="194" t="s">
        <v>163</v>
      </c>
      <c r="E134" s="39"/>
      <c r="F134" s="195" t="s">
        <v>839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163</v>
      </c>
      <c r="AU134" s="20" t="s">
        <v>79</v>
      </c>
    </row>
    <row r="135" spans="1:65" s="2" customFormat="1" ht="11.25">
      <c r="A135" s="37"/>
      <c r="B135" s="38"/>
      <c r="C135" s="39"/>
      <c r="D135" s="199" t="s">
        <v>165</v>
      </c>
      <c r="E135" s="39"/>
      <c r="F135" s="200" t="s">
        <v>840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165</v>
      </c>
      <c r="AU135" s="20" t="s">
        <v>79</v>
      </c>
    </row>
    <row r="136" spans="1:65" s="13" customFormat="1" ht="11.25">
      <c r="B136" s="201"/>
      <c r="C136" s="202"/>
      <c r="D136" s="194" t="s">
        <v>167</v>
      </c>
      <c r="E136" s="203" t="s">
        <v>19</v>
      </c>
      <c r="F136" s="204" t="s">
        <v>830</v>
      </c>
      <c r="G136" s="202"/>
      <c r="H136" s="205">
        <v>28.7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167</v>
      </c>
      <c r="AU136" s="211" t="s">
        <v>79</v>
      </c>
      <c r="AV136" s="13" t="s">
        <v>79</v>
      </c>
      <c r="AW136" s="13" t="s">
        <v>32</v>
      </c>
      <c r="AX136" s="13" t="s">
        <v>70</v>
      </c>
      <c r="AY136" s="211" t="s">
        <v>151</v>
      </c>
    </row>
    <row r="137" spans="1:65" s="14" customFormat="1" ht="11.25">
      <c r="B137" s="212"/>
      <c r="C137" s="213"/>
      <c r="D137" s="194" t="s">
        <v>167</v>
      </c>
      <c r="E137" s="214" t="s">
        <v>19</v>
      </c>
      <c r="F137" s="215" t="s">
        <v>169</v>
      </c>
      <c r="G137" s="213"/>
      <c r="H137" s="216">
        <v>28.7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167</v>
      </c>
      <c r="AU137" s="222" t="s">
        <v>79</v>
      </c>
      <c r="AV137" s="14" t="s">
        <v>161</v>
      </c>
      <c r="AW137" s="14" t="s">
        <v>32</v>
      </c>
      <c r="AX137" s="14" t="s">
        <v>70</v>
      </c>
      <c r="AY137" s="222" t="s">
        <v>151</v>
      </c>
    </row>
    <row r="138" spans="1:65" s="13" customFormat="1" ht="11.25">
      <c r="B138" s="201"/>
      <c r="C138" s="202"/>
      <c r="D138" s="194" t="s">
        <v>167</v>
      </c>
      <c r="E138" s="203" t="s">
        <v>19</v>
      </c>
      <c r="F138" s="204" t="s">
        <v>831</v>
      </c>
      <c r="G138" s="202"/>
      <c r="H138" s="205">
        <v>31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167</v>
      </c>
      <c r="AU138" s="211" t="s">
        <v>79</v>
      </c>
      <c r="AV138" s="13" t="s">
        <v>79</v>
      </c>
      <c r="AW138" s="13" t="s">
        <v>32</v>
      </c>
      <c r="AX138" s="13" t="s">
        <v>70</v>
      </c>
      <c r="AY138" s="211" t="s">
        <v>151</v>
      </c>
    </row>
    <row r="139" spans="1:65" s="14" customFormat="1" ht="11.25">
      <c r="B139" s="212"/>
      <c r="C139" s="213"/>
      <c r="D139" s="194" t="s">
        <v>167</v>
      </c>
      <c r="E139" s="214" t="s">
        <v>19</v>
      </c>
      <c r="F139" s="215" t="s">
        <v>169</v>
      </c>
      <c r="G139" s="213"/>
      <c r="H139" s="216">
        <v>31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167</v>
      </c>
      <c r="AU139" s="222" t="s">
        <v>79</v>
      </c>
      <c r="AV139" s="14" t="s">
        <v>161</v>
      </c>
      <c r="AW139" s="14" t="s">
        <v>32</v>
      </c>
      <c r="AX139" s="14" t="s">
        <v>70</v>
      </c>
      <c r="AY139" s="222" t="s">
        <v>151</v>
      </c>
    </row>
    <row r="140" spans="1:65" s="16" customFormat="1" ht="11.25">
      <c r="B140" s="233"/>
      <c r="C140" s="234"/>
      <c r="D140" s="194" t="s">
        <v>167</v>
      </c>
      <c r="E140" s="235" t="s">
        <v>19</v>
      </c>
      <c r="F140" s="236" t="s">
        <v>225</v>
      </c>
      <c r="G140" s="234"/>
      <c r="H140" s="237">
        <v>59.7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167</v>
      </c>
      <c r="AU140" s="243" t="s">
        <v>79</v>
      </c>
      <c r="AV140" s="16" t="s">
        <v>160</v>
      </c>
      <c r="AW140" s="16" t="s">
        <v>32</v>
      </c>
      <c r="AX140" s="16" t="s">
        <v>77</v>
      </c>
      <c r="AY140" s="243" t="s">
        <v>151</v>
      </c>
    </row>
    <row r="141" spans="1:65" s="2" customFormat="1" ht="49.15" customHeight="1">
      <c r="A141" s="37"/>
      <c r="B141" s="38"/>
      <c r="C141" s="244" t="s">
        <v>226</v>
      </c>
      <c r="D141" s="244" t="s">
        <v>236</v>
      </c>
      <c r="E141" s="245" t="s">
        <v>841</v>
      </c>
      <c r="F141" s="246" t="s">
        <v>842</v>
      </c>
      <c r="G141" s="247" t="s">
        <v>246</v>
      </c>
      <c r="H141" s="248">
        <v>60.893999999999998</v>
      </c>
      <c r="I141" s="249"/>
      <c r="J141" s="250">
        <f>ROUND(I141*H141,2)</f>
        <v>0</v>
      </c>
      <c r="K141" s="246" t="s">
        <v>159</v>
      </c>
      <c r="L141" s="251"/>
      <c r="M141" s="252" t="s">
        <v>19</v>
      </c>
      <c r="N141" s="253" t="s">
        <v>41</v>
      </c>
      <c r="O141" s="67"/>
      <c r="P141" s="190">
        <f>O141*H141</f>
        <v>0</v>
      </c>
      <c r="Q141" s="190">
        <v>1.6000000000000001E-3</v>
      </c>
      <c r="R141" s="190">
        <f>Q141*H141</f>
        <v>9.74304E-2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401</v>
      </c>
      <c r="AT141" s="192" t="s">
        <v>236</v>
      </c>
      <c r="AU141" s="192" t="s">
        <v>79</v>
      </c>
      <c r="AY141" s="20" t="s">
        <v>151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77</v>
      </c>
      <c r="BK141" s="193">
        <f>ROUND(I141*H141,2)</f>
        <v>0</v>
      </c>
      <c r="BL141" s="20" t="s">
        <v>170</v>
      </c>
      <c r="BM141" s="192" t="s">
        <v>843</v>
      </c>
    </row>
    <row r="142" spans="1:65" s="2" customFormat="1" ht="29.25">
      <c r="A142" s="37"/>
      <c r="B142" s="38"/>
      <c r="C142" s="39"/>
      <c r="D142" s="194" t="s">
        <v>163</v>
      </c>
      <c r="E142" s="39"/>
      <c r="F142" s="195" t="s">
        <v>842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163</v>
      </c>
      <c r="AU142" s="20" t="s">
        <v>79</v>
      </c>
    </row>
    <row r="143" spans="1:65" s="13" customFormat="1" ht="11.25">
      <c r="B143" s="201"/>
      <c r="C143" s="202"/>
      <c r="D143" s="194" t="s">
        <v>167</v>
      </c>
      <c r="E143" s="203" t="s">
        <v>19</v>
      </c>
      <c r="F143" s="204" t="s">
        <v>830</v>
      </c>
      <c r="G143" s="202"/>
      <c r="H143" s="205">
        <v>28.7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167</v>
      </c>
      <c r="AU143" s="211" t="s">
        <v>79</v>
      </c>
      <c r="AV143" s="13" t="s">
        <v>79</v>
      </c>
      <c r="AW143" s="13" t="s">
        <v>32</v>
      </c>
      <c r="AX143" s="13" t="s">
        <v>70</v>
      </c>
      <c r="AY143" s="211" t="s">
        <v>151</v>
      </c>
    </row>
    <row r="144" spans="1:65" s="14" customFormat="1" ht="11.25">
      <c r="B144" s="212"/>
      <c r="C144" s="213"/>
      <c r="D144" s="194" t="s">
        <v>167</v>
      </c>
      <c r="E144" s="214" t="s">
        <v>19</v>
      </c>
      <c r="F144" s="215" t="s">
        <v>169</v>
      </c>
      <c r="G144" s="213"/>
      <c r="H144" s="216">
        <v>28.7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167</v>
      </c>
      <c r="AU144" s="222" t="s">
        <v>79</v>
      </c>
      <c r="AV144" s="14" t="s">
        <v>161</v>
      </c>
      <c r="AW144" s="14" t="s">
        <v>32</v>
      </c>
      <c r="AX144" s="14" t="s">
        <v>70</v>
      </c>
      <c r="AY144" s="222" t="s">
        <v>151</v>
      </c>
    </row>
    <row r="145" spans="1:65" s="13" customFormat="1" ht="11.25">
      <c r="B145" s="201"/>
      <c r="C145" s="202"/>
      <c r="D145" s="194" t="s">
        <v>167</v>
      </c>
      <c r="E145" s="203" t="s">
        <v>19</v>
      </c>
      <c r="F145" s="204" t="s">
        <v>831</v>
      </c>
      <c r="G145" s="202"/>
      <c r="H145" s="205">
        <v>31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167</v>
      </c>
      <c r="AU145" s="211" t="s">
        <v>79</v>
      </c>
      <c r="AV145" s="13" t="s">
        <v>79</v>
      </c>
      <c r="AW145" s="13" t="s">
        <v>32</v>
      </c>
      <c r="AX145" s="13" t="s">
        <v>70</v>
      </c>
      <c r="AY145" s="211" t="s">
        <v>151</v>
      </c>
    </row>
    <row r="146" spans="1:65" s="14" customFormat="1" ht="11.25">
      <c r="B146" s="212"/>
      <c r="C146" s="213"/>
      <c r="D146" s="194" t="s">
        <v>167</v>
      </c>
      <c r="E146" s="214" t="s">
        <v>19</v>
      </c>
      <c r="F146" s="215" t="s">
        <v>169</v>
      </c>
      <c r="G146" s="213"/>
      <c r="H146" s="216">
        <v>31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167</v>
      </c>
      <c r="AU146" s="222" t="s">
        <v>79</v>
      </c>
      <c r="AV146" s="14" t="s">
        <v>161</v>
      </c>
      <c r="AW146" s="14" t="s">
        <v>32</v>
      </c>
      <c r="AX146" s="14" t="s">
        <v>70</v>
      </c>
      <c r="AY146" s="222" t="s">
        <v>151</v>
      </c>
    </row>
    <row r="147" spans="1:65" s="16" customFormat="1" ht="11.25">
      <c r="B147" s="233"/>
      <c r="C147" s="234"/>
      <c r="D147" s="194" t="s">
        <v>167</v>
      </c>
      <c r="E147" s="235" t="s">
        <v>19</v>
      </c>
      <c r="F147" s="236" t="s">
        <v>225</v>
      </c>
      <c r="G147" s="234"/>
      <c r="H147" s="237">
        <v>59.7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167</v>
      </c>
      <c r="AU147" s="243" t="s">
        <v>79</v>
      </c>
      <c r="AV147" s="16" t="s">
        <v>160</v>
      </c>
      <c r="AW147" s="16" t="s">
        <v>32</v>
      </c>
      <c r="AX147" s="16" t="s">
        <v>77</v>
      </c>
      <c r="AY147" s="243" t="s">
        <v>151</v>
      </c>
    </row>
    <row r="148" spans="1:65" s="13" customFormat="1" ht="11.25">
      <c r="B148" s="201"/>
      <c r="C148" s="202"/>
      <c r="D148" s="194" t="s">
        <v>167</v>
      </c>
      <c r="E148" s="202"/>
      <c r="F148" s="204" t="s">
        <v>835</v>
      </c>
      <c r="G148" s="202"/>
      <c r="H148" s="205">
        <v>60.893999999999998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167</v>
      </c>
      <c r="AU148" s="211" t="s">
        <v>79</v>
      </c>
      <c r="AV148" s="13" t="s">
        <v>79</v>
      </c>
      <c r="AW148" s="13" t="s">
        <v>4</v>
      </c>
      <c r="AX148" s="13" t="s">
        <v>77</v>
      </c>
      <c r="AY148" s="211" t="s">
        <v>151</v>
      </c>
    </row>
    <row r="149" spans="1:65" s="2" customFormat="1" ht="24.2" customHeight="1">
      <c r="A149" s="37"/>
      <c r="B149" s="38"/>
      <c r="C149" s="181" t="s">
        <v>235</v>
      </c>
      <c r="D149" s="181" t="s">
        <v>155</v>
      </c>
      <c r="E149" s="182" t="s">
        <v>629</v>
      </c>
      <c r="F149" s="183" t="s">
        <v>630</v>
      </c>
      <c r="G149" s="184" t="s">
        <v>199</v>
      </c>
      <c r="H149" s="185">
        <v>0.23400000000000001</v>
      </c>
      <c r="I149" s="186"/>
      <c r="J149" s="187">
        <f>ROUND(I149*H149,2)</f>
        <v>0</v>
      </c>
      <c r="K149" s="183" t="s">
        <v>159</v>
      </c>
      <c r="L149" s="42"/>
      <c r="M149" s="188" t="s">
        <v>19</v>
      </c>
      <c r="N149" s="189" t="s">
        <v>41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170</v>
      </c>
      <c r="AT149" s="192" t="s">
        <v>155</v>
      </c>
      <c r="AU149" s="192" t="s">
        <v>79</v>
      </c>
      <c r="AY149" s="20" t="s">
        <v>151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77</v>
      </c>
      <c r="BK149" s="193">
        <f>ROUND(I149*H149,2)</f>
        <v>0</v>
      </c>
      <c r="BL149" s="20" t="s">
        <v>170</v>
      </c>
      <c r="BM149" s="192" t="s">
        <v>844</v>
      </c>
    </row>
    <row r="150" spans="1:65" s="2" customFormat="1" ht="39">
      <c r="A150" s="37"/>
      <c r="B150" s="38"/>
      <c r="C150" s="39"/>
      <c r="D150" s="194" t="s">
        <v>163</v>
      </c>
      <c r="E150" s="39"/>
      <c r="F150" s="195" t="s">
        <v>632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163</v>
      </c>
      <c r="AU150" s="20" t="s">
        <v>79</v>
      </c>
    </row>
    <row r="151" spans="1:65" s="2" customFormat="1" ht="11.25">
      <c r="A151" s="37"/>
      <c r="B151" s="38"/>
      <c r="C151" s="39"/>
      <c r="D151" s="199" t="s">
        <v>165</v>
      </c>
      <c r="E151" s="39"/>
      <c r="F151" s="200" t="s">
        <v>633</v>
      </c>
      <c r="G151" s="39"/>
      <c r="H151" s="39"/>
      <c r="I151" s="196"/>
      <c r="J151" s="39"/>
      <c r="K151" s="39"/>
      <c r="L151" s="42"/>
      <c r="M151" s="257"/>
      <c r="N151" s="258"/>
      <c r="O151" s="259"/>
      <c r="P151" s="259"/>
      <c r="Q151" s="259"/>
      <c r="R151" s="259"/>
      <c r="S151" s="259"/>
      <c r="T151" s="260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165</v>
      </c>
      <c r="AU151" s="20" t="s">
        <v>79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6SFCOqn47kFmrw32T5LoxvBU7Q4dhz17y8TFhX4PlgZk038Uj+cTxEyDxS6dD3QwR6yAS0s0Sc5ZRGlKlVWaQA==" saltValue="1Qr50KvjvCfV6AuUWVF0Pr6xqKTTMa/imID7zarCZ5Ff+VPyaaGSEUvDjz5e6LZsw5JtqkiY4NwhUmWONVApcg==" spinCount="100000" sheet="1" objects="1" scenarios="1" formatColumns="0" formatRows="0" autoFilter="0"/>
  <autoFilter ref="C90:K151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01" r:id="rId1"/>
    <hyperlink ref="F107" r:id="rId2"/>
    <hyperlink ref="F110" r:id="rId3"/>
    <hyperlink ref="F115" r:id="rId4"/>
    <hyperlink ref="F135" r:id="rId5"/>
    <hyperlink ref="F151" r:id="rId6"/>
  </hyperlinks>
  <pageMargins left="0.39374999999999999" right="0.39374999999999999" top="0.39374999999999999" bottom="0.39374999999999999" header="0" footer="0"/>
  <pageSetup paperSize="9" scale="77" fitToHeight="100" orientation="portrait" blackAndWhite="1" r:id="rId7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0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95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Stavební úpravy dílen v ZŠ Lískovec</v>
      </c>
      <c r="F7" s="393"/>
      <c r="G7" s="393"/>
      <c r="H7" s="393"/>
      <c r="L7" s="23"/>
    </row>
    <row r="8" spans="1:46" s="1" customFormat="1" ht="12" customHeight="1">
      <c r="B8" s="23"/>
      <c r="D8" s="115" t="s">
        <v>96</v>
      </c>
      <c r="L8" s="23"/>
    </row>
    <row r="9" spans="1:46" s="2" customFormat="1" ht="16.5" customHeight="1">
      <c r="A9" s="37"/>
      <c r="B9" s="42"/>
      <c r="C9" s="37"/>
      <c r="D9" s="37"/>
      <c r="E9" s="392" t="s">
        <v>845</v>
      </c>
      <c r="F9" s="395"/>
      <c r="G9" s="395"/>
      <c r="H9" s="39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811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4" t="s">
        <v>846</v>
      </c>
      <c r="F11" s="395"/>
      <c r="G11" s="395"/>
      <c r="H11" s="395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27</v>
      </c>
      <c r="G14" s="37"/>
      <c r="H14" s="37"/>
      <c r="I14" s="115" t="s">
        <v>23</v>
      </c>
      <c r="J14" s="117" t="str">
        <f>'Rekapitulace stavby'!AN8</f>
        <v>11. 4. 2024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19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27</v>
      </c>
      <c r="F17" s="37"/>
      <c r="G17" s="37"/>
      <c r="H17" s="37"/>
      <c r="I17" s="115" t="s">
        <v>28</v>
      </c>
      <c r="J17" s="106" t="s">
        <v>19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29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6" t="str">
        <f>'Rekapitulace stavby'!E14</f>
        <v>Vyplň údaj</v>
      </c>
      <c r="F20" s="397"/>
      <c r="G20" s="397"/>
      <c r="H20" s="397"/>
      <c r="I20" s="115" t="s">
        <v>28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31</v>
      </c>
      <c r="E22" s="37"/>
      <c r="F22" s="37"/>
      <c r="G22" s="37"/>
      <c r="H22" s="37"/>
      <c r="I22" s="115" t="s">
        <v>26</v>
      </c>
      <c r="J22" s="106" t="s">
        <v>19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27</v>
      </c>
      <c r="F23" s="37"/>
      <c r="G23" s="37"/>
      <c r="H23" s="37"/>
      <c r="I23" s="115" t="s">
        <v>28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33</v>
      </c>
      <c r="E25" s="37"/>
      <c r="F25" s="37"/>
      <c r="G25" s="37"/>
      <c r="H25" s="37"/>
      <c r="I25" s="115" t="s">
        <v>26</v>
      </c>
      <c r="J25" s="106" t="s">
        <v>19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27</v>
      </c>
      <c r="F26" s="37"/>
      <c r="G26" s="37"/>
      <c r="H26" s="37"/>
      <c r="I26" s="115" t="s">
        <v>28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34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398" t="s">
        <v>19</v>
      </c>
      <c r="F29" s="398"/>
      <c r="G29" s="398"/>
      <c r="H29" s="398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36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38</v>
      </c>
      <c r="G34" s="37"/>
      <c r="H34" s="37"/>
      <c r="I34" s="124" t="s">
        <v>37</v>
      </c>
      <c r="J34" s="124" t="s">
        <v>39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40</v>
      </c>
      <c r="E35" s="115" t="s">
        <v>41</v>
      </c>
      <c r="F35" s="126">
        <f>ROUND((SUM(BE94:BE177)),  2)</f>
        <v>0</v>
      </c>
      <c r="G35" s="37"/>
      <c r="H35" s="37"/>
      <c r="I35" s="127">
        <v>0.21</v>
      </c>
      <c r="J35" s="126">
        <f>ROUND(((SUM(BE94:BE177))*I35),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42</v>
      </c>
      <c r="F36" s="126">
        <f>ROUND((SUM(BF94:BF177)),  2)</f>
        <v>0</v>
      </c>
      <c r="G36" s="37"/>
      <c r="H36" s="37"/>
      <c r="I36" s="127">
        <v>0.15</v>
      </c>
      <c r="J36" s="126">
        <f>ROUND(((SUM(BF94:BF177))*I36),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43</v>
      </c>
      <c r="F37" s="126">
        <f>ROUND((SUM(BG94:BG177)),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44</v>
      </c>
      <c r="F38" s="126">
        <f>ROUND((SUM(BH94:BH177)),  2)</f>
        <v>0</v>
      </c>
      <c r="G38" s="37"/>
      <c r="H38" s="37"/>
      <c r="I38" s="127">
        <v>0.15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45</v>
      </c>
      <c r="F39" s="126">
        <f>ROUND((SUM(BI94:BI177)),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98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9" t="str">
        <f>E7</f>
        <v>Stavební úpravy dílen v ZŠ Lískovec</v>
      </c>
      <c r="F50" s="400"/>
      <c r="G50" s="400"/>
      <c r="H50" s="400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96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9" t="s">
        <v>845</v>
      </c>
      <c r="F52" s="401"/>
      <c r="G52" s="401"/>
      <c r="H52" s="401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811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48" t="str">
        <f>E11</f>
        <v>100 - Elektroinstalace</v>
      </c>
      <c r="F54" s="401"/>
      <c r="G54" s="401"/>
      <c r="H54" s="401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 xml:space="preserve"> </v>
      </c>
      <c r="G56" s="39"/>
      <c r="H56" s="39"/>
      <c r="I56" s="32" t="s">
        <v>23</v>
      </c>
      <c r="J56" s="62" t="str">
        <f>IF(J14="","",J14)</f>
        <v>11. 4. 2024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 xml:space="preserve"> </v>
      </c>
      <c r="G58" s="39"/>
      <c r="H58" s="39"/>
      <c r="I58" s="32" t="s">
        <v>31</v>
      </c>
      <c r="J58" s="35" t="str">
        <f>E23</f>
        <v xml:space="preserve"> 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29</v>
      </c>
      <c r="D59" s="39"/>
      <c r="E59" s="39"/>
      <c r="F59" s="30" t="str">
        <f>IF(E20="","",E20)</f>
        <v>Vyplň údaj</v>
      </c>
      <c r="G59" s="39"/>
      <c r="H59" s="39"/>
      <c r="I59" s="32" t="s">
        <v>33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99</v>
      </c>
      <c r="D61" s="140"/>
      <c r="E61" s="140"/>
      <c r="F61" s="140"/>
      <c r="G61" s="140"/>
      <c r="H61" s="140"/>
      <c r="I61" s="140"/>
      <c r="J61" s="141" t="s">
        <v>100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68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101</v>
      </c>
    </row>
    <row r="64" spans="1:47" s="9" customFormat="1" ht="24.95" customHeight="1">
      <c r="B64" s="143"/>
      <c r="C64" s="144"/>
      <c r="D64" s="145" t="s">
        <v>847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848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849</v>
      </c>
      <c r="E66" s="151"/>
      <c r="F66" s="151"/>
      <c r="G66" s="151"/>
      <c r="H66" s="151"/>
      <c r="I66" s="151"/>
      <c r="J66" s="152">
        <f>J101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850</v>
      </c>
      <c r="E67" s="151"/>
      <c r="F67" s="151"/>
      <c r="G67" s="151"/>
      <c r="H67" s="151"/>
      <c r="I67" s="151"/>
      <c r="J67" s="152">
        <f>J120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851</v>
      </c>
      <c r="E68" s="151"/>
      <c r="F68" s="151"/>
      <c r="G68" s="151"/>
      <c r="H68" s="151"/>
      <c r="I68" s="151"/>
      <c r="J68" s="152">
        <f>J125</f>
        <v>0</v>
      </c>
      <c r="K68" s="100"/>
      <c r="L68" s="153"/>
    </row>
    <row r="69" spans="1:31" s="10" customFormat="1" ht="14.85" customHeight="1">
      <c r="B69" s="149"/>
      <c r="C69" s="100"/>
      <c r="D69" s="150" t="s">
        <v>852</v>
      </c>
      <c r="E69" s="151"/>
      <c r="F69" s="151"/>
      <c r="G69" s="151"/>
      <c r="H69" s="151"/>
      <c r="I69" s="151"/>
      <c r="J69" s="152">
        <f>J126</f>
        <v>0</v>
      </c>
      <c r="K69" s="100"/>
      <c r="L69" s="153"/>
    </row>
    <row r="70" spans="1:31" s="10" customFormat="1" ht="14.85" customHeight="1">
      <c r="B70" s="149"/>
      <c r="C70" s="100"/>
      <c r="D70" s="150" t="s">
        <v>853</v>
      </c>
      <c r="E70" s="151"/>
      <c r="F70" s="151"/>
      <c r="G70" s="151"/>
      <c r="H70" s="151"/>
      <c r="I70" s="151"/>
      <c r="J70" s="152">
        <f>J149</f>
        <v>0</v>
      </c>
      <c r="K70" s="100"/>
      <c r="L70" s="153"/>
    </row>
    <row r="71" spans="1:31" s="10" customFormat="1" ht="14.85" customHeight="1">
      <c r="B71" s="149"/>
      <c r="C71" s="100"/>
      <c r="D71" s="150" t="s">
        <v>854</v>
      </c>
      <c r="E71" s="151"/>
      <c r="F71" s="151"/>
      <c r="G71" s="151"/>
      <c r="H71" s="151"/>
      <c r="I71" s="151"/>
      <c r="J71" s="152">
        <f>J166</f>
        <v>0</v>
      </c>
      <c r="K71" s="100"/>
      <c r="L71" s="153"/>
    </row>
    <row r="72" spans="1:31" s="10" customFormat="1" ht="14.85" customHeight="1">
      <c r="B72" s="149"/>
      <c r="C72" s="100"/>
      <c r="D72" s="150" t="s">
        <v>855</v>
      </c>
      <c r="E72" s="151"/>
      <c r="F72" s="151"/>
      <c r="G72" s="151"/>
      <c r="H72" s="151"/>
      <c r="I72" s="151"/>
      <c r="J72" s="152">
        <f>J175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136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6.5" customHeight="1">
      <c r="A82" s="37"/>
      <c r="B82" s="38"/>
      <c r="C82" s="39"/>
      <c r="D82" s="39"/>
      <c r="E82" s="399" t="str">
        <f>E7</f>
        <v>Stavební úpravy dílen v ZŠ Lískovec</v>
      </c>
      <c r="F82" s="400"/>
      <c r="G82" s="400"/>
      <c r="H82" s="400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96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399" t="s">
        <v>845</v>
      </c>
      <c r="F84" s="401"/>
      <c r="G84" s="401"/>
      <c r="H84" s="401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811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48" t="str">
        <f>E11</f>
        <v>100 - Elektroinstalace</v>
      </c>
      <c r="F86" s="401"/>
      <c r="G86" s="401"/>
      <c r="H86" s="401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21</v>
      </c>
      <c r="D88" s="39"/>
      <c r="E88" s="39"/>
      <c r="F88" s="30" t="str">
        <f>F14</f>
        <v xml:space="preserve"> </v>
      </c>
      <c r="G88" s="39"/>
      <c r="H88" s="39"/>
      <c r="I88" s="32" t="s">
        <v>23</v>
      </c>
      <c r="J88" s="62" t="str">
        <f>IF(J14="","",J14)</f>
        <v>11. 4. 2024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5.2" customHeight="1">
      <c r="A90" s="37"/>
      <c r="B90" s="38"/>
      <c r="C90" s="32" t="s">
        <v>25</v>
      </c>
      <c r="D90" s="39"/>
      <c r="E90" s="39"/>
      <c r="F90" s="30" t="str">
        <f>E17</f>
        <v xml:space="preserve"> </v>
      </c>
      <c r="G90" s="39"/>
      <c r="H90" s="39"/>
      <c r="I90" s="32" t="s">
        <v>31</v>
      </c>
      <c r="J90" s="35" t="str">
        <f>E23</f>
        <v xml:space="preserve"> 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29</v>
      </c>
      <c r="D91" s="39"/>
      <c r="E91" s="39"/>
      <c r="F91" s="30" t="str">
        <f>IF(E20="","",E20)</f>
        <v>Vyplň údaj</v>
      </c>
      <c r="G91" s="39"/>
      <c r="H91" s="39"/>
      <c r="I91" s="32" t="s">
        <v>33</v>
      </c>
      <c r="J91" s="35" t="str">
        <f>E26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137</v>
      </c>
      <c r="D93" s="157" t="s">
        <v>55</v>
      </c>
      <c r="E93" s="157" t="s">
        <v>51</v>
      </c>
      <c r="F93" s="157" t="s">
        <v>52</v>
      </c>
      <c r="G93" s="157" t="s">
        <v>138</v>
      </c>
      <c r="H93" s="157" t="s">
        <v>139</v>
      </c>
      <c r="I93" s="157" t="s">
        <v>140</v>
      </c>
      <c r="J93" s="157" t="s">
        <v>100</v>
      </c>
      <c r="K93" s="158" t="s">
        <v>141</v>
      </c>
      <c r="L93" s="159"/>
      <c r="M93" s="71" t="s">
        <v>19</v>
      </c>
      <c r="N93" s="72" t="s">
        <v>40</v>
      </c>
      <c r="O93" s="72" t="s">
        <v>142</v>
      </c>
      <c r="P93" s="72" t="s">
        <v>143</v>
      </c>
      <c r="Q93" s="72" t="s">
        <v>144</v>
      </c>
      <c r="R93" s="72" t="s">
        <v>145</v>
      </c>
      <c r="S93" s="72" t="s">
        <v>146</v>
      </c>
      <c r="T93" s="73" t="s">
        <v>147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7"/>
      <c r="B94" s="38"/>
      <c r="C94" s="78" t="s">
        <v>148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</f>
        <v>0</v>
      </c>
      <c r="Q94" s="75"/>
      <c r="R94" s="162">
        <f>R95</f>
        <v>0</v>
      </c>
      <c r="S94" s="75"/>
      <c r="T94" s="163">
        <f>T95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69</v>
      </c>
      <c r="AU94" s="20" t="s">
        <v>101</v>
      </c>
      <c r="BK94" s="164">
        <f>BK95</f>
        <v>0</v>
      </c>
    </row>
    <row r="95" spans="1:63" s="12" customFormat="1" ht="25.9" customHeight="1">
      <c r="B95" s="165"/>
      <c r="C95" s="166"/>
      <c r="D95" s="167" t="s">
        <v>69</v>
      </c>
      <c r="E95" s="168" t="s">
        <v>236</v>
      </c>
      <c r="F95" s="168" t="s">
        <v>856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P96+P101+P120+P125</f>
        <v>0</v>
      </c>
      <c r="Q95" s="173"/>
      <c r="R95" s="174">
        <f>R96+R101+R120+R125</f>
        <v>0</v>
      </c>
      <c r="S95" s="173"/>
      <c r="T95" s="175">
        <f>T96+T101+T120+T125</f>
        <v>0</v>
      </c>
      <c r="AR95" s="176" t="s">
        <v>161</v>
      </c>
      <c r="AT95" s="177" t="s">
        <v>69</v>
      </c>
      <c r="AU95" s="177" t="s">
        <v>70</v>
      </c>
      <c r="AY95" s="176" t="s">
        <v>151</v>
      </c>
      <c r="BK95" s="178">
        <f>BK96+BK101+BK120+BK125</f>
        <v>0</v>
      </c>
    </row>
    <row r="96" spans="1:63" s="12" customFormat="1" ht="22.9" customHeight="1">
      <c r="B96" s="165"/>
      <c r="C96" s="166"/>
      <c r="D96" s="167" t="s">
        <v>69</v>
      </c>
      <c r="E96" s="179" t="s">
        <v>857</v>
      </c>
      <c r="F96" s="179" t="s">
        <v>858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SUM(P97:P100)</f>
        <v>0</v>
      </c>
      <c r="Q96" s="173"/>
      <c r="R96" s="174">
        <f>SUM(R97:R100)</f>
        <v>0</v>
      </c>
      <c r="S96" s="173"/>
      <c r="T96" s="175">
        <f>SUM(T97:T100)</f>
        <v>0</v>
      </c>
      <c r="AR96" s="176" t="s">
        <v>77</v>
      </c>
      <c r="AT96" s="177" t="s">
        <v>69</v>
      </c>
      <c r="AU96" s="177" t="s">
        <v>77</v>
      </c>
      <c r="AY96" s="176" t="s">
        <v>151</v>
      </c>
      <c r="BK96" s="178">
        <f>SUM(BK97:BK100)</f>
        <v>0</v>
      </c>
    </row>
    <row r="97" spans="1:65" s="2" customFormat="1" ht="16.5" customHeight="1">
      <c r="A97" s="37"/>
      <c r="B97" s="38"/>
      <c r="C97" s="244" t="s">
        <v>77</v>
      </c>
      <c r="D97" s="244" t="s">
        <v>236</v>
      </c>
      <c r="E97" s="245" t="s">
        <v>859</v>
      </c>
      <c r="F97" s="246" t="s">
        <v>860</v>
      </c>
      <c r="G97" s="247" t="s">
        <v>448</v>
      </c>
      <c r="H97" s="248">
        <v>70</v>
      </c>
      <c r="I97" s="249"/>
      <c r="J97" s="250">
        <f>ROUND(I97*H97,2)</f>
        <v>0</v>
      </c>
      <c r="K97" s="246" t="s">
        <v>793</v>
      </c>
      <c r="L97" s="251"/>
      <c r="M97" s="252" t="s">
        <v>19</v>
      </c>
      <c r="N97" s="253" t="s">
        <v>41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861</v>
      </c>
      <c r="AT97" s="192" t="s">
        <v>236</v>
      </c>
      <c r="AU97" s="192" t="s">
        <v>79</v>
      </c>
      <c r="AY97" s="20" t="s">
        <v>151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77</v>
      </c>
      <c r="BK97" s="193">
        <f>ROUND(I97*H97,2)</f>
        <v>0</v>
      </c>
      <c r="BL97" s="20" t="s">
        <v>608</v>
      </c>
      <c r="BM97" s="192" t="s">
        <v>862</v>
      </c>
    </row>
    <row r="98" spans="1:65" s="2" customFormat="1" ht="11.25">
      <c r="A98" s="37"/>
      <c r="B98" s="38"/>
      <c r="C98" s="39"/>
      <c r="D98" s="194" t="s">
        <v>163</v>
      </c>
      <c r="E98" s="39"/>
      <c r="F98" s="195" t="s">
        <v>860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163</v>
      </c>
      <c r="AU98" s="20" t="s">
        <v>79</v>
      </c>
    </row>
    <row r="99" spans="1:65" s="2" customFormat="1" ht="16.5" customHeight="1">
      <c r="A99" s="37"/>
      <c r="B99" s="38"/>
      <c r="C99" s="244" t="s">
        <v>79</v>
      </c>
      <c r="D99" s="244" t="s">
        <v>236</v>
      </c>
      <c r="E99" s="245" t="s">
        <v>863</v>
      </c>
      <c r="F99" s="246" t="s">
        <v>864</v>
      </c>
      <c r="G99" s="247" t="s">
        <v>448</v>
      </c>
      <c r="H99" s="248">
        <v>50</v>
      </c>
      <c r="I99" s="249"/>
      <c r="J99" s="250">
        <f>ROUND(I99*H99,2)</f>
        <v>0</v>
      </c>
      <c r="K99" s="246" t="s">
        <v>793</v>
      </c>
      <c r="L99" s="251"/>
      <c r="M99" s="252" t="s">
        <v>19</v>
      </c>
      <c r="N99" s="253" t="s">
        <v>41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861</v>
      </c>
      <c r="AT99" s="192" t="s">
        <v>236</v>
      </c>
      <c r="AU99" s="192" t="s">
        <v>79</v>
      </c>
      <c r="AY99" s="20" t="s">
        <v>151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77</v>
      </c>
      <c r="BK99" s="193">
        <f>ROUND(I99*H99,2)</f>
        <v>0</v>
      </c>
      <c r="BL99" s="20" t="s">
        <v>608</v>
      </c>
      <c r="BM99" s="192" t="s">
        <v>865</v>
      </c>
    </row>
    <row r="100" spans="1:65" s="2" customFormat="1" ht="11.25">
      <c r="A100" s="37"/>
      <c r="B100" s="38"/>
      <c r="C100" s="39"/>
      <c r="D100" s="194" t="s">
        <v>163</v>
      </c>
      <c r="E100" s="39"/>
      <c r="F100" s="195" t="s">
        <v>864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163</v>
      </c>
      <c r="AU100" s="20" t="s">
        <v>79</v>
      </c>
    </row>
    <row r="101" spans="1:65" s="12" customFormat="1" ht="22.9" customHeight="1">
      <c r="B101" s="165"/>
      <c r="C101" s="166"/>
      <c r="D101" s="167" t="s">
        <v>69</v>
      </c>
      <c r="E101" s="179" t="s">
        <v>866</v>
      </c>
      <c r="F101" s="179" t="s">
        <v>867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SUM(P102:P119)</f>
        <v>0</v>
      </c>
      <c r="Q101" s="173"/>
      <c r="R101" s="174">
        <f>SUM(R102:R119)</f>
        <v>0</v>
      </c>
      <c r="S101" s="173"/>
      <c r="T101" s="175">
        <f>SUM(T102:T119)</f>
        <v>0</v>
      </c>
      <c r="AR101" s="176" t="s">
        <v>77</v>
      </c>
      <c r="AT101" s="177" t="s">
        <v>69</v>
      </c>
      <c r="AU101" s="177" t="s">
        <v>77</v>
      </c>
      <c r="AY101" s="176" t="s">
        <v>151</v>
      </c>
      <c r="BK101" s="178">
        <f>SUM(BK102:BK119)</f>
        <v>0</v>
      </c>
    </row>
    <row r="102" spans="1:65" s="2" customFormat="1" ht="16.5" customHeight="1">
      <c r="A102" s="37"/>
      <c r="B102" s="38"/>
      <c r="C102" s="244" t="s">
        <v>161</v>
      </c>
      <c r="D102" s="244" t="s">
        <v>236</v>
      </c>
      <c r="E102" s="245" t="s">
        <v>868</v>
      </c>
      <c r="F102" s="246" t="s">
        <v>869</v>
      </c>
      <c r="G102" s="247" t="s">
        <v>870</v>
      </c>
      <c r="H102" s="248">
        <v>3</v>
      </c>
      <c r="I102" s="249"/>
      <c r="J102" s="250">
        <f>ROUND(I102*H102,2)</f>
        <v>0</v>
      </c>
      <c r="K102" s="246" t="s">
        <v>793</v>
      </c>
      <c r="L102" s="251"/>
      <c r="M102" s="252" t="s">
        <v>19</v>
      </c>
      <c r="N102" s="253" t="s">
        <v>41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861</v>
      </c>
      <c r="AT102" s="192" t="s">
        <v>236</v>
      </c>
      <c r="AU102" s="192" t="s">
        <v>79</v>
      </c>
      <c r="AY102" s="20" t="s">
        <v>151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77</v>
      </c>
      <c r="BK102" s="193">
        <f>ROUND(I102*H102,2)</f>
        <v>0</v>
      </c>
      <c r="BL102" s="20" t="s">
        <v>608</v>
      </c>
      <c r="BM102" s="192" t="s">
        <v>871</v>
      </c>
    </row>
    <row r="103" spans="1:65" s="2" customFormat="1" ht="11.25">
      <c r="A103" s="37"/>
      <c r="B103" s="38"/>
      <c r="C103" s="39"/>
      <c r="D103" s="194" t="s">
        <v>163</v>
      </c>
      <c r="E103" s="39"/>
      <c r="F103" s="195" t="s">
        <v>869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163</v>
      </c>
      <c r="AU103" s="20" t="s">
        <v>79</v>
      </c>
    </row>
    <row r="104" spans="1:65" s="2" customFormat="1" ht="16.5" customHeight="1">
      <c r="A104" s="37"/>
      <c r="B104" s="38"/>
      <c r="C104" s="244" t="s">
        <v>160</v>
      </c>
      <c r="D104" s="244" t="s">
        <v>236</v>
      </c>
      <c r="E104" s="245" t="s">
        <v>872</v>
      </c>
      <c r="F104" s="246" t="s">
        <v>873</v>
      </c>
      <c r="G104" s="247" t="s">
        <v>870</v>
      </c>
      <c r="H104" s="248">
        <v>2</v>
      </c>
      <c r="I104" s="249"/>
      <c r="J104" s="250">
        <f>ROUND(I104*H104,2)</f>
        <v>0</v>
      </c>
      <c r="K104" s="246" t="s">
        <v>793</v>
      </c>
      <c r="L104" s="251"/>
      <c r="M104" s="252" t="s">
        <v>19</v>
      </c>
      <c r="N104" s="253" t="s">
        <v>41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861</v>
      </c>
      <c r="AT104" s="192" t="s">
        <v>236</v>
      </c>
      <c r="AU104" s="192" t="s">
        <v>79</v>
      </c>
      <c r="AY104" s="20" t="s">
        <v>151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77</v>
      </c>
      <c r="BK104" s="193">
        <f>ROUND(I104*H104,2)</f>
        <v>0</v>
      </c>
      <c r="BL104" s="20" t="s">
        <v>608</v>
      </c>
      <c r="BM104" s="192" t="s">
        <v>874</v>
      </c>
    </row>
    <row r="105" spans="1:65" s="2" customFormat="1" ht="11.25">
      <c r="A105" s="37"/>
      <c r="B105" s="38"/>
      <c r="C105" s="39"/>
      <c r="D105" s="194" t="s">
        <v>163</v>
      </c>
      <c r="E105" s="39"/>
      <c r="F105" s="195" t="s">
        <v>873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163</v>
      </c>
      <c r="AU105" s="20" t="s">
        <v>79</v>
      </c>
    </row>
    <row r="106" spans="1:65" s="2" customFormat="1" ht="16.5" customHeight="1">
      <c r="A106" s="37"/>
      <c r="B106" s="38"/>
      <c r="C106" s="244" t="s">
        <v>190</v>
      </c>
      <c r="D106" s="244" t="s">
        <v>236</v>
      </c>
      <c r="E106" s="245" t="s">
        <v>875</v>
      </c>
      <c r="F106" s="246" t="s">
        <v>876</v>
      </c>
      <c r="G106" s="247" t="s">
        <v>870</v>
      </c>
      <c r="H106" s="248">
        <v>3</v>
      </c>
      <c r="I106" s="249"/>
      <c r="J106" s="250">
        <f>ROUND(I106*H106,2)</f>
        <v>0</v>
      </c>
      <c r="K106" s="246" t="s">
        <v>793</v>
      </c>
      <c r="L106" s="251"/>
      <c r="M106" s="252" t="s">
        <v>19</v>
      </c>
      <c r="N106" s="253" t="s">
        <v>41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861</v>
      </c>
      <c r="AT106" s="192" t="s">
        <v>236</v>
      </c>
      <c r="AU106" s="192" t="s">
        <v>79</v>
      </c>
      <c r="AY106" s="20" t="s">
        <v>151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77</v>
      </c>
      <c r="BK106" s="193">
        <f>ROUND(I106*H106,2)</f>
        <v>0</v>
      </c>
      <c r="BL106" s="20" t="s">
        <v>608</v>
      </c>
      <c r="BM106" s="192" t="s">
        <v>877</v>
      </c>
    </row>
    <row r="107" spans="1:65" s="2" customFormat="1" ht="11.25">
      <c r="A107" s="37"/>
      <c r="B107" s="38"/>
      <c r="C107" s="39"/>
      <c r="D107" s="194" t="s">
        <v>163</v>
      </c>
      <c r="E107" s="39"/>
      <c r="F107" s="195" t="s">
        <v>876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163</v>
      </c>
      <c r="AU107" s="20" t="s">
        <v>79</v>
      </c>
    </row>
    <row r="108" spans="1:65" s="2" customFormat="1" ht="24.2" customHeight="1">
      <c r="A108" s="37"/>
      <c r="B108" s="38"/>
      <c r="C108" s="244" t="s">
        <v>196</v>
      </c>
      <c r="D108" s="244" t="s">
        <v>236</v>
      </c>
      <c r="E108" s="245" t="s">
        <v>878</v>
      </c>
      <c r="F108" s="246" t="s">
        <v>879</v>
      </c>
      <c r="G108" s="247" t="s">
        <v>870</v>
      </c>
      <c r="H108" s="248">
        <v>10</v>
      </c>
      <c r="I108" s="249"/>
      <c r="J108" s="250">
        <f>ROUND(I108*H108,2)</f>
        <v>0</v>
      </c>
      <c r="K108" s="246" t="s">
        <v>793</v>
      </c>
      <c r="L108" s="251"/>
      <c r="M108" s="252" t="s">
        <v>19</v>
      </c>
      <c r="N108" s="253" t="s">
        <v>41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861</v>
      </c>
      <c r="AT108" s="192" t="s">
        <v>236</v>
      </c>
      <c r="AU108" s="192" t="s">
        <v>79</v>
      </c>
      <c r="AY108" s="20" t="s">
        <v>151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77</v>
      </c>
      <c r="BK108" s="193">
        <f>ROUND(I108*H108,2)</f>
        <v>0</v>
      </c>
      <c r="BL108" s="20" t="s">
        <v>608</v>
      </c>
      <c r="BM108" s="192" t="s">
        <v>880</v>
      </c>
    </row>
    <row r="109" spans="1:65" s="2" customFormat="1" ht="11.25">
      <c r="A109" s="37"/>
      <c r="B109" s="38"/>
      <c r="C109" s="39"/>
      <c r="D109" s="194" t="s">
        <v>163</v>
      </c>
      <c r="E109" s="39"/>
      <c r="F109" s="195" t="s">
        <v>879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163</v>
      </c>
      <c r="AU109" s="20" t="s">
        <v>79</v>
      </c>
    </row>
    <row r="110" spans="1:65" s="2" customFormat="1" ht="16.5" customHeight="1">
      <c r="A110" s="37"/>
      <c r="B110" s="38"/>
      <c r="C110" s="244" t="s">
        <v>207</v>
      </c>
      <c r="D110" s="244" t="s">
        <v>236</v>
      </c>
      <c r="E110" s="245" t="s">
        <v>881</v>
      </c>
      <c r="F110" s="246" t="s">
        <v>882</v>
      </c>
      <c r="G110" s="247" t="s">
        <v>870</v>
      </c>
      <c r="H110" s="248">
        <v>3</v>
      </c>
      <c r="I110" s="249"/>
      <c r="J110" s="250">
        <f>ROUND(I110*H110,2)</f>
        <v>0</v>
      </c>
      <c r="K110" s="246" t="s">
        <v>793</v>
      </c>
      <c r="L110" s="251"/>
      <c r="M110" s="252" t="s">
        <v>19</v>
      </c>
      <c r="N110" s="253" t="s">
        <v>41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861</v>
      </c>
      <c r="AT110" s="192" t="s">
        <v>236</v>
      </c>
      <c r="AU110" s="192" t="s">
        <v>79</v>
      </c>
      <c r="AY110" s="20" t="s">
        <v>151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77</v>
      </c>
      <c r="BK110" s="193">
        <f>ROUND(I110*H110,2)</f>
        <v>0</v>
      </c>
      <c r="BL110" s="20" t="s">
        <v>608</v>
      </c>
      <c r="BM110" s="192" t="s">
        <v>883</v>
      </c>
    </row>
    <row r="111" spans="1:65" s="2" customFormat="1" ht="11.25">
      <c r="A111" s="37"/>
      <c r="B111" s="38"/>
      <c r="C111" s="39"/>
      <c r="D111" s="194" t="s">
        <v>163</v>
      </c>
      <c r="E111" s="39"/>
      <c r="F111" s="195" t="s">
        <v>882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163</v>
      </c>
      <c r="AU111" s="20" t="s">
        <v>79</v>
      </c>
    </row>
    <row r="112" spans="1:65" s="2" customFormat="1" ht="16.5" customHeight="1">
      <c r="A112" s="37"/>
      <c r="B112" s="38"/>
      <c r="C112" s="244" t="s">
        <v>217</v>
      </c>
      <c r="D112" s="244" t="s">
        <v>236</v>
      </c>
      <c r="E112" s="245" t="s">
        <v>884</v>
      </c>
      <c r="F112" s="246" t="s">
        <v>885</v>
      </c>
      <c r="G112" s="247" t="s">
        <v>870</v>
      </c>
      <c r="H112" s="248">
        <v>13</v>
      </c>
      <c r="I112" s="249"/>
      <c r="J112" s="250">
        <f>ROUND(I112*H112,2)</f>
        <v>0</v>
      </c>
      <c r="K112" s="246" t="s">
        <v>793</v>
      </c>
      <c r="L112" s="251"/>
      <c r="M112" s="252" t="s">
        <v>19</v>
      </c>
      <c r="N112" s="253" t="s">
        <v>41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861</v>
      </c>
      <c r="AT112" s="192" t="s">
        <v>236</v>
      </c>
      <c r="AU112" s="192" t="s">
        <v>79</v>
      </c>
      <c r="AY112" s="20" t="s">
        <v>151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77</v>
      </c>
      <c r="BK112" s="193">
        <f>ROUND(I112*H112,2)</f>
        <v>0</v>
      </c>
      <c r="BL112" s="20" t="s">
        <v>608</v>
      </c>
      <c r="BM112" s="192" t="s">
        <v>886</v>
      </c>
    </row>
    <row r="113" spans="1:65" s="2" customFormat="1" ht="11.25">
      <c r="A113" s="37"/>
      <c r="B113" s="38"/>
      <c r="C113" s="39"/>
      <c r="D113" s="194" t="s">
        <v>163</v>
      </c>
      <c r="E113" s="39"/>
      <c r="F113" s="195" t="s">
        <v>885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163</v>
      </c>
      <c r="AU113" s="20" t="s">
        <v>79</v>
      </c>
    </row>
    <row r="114" spans="1:65" s="2" customFormat="1" ht="16.5" customHeight="1">
      <c r="A114" s="37"/>
      <c r="B114" s="38"/>
      <c r="C114" s="244" t="s">
        <v>226</v>
      </c>
      <c r="D114" s="244" t="s">
        <v>236</v>
      </c>
      <c r="E114" s="245" t="s">
        <v>887</v>
      </c>
      <c r="F114" s="246" t="s">
        <v>888</v>
      </c>
      <c r="G114" s="247" t="s">
        <v>870</v>
      </c>
      <c r="H114" s="248">
        <v>16</v>
      </c>
      <c r="I114" s="249"/>
      <c r="J114" s="250">
        <f>ROUND(I114*H114,2)</f>
        <v>0</v>
      </c>
      <c r="K114" s="246" t="s">
        <v>793</v>
      </c>
      <c r="L114" s="251"/>
      <c r="M114" s="252" t="s">
        <v>19</v>
      </c>
      <c r="N114" s="253" t="s">
        <v>41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861</v>
      </c>
      <c r="AT114" s="192" t="s">
        <v>236</v>
      </c>
      <c r="AU114" s="192" t="s">
        <v>79</v>
      </c>
      <c r="AY114" s="20" t="s">
        <v>151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77</v>
      </c>
      <c r="BK114" s="193">
        <f>ROUND(I114*H114,2)</f>
        <v>0</v>
      </c>
      <c r="BL114" s="20" t="s">
        <v>608</v>
      </c>
      <c r="BM114" s="192" t="s">
        <v>889</v>
      </c>
    </row>
    <row r="115" spans="1:65" s="2" customFormat="1" ht="11.25">
      <c r="A115" s="37"/>
      <c r="B115" s="38"/>
      <c r="C115" s="39"/>
      <c r="D115" s="194" t="s">
        <v>163</v>
      </c>
      <c r="E115" s="39"/>
      <c r="F115" s="195" t="s">
        <v>888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163</v>
      </c>
      <c r="AU115" s="20" t="s">
        <v>79</v>
      </c>
    </row>
    <row r="116" spans="1:65" s="2" customFormat="1" ht="16.5" customHeight="1">
      <c r="A116" s="37"/>
      <c r="B116" s="38"/>
      <c r="C116" s="244" t="s">
        <v>235</v>
      </c>
      <c r="D116" s="244" t="s">
        <v>236</v>
      </c>
      <c r="E116" s="245" t="s">
        <v>890</v>
      </c>
      <c r="F116" s="246" t="s">
        <v>891</v>
      </c>
      <c r="G116" s="247" t="s">
        <v>870</v>
      </c>
      <c r="H116" s="248">
        <v>1</v>
      </c>
      <c r="I116" s="249"/>
      <c r="J116" s="250">
        <f>ROUND(I116*H116,2)</f>
        <v>0</v>
      </c>
      <c r="K116" s="246" t="s">
        <v>793</v>
      </c>
      <c r="L116" s="251"/>
      <c r="M116" s="252" t="s">
        <v>19</v>
      </c>
      <c r="N116" s="253" t="s">
        <v>41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861</v>
      </c>
      <c r="AT116" s="192" t="s">
        <v>236</v>
      </c>
      <c r="AU116" s="192" t="s">
        <v>79</v>
      </c>
      <c r="AY116" s="20" t="s">
        <v>151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77</v>
      </c>
      <c r="BK116" s="193">
        <f>ROUND(I116*H116,2)</f>
        <v>0</v>
      </c>
      <c r="BL116" s="20" t="s">
        <v>608</v>
      </c>
      <c r="BM116" s="192" t="s">
        <v>892</v>
      </c>
    </row>
    <row r="117" spans="1:65" s="2" customFormat="1" ht="11.25">
      <c r="A117" s="37"/>
      <c r="B117" s="38"/>
      <c r="C117" s="39"/>
      <c r="D117" s="194" t="s">
        <v>163</v>
      </c>
      <c r="E117" s="39"/>
      <c r="F117" s="195" t="s">
        <v>891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163</v>
      </c>
      <c r="AU117" s="20" t="s">
        <v>79</v>
      </c>
    </row>
    <row r="118" spans="1:65" s="2" customFormat="1" ht="16.5" customHeight="1">
      <c r="A118" s="37"/>
      <c r="B118" s="38"/>
      <c r="C118" s="244" t="s">
        <v>153</v>
      </c>
      <c r="D118" s="244" t="s">
        <v>236</v>
      </c>
      <c r="E118" s="245" t="s">
        <v>893</v>
      </c>
      <c r="F118" s="246" t="s">
        <v>894</v>
      </c>
      <c r="G118" s="247" t="s">
        <v>792</v>
      </c>
      <c r="H118" s="248">
        <v>6</v>
      </c>
      <c r="I118" s="249"/>
      <c r="J118" s="250">
        <f>ROUND(I118*H118,2)</f>
        <v>0</v>
      </c>
      <c r="K118" s="246" t="s">
        <v>793</v>
      </c>
      <c r="L118" s="251"/>
      <c r="M118" s="252" t="s">
        <v>19</v>
      </c>
      <c r="N118" s="253" t="s">
        <v>41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861</v>
      </c>
      <c r="AT118" s="192" t="s">
        <v>236</v>
      </c>
      <c r="AU118" s="192" t="s">
        <v>79</v>
      </c>
      <c r="AY118" s="20" t="s">
        <v>151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77</v>
      </c>
      <c r="BK118" s="193">
        <f>ROUND(I118*H118,2)</f>
        <v>0</v>
      </c>
      <c r="BL118" s="20" t="s">
        <v>608</v>
      </c>
      <c r="BM118" s="192" t="s">
        <v>895</v>
      </c>
    </row>
    <row r="119" spans="1:65" s="2" customFormat="1" ht="11.25">
      <c r="A119" s="37"/>
      <c r="B119" s="38"/>
      <c r="C119" s="39"/>
      <c r="D119" s="194" t="s">
        <v>163</v>
      </c>
      <c r="E119" s="39"/>
      <c r="F119" s="195" t="s">
        <v>894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163</v>
      </c>
      <c r="AU119" s="20" t="s">
        <v>79</v>
      </c>
    </row>
    <row r="120" spans="1:65" s="12" customFormat="1" ht="22.9" customHeight="1">
      <c r="B120" s="165"/>
      <c r="C120" s="166"/>
      <c r="D120" s="167" t="s">
        <v>69</v>
      </c>
      <c r="E120" s="179" t="s">
        <v>896</v>
      </c>
      <c r="F120" s="179" t="s">
        <v>897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SUM(P121:P124)</f>
        <v>0</v>
      </c>
      <c r="Q120" s="173"/>
      <c r="R120" s="174">
        <f>SUM(R121:R124)</f>
        <v>0</v>
      </c>
      <c r="S120" s="173"/>
      <c r="T120" s="175">
        <f>SUM(T121:T124)</f>
        <v>0</v>
      </c>
      <c r="AR120" s="176" t="s">
        <v>77</v>
      </c>
      <c r="AT120" s="177" t="s">
        <v>69</v>
      </c>
      <c r="AU120" s="177" t="s">
        <v>77</v>
      </c>
      <c r="AY120" s="176" t="s">
        <v>151</v>
      </c>
      <c r="BK120" s="178">
        <f>SUM(BK121:BK124)</f>
        <v>0</v>
      </c>
    </row>
    <row r="121" spans="1:65" s="2" customFormat="1" ht="21.75" customHeight="1">
      <c r="A121" s="37"/>
      <c r="B121" s="38"/>
      <c r="C121" s="244" t="s">
        <v>243</v>
      </c>
      <c r="D121" s="244" t="s">
        <v>236</v>
      </c>
      <c r="E121" s="245" t="s">
        <v>898</v>
      </c>
      <c r="F121" s="246" t="s">
        <v>899</v>
      </c>
      <c r="G121" s="247" t="s">
        <v>870</v>
      </c>
      <c r="H121" s="248">
        <v>2</v>
      </c>
      <c r="I121" s="249"/>
      <c r="J121" s="250">
        <f>ROUND(I121*H121,2)</f>
        <v>0</v>
      </c>
      <c r="K121" s="246" t="s">
        <v>793</v>
      </c>
      <c r="L121" s="251"/>
      <c r="M121" s="252" t="s">
        <v>19</v>
      </c>
      <c r="N121" s="253" t="s">
        <v>41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861</v>
      </c>
      <c r="AT121" s="192" t="s">
        <v>236</v>
      </c>
      <c r="AU121" s="192" t="s">
        <v>79</v>
      </c>
      <c r="AY121" s="20" t="s">
        <v>151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77</v>
      </c>
      <c r="BK121" s="193">
        <f>ROUND(I121*H121,2)</f>
        <v>0</v>
      </c>
      <c r="BL121" s="20" t="s">
        <v>608</v>
      </c>
      <c r="BM121" s="192" t="s">
        <v>900</v>
      </c>
    </row>
    <row r="122" spans="1:65" s="2" customFormat="1" ht="11.25">
      <c r="A122" s="37"/>
      <c r="B122" s="38"/>
      <c r="C122" s="39"/>
      <c r="D122" s="194" t="s">
        <v>163</v>
      </c>
      <c r="E122" s="39"/>
      <c r="F122" s="195" t="s">
        <v>899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163</v>
      </c>
      <c r="AU122" s="20" t="s">
        <v>79</v>
      </c>
    </row>
    <row r="123" spans="1:65" s="2" customFormat="1" ht="21.75" customHeight="1">
      <c r="A123" s="37"/>
      <c r="B123" s="38"/>
      <c r="C123" s="244" t="s">
        <v>254</v>
      </c>
      <c r="D123" s="244" t="s">
        <v>236</v>
      </c>
      <c r="E123" s="245" t="s">
        <v>901</v>
      </c>
      <c r="F123" s="246" t="s">
        <v>902</v>
      </c>
      <c r="G123" s="247" t="s">
        <v>870</v>
      </c>
      <c r="H123" s="248">
        <v>2</v>
      </c>
      <c r="I123" s="249"/>
      <c r="J123" s="250">
        <f>ROUND(I123*H123,2)</f>
        <v>0</v>
      </c>
      <c r="K123" s="246" t="s">
        <v>793</v>
      </c>
      <c r="L123" s="251"/>
      <c r="M123" s="252" t="s">
        <v>19</v>
      </c>
      <c r="N123" s="253" t="s">
        <v>41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861</v>
      </c>
      <c r="AT123" s="192" t="s">
        <v>236</v>
      </c>
      <c r="AU123" s="192" t="s">
        <v>79</v>
      </c>
      <c r="AY123" s="20" t="s">
        <v>151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77</v>
      </c>
      <c r="BK123" s="193">
        <f>ROUND(I123*H123,2)</f>
        <v>0</v>
      </c>
      <c r="BL123" s="20" t="s">
        <v>608</v>
      </c>
      <c r="BM123" s="192" t="s">
        <v>903</v>
      </c>
    </row>
    <row r="124" spans="1:65" s="2" customFormat="1" ht="11.25">
      <c r="A124" s="37"/>
      <c r="B124" s="38"/>
      <c r="C124" s="39"/>
      <c r="D124" s="194" t="s">
        <v>163</v>
      </c>
      <c r="E124" s="39"/>
      <c r="F124" s="195" t="s">
        <v>902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163</v>
      </c>
      <c r="AU124" s="20" t="s">
        <v>79</v>
      </c>
    </row>
    <row r="125" spans="1:65" s="12" customFormat="1" ht="22.9" customHeight="1">
      <c r="B125" s="165"/>
      <c r="C125" s="166"/>
      <c r="D125" s="167" t="s">
        <v>69</v>
      </c>
      <c r="E125" s="179" t="s">
        <v>904</v>
      </c>
      <c r="F125" s="179" t="s">
        <v>905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P126+P149+P166+P175</f>
        <v>0</v>
      </c>
      <c r="Q125" s="173"/>
      <c r="R125" s="174">
        <f>R126+R149+R166+R175</f>
        <v>0</v>
      </c>
      <c r="S125" s="173"/>
      <c r="T125" s="175">
        <f>T126+T149+T166+T175</f>
        <v>0</v>
      </c>
      <c r="AR125" s="176" t="s">
        <v>160</v>
      </c>
      <c r="AT125" s="177" t="s">
        <v>69</v>
      </c>
      <c r="AU125" s="177" t="s">
        <v>77</v>
      </c>
      <c r="AY125" s="176" t="s">
        <v>151</v>
      </c>
      <c r="BK125" s="178">
        <f>BK126+BK149+BK166+BK175</f>
        <v>0</v>
      </c>
    </row>
    <row r="126" spans="1:65" s="12" customFormat="1" ht="20.85" customHeight="1">
      <c r="B126" s="165"/>
      <c r="C126" s="166"/>
      <c r="D126" s="167" t="s">
        <v>69</v>
      </c>
      <c r="E126" s="179" t="s">
        <v>906</v>
      </c>
      <c r="F126" s="179" t="s">
        <v>907</v>
      </c>
      <c r="G126" s="166"/>
      <c r="H126" s="166"/>
      <c r="I126" s="169"/>
      <c r="J126" s="180">
        <f>BK126</f>
        <v>0</v>
      </c>
      <c r="K126" s="166"/>
      <c r="L126" s="171"/>
      <c r="M126" s="172"/>
      <c r="N126" s="173"/>
      <c r="O126" s="173"/>
      <c r="P126" s="174">
        <f>SUM(P127:P148)</f>
        <v>0</v>
      </c>
      <c r="Q126" s="173"/>
      <c r="R126" s="174">
        <f>SUM(R127:R148)</f>
        <v>0</v>
      </c>
      <c r="S126" s="173"/>
      <c r="T126" s="175">
        <f>SUM(T127:T148)</f>
        <v>0</v>
      </c>
      <c r="AR126" s="176" t="s">
        <v>160</v>
      </c>
      <c r="AT126" s="177" t="s">
        <v>69</v>
      </c>
      <c r="AU126" s="177" t="s">
        <v>79</v>
      </c>
      <c r="AY126" s="176" t="s">
        <v>151</v>
      </c>
      <c r="BK126" s="178">
        <f>SUM(BK127:BK148)</f>
        <v>0</v>
      </c>
    </row>
    <row r="127" spans="1:65" s="2" customFormat="1" ht="24.2" customHeight="1">
      <c r="A127" s="37"/>
      <c r="B127" s="38"/>
      <c r="C127" s="181" t="s">
        <v>269</v>
      </c>
      <c r="D127" s="181" t="s">
        <v>155</v>
      </c>
      <c r="E127" s="182" t="s">
        <v>907</v>
      </c>
      <c r="F127" s="183" t="s">
        <v>908</v>
      </c>
      <c r="G127" s="184" t="s">
        <v>345</v>
      </c>
      <c r="H127" s="185">
        <v>13</v>
      </c>
      <c r="I127" s="186"/>
      <c r="J127" s="187">
        <f>ROUND(I127*H127,2)</f>
        <v>0</v>
      </c>
      <c r="K127" s="183" t="s">
        <v>793</v>
      </c>
      <c r="L127" s="42"/>
      <c r="M127" s="188" t="s">
        <v>19</v>
      </c>
      <c r="N127" s="189" t="s">
        <v>41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608</v>
      </c>
      <c r="AT127" s="192" t="s">
        <v>155</v>
      </c>
      <c r="AU127" s="192" t="s">
        <v>161</v>
      </c>
      <c r="AY127" s="20" t="s">
        <v>151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77</v>
      </c>
      <c r="BK127" s="193">
        <f>ROUND(I127*H127,2)</f>
        <v>0</v>
      </c>
      <c r="BL127" s="20" t="s">
        <v>608</v>
      </c>
      <c r="BM127" s="192" t="s">
        <v>909</v>
      </c>
    </row>
    <row r="128" spans="1:65" s="2" customFormat="1" ht="11.25">
      <c r="A128" s="37"/>
      <c r="B128" s="38"/>
      <c r="C128" s="39"/>
      <c r="D128" s="194" t="s">
        <v>163</v>
      </c>
      <c r="E128" s="39"/>
      <c r="F128" s="195" t="s">
        <v>908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163</v>
      </c>
      <c r="AU128" s="20" t="s">
        <v>161</v>
      </c>
    </row>
    <row r="129" spans="1:65" s="2" customFormat="1" ht="16.5" customHeight="1">
      <c r="A129" s="37"/>
      <c r="B129" s="38"/>
      <c r="C129" s="181" t="s">
        <v>8</v>
      </c>
      <c r="D129" s="181" t="s">
        <v>155</v>
      </c>
      <c r="E129" s="182" t="s">
        <v>910</v>
      </c>
      <c r="F129" s="183" t="s">
        <v>911</v>
      </c>
      <c r="G129" s="184" t="s">
        <v>448</v>
      </c>
      <c r="H129" s="185">
        <v>70</v>
      </c>
      <c r="I129" s="186"/>
      <c r="J129" s="187">
        <f>ROUND(I129*H129,2)</f>
        <v>0</v>
      </c>
      <c r="K129" s="183" t="s">
        <v>793</v>
      </c>
      <c r="L129" s="42"/>
      <c r="M129" s="188" t="s">
        <v>19</v>
      </c>
      <c r="N129" s="189" t="s">
        <v>41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608</v>
      </c>
      <c r="AT129" s="192" t="s">
        <v>155</v>
      </c>
      <c r="AU129" s="192" t="s">
        <v>161</v>
      </c>
      <c r="AY129" s="20" t="s">
        <v>151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77</v>
      </c>
      <c r="BK129" s="193">
        <f>ROUND(I129*H129,2)</f>
        <v>0</v>
      </c>
      <c r="BL129" s="20" t="s">
        <v>608</v>
      </c>
      <c r="BM129" s="192" t="s">
        <v>912</v>
      </c>
    </row>
    <row r="130" spans="1:65" s="2" customFormat="1" ht="11.25">
      <c r="A130" s="37"/>
      <c r="B130" s="38"/>
      <c r="C130" s="39"/>
      <c r="D130" s="194" t="s">
        <v>163</v>
      </c>
      <c r="E130" s="39"/>
      <c r="F130" s="195" t="s">
        <v>911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163</v>
      </c>
      <c r="AU130" s="20" t="s">
        <v>161</v>
      </c>
    </row>
    <row r="131" spans="1:65" s="2" customFormat="1" ht="24.2" customHeight="1">
      <c r="A131" s="37"/>
      <c r="B131" s="38"/>
      <c r="C131" s="181" t="s">
        <v>342</v>
      </c>
      <c r="D131" s="181" t="s">
        <v>155</v>
      </c>
      <c r="E131" s="182" t="s">
        <v>913</v>
      </c>
      <c r="F131" s="183" t="s">
        <v>914</v>
      </c>
      <c r="G131" s="184" t="s">
        <v>345</v>
      </c>
      <c r="H131" s="185">
        <v>3</v>
      </c>
      <c r="I131" s="186"/>
      <c r="J131" s="187">
        <f>ROUND(I131*H131,2)</f>
        <v>0</v>
      </c>
      <c r="K131" s="183" t="s">
        <v>793</v>
      </c>
      <c r="L131" s="42"/>
      <c r="M131" s="188" t="s">
        <v>19</v>
      </c>
      <c r="N131" s="189" t="s">
        <v>41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608</v>
      </c>
      <c r="AT131" s="192" t="s">
        <v>155</v>
      </c>
      <c r="AU131" s="192" t="s">
        <v>161</v>
      </c>
      <c r="AY131" s="20" t="s">
        <v>151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77</v>
      </c>
      <c r="BK131" s="193">
        <f>ROUND(I131*H131,2)</f>
        <v>0</v>
      </c>
      <c r="BL131" s="20" t="s">
        <v>608</v>
      </c>
      <c r="BM131" s="192" t="s">
        <v>915</v>
      </c>
    </row>
    <row r="132" spans="1:65" s="2" customFormat="1" ht="11.25">
      <c r="A132" s="37"/>
      <c r="B132" s="38"/>
      <c r="C132" s="39"/>
      <c r="D132" s="194" t="s">
        <v>163</v>
      </c>
      <c r="E132" s="39"/>
      <c r="F132" s="195" t="s">
        <v>914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163</v>
      </c>
      <c r="AU132" s="20" t="s">
        <v>161</v>
      </c>
    </row>
    <row r="133" spans="1:65" s="2" customFormat="1" ht="16.5" customHeight="1">
      <c r="A133" s="37"/>
      <c r="B133" s="38"/>
      <c r="C133" s="181" t="s">
        <v>170</v>
      </c>
      <c r="D133" s="181" t="s">
        <v>155</v>
      </c>
      <c r="E133" s="182" t="s">
        <v>916</v>
      </c>
      <c r="F133" s="183" t="s">
        <v>917</v>
      </c>
      <c r="G133" s="184" t="s">
        <v>448</v>
      </c>
      <c r="H133" s="185">
        <v>50</v>
      </c>
      <c r="I133" s="186"/>
      <c r="J133" s="187">
        <f>ROUND(I133*H133,2)</f>
        <v>0</v>
      </c>
      <c r="K133" s="183" t="s">
        <v>793</v>
      </c>
      <c r="L133" s="42"/>
      <c r="M133" s="188" t="s">
        <v>19</v>
      </c>
      <c r="N133" s="189" t="s">
        <v>41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608</v>
      </c>
      <c r="AT133" s="192" t="s">
        <v>155</v>
      </c>
      <c r="AU133" s="192" t="s">
        <v>161</v>
      </c>
      <c r="AY133" s="20" t="s">
        <v>151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77</v>
      </c>
      <c r="BK133" s="193">
        <f>ROUND(I133*H133,2)</f>
        <v>0</v>
      </c>
      <c r="BL133" s="20" t="s">
        <v>608</v>
      </c>
      <c r="BM133" s="192" t="s">
        <v>918</v>
      </c>
    </row>
    <row r="134" spans="1:65" s="2" customFormat="1" ht="11.25">
      <c r="A134" s="37"/>
      <c r="B134" s="38"/>
      <c r="C134" s="39"/>
      <c r="D134" s="194" t="s">
        <v>163</v>
      </c>
      <c r="E134" s="39"/>
      <c r="F134" s="195" t="s">
        <v>917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163</v>
      </c>
      <c r="AU134" s="20" t="s">
        <v>161</v>
      </c>
    </row>
    <row r="135" spans="1:65" s="2" customFormat="1" ht="16.5" customHeight="1">
      <c r="A135" s="37"/>
      <c r="B135" s="38"/>
      <c r="C135" s="181" t="s">
        <v>188</v>
      </c>
      <c r="D135" s="181" t="s">
        <v>155</v>
      </c>
      <c r="E135" s="182" t="s">
        <v>919</v>
      </c>
      <c r="F135" s="183" t="s">
        <v>920</v>
      </c>
      <c r="G135" s="184" t="s">
        <v>345</v>
      </c>
      <c r="H135" s="185">
        <v>3</v>
      </c>
      <c r="I135" s="186"/>
      <c r="J135" s="187">
        <f>ROUND(I135*H135,2)</f>
        <v>0</v>
      </c>
      <c r="K135" s="183" t="s">
        <v>793</v>
      </c>
      <c r="L135" s="42"/>
      <c r="M135" s="188" t="s">
        <v>19</v>
      </c>
      <c r="N135" s="189" t="s">
        <v>41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608</v>
      </c>
      <c r="AT135" s="192" t="s">
        <v>155</v>
      </c>
      <c r="AU135" s="192" t="s">
        <v>161</v>
      </c>
      <c r="AY135" s="20" t="s">
        <v>151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77</v>
      </c>
      <c r="BK135" s="193">
        <f>ROUND(I135*H135,2)</f>
        <v>0</v>
      </c>
      <c r="BL135" s="20" t="s">
        <v>608</v>
      </c>
      <c r="BM135" s="192" t="s">
        <v>921</v>
      </c>
    </row>
    <row r="136" spans="1:65" s="2" customFormat="1" ht="11.25">
      <c r="A136" s="37"/>
      <c r="B136" s="38"/>
      <c r="C136" s="39"/>
      <c r="D136" s="194" t="s">
        <v>163</v>
      </c>
      <c r="E136" s="39"/>
      <c r="F136" s="195" t="s">
        <v>920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163</v>
      </c>
      <c r="AU136" s="20" t="s">
        <v>161</v>
      </c>
    </row>
    <row r="137" spans="1:65" s="2" customFormat="1" ht="16.5" customHeight="1">
      <c r="A137" s="37"/>
      <c r="B137" s="38"/>
      <c r="C137" s="181" t="s">
        <v>294</v>
      </c>
      <c r="D137" s="181" t="s">
        <v>155</v>
      </c>
      <c r="E137" s="182" t="s">
        <v>922</v>
      </c>
      <c r="F137" s="183" t="s">
        <v>923</v>
      </c>
      <c r="G137" s="184" t="s">
        <v>870</v>
      </c>
      <c r="H137" s="185">
        <v>2</v>
      </c>
      <c r="I137" s="186"/>
      <c r="J137" s="187">
        <f>ROUND(I137*H137,2)</f>
        <v>0</v>
      </c>
      <c r="K137" s="183" t="s">
        <v>793</v>
      </c>
      <c r="L137" s="42"/>
      <c r="M137" s="188" t="s">
        <v>19</v>
      </c>
      <c r="N137" s="189" t="s">
        <v>41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608</v>
      </c>
      <c r="AT137" s="192" t="s">
        <v>155</v>
      </c>
      <c r="AU137" s="192" t="s">
        <v>161</v>
      </c>
      <c r="AY137" s="20" t="s">
        <v>151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77</v>
      </c>
      <c r="BK137" s="193">
        <f>ROUND(I137*H137,2)</f>
        <v>0</v>
      </c>
      <c r="BL137" s="20" t="s">
        <v>608</v>
      </c>
      <c r="BM137" s="192" t="s">
        <v>924</v>
      </c>
    </row>
    <row r="138" spans="1:65" s="2" customFormat="1" ht="11.25">
      <c r="A138" s="37"/>
      <c r="B138" s="38"/>
      <c r="C138" s="39"/>
      <c r="D138" s="194" t="s">
        <v>163</v>
      </c>
      <c r="E138" s="39"/>
      <c r="F138" s="195" t="s">
        <v>923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163</v>
      </c>
      <c r="AU138" s="20" t="s">
        <v>161</v>
      </c>
    </row>
    <row r="139" spans="1:65" s="2" customFormat="1" ht="16.5" customHeight="1">
      <c r="A139" s="37"/>
      <c r="B139" s="38"/>
      <c r="C139" s="181" t="s">
        <v>303</v>
      </c>
      <c r="D139" s="181" t="s">
        <v>155</v>
      </c>
      <c r="E139" s="182" t="s">
        <v>925</v>
      </c>
      <c r="F139" s="183" t="s">
        <v>926</v>
      </c>
      <c r="G139" s="184" t="s">
        <v>345</v>
      </c>
      <c r="H139" s="185">
        <v>17</v>
      </c>
      <c r="I139" s="186"/>
      <c r="J139" s="187">
        <f>ROUND(I139*H139,2)</f>
        <v>0</v>
      </c>
      <c r="K139" s="183" t="s">
        <v>793</v>
      </c>
      <c r="L139" s="42"/>
      <c r="M139" s="188" t="s">
        <v>19</v>
      </c>
      <c r="N139" s="189" t="s">
        <v>41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608</v>
      </c>
      <c r="AT139" s="192" t="s">
        <v>155</v>
      </c>
      <c r="AU139" s="192" t="s">
        <v>161</v>
      </c>
      <c r="AY139" s="20" t="s">
        <v>151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77</v>
      </c>
      <c r="BK139" s="193">
        <f>ROUND(I139*H139,2)</f>
        <v>0</v>
      </c>
      <c r="BL139" s="20" t="s">
        <v>608</v>
      </c>
      <c r="BM139" s="192" t="s">
        <v>927</v>
      </c>
    </row>
    <row r="140" spans="1:65" s="2" customFormat="1" ht="11.25">
      <c r="A140" s="37"/>
      <c r="B140" s="38"/>
      <c r="C140" s="39"/>
      <c r="D140" s="194" t="s">
        <v>163</v>
      </c>
      <c r="E140" s="39"/>
      <c r="F140" s="195" t="s">
        <v>926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163</v>
      </c>
      <c r="AU140" s="20" t="s">
        <v>161</v>
      </c>
    </row>
    <row r="141" spans="1:65" s="2" customFormat="1" ht="16.5" customHeight="1">
      <c r="A141" s="37"/>
      <c r="B141" s="38"/>
      <c r="C141" s="181" t="s">
        <v>309</v>
      </c>
      <c r="D141" s="181" t="s">
        <v>155</v>
      </c>
      <c r="E141" s="182" t="s">
        <v>928</v>
      </c>
      <c r="F141" s="183" t="s">
        <v>929</v>
      </c>
      <c r="G141" s="184" t="s">
        <v>345</v>
      </c>
      <c r="H141" s="185">
        <v>2</v>
      </c>
      <c r="I141" s="186"/>
      <c r="J141" s="187">
        <f>ROUND(I141*H141,2)</f>
        <v>0</v>
      </c>
      <c r="K141" s="183" t="s">
        <v>793</v>
      </c>
      <c r="L141" s="42"/>
      <c r="M141" s="188" t="s">
        <v>19</v>
      </c>
      <c r="N141" s="189" t="s">
        <v>41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608</v>
      </c>
      <c r="AT141" s="192" t="s">
        <v>155</v>
      </c>
      <c r="AU141" s="192" t="s">
        <v>161</v>
      </c>
      <c r="AY141" s="20" t="s">
        <v>151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77</v>
      </c>
      <c r="BK141" s="193">
        <f>ROUND(I141*H141,2)</f>
        <v>0</v>
      </c>
      <c r="BL141" s="20" t="s">
        <v>608</v>
      </c>
      <c r="BM141" s="192" t="s">
        <v>930</v>
      </c>
    </row>
    <row r="142" spans="1:65" s="2" customFormat="1" ht="11.25">
      <c r="A142" s="37"/>
      <c r="B142" s="38"/>
      <c r="C142" s="39"/>
      <c r="D142" s="194" t="s">
        <v>163</v>
      </c>
      <c r="E142" s="39"/>
      <c r="F142" s="195" t="s">
        <v>929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163</v>
      </c>
      <c r="AU142" s="20" t="s">
        <v>161</v>
      </c>
    </row>
    <row r="143" spans="1:65" s="2" customFormat="1" ht="16.5" customHeight="1">
      <c r="A143" s="37"/>
      <c r="B143" s="38"/>
      <c r="C143" s="181" t="s">
        <v>7</v>
      </c>
      <c r="D143" s="181" t="s">
        <v>155</v>
      </c>
      <c r="E143" s="182" t="s">
        <v>931</v>
      </c>
      <c r="F143" s="183" t="s">
        <v>932</v>
      </c>
      <c r="G143" s="184" t="s">
        <v>345</v>
      </c>
      <c r="H143" s="185">
        <v>2</v>
      </c>
      <c r="I143" s="186"/>
      <c r="J143" s="187">
        <f>ROUND(I143*H143,2)</f>
        <v>0</v>
      </c>
      <c r="K143" s="183" t="s">
        <v>793</v>
      </c>
      <c r="L143" s="42"/>
      <c r="M143" s="188" t="s">
        <v>19</v>
      </c>
      <c r="N143" s="189" t="s">
        <v>41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608</v>
      </c>
      <c r="AT143" s="192" t="s">
        <v>155</v>
      </c>
      <c r="AU143" s="192" t="s">
        <v>161</v>
      </c>
      <c r="AY143" s="20" t="s">
        <v>151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77</v>
      </c>
      <c r="BK143" s="193">
        <f>ROUND(I143*H143,2)</f>
        <v>0</v>
      </c>
      <c r="BL143" s="20" t="s">
        <v>608</v>
      </c>
      <c r="BM143" s="192" t="s">
        <v>933</v>
      </c>
    </row>
    <row r="144" spans="1:65" s="2" customFormat="1" ht="11.25">
      <c r="A144" s="37"/>
      <c r="B144" s="38"/>
      <c r="C144" s="39"/>
      <c r="D144" s="194" t="s">
        <v>163</v>
      </c>
      <c r="E144" s="39"/>
      <c r="F144" s="195" t="s">
        <v>932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163</v>
      </c>
      <c r="AU144" s="20" t="s">
        <v>161</v>
      </c>
    </row>
    <row r="145" spans="1:65" s="2" customFormat="1" ht="24.2" customHeight="1">
      <c r="A145" s="37"/>
      <c r="B145" s="38"/>
      <c r="C145" s="181" t="s">
        <v>323</v>
      </c>
      <c r="D145" s="181" t="s">
        <v>155</v>
      </c>
      <c r="E145" s="182" t="s">
        <v>934</v>
      </c>
      <c r="F145" s="183" t="s">
        <v>935</v>
      </c>
      <c r="G145" s="184" t="s">
        <v>345</v>
      </c>
      <c r="H145" s="185">
        <v>29</v>
      </c>
      <c r="I145" s="186"/>
      <c r="J145" s="187">
        <f>ROUND(I145*H145,2)</f>
        <v>0</v>
      </c>
      <c r="K145" s="183" t="s">
        <v>793</v>
      </c>
      <c r="L145" s="42"/>
      <c r="M145" s="188" t="s">
        <v>19</v>
      </c>
      <c r="N145" s="189" t="s">
        <v>41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608</v>
      </c>
      <c r="AT145" s="192" t="s">
        <v>155</v>
      </c>
      <c r="AU145" s="192" t="s">
        <v>161</v>
      </c>
      <c r="AY145" s="20" t="s">
        <v>151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77</v>
      </c>
      <c r="BK145" s="193">
        <f>ROUND(I145*H145,2)</f>
        <v>0</v>
      </c>
      <c r="BL145" s="20" t="s">
        <v>608</v>
      </c>
      <c r="BM145" s="192" t="s">
        <v>936</v>
      </c>
    </row>
    <row r="146" spans="1:65" s="2" customFormat="1" ht="11.25">
      <c r="A146" s="37"/>
      <c r="B146" s="38"/>
      <c r="C146" s="39"/>
      <c r="D146" s="194" t="s">
        <v>163</v>
      </c>
      <c r="E146" s="39"/>
      <c r="F146" s="195" t="s">
        <v>935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163</v>
      </c>
      <c r="AU146" s="20" t="s">
        <v>161</v>
      </c>
    </row>
    <row r="147" spans="1:65" s="2" customFormat="1" ht="24.2" customHeight="1">
      <c r="A147" s="37"/>
      <c r="B147" s="38"/>
      <c r="C147" s="181" t="s">
        <v>332</v>
      </c>
      <c r="D147" s="181" t="s">
        <v>155</v>
      </c>
      <c r="E147" s="182" t="s">
        <v>937</v>
      </c>
      <c r="F147" s="183" t="s">
        <v>938</v>
      </c>
      <c r="G147" s="184" t="s">
        <v>345</v>
      </c>
      <c r="H147" s="185">
        <v>10</v>
      </c>
      <c r="I147" s="186"/>
      <c r="J147" s="187">
        <f>ROUND(I147*H147,2)</f>
        <v>0</v>
      </c>
      <c r="K147" s="183" t="s">
        <v>793</v>
      </c>
      <c r="L147" s="42"/>
      <c r="M147" s="188" t="s">
        <v>19</v>
      </c>
      <c r="N147" s="189" t="s">
        <v>41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608</v>
      </c>
      <c r="AT147" s="192" t="s">
        <v>155</v>
      </c>
      <c r="AU147" s="192" t="s">
        <v>161</v>
      </c>
      <c r="AY147" s="20" t="s">
        <v>151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77</v>
      </c>
      <c r="BK147" s="193">
        <f>ROUND(I147*H147,2)</f>
        <v>0</v>
      </c>
      <c r="BL147" s="20" t="s">
        <v>608</v>
      </c>
      <c r="BM147" s="192" t="s">
        <v>939</v>
      </c>
    </row>
    <row r="148" spans="1:65" s="2" customFormat="1" ht="11.25">
      <c r="A148" s="37"/>
      <c r="B148" s="38"/>
      <c r="C148" s="39"/>
      <c r="D148" s="194" t="s">
        <v>163</v>
      </c>
      <c r="E148" s="39"/>
      <c r="F148" s="195" t="s">
        <v>938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163</v>
      </c>
      <c r="AU148" s="20" t="s">
        <v>161</v>
      </c>
    </row>
    <row r="149" spans="1:65" s="12" customFormat="1" ht="20.85" customHeight="1">
      <c r="B149" s="165"/>
      <c r="C149" s="166"/>
      <c r="D149" s="167" t="s">
        <v>69</v>
      </c>
      <c r="E149" s="179" t="s">
        <v>940</v>
      </c>
      <c r="F149" s="179" t="s">
        <v>941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SUM(P150:P165)</f>
        <v>0</v>
      </c>
      <c r="Q149" s="173"/>
      <c r="R149" s="174">
        <f>SUM(R150:R165)</f>
        <v>0</v>
      </c>
      <c r="S149" s="173"/>
      <c r="T149" s="175">
        <f>SUM(T150:T165)</f>
        <v>0</v>
      </c>
      <c r="AR149" s="176" t="s">
        <v>160</v>
      </c>
      <c r="AT149" s="177" t="s">
        <v>69</v>
      </c>
      <c r="AU149" s="177" t="s">
        <v>79</v>
      </c>
      <c r="AY149" s="176" t="s">
        <v>151</v>
      </c>
      <c r="BK149" s="178">
        <f>SUM(BK150:BK165)</f>
        <v>0</v>
      </c>
    </row>
    <row r="150" spans="1:65" s="2" customFormat="1" ht="16.5" customHeight="1">
      <c r="A150" s="37"/>
      <c r="B150" s="38"/>
      <c r="C150" s="181" t="s">
        <v>215</v>
      </c>
      <c r="D150" s="181" t="s">
        <v>155</v>
      </c>
      <c r="E150" s="182" t="s">
        <v>941</v>
      </c>
      <c r="F150" s="183" t="s">
        <v>942</v>
      </c>
      <c r="G150" s="184" t="s">
        <v>345</v>
      </c>
      <c r="H150" s="185">
        <v>1</v>
      </c>
      <c r="I150" s="186"/>
      <c r="J150" s="187">
        <f>ROUND(I150*H150,2)</f>
        <v>0</v>
      </c>
      <c r="K150" s="183" t="s">
        <v>793</v>
      </c>
      <c r="L150" s="42"/>
      <c r="M150" s="188" t="s">
        <v>19</v>
      </c>
      <c r="N150" s="189" t="s">
        <v>41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608</v>
      </c>
      <c r="AT150" s="192" t="s">
        <v>155</v>
      </c>
      <c r="AU150" s="192" t="s">
        <v>161</v>
      </c>
      <c r="AY150" s="20" t="s">
        <v>151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77</v>
      </c>
      <c r="BK150" s="193">
        <f>ROUND(I150*H150,2)</f>
        <v>0</v>
      </c>
      <c r="BL150" s="20" t="s">
        <v>608</v>
      </c>
      <c r="BM150" s="192" t="s">
        <v>943</v>
      </c>
    </row>
    <row r="151" spans="1:65" s="2" customFormat="1" ht="11.25">
      <c r="A151" s="37"/>
      <c r="B151" s="38"/>
      <c r="C151" s="39"/>
      <c r="D151" s="194" t="s">
        <v>163</v>
      </c>
      <c r="E151" s="39"/>
      <c r="F151" s="195" t="s">
        <v>942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163</v>
      </c>
      <c r="AU151" s="20" t="s">
        <v>161</v>
      </c>
    </row>
    <row r="152" spans="1:65" s="2" customFormat="1" ht="24.2" customHeight="1">
      <c r="A152" s="37"/>
      <c r="B152" s="38"/>
      <c r="C152" s="181" t="s">
        <v>401</v>
      </c>
      <c r="D152" s="181" t="s">
        <v>155</v>
      </c>
      <c r="E152" s="182" t="s">
        <v>944</v>
      </c>
      <c r="F152" s="183" t="s">
        <v>945</v>
      </c>
      <c r="G152" s="184" t="s">
        <v>345</v>
      </c>
      <c r="H152" s="185">
        <v>16</v>
      </c>
      <c r="I152" s="186"/>
      <c r="J152" s="187">
        <f>ROUND(I152*H152,2)</f>
        <v>0</v>
      </c>
      <c r="K152" s="183" t="s">
        <v>793</v>
      </c>
      <c r="L152" s="42"/>
      <c r="M152" s="188" t="s">
        <v>19</v>
      </c>
      <c r="N152" s="189" t="s">
        <v>41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608</v>
      </c>
      <c r="AT152" s="192" t="s">
        <v>155</v>
      </c>
      <c r="AU152" s="192" t="s">
        <v>161</v>
      </c>
      <c r="AY152" s="20" t="s">
        <v>151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77</v>
      </c>
      <c r="BK152" s="193">
        <f>ROUND(I152*H152,2)</f>
        <v>0</v>
      </c>
      <c r="BL152" s="20" t="s">
        <v>608</v>
      </c>
      <c r="BM152" s="192" t="s">
        <v>946</v>
      </c>
    </row>
    <row r="153" spans="1:65" s="2" customFormat="1" ht="11.25">
      <c r="A153" s="37"/>
      <c r="B153" s="38"/>
      <c r="C153" s="39"/>
      <c r="D153" s="194" t="s">
        <v>163</v>
      </c>
      <c r="E153" s="39"/>
      <c r="F153" s="195" t="s">
        <v>945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163</v>
      </c>
      <c r="AU153" s="20" t="s">
        <v>161</v>
      </c>
    </row>
    <row r="154" spans="1:65" s="2" customFormat="1" ht="16.5" customHeight="1">
      <c r="A154" s="37"/>
      <c r="B154" s="38"/>
      <c r="C154" s="181" t="s">
        <v>408</v>
      </c>
      <c r="D154" s="181" t="s">
        <v>155</v>
      </c>
      <c r="E154" s="182" t="s">
        <v>947</v>
      </c>
      <c r="F154" s="183" t="s">
        <v>948</v>
      </c>
      <c r="G154" s="184" t="s">
        <v>949</v>
      </c>
      <c r="H154" s="185">
        <v>4</v>
      </c>
      <c r="I154" s="186"/>
      <c r="J154" s="187">
        <f>ROUND(I154*H154,2)</f>
        <v>0</v>
      </c>
      <c r="K154" s="183" t="s">
        <v>793</v>
      </c>
      <c r="L154" s="42"/>
      <c r="M154" s="188" t="s">
        <v>19</v>
      </c>
      <c r="N154" s="189" t="s">
        <v>41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608</v>
      </c>
      <c r="AT154" s="192" t="s">
        <v>155</v>
      </c>
      <c r="AU154" s="192" t="s">
        <v>161</v>
      </c>
      <c r="AY154" s="20" t="s">
        <v>151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77</v>
      </c>
      <c r="BK154" s="193">
        <f>ROUND(I154*H154,2)</f>
        <v>0</v>
      </c>
      <c r="BL154" s="20" t="s">
        <v>608</v>
      </c>
      <c r="BM154" s="192" t="s">
        <v>950</v>
      </c>
    </row>
    <row r="155" spans="1:65" s="2" customFormat="1" ht="11.25">
      <c r="A155" s="37"/>
      <c r="B155" s="38"/>
      <c r="C155" s="39"/>
      <c r="D155" s="194" t="s">
        <v>163</v>
      </c>
      <c r="E155" s="39"/>
      <c r="F155" s="195" t="s">
        <v>948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163</v>
      </c>
      <c r="AU155" s="20" t="s">
        <v>161</v>
      </c>
    </row>
    <row r="156" spans="1:65" s="2" customFormat="1" ht="16.5" customHeight="1">
      <c r="A156" s="37"/>
      <c r="B156" s="38"/>
      <c r="C156" s="181" t="s">
        <v>241</v>
      </c>
      <c r="D156" s="181" t="s">
        <v>155</v>
      </c>
      <c r="E156" s="182" t="s">
        <v>951</v>
      </c>
      <c r="F156" s="183" t="s">
        <v>952</v>
      </c>
      <c r="G156" s="184" t="s">
        <v>949</v>
      </c>
      <c r="H156" s="185">
        <v>4</v>
      </c>
      <c r="I156" s="186"/>
      <c r="J156" s="187">
        <f>ROUND(I156*H156,2)</f>
        <v>0</v>
      </c>
      <c r="K156" s="183" t="s">
        <v>793</v>
      </c>
      <c r="L156" s="42"/>
      <c r="M156" s="188" t="s">
        <v>19</v>
      </c>
      <c r="N156" s="189" t="s">
        <v>41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608</v>
      </c>
      <c r="AT156" s="192" t="s">
        <v>155</v>
      </c>
      <c r="AU156" s="192" t="s">
        <v>161</v>
      </c>
      <c r="AY156" s="20" t="s">
        <v>151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77</v>
      </c>
      <c r="BK156" s="193">
        <f>ROUND(I156*H156,2)</f>
        <v>0</v>
      </c>
      <c r="BL156" s="20" t="s">
        <v>608</v>
      </c>
      <c r="BM156" s="192" t="s">
        <v>953</v>
      </c>
    </row>
    <row r="157" spans="1:65" s="2" customFormat="1" ht="11.25">
      <c r="A157" s="37"/>
      <c r="B157" s="38"/>
      <c r="C157" s="39"/>
      <c r="D157" s="194" t="s">
        <v>163</v>
      </c>
      <c r="E157" s="39"/>
      <c r="F157" s="195" t="s">
        <v>952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163</v>
      </c>
      <c r="AU157" s="20" t="s">
        <v>161</v>
      </c>
    </row>
    <row r="158" spans="1:65" s="2" customFormat="1" ht="16.5" customHeight="1">
      <c r="A158" s="37"/>
      <c r="B158" s="38"/>
      <c r="C158" s="181" t="s">
        <v>421</v>
      </c>
      <c r="D158" s="181" t="s">
        <v>155</v>
      </c>
      <c r="E158" s="182" t="s">
        <v>954</v>
      </c>
      <c r="F158" s="183" t="s">
        <v>955</v>
      </c>
      <c r="G158" s="184" t="s">
        <v>949</v>
      </c>
      <c r="H158" s="185">
        <v>4</v>
      </c>
      <c r="I158" s="186"/>
      <c r="J158" s="187">
        <f>ROUND(I158*H158,2)</f>
        <v>0</v>
      </c>
      <c r="K158" s="183" t="s">
        <v>793</v>
      </c>
      <c r="L158" s="42"/>
      <c r="M158" s="188" t="s">
        <v>19</v>
      </c>
      <c r="N158" s="189" t="s">
        <v>41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608</v>
      </c>
      <c r="AT158" s="192" t="s">
        <v>155</v>
      </c>
      <c r="AU158" s="192" t="s">
        <v>161</v>
      </c>
      <c r="AY158" s="20" t="s">
        <v>151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77</v>
      </c>
      <c r="BK158" s="193">
        <f>ROUND(I158*H158,2)</f>
        <v>0</v>
      </c>
      <c r="BL158" s="20" t="s">
        <v>608</v>
      </c>
      <c r="BM158" s="192" t="s">
        <v>956</v>
      </c>
    </row>
    <row r="159" spans="1:65" s="2" customFormat="1" ht="11.25">
      <c r="A159" s="37"/>
      <c r="B159" s="38"/>
      <c r="C159" s="39"/>
      <c r="D159" s="194" t="s">
        <v>163</v>
      </c>
      <c r="E159" s="39"/>
      <c r="F159" s="195" t="s">
        <v>955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163</v>
      </c>
      <c r="AU159" s="20" t="s">
        <v>161</v>
      </c>
    </row>
    <row r="160" spans="1:65" s="2" customFormat="1" ht="16.5" customHeight="1">
      <c r="A160" s="37"/>
      <c r="B160" s="38"/>
      <c r="C160" s="181" t="s">
        <v>428</v>
      </c>
      <c r="D160" s="181" t="s">
        <v>155</v>
      </c>
      <c r="E160" s="182" t="s">
        <v>957</v>
      </c>
      <c r="F160" s="183" t="s">
        <v>958</v>
      </c>
      <c r="G160" s="184" t="s">
        <v>949</v>
      </c>
      <c r="H160" s="185">
        <v>4</v>
      </c>
      <c r="I160" s="186"/>
      <c r="J160" s="187">
        <f>ROUND(I160*H160,2)</f>
        <v>0</v>
      </c>
      <c r="K160" s="183" t="s">
        <v>793</v>
      </c>
      <c r="L160" s="42"/>
      <c r="M160" s="188" t="s">
        <v>19</v>
      </c>
      <c r="N160" s="189" t="s">
        <v>41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608</v>
      </c>
      <c r="AT160" s="192" t="s">
        <v>155</v>
      </c>
      <c r="AU160" s="192" t="s">
        <v>161</v>
      </c>
      <c r="AY160" s="20" t="s">
        <v>151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77</v>
      </c>
      <c r="BK160" s="193">
        <f>ROUND(I160*H160,2)</f>
        <v>0</v>
      </c>
      <c r="BL160" s="20" t="s">
        <v>608</v>
      </c>
      <c r="BM160" s="192" t="s">
        <v>959</v>
      </c>
    </row>
    <row r="161" spans="1:65" s="2" customFormat="1" ht="11.25">
      <c r="A161" s="37"/>
      <c r="B161" s="38"/>
      <c r="C161" s="39"/>
      <c r="D161" s="194" t="s">
        <v>163</v>
      </c>
      <c r="E161" s="39"/>
      <c r="F161" s="195" t="s">
        <v>958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163</v>
      </c>
      <c r="AU161" s="20" t="s">
        <v>161</v>
      </c>
    </row>
    <row r="162" spans="1:65" s="2" customFormat="1" ht="16.5" customHeight="1">
      <c r="A162" s="37"/>
      <c r="B162" s="38"/>
      <c r="C162" s="181" t="s">
        <v>437</v>
      </c>
      <c r="D162" s="181" t="s">
        <v>155</v>
      </c>
      <c r="E162" s="182" t="s">
        <v>960</v>
      </c>
      <c r="F162" s="183" t="s">
        <v>961</v>
      </c>
      <c r="G162" s="184" t="s">
        <v>949</v>
      </c>
      <c r="H162" s="185">
        <v>4</v>
      </c>
      <c r="I162" s="186"/>
      <c r="J162" s="187">
        <f>ROUND(I162*H162,2)</f>
        <v>0</v>
      </c>
      <c r="K162" s="183" t="s">
        <v>793</v>
      </c>
      <c r="L162" s="42"/>
      <c r="M162" s="188" t="s">
        <v>19</v>
      </c>
      <c r="N162" s="189" t="s">
        <v>41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608</v>
      </c>
      <c r="AT162" s="192" t="s">
        <v>155</v>
      </c>
      <c r="AU162" s="192" t="s">
        <v>161</v>
      </c>
      <c r="AY162" s="20" t="s">
        <v>151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77</v>
      </c>
      <c r="BK162" s="193">
        <f>ROUND(I162*H162,2)</f>
        <v>0</v>
      </c>
      <c r="BL162" s="20" t="s">
        <v>608</v>
      </c>
      <c r="BM162" s="192" t="s">
        <v>962</v>
      </c>
    </row>
    <row r="163" spans="1:65" s="2" customFormat="1" ht="11.25">
      <c r="A163" s="37"/>
      <c r="B163" s="38"/>
      <c r="C163" s="39"/>
      <c r="D163" s="194" t="s">
        <v>163</v>
      </c>
      <c r="E163" s="39"/>
      <c r="F163" s="195" t="s">
        <v>961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163</v>
      </c>
      <c r="AU163" s="20" t="s">
        <v>161</v>
      </c>
    </row>
    <row r="164" spans="1:65" s="2" customFormat="1" ht="21.75" customHeight="1">
      <c r="A164" s="37"/>
      <c r="B164" s="38"/>
      <c r="C164" s="181" t="s">
        <v>445</v>
      </c>
      <c r="D164" s="181" t="s">
        <v>155</v>
      </c>
      <c r="E164" s="182" t="s">
        <v>963</v>
      </c>
      <c r="F164" s="183" t="s">
        <v>964</v>
      </c>
      <c r="G164" s="184" t="s">
        <v>949</v>
      </c>
      <c r="H164" s="185">
        <v>4</v>
      </c>
      <c r="I164" s="186"/>
      <c r="J164" s="187">
        <f>ROUND(I164*H164,2)</f>
        <v>0</v>
      </c>
      <c r="K164" s="183" t="s">
        <v>793</v>
      </c>
      <c r="L164" s="42"/>
      <c r="M164" s="188" t="s">
        <v>19</v>
      </c>
      <c r="N164" s="189" t="s">
        <v>41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608</v>
      </c>
      <c r="AT164" s="192" t="s">
        <v>155</v>
      </c>
      <c r="AU164" s="192" t="s">
        <v>161</v>
      </c>
      <c r="AY164" s="20" t="s">
        <v>151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77</v>
      </c>
      <c r="BK164" s="193">
        <f>ROUND(I164*H164,2)</f>
        <v>0</v>
      </c>
      <c r="BL164" s="20" t="s">
        <v>608</v>
      </c>
      <c r="BM164" s="192" t="s">
        <v>965</v>
      </c>
    </row>
    <row r="165" spans="1:65" s="2" customFormat="1" ht="11.25">
      <c r="A165" s="37"/>
      <c r="B165" s="38"/>
      <c r="C165" s="39"/>
      <c r="D165" s="194" t="s">
        <v>163</v>
      </c>
      <c r="E165" s="39"/>
      <c r="F165" s="195" t="s">
        <v>964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163</v>
      </c>
      <c r="AU165" s="20" t="s">
        <v>161</v>
      </c>
    </row>
    <row r="166" spans="1:65" s="12" customFormat="1" ht="20.85" customHeight="1">
      <c r="B166" s="165"/>
      <c r="C166" s="166"/>
      <c r="D166" s="167" t="s">
        <v>69</v>
      </c>
      <c r="E166" s="179" t="s">
        <v>966</v>
      </c>
      <c r="F166" s="179" t="s">
        <v>967</v>
      </c>
      <c r="G166" s="166"/>
      <c r="H166" s="166"/>
      <c r="I166" s="169"/>
      <c r="J166" s="180">
        <f>BK166</f>
        <v>0</v>
      </c>
      <c r="K166" s="166"/>
      <c r="L166" s="171"/>
      <c r="M166" s="172"/>
      <c r="N166" s="173"/>
      <c r="O166" s="173"/>
      <c r="P166" s="174">
        <f>SUM(P167:P174)</f>
        <v>0</v>
      </c>
      <c r="Q166" s="173"/>
      <c r="R166" s="174">
        <f>SUM(R167:R174)</f>
        <v>0</v>
      </c>
      <c r="S166" s="173"/>
      <c r="T166" s="175">
        <f>SUM(T167:T174)</f>
        <v>0</v>
      </c>
      <c r="AR166" s="176" t="s">
        <v>160</v>
      </c>
      <c r="AT166" s="177" t="s">
        <v>69</v>
      </c>
      <c r="AU166" s="177" t="s">
        <v>79</v>
      </c>
      <c r="AY166" s="176" t="s">
        <v>151</v>
      </c>
      <c r="BK166" s="178">
        <f>SUM(BK167:BK174)</f>
        <v>0</v>
      </c>
    </row>
    <row r="167" spans="1:65" s="2" customFormat="1" ht="16.5" customHeight="1">
      <c r="A167" s="37"/>
      <c r="B167" s="38"/>
      <c r="C167" s="181" t="s">
        <v>350</v>
      </c>
      <c r="D167" s="181" t="s">
        <v>155</v>
      </c>
      <c r="E167" s="182" t="s">
        <v>967</v>
      </c>
      <c r="F167" s="183" t="s">
        <v>968</v>
      </c>
      <c r="G167" s="184" t="s">
        <v>448</v>
      </c>
      <c r="H167" s="185">
        <v>50</v>
      </c>
      <c r="I167" s="186"/>
      <c r="J167" s="187">
        <f>ROUND(I167*H167,2)</f>
        <v>0</v>
      </c>
      <c r="K167" s="183" t="s">
        <v>793</v>
      </c>
      <c r="L167" s="42"/>
      <c r="M167" s="188" t="s">
        <v>19</v>
      </c>
      <c r="N167" s="189" t="s">
        <v>41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608</v>
      </c>
      <c r="AT167" s="192" t="s">
        <v>155</v>
      </c>
      <c r="AU167" s="192" t="s">
        <v>161</v>
      </c>
      <c r="AY167" s="20" t="s">
        <v>151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77</v>
      </c>
      <c r="BK167" s="193">
        <f>ROUND(I167*H167,2)</f>
        <v>0</v>
      </c>
      <c r="BL167" s="20" t="s">
        <v>608</v>
      </c>
      <c r="BM167" s="192" t="s">
        <v>969</v>
      </c>
    </row>
    <row r="168" spans="1:65" s="2" customFormat="1" ht="11.25">
      <c r="A168" s="37"/>
      <c r="B168" s="38"/>
      <c r="C168" s="39"/>
      <c r="D168" s="194" t="s">
        <v>163</v>
      </c>
      <c r="E168" s="39"/>
      <c r="F168" s="195" t="s">
        <v>968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163</v>
      </c>
      <c r="AU168" s="20" t="s">
        <v>161</v>
      </c>
    </row>
    <row r="169" spans="1:65" s="2" customFormat="1" ht="16.5" customHeight="1">
      <c r="A169" s="37"/>
      <c r="B169" s="38"/>
      <c r="C169" s="181" t="s">
        <v>357</v>
      </c>
      <c r="D169" s="181" t="s">
        <v>155</v>
      </c>
      <c r="E169" s="182" t="s">
        <v>970</v>
      </c>
      <c r="F169" s="183" t="s">
        <v>971</v>
      </c>
      <c r="G169" s="184" t="s">
        <v>448</v>
      </c>
      <c r="H169" s="185">
        <v>60</v>
      </c>
      <c r="I169" s="186"/>
      <c r="J169" s="187">
        <f>ROUND(I169*H169,2)</f>
        <v>0</v>
      </c>
      <c r="K169" s="183" t="s">
        <v>793</v>
      </c>
      <c r="L169" s="42"/>
      <c r="M169" s="188" t="s">
        <v>19</v>
      </c>
      <c r="N169" s="189" t="s">
        <v>41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608</v>
      </c>
      <c r="AT169" s="192" t="s">
        <v>155</v>
      </c>
      <c r="AU169" s="192" t="s">
        <v>161</v>
      </c>
      <c r="AY169" s="20" t="s">
        <v>151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77</v>
      </c>
      <c r="BK169" s="193">
        <f>ROUND(I169*H169,2)</f>
        <v>0</v>
      </c>
      <c r="BL169" s="20" t="s">
        <v>608</v>
      </c>
      <c r="BM169" s="192" t="s">
        <v>972</v>
      </c>
    </row>
    <row r="170" spans="1:65" s="2" customFormat="1" ht="11.25">
      <c r="A170" s="37"/>
      <c r="B170" s="38"/>
      <c r="C170" s="39"/>
      <c r="D170" s="194" t="s">
        <v>163</v>
      </c>
      <c r="E170" s="39"/>
      <c r="F170" s="195" t="s">
        <v>971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163</v>
      </c>
      <c r="AU170" s="20" t="s">
        <v>161</v>
      </c>
    </row>
    <row r="171" spans="1:65" s="2" customFormat="1" ht="16.5" customHeight="1">
      <c r="A171" s="37"/>
      <c r="B171" s="38"/>
      <c r="C171" s="181" t="s">
        <v>205</v>
      </c>
      <c r="D171" s="181" t="s">
        <v>155</v>
      </c>
      <c r="E171" s="182" t="s">
        <v>973</v>
      </c>
      <c r="F171" s="183" t="s">
        <v>974</v>
      </c>
      <c r="G171" s="184" t="s">
        <v>870</v>
      </c>
      <c r="H171" s="185">
        <v>2</v>
      </c>
      <c r="I171" s="186"/>
      <c r="J171" s="187">
        <f>ROUND(I171*H171,2)</f>
        <v>0</v>
      </c>
      <c r="K171" s="183" t="s">
        <v>793</v>
      </c>
      <c r="L171" s="42"/>
      <c r="M171" s="188" t="s">
        <v>19</v>
      </c>
      <c r="N171" s="189" t="s">
        <v>41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608</v>
      </c>
      <c r="AT171" s="192" t="s">
        <v>155</v>
      </c>
      <c r="AU171" s="192" t="s">
        <v>161</v>
      </c>
      <c r="AY171" s="20" t="s">
        <v>151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77</v>
      </c>
      <c r="BK171" s="193">
        <f>ROUND(I171*H171,2)</f>
        <v>0</v>
      </c>
      <c r="BL171" s="20" t="s">
        <v>608</v>
      </c>
      <c r="BM171" s="192" t="s">
        <v>975</v>
      </c>
    </row>
    <row r="172" spans="1:65" s="2" customFormat="1" ht="11.25">
      <c r="A172" s="37"/>
      <c r="B172" s="38"/>
      <c r="C172" s="39"/>
      <c r="D172" s="194" t="s">
        <v>163</v>
      </c>
      <c r="E172" s="39"/>
      <c r="F172" s="195" t="s">
        <v>974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163</v>
      </c>
      <c r="AU172" s="20" t="s">
        <v>161</v>
      </c>
    </row>
    <row r="173" spans="1:65" s="2" customFormat="1" ht="16.5" customHeight="1">
      <c r="A173" s="37"/>
      <c r="B173" s="38"/>
      <c r="C173" s="181" t="s">
        <v>372</v>
      </c>
      <c r="D173" s="181" t="s">
        <v>155</v>
      </c>
      <c r="E173" s="182" t="s">
        <v>976</v>
      </c>
      <c r="F173" s="183" t="s">
        <v>977</v>
      </c>
      <c r="G173" s="184" t="s">
        <v>448</v>
      </c>
      <c r="H173" s="185">
        <v>110</v>
      </c>
      <c r="I173" s="186"/>
      <c r="J173" s="187">
        <f>ROUND(I173*H173,2)</f>
        <v>0</v>
      </c>
      <c r="K173" s="183" t="s">
        <v>793</v>
      </c>
      <c r="L173" s="42"/>
      <c r="M173" s="188" t="s">
        <v>19</v>
      </c>
      <c r="N173" s="189" t="s">
        <v>41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608</v>
      </c>
      <c r="AT173" s="192" t="s">
        <v>155</v>
      </c>
      <c r="AU173" s="192" t="s">
        <v>161</v>
      </c>
      <c r="AY173" s="20" t="s">
        <v>151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77</v>
      </c>
      <c r="BK173" s="193">
        <f>ROUND(I173*H173,2)</f>
        <v>0</v>
      </c>
      <c r="BL173" s="20" t="s">
        <v>608</v>
      </c>
      <c r="BM173" s="192" t="s">
        <v>978</v>
      </c>
    </row>
    <row r="174" spans="1:65" s="2" customFormat="1" ht="11.25">
      <c r="A174" s="37"/>
      <c r="B174" s="38"/>
      <c r="C174" s="39"/>
      <c r="D174" s="194" t="s">
        <v>163</v>
      </c>
      <c r="E174" s="39"/>
      <c r="F174" s="195" t="s">
        <v>977</v>
      </c>
      <c r="G174" s="39"/>
      <c r="H174" s="39"/>
      <c r="I174" s="196"/>
      <c r="J174" s="39"/>
      <c r="K174" s="39"/>
      <c r="L174" s="42"/>
      <c r="M174" s="197"/>
      <c r="N174" s="19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163</v>
      </c>
      <c r="AU174" s="20" t="s">
        <v>161</v>
      </c>
    </row>
    <row r="175" spans="1:65" s="12" customFormat="1" ht="20.85" customHeight="1">
      <c r="B175" s="165"/>
      <c r="C175" s="166"/>
      <c r="D175" s="167" t="s">
        <v>69</v>
      </c>
      <c r="E175" s="179" t="s">
        <v>979</v>
      </c>
      <c r="F175" s="179" t="s">
        <v>788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SUM(P176:P177)</f>
        <v>0</v>
      </c>
      <c r="Q175" s="173"/>
      <c r="R175" s="174">
        <f>SUM(R176:R177)</f>
        <v>0</v>
      </c>
      <c r="S175" s="173"/>
      <c r="T175" s="175">
        <f>SUM(T176:T177)</f>
        <v>0</v>
      </c>
      <c r="AR175" s="176" t="s">
        <v>160</v>
      </c>
      <c r="AT175" s="177" t="s">
        <v>69</v>
      </c>
      <c r="AU175" s="177" t="s">
        <v>79</v>
      </c>
      <c r="AY175" s="176" t="s">
        <v>151</v>
      </c>
      <c r="BK175" s="178">
        <f>SUM(BK176:BK177)</f>
        <v>0</v>
      </c>
    </row>
    <row r="176" spans="1:65" s="2" customFormat="1" ht="16.5" customHeight="1">
      <c r="A176" s="37"/>
      <c r="B176" s="38"/>
      <c r="C176" s="181" t="s">
        <v>382</v>
      </c>
      <c r="D176" s="181" t="s">
        <v>155</v>
      </c>
      <c r="E176" s="182" t="s">
        <v>788</v>
      </c>
      <c r="F176" s="183" t="s">
        <v>980</v>
      </c>
      <c r="G176" s="184" t="s">
        <v>158</v>
      </c>
      <c r="H176" s="185">
        <v>10</v>
      </c>
      <c r="I176" s="186"/>
      <c r="J176" s="187">
        <f>ROUND(I176*H176,2)</f>
        <v>0</v>
      </c>
      <c r="K176" s="183" t="s">
        <v>793</v>
      </c>
      <c r="L176" s="42"/>
      <c r="M176" s="188" t="s">
        <v>19</v>
      </c>
      <c r="N176" s="189" t="s">
        <v>41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608</v>
      </c>
      <c r="AT176" s="192" t="s">
        <v>155</v>
      </c>
      <c r="AU176" s="192" t="s">
        <v>161</v>
      </c>
      <c r="AY176" s="20" t="s">
        <v>151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77</v>
      </c>
      <c r="BK176" s="193">
        <f>ROUND(I176*H176,2)</f>
        <v>0</v>
      </c>
      <c r="BL176" s="20" t="s">
        <v>608</v>
      </c>
      <c r="BM176" s="192" t="s">
        <v>981</v>
      </c>
    </row>
    <row r="177" spans="1:47" s="2" customFormat="1" ht="11.25">
      <c r="A177" s="37"/>
      <c r="B177" s="38"/>
      <c r="C177" s="39"/>
      <c r="D177" s="194" t="s">
        <v>163</v>
      </c>
      <c r="E177" s="39"/>
      <c r="F177" s="195" t="s">
        <v>980</v>
      </c>
      <c r="G177" s="39"/>
      <c r="H177" s="39"/>
      <c r="I177" s="196"/>
      <c r="J177" s="39"/>
      <c r="K177" s="39"/>
      <c r="L177" s="42"/>
      <c r="M177" s="257"/>
      <c r="N177" s="258"/>
      <c r="O177" s="259"/>
      <c r="P177" s="259"/>
      <c r="Q177" s="259"/>
      <c r="R177" s="259"/>
      <c r="S177" s="259"/>
      <c r="T177" s="260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163</v>
      </c>
      <c r="AU177" s="20" t="s">
        <v>161</v>
      </c>
    </row>
    <row r="178" spans="1:47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zDkDxnDv7RC8d0xrXabkoHmlx3Ohpr7FSWYirDfCbvdOv6i7F1bhfjN1GpPPdx4C5baA2HhhxnnnxTemZTCnZA==" saltValue="ZWE2o+MXVhyGvT+pbHfx5ae2Gvh84JdVWU2jis8lH+phG4ViEPO1Dla68jkGxfnCduAq/qAwgQx+YnQ/AR87Fw==" spinCount="100000" sheet="1" objects="1" scenarios="1" formatColumns="0" formatRows="0" autoFilter="0"/>
  <autoFilter ref="C93:K177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0" t="s">
        <v>94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79</v>
      </c>
    </row>
    <row r="4" spans="1:46" s="1" customFormat="1" ht="24.95" customHeight="1">
      <c r="B4" s="23"/>
      <c r="D4" s="113" t="s">
        <v>95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2" t="str">
        <f>'Rekapitulace stavby'!K6</f>
        <v>Stavební úpravy dílen v ZŠ Lískovec</v>
      </c>
      <c r="F7" s="393"/>
      <c r="G7" s="393"/>
      <c r="H7" s="393"/>
      <c r="L7" s="23"/>
    </row>
    <row r="8" spans="1:46" s="2" customFormat="1" ht="12" customHeight="1">
      <c r="A8" s="37"/>
      <c r="B8" s="42"/>
      <c r="C8" s="37"/>
      <c r="D8" s="115" t="s">
        <v>96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4" t="s">
        <v>982</v>
      </c>
      <c r="F9" s="395"/>
      <c r="G9" s="395"/>
      <c r="H9" s="395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11. 4. 2024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19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27</v>
      </c>
      <c r="F15" s="37"/>
      <c r="G15" s="37"/>
      <c r="H15" s="37"/>
      <c r="I15" s="115" t="s">
        <v>28</v>
      </c>
      <c r="J15" s="106" t="s">
        <v>19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29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6" t="str">
        <f>'Rekapitulace stavby'!E14</f>
        <v>Vyplň údaj</v>
      </c>
      <c r="F18" s="397"/>
      <c r="G18" s="397"/>
      <c r="H18" s="397"/>
      <c r="I18" s="115" t="s">
        <v>28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31</v>
      </c>
      <c r="E20" s="37"/>
      <c r="F20" s="37"/>
      <c r="G20" s="37"/>
      <c r="H20" s="37"/>
      <c r="I20" s="115" t="s">
        <v>26</v>
      </c>
      <c r="J20" s="106" t="s">
        <v>19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27</v>
      </c>
      <c r="F21" s="37"/>
      <c r="G21" s="37"/>
      <c r="H21" s="37"/>
      <c r="I21" s="115" t="s">
        <v>28</v>
      </c>
      <c r="J21" s="106" t="s">
        <v>19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33</v>
      </c>
      <c r="E23" s="37"/>
      <c r="F23" s="37"/>
      <c r="G23" s="37"/>
      <c r="H23" s="37"/>
      <c r="I23" s="115" t="s">
        <v>26</v>
      </c>
      <c r="J23" s="106" t="s">
        <v>19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27</v>
      </c>
      <c r="F24" s="37"/>
      <c r="G24" s="37"/>
      <c r="H24" s="37"/>
      <c r="I24" s="115" t="s">
        <v>28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34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398" t="s">
        <v>19</v>
      </c>
      <c r="F27" s="398"/>
      <c r="G27" s="398"/>
      <c r="H27" s="39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36</v>
      </c>
      <c r="E30" s="37"/>
      <c r="F30" s="37"/>
      <c r="G30" s="37"/>
      <c r="H30" s="37"/>
      <c r="I30" s="37"/>
      <c r="J30" s="123">
        <f>ROUND(J82,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38</v>
      </c>
      <c r="G32" s="37"/>
      <c r="H32" s="37"/>
      <c r="I32" s="124" t="s">
        <v>37</v>
      </c>
      <c r="J32" s="124" t="s">
        <v>39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40</v>
      </c>
      <c r="E33" s="115" t="s">
        <v>41</v>
      </c>
      <c r="F33" s="126">
        <f>ROUND((SUM(BE82:BE91)),  2)</f>
        <v>0</v>
      </c>
      <c r="G33" s="37"/>
      <c r="H33" s="37"/>
      <c r="I33" s="127">
        <v>0.21</v>
      </c>
      <c r="J33" s="126">
        <f>ROUND(((SUM(BE82:BE91))*I33),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42</v>
      </c>
      <c r="F34" s="126">
        <f>ROUND((SUM(BF82:BF91)),  2)</f>
        <v>0</v>
      </c>
      <c r="G34" s="37"/>
      <c r="H34" s="37"/>
      <c r="I34" s="127">
        <v>0.15</v>
      </c>
      <c r="J34" s="126">
        <f>ROUND(((SUM(BF82:BF91))*I34),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43</v>
      </c>
      <c r="F35" s="126">
        <f>ROUND((SUM(BG82:BG91)),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44</v>
      </c>
      <c r="F36" s="126">
        <f>ROUND((SUM(BH82:BH91)),  2)</f>
        <v>0</v>
      </c>
      <c r="G36" s="37"/>
      <c r="H36" s="37"/>
      <c r="I36" s="127">
        <v>0.15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45</v>
      </c>
      <c r="F37" s="126">
        <f>ROUND((SUM(BI82:BI91)),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46</v>
      </c>
      <c r="E39" s="130"/>
      <c r="F39" s="130"/>
      <c r="G39" s="131" t="s">
        <v>47</v>
      </c>
      <c r="H39" s="132" t="s">
        <v>48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9" t="str">
        <f>E7</f>
        <v>Stavební úpravy dílen v ZŠ Lískovec</v>
      </c>
      <c r="F48" s="400"/>
      <c r="G48" s="400"/>
      <c r="H48" s="400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48" t="str">
        <f>E9</f>
        <v>VON - Vedlejší a ostatní náklady</v>
      </c>
      <c r="F50" s="401"/>
      <c r="G50" s="401"/>
      <c r="H50" s="401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ZŠ a MŠ Lískovec, K Sedlištím 320,738 01 FM</v>
      </c>
      <c r="G52" s="39"/>
      <c r="H52" s="39"/>
      <c r="I52" s="32" t="s">
        <v>23</v>
      </c>
      <c r="J52" s="62" t="str">
        <f>IF(J12="","",J12)</f>
        <v>11. 4. 2024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 xml:space="preserve"> </v>
      </c>
      <c r="G54" s="39"/>
      <c r="H54" s="39"/>
      <c r="I54" s="32" t="s">
        <v>31</v>
      </c>
      <c r="J54" s="35" t="str">
        <f>E21</f>
        <v xml:space="preserve"> 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99</v>
      </c>
      <c r="D57" s="140"/>
      <c r="E57" s="140"/>
      <c r="F57" s="140"/>
      <c r="G57" s="140"/>
      <c r="H57" s="140"/>
      <c r="I57" s="140"/>
      <c r="J57" s="141" t="s">
        <v>100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68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43"/>
      <c r="C60" s="144"/>
      <c r="D60" s="145" t="s">
        <v>983</v>
      </c>
      <c r="E60" s="146"/>
      <c r="F60" s="146"/>
      <c r="G60" s="146"/>
      <c r="H60" s="146"/>
      <c r="I60" s="146"/>
      <c r="J60" s="147">
        <f>J83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984</v>
      </c>
      <c r="E61" s="151"/>
      <c r="F61" s="151"/>
      <c r="G61" s="151"/>
      <c r="H61" s="151"/>
      <c r="I61" s="151"/>
      <c r="J61" s="152">
        <f>J84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985</v>
      </c>
      <c r="E62" s="151"/>
      <c r="F62" s="151"/>
      <c r="G62" s="151"/>
      <c r="H62" s="151"/>
      <c r="I62" s="151"/>
      <c r="J62" s="152">
        <f>J88</f>
        <v>0</v>
      </c>
      <c r="K62" s="100"/>
      <c r="L62" s="153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6" t="s">
        <v>136</v>
      </c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>
      <c r="A72" s="37"/>
      <c r="B72" s="38"/>
      <c r="C72" s="39"/>
      <c r="D72" s="39"/>
      <c r="E72" s="399" t="str">
        <f>E7</f>
        <v>Stavební úpravy dílen v ZŠ Lískovec</v>
      </c>
      <c r="F72" s="400"/>
      <c r="G72" s="400"/>
      <c r="H72" s="400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96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48" t="str">
        <f>E9</f>
        <v>VON - Vedlejší a ostatní náklady</v>
      </c>
      <c r="F74" s="401"/>
      <c r="G74" s="401"/>
      <c r="H74" s="401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21</v>
      </c>
      <c r="D76" s="39"/>
      <c r="E76" s="39"/>
      <c r="F76" s="30" t="str">
        <f>F12</f>
        <v>ZŠ a MŠ Lískovec, K Sedlištím 320,738 01 FM</v>
      </c>
      <c r="G76" s="39"/>
      <c r="H76" s="39"/>
      <c r="I76" s="32" t="s">
        <v>23</v>
      </c>
      <c r="J76" s="62" t="str">
        <f>IF(J12="","",J12)</f>
        <v>11. 4. 2024</v>
      </c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2" t="s">
        <v>25</v>
      </c>
      <c r="D78" s="39"/>
      <c r="E78" s="39"/>
      <c r="F78" s="30" t="str">
        <f>E15</f>
        <v xml:space="preserve"> </v>
      </c>
      <c r="G78" s="39"/>
      <c r="H78" s="39"/>
      <c r="I78" s="32" t="s">
        <v>31</v>
      </c>
      <c r="J78" s="35" t="str">
        <f>E21</f>
        <v xml:space="preserve"> </v>
      </c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29</v>
      </c>
      <c r="D79" s="39"/>
      <c r="E79" s="39"/>
      <c r="F79" s="30" t="str">
        <f>IF(E18="","",E18)</f>
        <v>Vyplň údaj</v>
      </c>
      <c r="G79" s="39"/>
      <c r="H79" s="39"/>
      <c r="I79" s="32" t="s">
        <v>33</v>
      </c>
      <c r="J79" s="35" t="str">
        <f>E24</f>
        <v xml:space="preserve"> </v>
      </c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54"/>
      <c r="B81" s="155"/>
      <c r="C81" s="156" t="s">
        <v>137</v>
      </c>
      <c r="D81" s="157" t="s">
        <v>55</v>
      </c>
      <c r="E81" s="157" t="s">
        <v>51</v>
      </c>
      <c r="F81" s="157" t="s">
        <v>52</v>
      </c>
      <c r="G81" s="157" t="s">
        <v>138</v>
      </c>
      <c r="H81" s="157" t="s">
        <v>139</v>
      </c>
      <c r="I81" s="157" t="s">
        <v>140</v>
      </c>
      <c r="J81" s="157" t="s">
        <v>100</v>
      </c>
      <c r="K81" s="158" t="s">
        <v>141</v>
      </c>
      <c r="L81" s="159"/>
      <c r="M81" s="71" t="s">
        <v>19</v>
      </c>
      <c r="N81" s="72" t="s">
        <v>40</v>
      </c>
      <c r="O81" s="72" t="s">
        <v>142</v>
      </c>
      <c r="P81" s="72" t="s">
        <v>143</v>
      </c>
      <c r="Q81" s="72" t="s">
        <v>144</v>
      </c>
      <c r="R81" s="72" t="s">
        <v>145</v>
      </c>
      <c r="S81" s="72" t="s">
        <v>146</v>
      </c>
      <c r="T81" s="73" t="s">
        <v>147</v>
      </c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</row>
    <row r="82" spans="1:65" s="2" customFormat="1" ht="22.9" customHeight="1">
      <c r="A82" s="37"/>
      <c r="B82" s="38"/>
      <c r="C82" s="78" t="s">
        <v>148</v>
      </c>
      <c r="D82" s="39"/>
      <c r="E82" s="39"/>
      <c r="F82" s="39"/>
      <c r="G82" s="39"/>
      <c r="H82" s="39"/>
      <c r="I82" s="39"/>
      <c r="J82" s="160">
        <f>BK82</f>
        <v>0</v>
      </c>
      <c r="K82" s="39"/>
      <c r="L82" s="42"/>
      <c r="M82" s="74"/>
      <c r="N82" s="161"/>
      <c r="O82" s="75"/>
      <c r="P82" s="162">
        <f>P83</f>
        <v>0</v>
      </c>
      <c r="Q82" s="75"/>
      <c r="R82" s="162">
        <f>R83</f>
        <v>0</v>
      </c>
      <c r="S82" s="75"/>
      <c r="T82" s="163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69</v>
      </c>
      <c r="AU82" s="20" t="s">
        <v>101</v>
      </c>
      <c r="BK82" s="164">
        <f>BK83</f>
        <v>0</v>
      </c>
    </row>
    <row r="83" spans="1:65" s="12" customFormat="1" ht="25.9" customHeight="1">
      <c r="B83" s="165"/>
      <c r="C83" s="166"/>
      <c r="D83" s="167" t="s">
        <v>69</v>
      </c>
      <c r="E83" s="168" t="s">
        <v>986</v>
      </c>
      <c r="F83" s="168" t="s">
        <v>987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P84+P88</f>
        <v>0</v>
      </c>
      <c r="Q83" s="173"/>
      <c r="R83" s="174">
        <f>R84+R88</f>
        <v>0</v>
      </c>
      <c r="S83" s="173"/>
      <c r="T83" s="175">
        <f>T84+T88</f>
        <v>0</v>
      </c>
      <c r="AR83" s="176" t="s">
        <v>190</v>
      </c>
      <c r="AT83" s="177" t="s">
        <v>69</v>
      </c>
      <c r="AU83" s="177" t="s">
        <v>70</v>
      </c>
      <c r="AY83" s="176" t="s">
        <v>151</v>
      </c>
      <c r="BK83" s="178">
        <f>BK84+BK88</f>
        <v>0</v>
      </c>
    </row>
    <row r="84" spans="1:65" s="12" customFormat="1" ht="22.9" customHeight="1">
      <c r="B84" s="165"/>
      <c r="C84" s="166"/>
      <c r="D84" s="167" t="s">
        <v>69</v>
      </c>
      <c r="E84" s="179" t="s">
        <v>988</v>
      </c>
      <c r="F84" s="179" t="s">
        <v>989</v>
      </c>
      <c r="G84" s="166"/>
      <c r="H84" s="166"/>
      <c r="I84" s="169"/>
      <c r="J84" s="180">
        <f>BK84</f>
        <v>0</v>
      </c>
      <c r="K84" s="166"/>
      <c r="L84" s="171"/>
      <c r="M84" s="172"/>
      <c r="N84" s="173"/>
      <c r="O84" s="173"/>
      <c r="P84" s="174">
        <f>SUM(P85:P87)</f>
        <v>0</v>
      </c>
      <c r="Q84" s="173"/>
      <c r="R84" s="174">
        <f>SUM(R85:R87)</f>
        <v>0</v>
      </c>
      <c r="S84" s="173"/>
      <c r="T84" s="175">
        <f>SUM(T85:T87)</f>
        <v>0</v>
      </c>
      <c r="AR84" s="176" t="s">
        <v>190</v>
      </c>
      <c r="AT84" s="177" t="s">
        <v>69</v>
      </c>
      <c r="AU84" s="177" t="s">
        <v>77</v>
      </c>
      <c r="AY84" s="176" t="s">
        <v>151</v>
      </c>
      <c r="BK84" s="178">
        <f>SUM(BK85:BK87)</f>
        <v>0</v>
      </c>
    </row>
    <row r="85" spans="1:65" s="2" customFormat="1" ht="16.5" customHeight="1">
      <c r="A85" s="37"/>
      <c r="B85" s="38"/>
      <c r="C85" s="181" t="s">
        <v>77</v>
      </c>
      <c r="D85" s="181" t="s">
        <v>155</v>
      </c>
      <c r="E85" s="182" t="s">
        <v>990</v>
      </c>
      <c r="F85" s="183" t="s">
        <v>989</v>
      </c>
      <c r="G85" s="184" t="s">
        <v>792</v>
      </c>
      <c r="H85" s="185">
        <v>1</v>
      </c>
      <c r="I85" s="186"/>
      <c r="J85" s="187">
        <f>ROUND(I85*H85,2)</f>
        <v>0</v>
      </c>
      <c r="K85" s="183" t="s">
        <v>793</v>
      </c>
      <c r="L85" s="42"/>
      <c r="M85" s="188" t="s">
        <v>19</v>
      </c>
      <c r="N85" s="189" t="s">
        <v>41</v>
      </c>
      <c r="O85" s="67"/>
      <c r="P85" s="190">
        <f>O85*H85</f>
        <v>0</v>
      </c>
      <c r="Q85" s="190">
        <v>0</v>
      </c>
      <c r="R85" s="190">
        <f>Q85*H85</f>
        <v>0</v>
      </c>
      <c r="S85" s="190">
        <v>0</v>
      </c>
      <c r="T85" s="191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92" t="s">
        <v>991</v>
      </c>
      <c r="AT85" s="192" t="s">
        <v>155</v>
      </c>
      <c r="AU85" s="192" t="s">
        <v>79</v>
      </c>
      <c r="AY85" s="20" t="s">
        <v>151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20" t="s">
        <v>77</v>
      </c>
      <c r="BK85" s="193">
        <f>ROUND(I85*H85,2)</f>
        <v>0</v>
      </c>
      <c r="BL85" s="20" t="s">
        <v>991</v>
      </c>
      <c r="BM85" s="192" t="s">
        <v>992</v>
      </c>
    </row>
    <row r="86" spans="1:65" s="2" customFormat="1" ht="11.25">
      <c r="A86" s="37"/>
      <c r="B86" s="38"/>
      <c r="C86" s="39"/>
      <c r="D86" s="194" t="s">
        <v>163</v>
      </c>
      <c r="E86" s="39"/>
      <c r="F86" s="195" t="s">
        <v>989</v>
      </c>
      <c r="G86" s="39"/>
      <c r="H86" s="39"/>
      <c r="I86" s="196"/>
      <c r="J86" s="39"/>
      <c r="K86" s="39"/>
      <c r="L86" s="42"/>
      <c r="M86" s="197"/>
      <c r="N86" s="198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163</v>
      </c>
      <c r="AU86" s="20" t="s">
        <v>79</v>
      </c>
    </row>
    <row r="87" spans="1:65" s="13" customFormat="1" ht="11.25">
      <c r="B87" s="201"/>
      <c r="C87" s="202"/>
      <c r="D87" s="194" t="s">
        <v>167</v>
      </c>
      <c r="E87" s="203" t="s">
        <v>19</v>
      </c>
      <c r="F87" s="204" t="s">
        <v>993</v>
      </c>
      <c r="G87" s="202"/>
      <c r="H87" s="205">
        <v>1</v>
      </c>
      <c r="I87" s="206"/>
      <c r="J87" s="202"/>
      <c r="K87" s="202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167</v>
      </c>
      <c r="AU87" s="211" t="s">
        <v>79</v>
      </c>
      <c r="AV87" s="13" t="s">
        <v>79</v>
      </c>
      <c r="AW87" s="13" t="s">
        <v>32</v>
      </c>
      <c r="AX87" s="13" t="s">
        <v>77</v>
      </c>
      <c r="AY87" s="211" t="s">
        <v>151</v>
      </c>
    </row>
    <row r="88" spans="1:65" s="12" customFormat="1" ht="22.9" customHeight="1">
      <c r="B88" s="165"/>
      <c r="C88" s="166"/>
      <c r="D88" s="167" t="s">
        <v>69</v>
      </c>
      <c r="E88" s="179" t="s">
        <v>994</v>
      </c>
      <c r="F88" s="179" t="s">
        <v>995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SUM(P89:P91)</f>
        <v>0</v>
      </c>
      <c r="Q88" s="173"/>
      <c r="R88" s="174">
        <f>SUM(R89:R91)</f>
        <v>0</v>
      </c>
      <c r="S88" s="173"/>
      <c r="T88" s="175">
        <f>SUM(T89:T91)</f>
        <v>0</v>
      </c>
      <c r="AR88" s="176" t="s">
        <v>190</v>
      </c>
      <c r="AT88" s="177" t="s">
        <v>69</v>
      </c>
      <c r="AU88" s="177" t="s">
        <v>77</v>
      </c>
      <c r="AY88" s="176" t="s">
        <v>151</v>
      </c>
      <c r="BK88" s="178">
        <f>SUM(BK89:BK91)</f>
        <v>0</v>
      </c>
    </row>
    <row r="89" spans="1:65" s="2" customFormat="1" ht="16.5" customHeight="1">
      <c r="A89" s="37"/>
      <c r="B89" s="38"/>
      <c r="C89" s="181" t="s">
        <v>79</v>
      </c>
      <c r="D89" s="181" t="s">
        <v>155</v>
      </c>
      <c r="E89" s="182" t="s">
        <v>996</v>
      </c>
      <c r="F89" s="183" t="s">
        <v>997</v>
      </c>
      <c r="G89" s="184" t="s">
        <v>792</v>
      </c>
      <c r="H89" s="185">
        <v>1</v>
      </c>
      <c r="I89" s="186"/>
      <c r="J89" s="187">
        <f>ROUND(I89*H89,2)</f>
        <v>0</v>
      </c>
      <c r="K89" s="183" t="s">
        <v>793</v>
      </c>
      <c r="L89" s="42"/>
      <c r="M89" s="188" t="s">
        <v>19</v>
      </c>
      <c r="N89" s="189" t="s">
        <v>41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991</v>
      </c>
      <c r="AT89" s="192" t="s">
        <v>155</v>
      </c>
      <c r="AU89" s="192" t="s">
        <v>79</v>
      </c>
      <c r="AY89" s="20" t="s">
        <v>151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77</v>
      </c>
      <c r="BK89" s="193">
        <f>ROUND(I89*H89,2)</f>
        <v>0</v>
      </c>
      <c r="BL89" s="20" t="s">
        <v>991</v>
      </c>
      <c r="BM89" s="192" t="s">
        <v>998</v>
      </c>
    </row>
    <row r="90" spans="1:65" s="2" customFormat="1" ht="11.25">
      <c r="A90" s="37"/>
      <c r="B90" s="38"/>
      <c r="C90" s="39"/>
      <c r="D90" s="194" t="s">
        <v>163</v>
      </c>
      <c r="E90" s="39"/>
      <c r="F90" s="195" t="s">
        <v>997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163</v>
      </c>
      <c r="AU90" s="20" t="s">
        <v>79</v>
      </c>
    </row>
    <row r="91" spans="1:65" s="13" customFormat="1" ht="11.25">
      <c r="B91" s="201"/>
      <c r="C91" s="202"/>
      <c r="D91" s="194" t="s">
        <v>167</v>
      </c>
      <c r="E91" s="203" t="s">
        <v>19</v>
      </c>
      <c r="F91" s="204" t="s">
        <v>999</v>
      </c>
      <c r="G91" s="202"/>
      <c r="H91" s="205">
        <v>1</v>
      </c>
      <c r="I91" s="206"/>
      <c r="J91" s="202"/>
      <c r="K91" s="202"/>
      <c r="L91" s="207"/>
      <c r="M91" s="254"/>
      <c r="N91" s="255"/>
      <c r="O91" s="255"/>
      <c r="P91" s="255"/>
      <c r="Q91" s="255"/>
      <c r="R91" s="255"/>
      <c r="S91" s="255"/>
      <c r="T91" s="256"/>
      <c r="AT91" s="211" t="s">
        <v>167</v>
      </c>
      <c r="AU91" s="211" t="s">
        <v>79</v>
      </c>
      <c r="AV91" s="13" t="s">
        <v>79</v>
      </c>
      <c r="AW91" s="13" t="s">
        <v>32</v>
      </c>
      <c r="AX91" s="13" t="s">
        <v>77</v>
      </c>
      <c r="AY91" s="211" t="s">
        <v>151</v>
      </c>
    </row>
    <row r="92" spans="1:65" s="2" customFormat="1" ht="6.95" customHeight="1">
      <c r="A92" s="37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42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algorithmName="SHA-512" hashValue="RCMfVhmGi+FeHF/lZd2dkUQy9o4z1yqe41jDcYbWSqB8jotEfn6RTUuuJln/JFVe55zI63v/j/Uk9NFWZaSUwg==" saltValue="EVNESW+K7EqSQ3tpIsR3OvQrrrHAsHCr09Szs/mC7FzSe48aZuKTPS2aeN/mIcj///HSj0/CWF0Qs7wRnvTIBw==" spinCount="100000" sheet="1" objects="1" scenarios="1" formatColumns="0" formatRows="0" autoFilter="0"/>
  <autoFilter ref="C81:K9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s="1" customFormat="1" ht="37.5" customHeight="1"/>
    <row r="2" spans="2:11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7" customFormat="1" ht="45" customHeight="1">
      <c r="B3" s="265"/>
      <c r="C3" s="404" t="s">
        <v>1000</v>
      </c>
      <c r="D3" s="404"/>
      <c r="E3" s="404"/>
      <c r="F3" s="404"/>
      <c r="G3" s="404"/>
      <c r="H3" s="404"/>
      <c r="I3" s="404"/>
      <c r="J3" s="404"/>
      <c r="K3" s="266"/>
    </row>
    <row r="4" spans="2:11" s="1" customFormat="1" ht="25.5" customHeight="1">
      <c r="B4" s="267"/>
      <c r="C4" s="403" t="s">
        <v>1001</v>
      </c>
      <c r="D4" s="403"/>
      <c r="E4" s="403"/>
      <c r="F4" s="403"/>
      <c r="G4" s="403"/>
      <c r="H4" s="403"/>
      <c r="I4" s="403"/>
      <c r="J4" s="403"/>
      <c r="K4" s="268"/>
    </row>
    <row r="5" spans="2:11" s="1" customFormat="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s="1" customFormat="1" ht="15" customHeight="1">
      <c r="B6" s="267"/>
      <c r="C6" s="402" t="s">
        <v>1002</v>
      </c>
      <c r="D6" s="402"/>
      <c r="E6" s="402"/>
      <c r="F6" s="402"/>
      <c r="G6" s="402"/>
      <c r="H6" s="402"/>
      <c r="I6" s="402"/>
      <c r="J6" s="402"/>
      <c r="K6" s="268"/>
    </row>
    <row r="7" spans="2:11" s="1" customFormat="1" ht="15" customHeight="1">
      <c r="B7" s="271"/>
      <c r="C7" s="402" t="s">
        <v>1003</v>
      </c>
      <c r="D7" s="402"/>
      <c r="E7" s="402"/>
      <c r="F7" s="402"/>
      <c r="G7" s="402"/>
      <c r="H7" s="402"/>
      <c r="I7" s="402"/>
      <c r="J7" s="402"/>
      <c r="K7" s="268"/>
    </row>
    <row r="8" spans="2:11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s="1" customFormat="1" ht="15" customHeight="1">
      <c r="B9" s="271"/>
      <c r="C9" s="402" t="s">
        <v>1004</v>
      </c>
      <c r="D9" s="402"/>
      <c r="E9" s="402"/>
      <c r="F9" s="402"/>
      <c r="G9" s="402"/>
      <c r="H9" s="402"/>
      <c r="I9" s="402"/>
      <c r="J9" s="402"/>
      <c r="K9" s="268"/>
    </row>
    <row r="10" spans="2:11" s="1" customFormat="1" ht="15" customHeight="1">
      <c r="B10" s="271"/>
      <c r="C10" s="270"/>
      <c r="D10" s="402" t="s">
        <v>1005</v>
      </c>
      <c r="E10" s="402"/>
      <c r="F10" s="402"/>
      <c r="G10" s="402"/>
      <c r="H10" s="402"/>
      <c r="I10" s="402"/>
      <c r="J10" s="402"/>
      <c r="K10" s="268"/>
    </row>
    <row r="11" spans="2:11" s="1" customFormat="1" ht="15" customHeight="1">
      <c r="B11" s="271"/>
      <c r="C11" s="272"/>
      <c r="D11" s="402" t="s">
        <v>1006</v>
      </c>
      <c r="E11" s="402"/>
      <c r="F11" s="402"/>
      <c r="G11" s="402"/>
      <c r="H11" s="402"/>
      <c r="I11" s="402"/>
      <c r="J11" s="402"/>
      <c r="K11" s="268"/>
    </row>
    <row r="12" spans="2:11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pans="2:11" s="1" customFormat="1" ht="15" customHeight="1">
      <c r="B13" s="271"/>
      <c r="C13" s="272"/>
      <c r="D13" s="273" t="s">
        <v>1007</v>
      </c>
      <c r="E13" s="270"/>
      <c r="F13" s="270"/>
      <c r="G13" s="270"/>
      <c r="H13" s="270"/>
      <c r="I13" s="270"/>
      <c r="J13" s="270"/>
      <c r="K13" s="268"/>
    </row>
    <row r="14" spans="2:11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pans="2:11" s="1" customFormat="1" ht="15" customHeight="1">
      <c r="B15" s="271"/>
      <c r="C15" s="272"/>
      <c r="D15" s="402" t="s">
        <v>1008</v>
      </c>
      <c r="E15" s="402"/>
      <c r="F15" s="402"/>
      <c r="G15" s="402"/>
      <c r="H15" s="402"/>
      <c r="I15" s="402"/>
      <c r="J15" s="402"/>
      <c r="K15" s="268"/>
    </row>
    <row r="16" spans="2:11" s="1" customFormat="1" ht="15" customHeight="1">
      <c r="B16" s="271"/>
      <c r="C16" s="272"/>
      <c r="D16" s="402" t="s">
        <v>1009</v>
      </c>
      <c r="E16" s="402"/>
      <c r="F16" s="402"/>
      <c r="G16" s="402"/>
      <c r="H16" s="402"/>
      <c r="I16" s="402"/>
      <c r="J16" s="402"/>
      <c r="K16" s="268"/>
    </row>
    <row r="17" spans="2:11" s="1" customFormat="1" ht="15" customHeight="1">
      <c r="B17" s="271"/>
      <c r="C17" s="272"/>
      <c r="D17" s="402" t="s">
        <v>1010</v>
      </c>
      <c r="E17" s="402"/>
      <c r="F17" s="402"/>
      <c r="G17" s="402"/>
      <c r="H17" s="402"/>
      <c r="I17" s="402"/>
      <c r="J17" s="402"/>
      <c r="K17" s="268"/>
    </row>
    <row r="18" spans="2:11" s="1" customFormat="1" ht="15" customHeight="1">
      <c r="B18" s="271"/>
      <c r="C18" s="272"/>
      <c r="D18" s="272"/>
      <c r="E18" s="274" t="s">
        <v>76</v>
      </c>
      <c r="F18" s="402" t="s">
        <v>1011</v>
      </c>
      <c r="G18" s="402"/>
      <c r="H18" s="402"/>
      <c r="I18" s="402"/>
      <c r="J18" s="402"/>
      <c r="K18" s="268"/>
    </row>
    <row r="19" spans="2:11" s="1" customFormat="1" ht="15" customHeight="1">
      <c r="B19" s="271"/>
      <c r="C19" s="272"/>
      <c r="D19" s="272"/>
      <c r="E19" s="274" t="s">
        <v>1012</v>
      </c>
      <c r="F19" s="402" t="s">
        <v>1013</v>
      </c>
      <c r="G19" s="402"/>
      <c r="H19" s="402"/>
      <c r="I19" s="402"/>
      <c r="J19" s="402"/>
      <c r="K19" s="268"/>
    </row>
    <row r="20" spans="2:11" s="1" customFormat="1" ht="15" customHeight="1">
      <c r="B20" s="271"/>
      <c r="C20" s="272"/>
      <c r="D20" s="272"/>
      <c r="E20" s="274" t="s">
        <v>1014</v>
      </c>
      <c r="F20" s="402" t="s">
        <v>1015</v>
      </c>
      <c r="G20" s="402"/>
      <c r="H20" s="402"/>
      <c r="I20" s="402"/>
      <c r="J20" s="402"/>
      <c r="K20" s="268"/>
    </row>
    <row r="21" spans="2:11" s="1" customFormat="1" ht="15" customHeight="1">
      <c r="B21" s="271"/>
      <c r="C21" s="272"/>
      <c r="D21" s="272"/>
      <c r="E21" s="274" t="s">
        <v>92</v>
      </c>
      <c r="F21" s="402" t="s">
        <v>93</v>
      </c>
      <c r="G21" s="402"/>
      <c r="H21" s="402"/>
      <c r="I21" s="402"/>
      <c r="J21" s="402"/>
      <c r="K21" s="268"/>
    </row>
    <row r="22" spans="2:11" s="1" customFormat="1" ht="15" customHeight="1">
      <c r="B22" s="271"/>
      <c r="C22" s="272"/>
      <c r="D22" s="272"/>
      <c r="E22" s="274" t="s">
        <v>787</v>
      </c>
      <c r="F22" s="402" t="s">
        <v>788</v>
      </c>
      <c r="G22" s="402"/>
      <c r="H22" s="402"/>
      <c r="I22" s="402"/>
      <c r="J22" s="402"/>
      <c r="K22" s="268"/>
    </row>
    <row r="23" spans="2:11" s="1" customFormat="1" ht="15" customHeight="1">
      <c r="B23" s="271"/>
      <c r="C23" s="272"/>
      <c r="D23" s="272"/>
      <c r="E23" s="274" t="s">
        <v>81</v>
      </c>
      <c r="F23" s="402" t="s">
        <v>1016</v>
      </c>
      <c r="G23" s="402"/>
      <c r="H23" s="402"/>
      <c r="I23" s="402"/>
      <c r="J23" s="402"/>
      <c r="K23" s="268"/>
    </row>
    <row r="24" spans="2:11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pans="2:11" s="1" customFormat="1" ht="15" customHeight="1">
      <c r="B25" s="271"/>
      <c r="C25" s="402" t="s">
        <v>1017</v>
      </c>
      <c r="D25" s="402"/>
      <c r="E25" s="402"/>
      <c r="F25" s="402"/>
      <c r="G25" s="402"/>
      <c r="H25" s="402"/>
      <c r="I25" s="402"/>
      <c r="J25" s="402"/>
      <c r="K25" s="268"/>
    </row>
    <row r="26" spans="2:11" s="1" customFormat="1" ht="15" customHeight="1">
      <c r="B26" s="271"/>
      <c r="C26" s="402" t="s">
        <v>1018</v>
      </c>
      <c r="D26" s="402"/>
      <c r="E26" s="402"/>
      <c r="F26" s="402"/>
      <c r="G26" s="402"/>
      <c r="H26" s="402"/>
      <c r="I26" s="402"/>
      <c r="J26" s="402"/>
      <c r="K26" s="268"/>
    </row>
    <row r="27" spans="2:11" s="1" customFormat="1" ht="15" customHeight="1">
      <c r="B27" s="271"/>
      <c r="C27" s="270"/>
      <c r="D27" s="402" t="s">
        <v>1019</v>
      </c>
      <c r="E27" s="402"/>
      <c r="F27" s="402"/>
      <c r="G27" s="402"/>
      <c r="H27" s="402"/>
      <c r="I27" s="402"/>
      <c r="J27" s="402"/>
      <c r="K27" s="268"/>
    </row>
    <row r="28" spans="2:11" s="1" customFormat="1" ht="15" customHeight="1">
      <c r="B28" s="271"/>
      <c r="C28" s="272"/>
      <c r="D28" s="402" t="s">
        <v>1020</v>
      </c>
      <c r="E28" s="402"/>
      <c r="F28" s="402"/>
      <c r="G28" s="402"/>
      <c r="H28" s="402"/>
      <c r="I28" s="402"/>
      <c r="J28" s="402"/>
      <c r="K28" s="268"/>
    </row>
    <row r="29" spans="2:11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pans="2:11" s="1" customFormat="1" ht="15" customHeight="1">
      <c r="B30" s="271"/>
      <c r="C30" s="272"/>
      <c r="D30" s="402" t="s">
        <v>1021</v>
      </c>
      <c r="E30" s="402"/>
      <c r="F30" s="402"/>
      <c r="G30" s="402"/>
      <c r="H30" s="402"/>
      <c r="I30" s="402"/>
      <c r="J30" s="402"/>
      <c r="K30" s="268"/>
    </row>
    <row r="31" spans="2:11" s="1" customFormat="1" ht="15" customHeight="1">
      <c r="B31" s="271"/>
      <c r="C31" s="272"/>
      <c r="D31" s="402" t="s">
        <v>1022</v>
      </c>
      <c r="E31" s="402"/>
      <c r="F31" s="402"/>
      <c r="G31" s="402"/>
      <c r="H31" s="402"/>
      <c r="I31" s="402"/>
      <c r="J31" s="402"/>
      <c r="K31" s="268"/>
    </row>
    <row r="32" spans="2:11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pans="2:11" s="1" customFormat="1" ht="15" customHeight="1">
      <c r="B33" s="271"/>
      <c r="C33" s="272"/>
      <c r="D33" s="402" t="s">
        <v>1023</v>
      </c>
      <c r="E33" s="402"/>
      <c r="F33" s="402"/>
      <c r="G33" s="402"/>
      <c r="H33" s="402"/>
      <c r="I33" s="402"/>
      <c r="J33" s="402"/>
      <c r="K33" s="268"/>
    </row>
    <row r="34" spans="2:11" s="1" customFormat="1" ht="15" customHeight="1">
      <c r="B34" s="271"/>
      <c r="C34" s="272"/>
      <c r="D34" s="402" t="s">
        <v>1024</v>
      </c>
      <c r="E34" s="402"/>
      <c r="F34" s="402"/>
      <c r="G34" s="402"/>
      <c r="H34" s="402"/>
      <c r="I34" s="402"/>
      <c r="J34" s="402"/>
      <c r="K34" s="268"/>
    </row>
    <row r="35" spans="2:11" s="1" customFormat="1" ht="15" customHeight="1">
      <c r="B35" s="271"/>
      <c r="C35" s="272"/>
      <c r="D35" s="402" t="s">
        <v>1025</v>
      </c>
      <c r="E35" s="402"/>
      <c r="F35" s="402"/>
      <c r="G35" s="402"/>
      <c r="H35" s="402"/>
      <c r="I35" s="402"/>
      <c r="J35" s="402"/>
      <c r="K35" s="268"/>
    </row>
    <row r="36" spans="2:11" s="1" customFormat="1" ht="15" customHeight="1">
      <c r="B36" s="271"/>
      <c r="C36" s="272"/>
      <c r="D36" s="270"/>
      <c r="E36" s="273" t="s">
        <v>137</v>
      </c>
      <c r="F36" s="270"/>
      <c r="G36" s="402" t="s">
        <v>1026</v>
      </c>
      <c r="H36" s="402"/>
      <c r="I36" s="402"/>
      <c r="J36" s="402"/>
      <c r="K36" s="268"/>
    </row>
    <row r="37" spans="2:11" s="1" customFormat="1" ht="30.75" customHeight="1">
      <c r="B37" s="271"/>
      <c r="C37" s="272"/>
      <c r="D37" s="270"/>
      <c r="E37" s="273" t="s">
        <v>1027</v>
      </c>
      <c r="F37" s="270"/>
      <c r="G37" s="402" t="s">
        <v>1028</v>
      </c>
      <c r="H37" s="402"/>
      <c r="I37" s="402"/>
      <c r="J37" s="402"/>
      <c r="K37" s="268"/>
    </row>
    <row r="38" spans="2:11" s="1" customFormat="1" ht="15" customHeight="1">
      <c r="B38" s="271"/>
      <c r="C38" s="272"/>
      <c r="D38" s="270"/>
      <c r="E38" s="273" t="s">
        <v>51</v>
      </c>
      <c r="F38" s="270"/>
      <c r="G38" s="402" t="s">
        <v>1029</v>
      </c>
      <c r="H38" s="402"/>
      <c r="I38" s="402"/>
      <c r="J38" s="402"/>
      <c r="K38" s="268"/>
    </row>
    <row r="39" spans="2:11" s="1" customFormat="1" ht="15" customHeight="1">
      <c r="B39" s="271"/>
      <c r="C39" s="272"/>
      <c r="D39" s="270"/>
      <c r="E39" s="273" t="s">
        <v>52</v>
      </c>
      <c r="F39" s="270"/>
      <c r="G39" s="402" t="s">
        <v>1030</v>
      </c>
      <c r="H39" s="402"/>
      <c r="I39" s="402"/>
      <c r="J39" s="402"/>
      <c r="K39" s="268"/>
    </row>
    <row r="40" spans="2:11" s="1" customFormat="1" ht="15" customHeight="1">
      <c r="B40" s="271"/>
      <c r="C40" s="272"/>
      <c r="D40" s="270"/>
      <c r="E40" s="273" t="s">
        <v>138</v>
      </c>
      <c r="F40" s="270"/>
      <c r="G40" s="402" t="s">
        <v>1031</v>
      </c>
      <c r="H40" s="402"/>
      <c r="I40" s="402"/>
      <c r="J40" s="402"/>
      <c r="K40" s="268"/>
    </row>
    <row r="41" spans="2:11" s="1" customFormat="1" ht="15" customHeight="1">
      <c r="B41" s="271"/>
      <c r="C41" s="272"/>
      <c r="D41" s="270"/>
      <c r="E41" s="273" t="s">
        <v>139</v>
      </c>
      <c r="F41" s="270"/>
      <c r="G41" s="402" t="s">
        <v>1032</v>
      </c>
      <c r="H41" s="402"/>
      <c r="I41" s="402"/>
      <c r="J41" s="402"/>
      <c r="K41" s="268"/>
    </row>
    <row r="42" spans="2:11" s="1" customFormat="1" ht="15" customHeight="1">
      <c r="B42" s="271"/>
      <c r="C42" s="272"/>
      <c r="D42" s="270"/>
      <c r="E42" s="273" t="s">
        <v>1033</v>
      </c>
      <c r="F42" s="270"/>
      <c r="G42" s="402" t="s">
        <v>1034</v>
      </c>
      <c r="H42" s="402"/>
      <c r="I42" s="402"/>
      <c r="J42" s="402"/>
      <c r="K42" s="268"/>
    </row>
    <row r="43" spans="2:11" s="1" customFormat="1" ht="15" customHeight="1">
      <c r="B43" s="271"/>
      <c r="C43" s="272"/>
      <c r="D43" s="270"/>
      <c r="E43" s="273"/>
      <c r="F43" s="270"/>
      <c r="G43" s="402" t="s">
        <v>1035</v>
      </c>
      <c r="H43" s="402"/>
      <c r="I43" s="402"/>
      <c r="J43" s="402"/>
      <c r="K43" s="268"/>
    </row>
    <row r="44" spans="2:11" s="1" customFormat="1" ht="15" customHeight="1">
      <c r="B44" s="271"/>
      <c r="C44" s="272"/>
      <c r="D44" s="270"/>
      <c r="E44" s="273" t="s">
        <v>1036</v>
      </c>
      <c r="F44" s="270"/>
      <c r="G44" s="402" t="s">
        <v>1037</v>
      </c>
      <c r="H44" s="402"/>
      <c r="I44" s="402"/>
      <c r="J44" s="402"/>
      <c r="K44" s="268"/>
    </row>
    <row r="45" spans="2:11" s="1" customFormat="1" ht="15" customHeight="1">
      <c r="B45" s="271"/>
      <c r="C45" s="272"/>
      <c r="D45" s="270"/>
      <c r="E45" s="273" t="s">
        <v>141</v>
      </c>
      <c r="F45" s="270"/>
      <c r="G45" s="402" t="s">
        <v>1038</v>
      </c>
      <c r="H45" s="402"/>
      <c r="I45" s="402"/>
      <c r="J45" s="402"/>
      <c r="K45" s="268"/>
    </row>
    <row r="46" spans="2:11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pans="2:11" s="1" customFormat="1" ht="15" customHeight="1">
      <c r="B47" s="271"/>
      <c r="C47" s="272"/>
      <c r="D47" s="402" t="s">
        <v>1039</v>
      </c>
      <c r="E47" s="402"/>
      <c r="F47" s="402"/>
      <c r="G47" s="402"/>
      <c r="H47" s="402"/>
      <c r="I47" s="402"/>
      <c r="J47" s="402"/>
      <c r="K47" s="268"/>
    </row>
    <row r="48" spans="2:11" s="1" customFormat="1" ht="15" customHeight="1">
      <c r="B48" s="271"/>
      <c r="C48" s="272"/>
      <c r="D48" s="272"/>
      <c r="E48" s="402" t="s">
        <v>1040</v>
      </c>
      <c r="F48" s="402"/>
      <c r="G48" s="402"/>
      <c r="H48" s="402"/>
      <c r="I48" s="402"/>
      <c r="J48" s="402"/>
      <c r="K48" s="268"/>
    </row>
    <row r="49" spans="2:11" s="1" customFormat="1" ht="15" customHeight="1">
      <c r="B49" s="271"/>
      <c r="C49" s="272"/>
      <c r="D49" s="272"/>
      <c r="E49" s="402" t="s">
        <v>1041</v>
      </c>
      <c r="F49" s="402"/>
      <c r="G49" s="402"/>
      <c r="H49" s="402"/>
      <c r="I49" s="402"/>
      <c r="J49" s="402"/>
      <c r="K49" s="268"/>
    </row>
    <row r="50" spans="2:11" s="1" customFormat="1" ht="15" customHeight="1">
      <c r="B50" s="271"/>
      <c r="C50" s="272"/>
      <c r="D50" s="272"/>
      <c r="E50" s="402" t="s">
        <v>1042</v>
      </c>
      <c r="F50" s="402"/>
      <c r="G50" s="402"/>
      <c r="H50" s="402"/>
      <c r="I50" s="402"/>
      <c r="J50" s="402"/>
      <c r="K50" s="268"/>
    </row>
    <row r="51" spans="2:11" s="1" customFormat="1" ht="15" customHeight="1">
      <c r="B51" s="271"/>
      <c r="C51" s="272"/>
      <c r="D51" s="402" t="s">
        <v>1043</v>
      </c>
      <c r="E51" s="402"/>
      <c r="F51" s="402"/>
      <c r="G51" s="402"/>
      <c r="H51" s="402"/>
      <c r="I51" s="402"/>
      <c r="J51" s="402"/>
      <c r="K51" s="268"/>
    </row>
    <row r="52" spans="2:11" s="1" customFormat="1" ht="25.5" customHeight="1">
      <c r="B52" s="267"/>
      <c r="C52" s="403" t="s">
        <v>1044</v>
      </c>
      <c r="D52" s="403"/>
      <c r="E52" s="403"/>
      <c r="F52" s="403"/>
      <c r="G52" s="403"/>
      <c r="H52" s="403"/>
      <c r="I52" s="403"/>
      <c r="J52" s="403"/>
      <c r="K52" s="268"/>
    </row>
    <row r="53" spans="2:11" s="1" customFormat="1" ht="5.25" customHeight="1">
      <c r="B53" s="267"/>
      <c r="C53" s="269"/>
      <c r="D53" s="269"/>
      <c r="E53" s="269"/>
      <c r="F53" s="269"/>
      <c r="G53" s="269"/>
      <c r="H53" s="269"/>
      <c r="I53" s="269"/>
      <c r="J53" s="269"/>
      <c r="K53" s="268"/>
    </row>
    <row r="54" spans="2:11" s="1" customFormat="1" ht="15" customHeight="1">
      <c r="B54" s="267"/>
      <c r="C54" s="402" t="s">
        <v>1045</v>
      </c>
      <c r="D54" s="402"/>
      <c r="E54" s="402"/>
      <c r="F54" s="402"/>
      <c r="G54" s="402"/>
      <c r="H54" s="402"/>
      <c r="I54" s="402"/>
      <c r="J54" s="402"/>
      <c r="K54" s="268"/>
    </row>
    <row r="55" spans="2:11" s="1" customFormat="1" ht="15" customHeight="1">
      <c r="B55" s="267"/>
      <c r="C55" s="402" t="s">
        <v>1046</v>
      </c>
      <c r="D55" s="402"/>
      <c r="E55" s="402"/>
      <c r="F55" s="402"/>
      <c r="G55" s="402"/>
      <c r="H55" s="402"/>
      <c r="I55" s="402"/>
      <c r="J55" s="402"/>
      <c r="K55" s="268"/>
    </row>
    <row r="56" spans="2:11" s="1" customFormat="1" ht="12.75" customHeight="1">
      <c r="B56" s="267"/>
      <c r="C56" s="270"/>
      <c r="D56" s="270"/>
      <c r="E56" s="270"/>
      <c r="F56" s="270"/>
      <c r="G56" s="270"/>
      <c r="H56" s="270"/>
      <c r="I56" s="270"/>
      <c r="J56" s="270"/>
      <c r="K56" s="268"/>
    </row>
    <row r="57" spans="2:11" s="1" customFormat="1" ht="15" customHeight="1">
      <c r="B57" s="267"/>
      <c r="C57" s="402" t="s">
        <v>1047</v>
      </c>
      <c r="D57" s="402"/>
      <c r="E57" s="402"/>
      <c r="F57" s="402"/>
      <c r="G57" s="402"/>
      <c r="H57" s="402"/>
      <c r="I57" s="402"/>
      <c r="J57" s="402"/>
      <c r="K57" s="268"/>
    </row>
    <row r="58" spans="2:11" s="1" customFormat="1" ht="15" customHeight="1">
      <c r="B58" s="267"/>
      <c r="C58" s="272"/>
      <c r="D58" s="402" t="s">
        <v>1048</v>
      </c>
      <c r="E58" s="402"/>
      <c r="F58" s="402"/>
      <c r="G58" s="402"/>
      <c r="H58" s="402"/>
      <c r="I58" s="402"/>
      <c r="J58" s="402"/>
      <c r="K58" s="268"/>
    </row>
    <row r="59" spans="2:11" s="1" customFormat="1" ht="15" customHeight="1">
      <c r="B59" s="267"/>
      <c r="C59" s="272"/>
      <c r="D59" s="402" t="s">
        <v>1049</v>
      </c>
      <c r="E59" s="402"/>
      <c r="F59" s="402"/>
      <c r="G59" s="402"/>
      <c r="H59" s="402"/>
      <c r="I59" s="402"/>
      <c r="J59" s="402"/>
      <c r="K59" s="268"/>
    </row>
    <row r="60" spans="2:11" s="1" customFormat="1" ht="15" customHeight="1">
      <c r="B60" s="267"/>
      <c r="C60" s="272"/>
      <c r="D60" s="402" t="s">
        <v>1050</v>
      </c>
      <c r="E60" s="402"/>
      <c r="F60" s="402"/>
      <c r="G60" s="402"/>
      <c r="H60" s="402"/>
      <c r="I60" s="402"/>
      <c r="J60" s="402"/>
      <c r="K60" s="268"/>
    </row>
    <row r="61" spans="2:11" s="1" customFormat="1" ht="15" customHeight="1">
      <c r="B61" s="267"/>
      <c r="C61" s="272"/>
      <c r="D61" s="402" t="s">
        <v>1051</v>
      </c>
      <c r="E61" s="402"/>
      <c r="F61" s="402"/>
      <c r="G61" s="402"/>
      <c r="H61" s="402"/>
      <c r="I61" s="402"/>
      <c r="J61" s="402"/>
      <c r="K61" s="268"/>
    </row>
    <row r="62" spans="2:11" s="1" customFormat="1" ht="15" customHeight="1">
      <c r="B62" s="267"/>
      <c r="C62" s="272"/>
      <c r="D62" s="405" t="s">
        <v>1052</v>
      </c>
      <c r="E62" s="405"/>
      <c r="F62" s="405"/>
      <c r="G62" s="405"/>
      <c r="H62" s="405"/>
      <c r="I62" s="405"/>
      <c r="J62" s="405"/>
      <c r="K62" s="268"/>
    </row>
    <row r="63" spans="2:11" s="1" customFormat="1" ht="15" customHeight="1">
      <c r="B63" s="267"/>
      <c r="C63" s="272"/>
      <c r="D63" s="402" t="s">
        <v>1053</v>
      </c>
      <c r="E63" s="402"/>
      <c r="F63" s="402"/>
      <c r="G63" s="402"/>
      <c r="H63" s="402"/>
      <c r="I63" s="402"/>
      <c r="J63" s="402"/>
      <c r="K63" s="268"/>
    </row>
    <row r="64" spans="2:11" s="1" customFormat="1" ht="12.75" customHeight="1">
      <c r="B64" s="267"/>
      <c r="C64" s="272"/>
      <c r="D64" s="272"/>
      <c r="E64" s="275"/>
      <c r="F64" s="272"/>
      <c r="G64" s="272"/>
      <c r="H64" s="272"/>
      <c r="I64" s="272"/>
      <c r="J64" s="272"/>
      <c r="K64" s="268"/>
    </row>
    <row r="65" spans="2:11" s="1" customFormat="1" ht="15" customHeight="1">
      <c r="B65" s="267"/>
      <c r="C65" s="272"/>
      <c r="D65" s="402" t="s">
        <v>1054</v>
      </c>
      <c r="E65" s="402"/>
      <c r="F65" s="402"/>
      <c r="G65" s="402"/>
      <c r="H65" s="402"/>
      <c r="I65" s="402"/>
      <c r="J65" s="402"/>
      <c r="K65" s="268"/>
    </row>
    <row r="66" spans="2:11" s="1" customFormat="1" ht="15" customHeight="1">
      <c r="B66" s="267"/>
      <c r="C66" s="272"/>
      <c r="D66" s="405" t="s">
        <v>1055</v>
      </c>
      <c r="E66" s="405"/>
      <c r="F66" s="405"/>
      <c r="G66" s="405"/>
      <c r="H66" s="405"/>
      <c r="I66" s="405"/>
      <c r="J66" s="405"/>
      <c r="K66" s="268"/>
    </row>
    <row r="67" spans="2:11" s="1" customFormat="1" ht="15" customHeight="1">
      <c r="B67" s="267"/>
      <c r="C67" s="272"/>
      <c r="D67" s="402" t="s">
        <v>1056</v>
      </c>
      <c r="E67" s="402"/>
      <c r="F67" s="402"/>
      <c r="G67" s="402"/>
      <c r="H67" s="402"/>
      <c r="I67" s="402"/>
      <c r="J67" s="402"/>
      <c r="K67" s="268"/>
    </row>
    <row r="68" spans="2:11" s="1" customFormat="1" ht="15" customHeight="1">
      <c r="B68" s="267"/>
      <c r="C68" s="272"/>
      <c r="D68" s="402" t="s">
        <v>1057</v>
      </c>
      <c r="E68" s="402"/>
      <c r="F68" s="402"/>
      <c r="G68" s="402"/>
      <c r="H68" s="402"/>
      <c r="I68" s="402"/>
      <c r="J68" s="402"/>
      <c r="K68" s="268"/>
    </row>
    <row r="69" spans="2:11" s="1" customFormat="1" ht="15" customHeight="1">
      <c r="B69" s="267"/>
      <c r="C69" s="272"/>
      <c r="D69" s="402" t="s">
        <v>1058</v>
      </c>
      <c r="E69" s="402"/>
      <c r="F69" s="402"/>
      <c r="G69" s="402"/>
      <c r="H69" s="402"/>
      <c r="I69" s="402"/>
      <c r="J69" s="402"/>
      <c r="K69" s="268"/>
    </row>
    <row r="70" spans="2:11" s="1" customFormat="1" ht="15" customHeight="1">
      <c r="B70" s="267"/>
      <c r="C70" s="272"/>
      <c r="D70" s="402" t="s">
        <v>1059</v>
      </c>
      <c r="E70" s="402"/>
      <c r="F70" s="402"/>
      <c r="G70" s="402"/>
      <c r="H70" s="402"/>
      <c r="I70" s="402"/>
      <c r="J70" s="402"/>
      <c r="K70" s="268"/>
    </row>
    <row r="71" spans="2:1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pans="2:11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pans="2:11" s="1" customFormat="1" ht="45" customHeight="1">
      <c r="B75" s="284"/>
      <c r="C75" s="406" t="s">
        <v>1060</v>
      </c>
      <c r="D75" s="406"/>
      <c r="E75" s="406"/>
      <c r="F75" s="406"/>
      <c r="G75" s="406"/>
      <c r="H75" s="406"/>
      <c r="I75" s="406"/>
      <c r="J75" s="406"/>
      <c r="K75" s="285"/>
    </row>
    <row r="76" spans="2:11" s="1" customFormat="1" ht="17.25" customHeight="1">
      <c r="B76" s="284"/>
      <c r="C76" s="286" t="s">
        <v>1061</v>
      </c>
      <c r="D76" s="286"/>
      <c r="E76" s="286"/>
      <c r="F76" s="286" t="s">
        <v>1062</v>
      </c>
      <c r="G76" s="287"/>
      <c r="H76" s="286" t="s">
        <v>52</v>
      </c>
      <c r="I76" s="286" t="s">
        <v>55</v>
      </c>
      <c r="J76" s="286" t="s">
        <v>1063</v>
      </c>
      <c r="K76" s="285"/>
    </row>
    <row r="77" spans="2:11" s="1" customFormat="1" ht="17.25" customHeight="1">
      <c r="B77" s="284"/>
      <c r="C77" s="288" t="s">
        <v>1064</v>
      </c>
      <c r="D77" s="288"/>
      <c r="E77" s="288"/>
      <c r="F77" s="289" t="s">
        <v>1065</v>
      </c>
      <c r="G77" s="290"/>
      <c r="H77" s="288"/>
      <c r="I77" s="288"/>
      <c r="J77" s="288" t="s">
        <v>1066</v>
      </c>
      <c r="K77" s="285"/>
    </row>
    <row r="78" spans="2:11" s="1" customFormat="1" ht="5.25" customHeight="1">
      <c r="B78" s="284"/>
      <c r="C78" s="291"/>
      <c r="D78" s="291"/>
      <c r="E78" s="291"/>
      <c r="F78" s="291"/>
      <c r="G78" s="292"/>
      <c r="H78" s="291"/>
      <c r="I78" s="291"/>
      <c r="J78" s="291"/>
      <c r="K78" s="285"/>
    </row>
    <row r="79" spans="2:11" s="1" customFormat="1" ht="15" customHeight="1">
      <c r="B79" s="284"/>
      <c r="C79" s="273" t="s">
        <v>51</v>
      </c>
      <c r="D79" s="293"/>
      <c r="E79" s="293"/>
      <c r="F79" s="294" t="s">
        <v>1067</v>
      </c>
      <c r="G79" s="295"/>
      <c r="H79" s="273" t="s">
        <v>1068</v>
      </c>
      <c r="I79" s="273" t="s">
        <v>1069</v>
      </c>
      <c r="J79" s="273">
        <v>20</v>
      </c>
      <c r="K79" s="285"/>
    </row>
    <row r="80" spans="2:11" s="1" customFormat="1" ht="15" customHeight="1">
      <c r="B80" s="284"/>
      <c r="C80" s="273" t="s">
        <v>1070</v>
      </c>
      <c r="D80" s="273"/>
      <c r="E80" s="273"/>
      <c r="F80" s="294" t="s">
        <v>1067</v>
      </c>
      <c r="G80" s="295"/>
      <c r="H80" s="273" t="s">
        <v>1071</v>
      </c>
      <c r="I80" s="273" t="s">
        <v>1069</v>
      </c>
      <c r="J80" s="273">
        <v>120</v>
      </c>
      <c r="K80" s="285"/>
    </row>
    <row r="81" spans="2:11" s="1" customFormat="1" ht="15" customHeight="1">
      <c r="B81" s="296"/>
      <c r="C81" s="273" t="s">
        <v>1072</v>
      </c>
      <c r="D81" s="273"/>
      <c r="E81" s="273"/>
      <c r="F81" s="294" t="s">
        <v>1073</v>
      </c>
      <c r="G81" s="295"/>
      <c r="H81" s="273" t="s">
        <v>1074</v>
      </c>
      <c r="I81" s="273" t="s">
        <v>1069</v>
      </c>
      <c r="J81" s="273">
        <v>50</v>
      </c>
      <c r="K81" s="285"/>
    </row>
    <row r="82" spans="2:11" s="1" customFormat="1" ht="15" customHeight="1">
      <c r="B82" s="296"/>
      <c r="C82" s="273" t="s">
        <v>1075</v>
      </c>
      <c r="D82" s="273"/>
      <c r="E82" s="273"/>
      <c r="F82" s="294" t="s">
        <v>1067</v>
      </c>
      <c r="G82" s="295"/>
      <c r="H82" s="273" t="s">
        <v>1076</v>
      </c>
      <c r="I82" s="273" t="s">
        <v>1077</v>
      </c>
      <c r="J82" s="273"/>
      <c r="K82" s="285"/>
    </row>
    <row r="83" spans="2:11" s="1" customFormat="1" ht="15" customHeight="1">
      <c r="B83" s="296"/>
      <c r="C83" s="297" t="s">
        <v>1078</v>
      </c>
      <c r="D83" s="297"/>
      <c r="E83" s="297"/>
      <c r="F83" s="298" t="s">
        <v>1073</v>
      </c>
      <c r="G83" s="297"/>
      <c r="H83" s="297" t="s">
        <v>1079</v>
      </c>
      <c r="I83" s="297" t="s">
        <v>1069</v>
      </c>
      <c r="J83" s="297">
        <v>15</v>
      </c>
      <c r="K83" s="285"/>
    </row>
    <row r="84" spans="2:11" s="1" customFormat="1" ht="15" customHeight="1">
      <c r="B84" s="296"/>
      <c r="C84" s="297" t="s">
        <v>1080</v>
      </c>
      <c r="D84" s="297"/>
      <c r="E84" s="297"/>
      <c r="F84" s="298" t="s">
        <v>1073</v>
      </c>
      <c r="G84" s="297"/>
      <c r="H84" s="297" t="s">
        <v>1081</v>
      </c>
      <c r="I84" s="297" t="s">
        <v>1069</v>
      </c>
      <c r="J84" s="297">
        <v>15</v>
      </c>
      <c r="K84" s="285"/>
    </row>
    <row r="85" spans="2:11" s="1" customFormat="1" ht="15" customHeight="1">
      <c r="B85" s="296"/>
      <c r="C85" s="297" t="s">
        <v>1082</v>
      </c>
      <c r="D85" s="297"/>
      <c r="E85" s="297"/>
      <c r="F85" s="298" t="s">
        <v>1073</v>
      </c>
      <c r="G85" s="297"/>
      <c r="H85" s="297" t="s">
        <v>1083</v>
      </c>
      <c r="I85" s="297" t="s">
        <v>1069</v>
      </c>
      <c r="J85" s="297">
        <v>20</v>
      </c>
      <c r="K85" s="285"/>
    </row>
    <row r="86" spans="2:11" s="1" customFormat="1" ht="15" customHeight="1">
      <c r="B86" s="296"/>
      <c r="C86" s="297" t="s">
        <v>1084</v>
      </c>
      <c r="D86" s="297"/>
      <c r="E86" s="297"/>
      <c r="F86" s="298" t="s">
        <v>1073</v>
      </c>
      <c r="G86" s="297"/>
      <c r="H86" s="297" t="s">
        <v>1085</v>
      </c>
      <c r="I86" s="297" t="s">
        <v>1069</v>
      </c>
      <c r="J86" s="297">
        <v>20</v>
      </c>
      <c r="K86" s="285"/>
    </row>
    <row r="87" spans="2:11" s="1" customFormat="1" ht="15" customHeight="1">
      <c r="B87" s="296"/>
      <c r="C87" s="273" t="s">
        <v>1086</v>
      </c>
      <c r="D87" s="273"/>
      <c r="E87" s="273"/>
      <c r="F87" s="294" t="s">
        <v>1073</v>
      </c>
      <c r="G87" s="295"/>
      <c r="H87" s="273" t="s">
        <v>1087</v>
      </c>
      <c r="I87" s="273" t="s">
        <v>1069</v>
      </c>
      <c r="J87" s="273">
        <v>50</v>
      </c>
      <c r="K87" s="285"/>
    </row>
    <row r="88" spans="2:11" s="1" customFormat="1" ht="15" customHeight="1">
      <c r="B88" s="296"/>
      <c r="C88" s="273" t="s">
        <v>1088</v>
      </c>
      <c r="D88" s="273"/>
      <c r="E88" s="273"/>
      <c r="F88" s="294" t="s">
        <v>1073</v>
      </c>
      <c r="G88" s="295"/>
      <c r="H88" s="273" t="s">
        <v>1089</v>
      </c>
      <c r="I88" s="273" t="s">
        <v>1069</v>
      </c>
      <c r="J88" s="273">
        <v>20</v>
      </c>
      <c r="K88" s="285"/>
    </row>
    <row r="89" spans="2:11" s="1" customFormat="1" ht="15" customHeight="1">
      <c r="B89" s="296"/>
      <c r="C89" s="273" t="s">
        <v>1090</v>
      </c>
      <c r="D89" s="273"/>
      <c r="E89" s="273"/>
      <c r="F89" s="294" t="s">
        <v>1073</v>
      </c>
      <c r="G89" s="295"/>
      <c r="H89" s="273" t="s">
        <v>1091</v>
      </c>
      <c r="I89" s="273" t="s">
        <v>1069</v>
      </c>
      <c r="J89" s="273">
        <v>20</v>
      </c>
      <c r="K89" s="285"/>
    </row>
    <row r="90" spans="2:11" s="1" customFormat="1" ht="15" customHeight="1">
      <c r="B90" s="296"/>
      <c r="C90" s="273" t="s">
        <v>1092</v>
      </c>
      <c r="D90" s="273"/>
      <c r="E90" s="273"/>
      <c r="F90" s="294" t="s">
        <v>1073</v>
      </c>
      <c r="G90" s="295"/>
      <c r="H90" s="273" t="s">
        <v>1093</v>
      </c>
      <c r="I90" s="273" t="s">
        <v>1069</v>
      </c>
      <c r="J90" s="273">
        <v>50</v>
      </c>
      <c r="K90" s="285"/>
    </row>
    <row r="91" spans="2:11" s="1" customFormat="1" ht="15" customHeight="1">
      <c r="B91" s="296"/>
      <c r="C91" s="273" t="s">
        <v>1094</v>
      </c>
      <c r="D91" s="273"/>
      <c r="E91" s="273"/>
      <c r="F91" s="294" t="s">
        <v>1073</v>
      </c>
      <c r="G91" s="295"/>
      <c r="H91" s="273" t="s">
        <v>1094</v>
      </c>
      <c r="I91" s="273" t="s">
        <v>1069</v>
      </c>
      <c r="J91" s="273">
        <v>50</v>
      </c>
      <c r="K91" s="285"/>
    </row>
    <row r="92" spans="2:11" s="1" customFormat="1" ht="15" customHeight="1">
      <c r="B92" s="296"/>
      <c r="C92" s="273" t="s">
        <v>1095</v>
      </c>
      <c r="D92" s="273"/>
      <c r="E92" s="273"/>
      <c r="F92" s="294" t="s">
        <v>1073</v>
      </c>
      <c r="G92" s="295"/>
      <c r="H92" s="273" t="s">
        <v>1096</v>
      </c>
      <c r="I92" s="273" t="s">
        <v>1069</v>
      </c>
      <c r="J92" s="273">
        <v>255</v>
      </c>
      <c r="K92" s="285"/>
    </row>
    <row r="93" spans="2:11" s="1" customFormat="1" ht="15" customHeight="1">
      <c r="B93" s="296"/>
      <c r="C93" s="273" t="s">
        <v>1097</v>
      </c>
      <c r="D93" s="273"/>
      <c r="E93" s="273"/>
      <c r="F93" s="294" t="s">
        <v>1067</v>
      </c>
      <c r="G93" s="295"/>
      <c r="H93" s="273" t="s">
        <v>1098</v>
      </c>
      <c r="I93" s="273" t="s">
        <v>1099</v>
      </c>
      <c r="J93" s="273"/>
      <c r="K93" s="285"/>
    </row>
    <row r="94" spans="2:11" s="1" customFormat="1" ht="15" customHeight="1">
      <c r="B94" s="296"/>
      <c r="C94" s="273" t="s">
        <v>1100</v>
      </c>
      <c r="D94" s="273"/>
      <c r="E94" s="273"/>
      <c r="F94" s="294" t="s">
        <v>1067</v>
      </c>
      <c r="G94" s="295"/>
      <c r="H94" s="273" t="s">
        <v>1101</v>
      </c>
      <c r="I94" s="273" t="s">
        <v>1102</v>
      </c>
      <c r="J94" s="273"/>
      <c r="K94" s="285"/>
    </row>
    <row r="95" spans="2:11" s="1" customFormat="1" ht="15" customHeight="1">
      <c r="B95" s="296"/>
      <c r="C95" s="273" t="s">
        <v>1103</v>
      </c>
      <c r="D95" s="273"/>
      <c r="E95" s="273"/>
      <c r="F95" s="294" t="s">
        <v>1067</v>
      </c>
      <c r="G95" s="295"/>
      <c r="H95" s="273" t="s">
        <v>1103</v>
      </c>
      <c r="I95" s="273" t="s">
        <v>1102</v>
      </c>
      <c r="J95" s="273"/>
      <c r="K95" s="285"/>
    </row>
    <row r="96" spans="2:11" s="1" customFormat="1" ht="15" customHeight="1">
      <c r="B96" s="296"/>
      <c r="C96" s="273" t="s">
        <v>36</v>
      </c>
      <c r="D96" s="273"/>
      <c r="E96" s="273"/>
      <c r="F96" s="294" t="s">
        <v>1067</v>
      </c>
      <c r="G96" s="295"/>
      <c r="H96" s="273" t="s">
        <v>1104</v>
      </c>
      <c r="I96" s="273" t="s">
        <v>1102</v>
      </c>
      <c r="J96" s="273"/>
      <c r="K96" s="285"/>
    </row>
    <row r="97" spans="2:11" s="1" customFormat="1" ht="15" customHeight="1">
      <c r="B97" s="296"/>
      <c r="C97" s="273" t="s">
        <v>46</v>
      </c>
      <c r="D97" s="273"/>
      <c r="E97" s="273"/>
      <c r="F97" s="294" t="s">
        <v>1067</v>
      </c>
      <c r="G97" s="295"/>
      <c r="H97" s="273" t="s">
        <v>1105</v>
      </c>
      <c r="I97" s="273" t="s">
        <v>1102</v>
      </c>
      <c r="J97" s="273"/>
      <c r="K97" s="285"/>
    </row>
    <row r="98" spans="2:11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pans="2:11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pans="2:11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pans="2:11" s="1" customFormat="1" ht="45" customHeight="1">
      <c r="B102" s="284"/>
      <c r="C102" s="406" t="s">
        <v>1106</v>
      </c>
      <c r="D102" s="406"/>
      <c r="E102" s="406"/>
      <c r="F102" s="406"/>
      <c r="G102" s="406"/>
      <c r="H102" s="406"/>
      <c r="I102" s="406"/>
      <c r="J102" s="406"/>
      <c r="K102" s="285"/>
    </row>
    <row r="103" spans="2:11" s="1" customFormat="1" ht="17.25" customHeight="1">
      <c r="B103" s="284"/>
      <c r="C103" s="286" t="s">
        <v>1061</v>
      </c>
      <c r="D103" s="286"/>
      <c r="E103" s="286"/>
      <c r="F103" s="286" t="s">
        <v>1062</v>
      </c>
      <c r="G103" s="287"/>
      <c r="H103" s="286" t="s">
        <v>52</v>
      </c>
      <c r="I103" s="286" t="s">
        <v>55</v>
      </c>
      <c r="J103" s="286" t="s">
        <v>1063</v>
      </c>
      <c r="K103" s="285"/>
    </row>
    <row r="104" spans="2:11" s="1" customFormat="1" ht="17.25" customHeight="1">
      <c r="B104" s="284"/>
      <c r="C104" s="288" t="s">
        <v>1064</v>
      </c>
      <c r="D104" s="288"/>
      <c r="E104" s="288"/>
      <c r="F104" s="289" t="s">
        <v>1065</v>
      </c>
      <c r="G104" s="290"/>
      <c r="H104" s="288"/>
      <c r="I104" s="288"/>
      <c r="J104" s="288" t="s">
        <v>1066</v>
      </c>
      <c r="K104" s="285"/>
    </row>
    <row r="105" spans="2:11" s="1" customFormat="1" ht="5.25" customHeight="1">
      <c r="B105" s="284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pans="2:11" s="1" customFormat="1" ht="15" customHeight="1">
      <c r="B106" s="284"/>
      <c r="C106" s="273" t="s">
        <v>51</v>
      </c>
      <c r="D106" s="293"/>
      <c r="E106" s="293"/>
      <c r="F106" s="294" t="s">
        <v>1067</v>
      </c>
      <c r="G106" s="273"/>
      <c r="H106" s="273" t="s">
        <v>1107</v>
      </c>
      <c r="I106" s="273" t="s">
        <v>1069</v>
      </c>
      <c r="J106" s="273">
        <v>20</v>
      </c>
      <c r="K106" s="285"/>
    </row>
    <row r="107" spans="2:11" s="1" customFormat="1" ht="15" customHeight="1">
      <c r="B107" s="284"/>
      <c r="C107" s="273" t="s">
        <v>1070</v>
      </c>
      <c r="D107" s="273"/>
      <c r="E107" s="273"/>
      <c r="F107" s="294" t="s">
        <v>1067</v>
      </c>
      <c r="G107" s="273"/>
      <c r="H107" s="273" t="s">
        <v>1107</v>
      </c>
      <c r="I107" s="273" t="s">
        <v>1069</v>
      </c>
      <c r="J107" s="273">
        <v>120</v>
      </c>
      <c r="K107" s="285"/>
    </row>
    <row r="108" spans="2:11" s="1" customFormat="1" ht="15" customHeight="1">
      <c r="B108" s="296"/>
      <c r="C108" s="273" t="s">
        <v>1072</v>
      </c>
      <c r="D108" s="273"/>
      <c r="E108" s="273"/>
      <c r="F108" s="294" t="s">
        <v>1073</v>
      </c>
      <c r="G108" s="273"/>
      <c r="H108" s="273" t="s">
        <v>1107</v>
      </c>
      <c r="I108" s="273" t="s">
        <v>1069</v>
      </c>
      <c r="J108" s="273">
        <v>50</v>
      </c>
      <c r="K108" s="285"/>
    </row>
    <row r="109" spans="2:11" s="1" customFormat="1" ht="15" customHeight="1">
      <c r="B109" s="296"/>
      <c r="C109" s="273" t="s">
        <v>1075</v>
      </c>
      <c r="D109" s="273"/>
      <c r="E109" s="273"/>
      <c r="F109" s="294" t="s">
        <v>1067</v>
      </c>
      <c r="G109" s="273"/>
      <c r="H109" s="273" t="s">
        <v>1107</v>
      </c>
      <c r="I109" s="273" t="s">
        <v>1077</v>
      </c>
      <c r="J109" s="273"/>
      <c r="K109" s="285"/>
    </row>
    <row r="110" spans="2:11" s="1" customFormat="1" ht="15" customHeight="1">
      <c r="B110" s="296"/>
      <c r="C110" s="273" t="s">
        <v>1086</v>
      </c>
      <c r="D110" s="273"/>
      <c r="E110" s="273"/>
      <c r="F110" s="294" t="s">
        <v>1073</v>
      </c>
      <c r="G110" s="273"/>
      <c r="H110" s="273" t="s">
        <v>1107</v>
      </c>
      <c r="I110" s="273" t="s">
        <v>1069</v>
      </c>
      <c r="J110" s="273">
        <v>50</v>
      </c>
      <c r="K110" s="285"/>
    </row>
    <row r="111" spans="2:11" s="1" customFormat="1" ht="15" customHeight="1">
      <c r="B111" s="296"/>
      <c r="C111" s="273" t="s">
        <v>1094</v>
      </c>
      <c r="D111" s="273"/>
      <c r="E111" s="273"/>
      <c r="F111" s="294" t="s">
        <v>1073</v>
      </c>
      <c r="G111" s="273"/>
      <c r="H111" s="273" t="s">
        <v>1107</v>
      </c>
      <c r="I111" s="273" t="s">
        <v>1069</v>
      </c>
      <c r="J111" s="273">
        <v>50</v>
      </c>
      <c r="K111" s="285"/>
    </row>
    <row r="112" spans="2:11" s="1" customFormat="1" ht="15" customHeight="1">
      <c r="B112" s="296"/>
      <c r="C112" s="273" t="s">
        <v>1092</v>
      </c>
      <c r="D112" s="273"/>
      <c r="E112" s="273"/>
      <c r="F112" s="294" t="s">
        <v>1073</v>
      </c>
      <c r="G112" s="273"/>
      <c r="H112" s="273" t="s">
        <v>1107</v>
      </c>
      <c r="I112" s="273" t="s">
        <v>1069</v>
      </c>
      <c r="J112" s="273">
        <v>50</v>
      </c>
      <c r="K112" s="285"/>
    </row>
    <row r="113" spans="2:11" s="1" customFormat="1" ht="15" customHeight="1">
      <c r="B113" s="296"/>
      <c r="C113" s="273" t="s">
        <v>51</v>
      </c>
      <c r="D113" s="273"/>
      <c r="E113" s="273"/>
      <c r="F113" s="294" t="s">
        <v>1067</v>
      </c>
      <c r="G113" s="273"/>
      <c r="H113" s="273" t="s">
        <v>1108</v>
      </c>
      <c r="I113" s="273" t="s">
        <v>1069</v>
      </c>
      <c r="J113" s="273">
        <v>20</v>
      </c>
      <c r="K113" s="285"/>
    </row>
    <row r="114" spans="2:11" s="1" customFormat="1" ht="15" customHeight="1">
      <c r="B114" s="296"/>
      <c r="C114" s="273" t="s">
        <v>1109</v>
      </c>
      <c r="D114" s="273"/>
      <c r="E114" s="273"/>
      <c r="F114" s="294" t="s">
        <v>1067</v>
      </c>
      <c r="G114" s="273"/>
      <c r="H114" s="273" t="s">
        <v>1110</v>
      </c>
      <c r="I114" s="273" t="s">
        <v>1069</v>
      </c>
      <c r="J114" s="273">
        <v>120</v>
      </c>
      <c r="K114" s="285"/>
    </row>
    <row r="115" spans="2:11" s="1" customFormat="1" ht="15" customHeight="1">
      <c r="B115" s="296"/>
      <c r="C115" s="273" t="s">
        <v>36</v>
      </c>
      <c r="D115" s="273"/>
      <c r="E115" s="273"/>
      <c r="F115" s="294" t="s">
        <v>1067</v>
      </c>
      <c r="G115" s="273"/>
      <c r="H115" s="273" t="s">
        <v>1111</v>
      </c>
      <c r="I115" s="273" t="s">
        <v>1102</v>
      </c>
      <c r="J115" s="273"/>
      <c r="K115" s="285"/>
    </row>
    <row r="116" spans="2:11" s="1" customFormat="1" ht="15" customHeight="1">
      <c r="B116" s="296"/>
      <c r="C116" s="273" t="s">
        <v>46</v>
      </c>
      <c r="D116" s="273"/>
      <c r="E116" s="273"/>
      <c r="F116" s="294" t="s">
        <v>1067</v>
      </c>
      <c r="G116" s="273"/>
      <c r="H116" s="273" t="s">
        <v>1112</v>
      </c>
      <c r="I116" s="273" t="s">
        <v>1102</v>
      </c>
      <c r="J116" s="273"/>
      <c r="K116" s="285"/>
    </row>
    <row r="117" spans="2:11" s="1" customFormat="1" ht="15" customHeight="1">
      <c r="B117" s="296"/>
      <c r="C117" s="273" t="s">
        <v>55</v>
      </c>
      <c r="D117" s="273"/>
      <c r="E117" s="273"/>
      <c r="F117" s="294" t="s">
        <v>1067</v>
      </c>
      <c r="G117" s="273"/>
      <c r="H117" s="273" t="s">
        <v>1113</v>
      </c>
      <c r="I117" s="273" t="s">
        <v>1114</v>
      </c>
      <c r="J117" s="273"/>
      <c r="K117" s="285"/>
    </row>
    <row r="118" spans="2:11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pans="2:11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pans="2:11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pans="2:1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s="1" customFormat="1" ht="45" customHeight="1">
      <c r="B122" s="312"/>
      <c r="C122" s="404" t="s">
        <v>1115</v>
      </c>
      <c r="D122" s="404"/>
      <c r="E122" s="404"/>
      <c r="F122" s="404"/>
      <c r="G122" s="404"/>
      <c r="H122" s="404"/>
      <c r="I122" s="404"/>
      <c r="J122" s="404"/>
      <c r="K122" s="313"/>
    </row>
    <row r="123" spans="2:11" s="1" customFormat="1" ht="17.25" customHeight="1">
      <c r="B123" s="314"/>
      <c r="C123" s="286" t="s">
        <v>1061</v>
      </c>
      <c r="D123" s="286"/>
      <c r="E123" s="286"/>
      <c r="F123" s="286" t="s">
        <v>1062</v>
      </c>
      <c r="G123" s="287"/>
      <c r="H123" s="286" t="s">
        <v>52</v>
      </c>
      <c r="I123" s="286" t="s">
        <v>55</v>
      </c>
      <c r="J123" s="286" t="s">
        <v>1063</v>
      </c>
      <c r="K123" s="315"/>
    </row>
    <row r="124" spans="2:11" s="1" customFormat="1" ht="17.25" customHeight="1">
      <c r="B124" s="314"/>
      <c r="C124" s="288" t="s">
        <v>1064</v>
      </c>
      <c r="D124" s="288"/>
      <c r="E124" s="288"/>
      <c r="F124" s="289" t="s">
        <v>1065</v>
      </c>
      <c r="G124" s="290"/>
      <c r="H124" s="288"/>
      <c r="I124" s="288"/>
      <c r="J124" s="288" t="s">
        <v>1066</v>
      </c>
      <c r="K124" s="315"/>
    </row>
    <row r="125" spans="2:11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pans="2:11" s="1" customFormat="1" ht="15" customHeight="1">
      <c r="B126" s="316"/>
      <c r="C126" s="273" t="s">
        <v>1070</v>
      </c>
      <c r="D126" s="293"/>
      <c r="E126" s="293"/>
      <c r="F126" s="294" t="s">
        <v>1067</v>
      </c>
      <c r="G126" s="273"/>
      <c r="H126" s="273" t="s">
        <v>1107</v>
      </c>
      <c r="I126" s="273" t="s">
        <v>1069</v>
      </c>
      <c r="J126" s="273">
        <v>120</v>
      </c>
      <c r="K126" s="319"/>
    </row>
    <row r="127" spans="2:11" s="1" customFormat="1" ht="15" customHeight="1">
      <c r="B127" s="316"/>
      <c r="C127" s="273" t="s">
        <v>1116</v>
      </c>
      <c r="D127" s="273"/>
      <c r="E127" s="273"/>
      <c r="F127" s="294" t="s">
        <v>1067</v>
      </c>
      <c r="G127" s="273"/>
      <c r="H127" s="273" t="s">
        <v>1117</v>
      </c>
      <c r="I127" s="273" t="s">
        <v>1069</v>
      </c>
      <c r="J127" s="273" t="s">
        <v>1118</v>
      </c>
      <c r="K127" s="319"/>
    </row>
    <row r="128" spans="2:11" s="1" customFormat="1" ht="15" customHeight="1">
      <c r="B128" s="316"/>
      <c r="C128" s="273" t="s">
        <v>81</v>
      </c>
      <c r="D128" s="273"/>
      <c r="E128" s="273"/>
      <c r="F128" s="294" t="s">
        <v>1067</v>
      </c>
      <c r="G128" s="273"/>
      <c r="H128" s="273" t="s">
        <v>1119</v>
      </c>
      <c r="I128" s="273" t="s">
        <v>1069</v>
      </c>
      <c r="J128" s="273" t="s">
        <v>1118</v>
      </c>
      <c r="K128" s="319"/>
    </row>
    <row r="129" spans="2:11" s="1" customFormat="1" ht="15" customHeight="1">
      <c r="B129" s="316"/>
      <c r="C129" s="273" t="s">
        <v>1078</v>
      </c>
      <c r="D129" s="273"/>
      <c r="E129" s="273"/>
      <c r="F129" s="294" t="s">
        <v>1073</v>
      </c>
      <c r="G129" s="273"/>
      <c r="H129" s="273" t="s">
        <v>1079</v>
      </c>
      <c r="I129" s="273" t="s">
        <v>1069</v>
      </c>
      <c r="J129" s="273">
        <v>15</v>
      </c>
      <c r="K129" s="319"/>
    </row>
    <row r="130" spans="2:11" s="1" customFormat="1" ht="15" customHeight="1">
      <c r="B130" s="316"/>
      <c r="C130" s="297" t="s">
        <v>1080</v>
      </c>
      <c r="D130" s="297"/>
      <c r="E130" s="297"/>
      <c r="F130" s="298" t="s">
        <v>1073</v>
      </c>
      <c r="G130" s="297"/>
      <c r="H130" s="297" t="s">
        <v>1081</v>
      </c>
      <c r="I130" s="297" t="s">
        <v>1069</v>
      </c>
      <c r="J130" s="297">
        <v>15</v>
      </c>
      <c r="K130" s="319"/>
    </row>
    <row r="131" spans="2:11" s="1" customFormat="1" ht="15" customHeight="1">
      <c r="B131" s="316"/>
      <c r="C131" s="297" t="s">
        <v>1082</v>
      </c>
      <c r="D131" s="297"/>
      <c r="E131" s="297"/>
      <c r="F131" s="298" t="s">
        <v>1073</v>
      </c>
      <c r="G131" s="297"/>
      <c r="H131" s="297" t="s">
        <v>1083</v>
      </c>
      <c r="I131" s="297" t="s">
        <v>1069</v>
      </c>
      <c r="J131" s="297">
        <v>20</v>
      </c>
      <c r="K131" s="319"/>
    </row>
    <row r="132" spans="2:11" s="1" customFormat="1" ht="15" customHeight="1">
      <c r="B132" s="316"/>
      <c r="C132" s="297" t="s">
        <v>1084</v>
      </c>
      <c r="D132" s="297"/>
      <c r="E132" s="297"/>
      <c r="F132" s="298" t="s">
        <v>1073</v>
      </c>
      <c r="G132" s="297"/>
      <c r="H132" s="297" t="s">
        <v>1085</v>
      </c>
      <c r="I132" s="297" t="s">
        <v>1069</v>
      </c>
      <c r="J132" s="297">
        <v>20</v>
      </c>
      <c r="K132" s="319"/>
    </row>
    <row r="133" spans="2:11" s="1" customFormat="1" ht="15" customHeight="1">
      <c r="B133" s="316"/>
      <c r="C133" s="273" t="s">
        <v>1072</v>
      </c>
      <c r="D133" s="273"/>
      <c r="E133" s="273"/>
      <c r="F133" s="294" t="s">
        <v>1073</v>
      </c>
      <c r="G133" s="273"/>
      <c r="H133" s="273" t="s">
        <v>1107</v>
      </c>
      <c r="I133" s="273" t="s">
        <v>1069</v>
      </c>
      <c r="J133" s="273">
        <v>50</v>
      </c>
      <c r="K133" s="319"/>
    </row>
    <row r="134" spans="2:11" s="1" customFormat="1" ht="15" customHeight="1">
      <c r="B134" s="316"/>
      <c r="C134" s="273" t="s">
        <v>1086</v>
      </c>
      <c r="D134" s="273"/>
      <c r="E134" s="273"/>
      <c r="F134" s="294" t="s">
        <v>1073</v>
      </c>
      <c r="G134" s="273"/>
      <c r="H134" s="273" t="s">
        <v>1107</v>
      </c>
      <c r="I134" s="273" t="s">
        <v>1069</v>
      </c>
      <c r="J134" s="273">
        <v>50</v>
      </c>
      <c r="K134" s="319"/>
    </row>
    <row r="135" spans="2:11" s="1" customFormat="1" ht="15" customHeight="1">
      <c r="B135" s="316"/>
      <c r="C135" s="273" t="s">
        <v>1092</v>
      </c>
      <c r="D135" s="273"/>
      <c r="E135" s="273"/>
      <c r="F135" s="294" t="s">
        <v>1073</v>
      </c>
      <c r="G135" s="273"/>
      <c r="H135" s="273" t="s">
        <v>1107</v>
      </c>
      <c r="I135" s="273" t="s">
        <v>1069</v>
      </c>
      <c r="J135" s="273">
        <v>50</v>
      </c>
      <c r="K135" s="319"/>
    </row>
    <row r="136" spans="2:11" s="1" customFormat="1" ht="15" customHeight="1">
      <c r="B136" s="316"/>
      <c r="C136" s="273" t="s">
        <v>1094</v>
      </c>
      <c r="D136" s="273"/>
      <c r="E136" s="273"/>
      <c r="F136" s="294" t="s">
        <v>1073</v>
      </c>
      <c r="G136" s="273"/>
      <c r="H136" s="273" t="s">
        <v>1107</v>
      </c>
      <c r="I136" s="273" t="s">
        <v>1069</v>
      </c>
      <c r="J136" s="273">
        <v>50</v>
      </c>
      <c r="K136" s="319"/>
    </row>
    <row r="137" spans="2:11" s="1" customFormat="1" ht="15" customHeight="1">
      <c r="B137" s="316"/>
      <c r="C137" s="273" t="s">
        <v>1095</v>
      </c>
      <c r="D137" s="273"/>
      <c r="E137" s="273"/>
      <c r="F137" s="294" t="s">
        <v>1073</v>
      </c>
      <c r="G137" s="273"/>
      <c r="H137" s="273" t="s">
        <v>1120</v>
      </c>
      <c r="I137" s="273" t="s">
        <v>1069</v>
      </c>
      <c r="J137" s="273">
        <v>255</v>
      </c>
      <c r="K137" s="319"/>
    </row>
    <row r="138" spans="2:11" s="1" customFormat="1" ht="15" customHeight="1">
      <c r="B138" s="316"/>
      <c r="C138" s="273" t="s">
        <v>1097</v>
      </c>
      <c r="D138" s="273"/>
      <c r="E138" s="273"/>
      <c r="F138" s="294" t="s">
        <v>1067</v>
      </c>
      <c r="G138" s="273"/>
      <c r="H138" s="273" t="s">
        <v>1121</v>
      </c>
      <c r="I138" s="273" t="s">
        <v>1099</v>
      </c>
      <c r="J138" s="273"/>
      <c r="K138" s="319"/>
    </row>
    <row r="139" spans="2:11" s="1" customFormat="1" ht="15" customHeight="1">
      <c r="B139" s="316"/>
      <c r="C139" s="273" t="s">
        <v>1100</v>
      </c>
      <c r="D139" s="273"/>
      <c r="E139" s="273"/>
      <c r="F139" s="294" t="s">
        <v>1067</v>
      </c>
      <c r="G139" s="273"/>
      <c r="H139" s="273" t="s">
        <v>1122</v>
      </c>
      <c r="I139" s="273" t="s">
        <v>1102</v>
      </c>
      <c r="J139" s="273"/>
      <c r="K139" s="319"/>
    </row>
    <row r="140" spans="2:11" s="1" customFormat="1" ht="15" customHeight="1">
      <c r="B140" s="316"/>
      <c r="C140" s="273" t="s">
        <v>1103</v>
      </c>
      <c r="D140" s="273"/>
      <c r="E140" s="273"/>
      <c r="F140" s="294" t="s">
        <v>1067</v>
      </c>
      <c r="G140" s="273"/>
      <c r="H140" s="273" t="s">
        <v>1103</v>
      </c>
      <c r="I140" s="273" t="s">
        <v>1102</v>
      </c>
      <c r="J140" s="273"/>
      <c r="K140" s="319"/>
    </row>
    <row r="141" spans="2:11" s="1" customFormat="1" ht="15" customHeight="1">
      <c r="B141" s="316"/>
      <c r="C141" s="273" t="s">
        <v>36</v>
      </c>
      <c r="D141" s="273"/>
      <c r="E141" s="273"/>
      <c r="F141" s="294" t="s">
        <v>1067</v>
      </c>
      <c r="G141" s="273"/>
      <c r="H141" s="273" t="s">
        <v>1123</v>
      </c>
      <c r="I141" s="273" t="s">
        <v>1102</v>
      </c>
      <c r="J141" s="273"/>
      <c r="K141" s="319"/>
    </row>
    <row r="142" spans="2:11" s="1" customFormat="1" ht="15" customHeight="1">
      <c r="B142" s="316"/>
      <c r="C142" s="273" t="s">
        <v>1124</v>
      </c>
      <c r="D142" s="273"/>
      <c r="E142" s="273"/>
      <c r="F142" s="294" t="s">
        <v>1067</v>
      </c>
      <c r="G142" s="273"/>
      <c r="H142" s="273" t="s">
        <v>1125</v>
      </c>
      <c r="I142" s="273" t="s">
        <v>1102</v>
      </c>
      <c r="J142" s="273"/>
      <c r="K142" s="319"/>
    </row>
    <row r="143" spans="2:11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pans="2:11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pans="2:11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pans="2:11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pans="2:11" s="1" customFormat="1" ht="45" customHeight="1">
      <c r="B147" s="284"/>
      <c r="C147" s="406" t="s">
        <v>1126</v>
      </c>
      <c r="D147" s="406"/>
      <c r="E147" s="406"/>
      <c r="F147" s="406"/>
      <c r="G147" s="406"/>
      <c r="H147" s="406"/>
      <c r="I147" s="406"/>
      <c r="J147" s="406"/>
      <c r="K147" s="285"/>
    </row>
    <row r="148" spans="2:11" s="1" customFormat="1" ht="17.25" customHeight="1">
      <c r="B148" s="284"/>
      <c r="C148" s="286" t="s">
        <v>1061</v>
      </c>
      <c r="D148" s="286"/>
      <c r="E148" s="286"/>
      <c r="F148" s="286" t="s">
        <v>1062</v>
      </c>
      <c r="G148" s="287"/>
      <c r="H148" s="286" t="s">
        <v>52</v>
      </c>
      <c r="I148" s="286" t="s">
        <v>55</v>
      </c>
      <c r="J148" s="286" t="s">
        <v>1063</v>
      </c>
      <c r="K148" s="285"/>
    </row>
    <row r="149" spans="2:11" s="1" customFormat="1" ht="17.25" customHeight="1">
      <c r="B149" s="284"/>
      <c r="C149" s="288" t="s">
        <v>1064</v>
      </c>
      <c r="D149" s="288"/>
      <c r="E149" s="288"/>
      <c r="F149" s="289" t="s">
        <v>1065</v>
      </c>
      <c r="G149" s="290"/>
      <c r="H149" s="288"/>
      <c r="I149" s="288"/>
      <c r="J149" s="288" t="s">
        <v>1066</v>
      </c>
      <c r="K149" s="285"/>
    </row>
    <row r="150" spans="2:11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pans="2:11" s="1" customFormat="1" ht="15" customHeight="1">
      <c r="B151" s="296"/>
      <c r="C151" s="323" t="s">
        <v>1070</v>
      </c>
      <c r="D151" s="273"/>
      <c r="E151" s="273"/>
      <c r="F151" s="324" t="s">
        <v>1067</v>
      </c>
      <c r="G151" s="273"/>
      <c r="H151" s="323" t="s">
        <v>1107</v>
      </c>
      <c r="I151" s="323" t="s">
        <v>1069</v>
      </c>
      <c r="J151" s="323">
        <v>120</v>
      </c>
      <c r="K151" s="319"/>
    </row>
    <row r="152" spans="2:11" s="1" customFormat="1" ht="15" customHeight="1">
      <c r="B152" s="296"/>
      <c r="C152" s="323" t="s">
        <v>1116</v>
      </c>
      <c r="D152" s="273"/>
      <c r="E152" s="273"/>
      <c r="F152" s="324" t="s">
        <v>1067</v>
      </c>
      <c r="G152" s="273"/>
      <c r="H152" s="323" t="s">
        <v>1127</v>
      </c>
      <c r="I152" s="323" t="s">
        <v>1069</v>
      </c>
      <c r="J152" s="323" t="s">
        <v>1118</v>
      </c>
      <c r="K152" s="319"/>
    </row>
    <row r="153" spans="2:11" s="1" customFormat="1" ht="15" customHeight="1">
      <c r="B153" s="296"/>
      <c r="C153" s="323" t="s">
        <v>81</v>
      </c>
      <c r="D153" s="273"/>
      <c r="E153" s="273"/>
      <c r="F153" s="324" t="s">
        <v>1067</v>
      </c>
      <c r="G153" s="273"/>
      <c r="H153" s="323" t="s">
        <v>1128</v>
      </c>
      <c r="I153" s="323" t="s">
        <v>1069</v>
      </c>
      <c r="J153" s="323" t="s">
        <v>1118</v>
      </c>
      <c r="K153" s="319"/>
    </row>
    <row r="154" spans="2:11" s="1" customFormat="1" ht="15" customHeight="1">
      <c r="B154" s="296"/>
      <c r="C154" s="323" t="s">
        <v>1072</v>
      </c>
      <c r="D154" s="273"/>
      <c r="E154" s="273"/>
      <c r="F154" s="324" t="s">
        <v>1073</v>
      </c>
      <c r="G154" s="273"/>
      <c r="H154" s="323" t="s">
        <v>1107</v>
      </c>
      <c r="I154" s="323" t="s">
        <v>1069</v>
      </c>
      <c r="J154" s="323">
        <v>50</v>
      </c>
      <c r="K154" s="319"/>
    </row>
    <row r="155" spans="2:11" s="1" customFormat="1" ht="15" customHeight="1">
      <c r="B155" s="296"/>
      <c r="C155" s="323" t="s">
        <v>1075</v>
      </c>
      <c r="D155" s="273"/>
      <c r="E155" s="273"/>
      <c r="F155" s="324" t="s">
        <v>1067</v>
      </c>
      <c r="G155" s="273"/>
      <c r="H155" s="323" t="s">
        <v>1107</v>
      </c>
      <c r="I155" s="323" t="s">
        <v>1077</v>
      </c>
      <c r="J155" s="323"/>
      <c r="K155" s="319"/>
    </row>
    <row r="156" spans="2:11" s="1" customFormat="1" ht="15" customHeight="1">
      <c r="B156" s="296"/>
      <c r="C156" s="323" t="s">
        <v>1086</v>
      </c>
      <c r="D156" s="273"/>
      <c r="E156" s="273"/>
      <c r="F156" s="324" t="s">
        <v>1073</v>
      </c>
      <c r="G156" s="273"/>
      <c r="H156" s="323" t="s">
        <v>1107</v>
      </c>
      <c r="I156" s="323" t="s">
        <v>1069</v>
      </c>
      <c r="J156" s="323">
        <v>50</v>
      </c>
      <c r="K156" s="319"/>
    </row>
    <row r="157" spans="2:11" s="1" customFormat="1" ht="15" customHeight="1">
      <c r="B157" s="296"/>
      <c r="C157" s="323" t="s">
        <v>1094</v>
      </c>
      <c r="D157" s="273"/>
      <c r="E157" s="273"/>
      <c r="F157" s="324" t="s">
        <v>1073</v>
      </c>
      <c r="G157" s="273"/>
      <c r="H157" s="323" t="s">
        <v>1107</v>
      </c>
      <c r="I157" s="323" t="s">
        <v>1069</v>
      </c>
      <c r="J157" s="323">
        <v>50</v>
      </c>
      <c r="K157" s="319"/>
    </row>
    <row r="158" spans="2:11" s="1" customFormat="1" ht="15" customHeight="1">
      <c r="B158" s="296"/>
      <c r="C158" s="323" t="s">
        <v>1092</v>
      </c>
      <c r="D158" s="273"/>
      <c r="E158" s="273"/>
      <c r="F158" s="324" t="s">
        <v>1073</v>
      </c>
      <c r="G158" s="273"/>
      <c r="H158" s="323" t="s">
        <v>1107</v>
      </c>
      <c r="I158" s="323" t="s">
        <v>1069</v>
      </c>
      <c r="J158" s="323">
        <v>50</v>
      </c>
      <c r="K158" s="319"/>
    </row>
    <row r="159" spans="2:11" s="1" customFormat="1" ht="15" customHeight="1">
      <c r="B159" s="296"/>
      <c r="C159" s="323" t="s">
        <v>99</v>
      </c>
      <c r="D159" s="273"/>
      <c r="E159" s="273"/>
      <c r="F159" s="324" t="s">
        <v>1067</v>
      </c>
      <c r="G159" s="273"/>
      <c r="H159" s="323" t="s">
        <v>1129</v>
      </c>
      <c r="I159" s="323" t="s">
        <v>1069</v>
      </c>
      <c r="J159" s="323" t="s">
        <v>1130</v>
      </c>
      <c r="K159" s="319"/>
    </row>
    <row r="160" spans="2:11" s="1" customFormat="1" ht="15" customHeight="1">
      <c r="B160" s="296"/>
      <c r="C160" s="323" t="s">
        <v>1131</v>
      </c>
      <c r="D160" s="273"/>
      <c r="E160" s="273"/>
      <c r="F160" s="324" t="s">
        <v>1067</v>
      </c>
      <c r="G160" s="273"/>
      <c r="H160" s="323" t="s">
        <v>1132</v>
      </c>
      <c r="I160" s="323" t="s">
        <v>1102</v>
      </c>
      <c r="J160" s="323"/>
      <c r="K160" s="319"/>
    </row>
    <row r="161" spans="2:1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pans="2:11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pans="2:11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pans="2:11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pans="2:11" s="1" customFormat="1" ht="45" customHeight="1">
      <c r="B165" s="265"/>
      <c r="C165" s="404" t="s">
        <v>1133</v>
      </c>
      <c r="D165" s="404"/>
      <c r="E165" s="404"/>
      <c r="F165" s="404"/>
      <c r="G165" s="404"/>
      <c r="H165" s="404"/>
      <c r="I165" s="404"/>
      <c r="J165" s="404"/>
      <c r="K165" s="266"/>
    </row>
    <row r="166" spans="2:11" s="1" customFormat="1" ht="17.25" customHeight="1">
      <c r="B166" s="265"/>
      <c r="C166" s="286" t="s">
        <v>1061</v>
      </c>
      <c r="D166" s="286"/>
      <c r="E166" s="286"/>
      <c r="F166" s="286" t="s">
        <v>1062</v>
      </c>
      <c r="G166" s="328"/>
      <c r="H166" s="329" t="s">
        <v>52</v>
      </c>
      <c r="I166" s="329" t="s">
        <v>55</v>
      </c>
      <c r="J166" s="286" t="s">
        <v>1063</v>
      </c>
      <c r="K166" s="266"/>
    </row>
    <row r="167" spans="2:11" s="1" customFormat="1" ht="17.25" customHeight="1">
      <c r="B167" s="267"/>
      <c r="C167" s="288" t="s">
        <v>1064</v>
      </c>
      <c r="D167" s="288"/>
      <c r="E167" s="288"/>
      <c r="F167" s="289" t="s">
        <v>1065</v>
      </c>
      <c r="G167" s="330"/>
      <c r="H167" s="331"/>
      <c r="I167" s="331"/>
      <c r="J167" s="288" t="s">
        <v>1066</v>
      </c>
      <c r="K167" s="268"/>
    </row>
    <row r="168" spans="2:11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pans="2:11" s="1" customFormat="1" ht="15" customHeight="1">
      <c r="B169" s="296"/>
      <c r="C169" s="273" t="s">
        <v>1070</v>
      </c>
      <c r="D169" s="273"/>
      <c r="E169" s="273"/>
      <c r="F169" s="294" t="s">
        <v>1067</v>
      </c>
      <c r="G169" s="273"/>
      <c r="H169" s="273" t="s">
        <v>1107</v>
      </c>
      <c r="I169" s="273" t="s">
        <v>1069</v>
      </c>
      <c r="J169" s="273">
        <v>120</v>
      </c>
      <c r="K169" s="319"/>
    </row>
    <row r="170" spans="2:11" s="1" customFormat="1" ht="15" customHeight="1">
      <c r="B170" s="296"/>
      <c r="C170" s="273" t="s">
        <v>1116</v>
      </c>
      <c r="D170" s="273"/>
      <c r="E170" s="273"/>
      <c r="F170" s="294" t="s">
        <v>1067</v>
      </c>
      <c r="G170" s="273"/>
      <c r="H170" s="273" t="s">
        <v>1117</v>
      </c>
      <c r="I170" s="273" t="s">
        <v>1069</v>
      </c>
      <c r="J170" s="273" t="s">
        <v>1118</v>
      </c>
      <c r="K170" s="319"/>
    </row>
    <row r="171" spans="2:11" s="1" customFormat="1" ht="15" customHeight="1">
      <c r="B171" s="296"/>
      <c r="C171" s="273" t="s">
        <v>81</v>
      </c>
      <c r="D171" s="273"/>
      <c r="E171" s="273"/>
      <c r="F171" s="294" t="s">
        <v>1067</v>
      </c>
      <c r="G171" s="273"/>
      <c r="H171" s="273" t="s">
        <v>1134</v>
      </c>
      <c r="I171" s="273" t="s">
        <v>1069</v>
      </c>
      <c r="J171" s="273" t="s">
        <v>1118</v>
      </c>
      <c r="K171" s="319"/>
    </row>
    <row r="172" spans="2:11" s="1" customFormat="1" ht="15" customHeight="1">
      <c r="B172" s="296"/>
      <c r="C172" s="273" t="s">
        <v>1072</v>
      </c>
      <c r="D172" s="273"/>
      <c r="E172" s="273"/>
      <c r="F172" s="294" t="s">
        <v>1073</v>
      </c>
      <c r="G172" s="273"/>
      <c r="H172" s="273" t="s">
        <v>1134</v>
      </c>
      <c r="I172" s="273" t="s">
        <v>1069</v>
      </c>
      <c r="J172" s="273">
        <v>50</v>
      </c>
      <c r="K172" s="319"/>
    </row>
    <row r="173" spans="2:11" s="1" customFormat="1" ht="15" customHeight="1">
      <c r="B173" s="296"/>
      <c r="C173" s="273" t="s">
        <v>1075</v>
      </c>
      <c r="D173" s="273"/>
      <c r="E173" s="273"/>
      <c r="F173" s="294" t="s">
        <v>1067</v>
      </c>
      <c r="G173" s="273"/>
      <c r="H173" s="273" t="s">
        <v>1134</v>
      </c>
      <c r="I173" s="273" t="s">
        <v>1077</v>
      </c>
      <c r="J173" s="273"/>
      <c r="K173" s="319"/>
    </row>
    <row r="174" spans="2:11" s="1" customFormat="1" ht="15" customHeight="1">
      <c r="B174" s="296"/>
      <c r="C174" s="273" t="s">
        <v>1086</v>
      </c>
      <c r="D174" s="273"/>
      <c r="E174" s="273"/>
      <c r="F174" s="294" t="s">
        <v>1073</v>
      </c>
      <c r="G174" s="273"/>
      <c r="H174" s="273" t="s">
        <v>1134</v>
      </c>
      <c r="I174" s="273" t="s">
        <v>1069</v>
      </c>
      <c r="J174" s="273">
        <v>50</v>
      </c>
      <c r="K174" s="319"/>
    </row>
    <row r="175" spans="2:11" s="1" customFormat="1" ht="15" customHeight="1">
      <c r="B175" s="296"/>
      <c r="C175" s="273" t="s">
        <v>1094</v>
      </c>
      <c r="D175" s="273"/>
      <c r="E175" s="273"/>
      <c r="F175" s="294" t="s">
        <v>1073</v>
      </c>
      <c r="G175" s="273"/>
      <c r="H175" s="273" t="s">
        <v>1134</v>
      </c>
      <c r="I175" s="273" t="s">
        <v>1069</v>
      </c>
      <c r="J175" s="273">
        <v>50</v>
      </c>
      <c r="K175" s="319"/>
    </row>
    <row r="176" spans="2:11" s="1" customFormat="1" ht="15" customHeight="1">
      <c r="B176" s="296"/>
      <c r="C176" s="273" t="s">
        <v>1092</v>
      </c>
      <c r="D176" s="273"/>
      <c r="E176" s="273"/>
      <c r="F176" s="294" t="s">
        <v>1073</v>
      </c>
      <c r="G176" s="273"/>
      <c r="H176" s="273" t="s">
        <v>1134</v>
      </c>
      <c r="I176" s="273" t="s">
        <v>1069</v>
      </c>
      <c r="J176" s="273">
        <v>50</v>
      </c>
      <c r="K176" s="319"/>
    </row>
    <row r="177" spans="2:11" s="1" customFormat="1" ht="15" customHeight="1">
      <c r="B177" s="296"/>
      <c r="C177" s="273" t="s">
        <v>137</v>
      </c>
      <c r="D177" s="273"/>
      <c r="E177" s="273"/>
      <c r="F177" s="294" t="s">
        <v>1067</v>
      </c>
      <c r="G177" s="273"/>
      <c r="H177" s="273" t="s">
        <v>1135</v>
      </c>
      <c r="I177" s="273" t="s">
        <v>1136</v>
      </c>
      <c r="J177" s="273"/>
      <c r="K177" s="319"/>
    </row>
    <row r="178" spans="2:11" s="1" customFormat="1" ht="15" customHeight="1">
      <c r="B178" s="296"/>
      <c r="C178" s="273" t="s">
        <v>55</v>
      </c>
      <c r="D178" s="273"/>
      <c r="E178" s="273"/>
      <c r="F178" s="294" t="s">
        <v>1067</v>
      </c>
      <c r="G178" s="273"/>
      <c r="H178" s="273" t="s">
        <v>1137</v>
      </c>
      <c r="I178" s="273" t="s">
        <v>1138</v>
      </c>
      <c r="J178" s="273">
        <v>1</v>
      </c>
      <c r="K178" s="319"/>
    </row>
    <row r="179" spans="2:11" s="1" customFormat="1" ht="15" customHeight="1">
      <c r="B179" s="296"/>
      <c r="C179" s="273" t="s">
        <v>51</v>
      </c>
      <c r="D179" s="273"/>
      <c r="E179" s="273"/>
      <c r="F179" s="294" t="s">
        <v>1067</v>
      </c>
      <c r="G179" s="273"/>
      <c r="H179" s="273" t="s">
        <v>1139</v>
      </c>
      <c r="I179" s="273" t="s">
        <v>1069</v>
      </c>
      <c r="J179" s="273">
        <v>20</v>
      </c>
      <c r="K179" s="319"/>
    </row>
    <row r="180" spans="2:11" s="1" customFormat="1" ht="15" customHeight="1">
      <c r="B180" s="296"/>
      <c r="C180" s="273" t="s">
        <v>52</v>
      </c>
      <c r="D180" s="273"/>
      <c r="E180" s="273"/>
      <c r="F180" s="294" t="s">
        <v>1067</v>
      </c>
      <c r="G180" s="273"/>
      <c r="H180" s="273" t="s">
        <v>1140</v>
      </c>
      <c r="I180" s="273" t="s">
        <v>1069</v>
      </c>
      <c r="J180" s="273">
        <v>255</v>
      </c>
      <c r="K180" s="319"/>
    </row>
    <row r="181" spans="2:11" s="1" customFormat="1" ht="15" customHeight="1">
      <c r="B181" s="296"/>
      <c r="C181" s="273" t="s">
        <v>138</v>
      </c>
      <c r="D181" s="273"/>
      <c r="E181" s="273"/>
      <c r="F181" s="294" t="s">
        <v>1067</v>
      </c>
      <c r="G181" s="273"/>
      <c r="H181" s="273" t="s">
        <v>1031</v>
      </c>
      <c r="I181" s="273" t="s">
        <v>1069</v>
      </c>
      <c r="J181" s="273">
        <v>10</v>
      </c>
      <c r="K181" s="319"/>
    </row>
    <row r="182" spans="2:11" s="1" customFormat="1" ht="15" customHeight="1">
      <c r="B182" s="296"/>
      <c r="C182" s="273" t="s">
        <v>139</v>
      </c>
      <c r="D182" s="273"/>
      <c r="E182" s="273"/>
      <c r="F182" s="294" t="s">
        <v>1067</v>
      </c>
      <c r="G182" s="273"/>
      <c r="H182" s="273" t="s">
        <v>1141</v>
      </c>
      <c r="I182" s="273" t="s">
        <v>1102</v>
      </c>
      <c r="J182" s="273"/>
      <c r="K182" s="319"/>
    </row>
    <row r="183" spans="2:11" s="1" customFormat="1" ht="15" customHeight="1">
      <c r="B183" s="296"/>
      <c r="C183" s="273" t="s">
        <v>1142</v>
      </c>
      <c r="D183" s="273"/>
      <c r="E183" s="273"/>
      <c r="F183" s="294" t="s">
        <v>1067</v>
      </c>
      <c r="G183" s="273"/>
      <c r="H183" s="273" t="s">
        <v>1143</v>
      </c>
      <c r="I183" s="273" t="s">
        <v>1102</v>
      </c>
      <c r="J183" s="273"/>
      <c r="K183" s="319"/>
    </row>
    <row r="184" spans="2:11" s="1" customFormat="1" ht="15" customHeight="1">
      <c r="B184" s="296"/>
      <c r="C184" s="273" t="s">
        <v>1131</v>
      </c>
      <c r="D184" s="273"/>
      <c r="E184" s="273"/>
      <c r="F184" s="294" t="s">
        <v>1067</v>
      </c>
      <c r="G184" s="273"/>
      <c r="H184" s="273" t="s">
        <v>1144</v>
      </c>
      <c r="I184" s="273" t="s">
        <v>1102</v>
      </c>
      <c r="J184" s="273"/>
      <c r="K184" s="319"/>
    </row>
    <row r="185" spans="2:11" s="1" customFormat="1" ht="15" customHeight="1">
      <c r="B185" s="296"/>
      <c r="C185" s="273" t="s">
        <v>141</v>
      </c>
      <c r="D185" s="273"/>
      <c r="E185" s="273"/>
      <c r="F185" s="294" t="s">
        <v>1073</v>
      </c>
      <c r="G185" s="273"/>
      <c r="H185" s="273" t="s">
        <v>1145</v>
      </c>
      <c r="I185" s="273" t="s">
        <v>1069</v>
      </c>
      <c r="J185" s="273">
        <v>50</v>
      </c>
      <c r="K185" s="319"/>
    </row>
    <row r="186" spans="2:11" s="1" customFormat="1" ht="15" customHeight="1">
      <c r="B186" s="296"/>
      <c r="C186" s="273" t="s">
        <v>1146</v>
      </c>
      <c r="D186" s="273"/>
      <c r="E186" s="273"/>
      <c r="F186" s="294" t="s">
        <v>1073</v>
      </c>
      <c r="G186" s="273"/>
      <c r="H186" s="273" t="s">
        <v>1147</v>
      </c>
      <c r="I186" s="273" t="s">
        <v>1148</v>
      </c>
      <c r="J186" s="273"/>
      <c r="K186" s="319"/>
    </row>
    <row r="187" spans="2:11" s="1" customFormat="1" ht="15" customHeight="1">
      <c r="B187" s="296"/>
      <c r="C187" s="273" t="s">
        <v>1149</v>
      </c>
      <c r="D187" s="273"/>
      <c r="E187" s="273"/>
      <c r="F187" s="294" t="s">
        <v>1073</v>
      </c>
      <c r="G187" s="273"/>
      <c r="H187" s="273" t="s">
        <v>1150</v>
      </c>
      <c r="I187" s="273" t="s">
        <v>1148</v>
      </c>
      <c r="J187" s="273"/>
      <c r="K187" s="319"/>
    </row>
    <row r="188" spans="2:11" s="1" customFormat="1" ht="15" customHeight="1">
      <c r="B188" s="296"/>
      <c r="C188" s="273" t="s">
        <v>1151</v>
      </c>
      <c r="D188" s="273"/>
      <c r="E188" s="273"/>
      <c r="F188" s="294" t="s">
        <v>1073</v>
      </c>
      <c r="G188" s="273"/>
      <c r="H188" s="273" t="s">
        <v>1152</v>
      </c>
      <c r="I188" s="273" t="s">
        <v>1148</v>
      </c>
      <c r="J188" s="273"/>
      <c r="K188" s="319"/>
    </row>
    <row r="189" spans="2:11" s="1" customFormat="1" ht="15" customHeight="1">
      <c r="B189" s="296"/>
      <c r="C189" s="332" t="s">
        <v>1153</v>
      </c>
      <c r="D189" s="273"/>
      <c r="E189" s="273"/>
      <c r="F189" s="294" t="s">
        <v>1073</v>
      </c>
      <c r="G189" s="273"/>
      <c r="H189" s="273" t="s">
        <v>1154</v>
      </c>
      <c r="I189" s="273" t="s">
        <v>1155</v>
      </c>
      <c r="J189" s="333" t="s">
        <v>1156</v>
      </c>
      <c r="K189" s="319"/>
    </row>
    <row r="190" spans="2:11" s="18" customFormat="1" ht="15" customHeight="1">
      <c r="B190" s="334"/>
      <c r="C190" s="335" t="s">
        <v>1157</v>
      </c>
      <c r="D190" s="336"/>
      <c r="E190" s="336"/>
      <c r="F190" s="337" t="s">
        <v>1073</v>
      </c>
      <c r="G190" s="336"/>
      <c r="H190" s="336" t="s">
        <v>1158</v>
      </c>
      <c r="I190" s="336" t="s">
        <v>1155</v>
      </c>
      <c r="J190" s="338" t="s">
        <v>1156</v>
      </c>
      <c r="K190" s="339"/>
    </row>
    <row r="191" spans="2:11" s="1" customFormat="1" ht="15" customHeight="1">
      <c r="B191" s="296"/>
      <c r="C191" s="332" t="s">
        <v>40</v>
      </c>
      <c r="D191" s="273"/>
      <c r="E191" s="273"/>
      <c r="F191" s="294" t="s">
        <v>1067</v>
      </c>
      <c r="G191" s="273"/>
      <c r="H191" s="270" t="s">
        <v>1159</v>
      </c>
      <c r="I191" s="273" t="s">
        <v>1160</v>
      </c>
      <c r="J191" s="273"/>
      <c r="K191" s="319"/>
    </row>
    <row r="192" spans="2:11" s="1" customFormat="1" ht="15" customHeight="1">
      <c r="B192" s="296"/>
      <c r="C192" s="332" t="s">
        <v>1161</v>
      </c>
      <c r="D192" s="273"/>
      <c r="E192" s="273"/>
      <c r="F192" s="294" t="s">
        <v>1067</v>
      </c>
      <c r="G192" s="273"/>
      <c r="H192" s="273" t="s">
        <v>1162</v>
      </c>
      <c r="I192" s="273" t="s">
        <v>1102</v>
      </c>
      <c r="J192" s="273"/>
      <c r="K192" s="319"/>
    </row>
    <row r="193" spans="2:11" s="1" customFormat="1" ht="15" customHeight="1">
      <c r="B193" s="296"/>
      <c r="C193" s="332" t="s">
        <v>1163</v>
      </c>
      <c r="D193" s="273"/>
      <c r="E193" s="273"/>
      <c r="F193" s="294" t="s">
        <v>1067</v>
      </c>
      <c r="G193" s="273"/>
      <c r="H193" s="273" t="s">
        <v>1164</v>
      </c>
      <c r="I193" s="273" t="s">
        <v>1102</v>
      </c>
      <c r="J193" s="273"/>
      <c r="K193" s="319"/>
    </row>
    <row r="194" spans="2:11" s="1" customFormat="1" ht="15" customHeight="1">
      <c r="B194" s="296"/>
      <c r="C194" s="332" t="s">
        <v>1165</v>
      </c>
      <c r="D194" s="273"/>
      <c r="E194" s="273"/>
      <c r="F194" s="294" t="s">
        <v>1073</v>
      </c>
      <c r="G194" s="273"/>
      <c r="H194" s="273" t="s">
        <v>1166</v>
      </c>
      <c r="I194" s="273" t="s">
        <v>1102</v>
      </c>
      <c r="J194" s="273"/>
      <c r="K194" s="319"/>
    </row>
    <row r="195" spans="2:11" s="1" customFormat="1" ht="15" customHeight="1">
      <c r="B195" s="325"/>
      <c r="C195" s="340"/>
      <c r="D195" s="305"/>
      <c r="E195" s="305"/>
      <c r="F195" s="305"/>
      <c r="G195" s="305"/>
      <c r="H195" s="305"/>
      <c r="I195" s="305"/>
      <c r="J195" s="305"/>
      <c r="K195" s="326"/>
    </row>
    <row r="196" spans="2:11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pans="2:11" s="1" customFormat="1" ht="18.75" customHeight="1">
      <c r="B197" s="307"/>
      <c r="C197" s="317"/>
      <c r="D197" s="317"/>
      <c r="E197" s="317"/>
      <c r="F197" s="327"/>
      <c r="G197" s="317"/>
      <c r="H197" s="317"/>
      <c r="I197" s="317"/>
      <c r="J197" s="317"/>
      <c r="K197" s="307"/>
    </row>
    <row r="198" spans="2:11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pans="2:11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pans="2:11" s="1" customFormat="1" ht="21">
      <c r="B200" s="265"/>
      <c r="C200" s="404" t="s">
        <v>1167</v>
      </c>
      <c r="D200" s="404"/>
      <c r="E200" s="404"/>
      <c r="F200" s="404"/>
      <c r="G200" s="404"/>
      <c r="H200" s="404"/>
      <c r="I200" s="404"/>
      <c r="J200" s="404"/>
      <c r="K200" s="266"/>
    </row>
    <row r="201" spans="2:11" s="1" customFormat="1" ht="25.5" customHeight="1">
      <c r="B201" s="265"/>
      <c r="C201" s="341" t="s">
        <v>1168</v>
      </c>
      <c r="D201" s="341"/>
      <c r="E201" s="341"/>
      <c r="F201" s="341" t="s">
        <v>1169</v>
      </c>
      <c r="G201" s="342"/>
      <c r="H201" s="407" t="s">
        <v>1170</v>
      </c>
      <c r="I201" s="407"/>
      <c r="J201" s="407"/>
      <c r="K201" s="266"/>
    </row>
    <row r="202" spans="2:11" s="1" customFormat="1" ht="5.25" customHeight="1">
      <c r="B202" s="296"/>
      <c r="C202" s="291"/>
      <c r="D202" s="291"/>
      <c r="E202" s="291"/>
      <c r="F202" s="291"/>
      <c r="G202" s="317"/>
      <c r="H202" s="291"/>
      <c r="I202" s="291"/>
      <c r="J202" s="291"/>
      <c r="K202" s="319"/>
    </row>
    <row r="203" spans="2:11" s="1" customFormat="1" ht="15" customHeight="1">
      <c r="B203" s="296"/>
      <c r="C203" s="273" t="s">
        <v>1160</v>
      </c>
      <c r="D203" s="273"/>
      <c r="E203" s="273"/>
      <c r="F203" s="294" t="s">
        <v>41</v>
      </c>
      <c r="G203" s="273"/>
      <c r="H203" s="408" t="s">
        <v>1171</v>
      </c>
      <c r="I203" s="408"/>
      <c r="J203" s="408"/>
      <c r="K203" s="319"/>
    </row>
    <row r="204" spans="2:11" s="1" customFormat="1" ht="15" customHeight="1">
      <c r="B204" s="296"/>
      <c r="C204" s="273"/>
      <c r="D204" s="273"/>
      <c r="E204" s="273"/>
      <c r="F204" s="294" t="s">
        <v>42</v>
      </c>
      <c r="G204" s="273"/>
      <c r="H204" s="408" t="s">
        <v>1172</v>
      </c>
      <c r="I204" s="408"/>
      <c r="J204" s="408"/>
      <c r="K204" s="319"/>
    </row>
    <row r="205" spans="2:11" s="1" customFormat="1" ht="15" customHeight="1">
      <c r="B205" s="296"/>
      <c r="C205" s="273"/>
      <c r="D205" s="273"/>
      <c r="E205" s="273"/>
      <c r="F205" s="294" t="s">
        <v>45</v>
      </c>
      <c r="G205" s="273"/>
      <c r="H205" s="408" t="s">
        <v>1173</v>
      </c>
      <c r="I205" s="408"/>
      <c r="J205" s="408"/>
      <c r="K205" s="319"/>
    </row>
    <row r="206" spans="2:11" s="1" customFormat="1" ht="15" customHeight="1">
      <c r="B206" s="296"/>
      <c r="C206" s="273"/>
      <c r="D206" s="273"/>
      <c r="E206" s="273"/>
      <c r="F206" s="294" t="s">
        <v>43</v>
      </c>
      <c r="G206" s="273"/>
      <c r="H206" s="408" t="s">
        <v>1174</v>
      </c>
      <c r="I206" s="408"/>
      <c r="J206" s="408"/>
      <c r="K206" s="319"/>
    </row>
    <row r="207" spans="2:11" s="1" customFormat="1" ht="15" customHeight="1">
      <c r="B207" s="296"/>
      <c r="C207" s="273"/>
      <c r="D207" s="273"/>
      <c r="E207" s="273"/>
      <c r="F207" s="294" t="s">
        <v>44</v>
      </c>
      <c r="G207" s="273"/>
      <c r="H207" s="408" t="s">
        <v>1175</v>
      </c>
      <c r="I207" s="408"/>
      <c r="J207" s="408"/>
      <c r="K207" s="319"/>
    </row>
    <row r="208" spans="2:11" s="1" customFormat="1" ht="15" customHeight="1">
      <c r="B208" s="296"/>
      <c r="C208" s="273"/>
      <c r="D208" s="273"/>
      <c r="E208" s="273"/>
      <c r="F208" s="294"/>
      <c r="G208" s="273"/>
      <c r="H208" s="273"/>
      <c r="I208" s="273"/>
      <c r="J208" s="273"/>
      <c r="K208" s="319"/>
    </row>
    <row r="209" spans="2:11" s="1" customFormat="1" ht="15" customHeight="1">
      <c r="B209" s="296"/>
      <c r="C209" s="273" t="s">
        <v>1114</v>
      </c>
      <c r="D209" s="273"/>
      <c r="E209" s="273"/>
      <c r="F209" s="294" t="s">
        <v>76</v>
      </c>
      <c r="G209" s="273"/>
      <c r="H209" s="408" t="s">
        <v>1176</v>
      </c>
      <c r="I209" s="408"/>
      <c r="J209" s="408"/>
      <c r="K209" s="319"/>
    </row>
    <row r="210" spans="2:11" s="1" customFormat="1" ht="15" customHeight="1">
      <c r="B210" s="296"/>
      <c r="C210" s="273"/>
      <c r="D210" s="273"/>
      <c r="E210" s="273"/>
      <c r="F210" s="294" t="s">
        <v>1014</v>
      </c>
      <c r="G210" s="273"/>
      <c r="H210" s="408" t="s">
        <v>1015</v>
      </c>
      <c r="I210" s="408"/>
      <c r="J210" s="408"/>
      <c r="K210" s="319"/>
    </row>
    <row r="211" spans="2:11" s="1" customFormat="1" ht="15" customHeight="1">
      <c r="B211" s="296"/>
      <c r="C211" s="273"/>
      <c r="D211" s="273"/>
      <c r="E211" s="273"/>
      <c r="F211" s="294" t="s">
        <v>1012</v>
      </c>
      <c r="G211" s="273"/>
      <c r="H211" s="408" t="s">
        <v>1177</v>
      </c>
      <c r="I211" s="408"/>
      <c r="J211" s="408"/>
      <c r="K211" s="319"/>
    </row>
    <row r="212" spans="2:11" s="1" customFormat="1" ht="15" customHeight="1">
      <c r="B212" s="343"/>
      <c r="C212" s="273"/>
      <c r="D212" s="273"/>
      <c r="E212" s="273"/>
      <c r="F212" s="294" t="s">
        <v>92</v>
      </c>
      <c r="G212" s="332"/>
      <c r="H212" s="409" t="s">
        <v>93</v>
      </c>
      <c r="I212" s="409"/>
      <c r="J212" s="409"/>
      <c r="K212" s="344"/>
    </row>
    <row r="213" spans="2:11" s="1" customFormat="1" ht="15" customHeight="1">
      <c r="B213" s="343"/>
      <c r="C213" s="273"/>
      <c r="D213" s="273"/>
      <c r="E213" s="273"/>
      <c r="F213" s="294" t="s">
        <v>787</v>
      </c>
      <c r="G213" s="332"/>
      <c r="H213" s="409" t="s">
        <v>1178</v>
      </c>
      <c r="I213" s="409"/>
      <c r="J213" s="409"/>
      <c r="K213" s="344"/>
    </row>
    <row r="214" spans="2:11" s="1" customFormat="1" ht="15" customHeight="1">
      <c r="B214" s="343"/>
      <c r="C214" s="273"/>
      <c r="D214" s="273"/>
      <c r="E214" s="273"/>
      <c r="F214" s="294"/>
      <c r="G214" s="332"/>
      <c r="H214" s="323"/>
      <c r="I214" s="323"/>
      <c r="J214" s="323"/>
      <c r="K214" s="344"/>
    </row>
    <row r="215" spans="2:11" s="1" customFormat="1" ht="15" customHeight="1">
      <c r="B215" s="343"/>
      <c r="C215" s="273" t="s">
        <v>1138</v>
      </c>
      <c r="D215" s="273"/>
      <c r="E215" s="273"/>
      <c r="F215" s="294">
        <v>1</v>
      </c>
      <c r="G215" s="332"/>
      <c r="H215" s="409" t="s">
        <v>1179</v>
      </c>
      <c r="I215" s="409"/>
      <c r="J215" s="409"/>
      <c r="K215" s="344"/>
    </row>
    <row r="216" spans="2:11" s="1" customFormat="1" ht="15" customHeight="1">
      <c r="B216" s="343"/>
      <c r="C216" s="273"/>
      <c r="D216" s="273"/>
      <c r="E216" s="273"/>
      <c r="F216" s="294">
        <v>2</v>
      </c>
      <c r="G216" s="332"/>
      <c r="H216" s="409" t="s">
        <v>1180</v>
      </c>
      <c r="I216" s="409"/>
      <c r="J216" s="409"/>
      <c r="K216" s="344"/>
    </row>
    <row r="217" spans="2:11" s="1" customFormat="1" ht="15" customHeight="1">
      <c r="B217" s="343"/>
      <c r="C217" s="273"/>
      <c r="D217" s="273"/>
      <c r="E217" s="273"/>
      <c r="F217" s="294">
        <v>3</v>
      </c>
      <c r="G217" s="332"/>
      <c r="H217" s="409" t="s">
        <v>1181</v>
      </c>
      <c r="I217" s="409"/>
      <c r="J217" s="409"/>
      <c r="K217" s="344"/>
    </row>
    <row r="218" spans="2:11" s="1" customFormat="1" ht="15" customHeight="1">
      <c r="B218" s="343"/>
      <c r="C218" s="273"/>
      <c r="D218" s="273"/>
      <c r="E218" s="273"/>
      <c r="F218" s="294">
        <v>4</v>
      </c>
      <c r="G218" s="332"/>
      <c r="H218" s="409" t="s">
        <v>1182</v>
      </c>
      <c r="I218" s="409"/>
      <c r="J218" s="409"/>
      <c r="K218" s="344"/>
    </row>
    <row r="219" spans="2:11" s="1" customFormat="1" ht="12.75" customHeight="1">
      <c r="B219" s="345"/>
      <c r="C219" s="346"/>
      <c r="D219" s="346"/>
      <c r="E219" s="346"/>
      <c r="F219" s="346"/>
      <c r="G219" s="346"/>
      <c r="H219" s="346"/>
      <c r="I219" s="346"/>
      <c r="J219" s="346"/>
      <c r="K219" s="34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D.1.2 - Stavebně konstruk...</vt:lpstr>
      <vt:lpstr>D.1.2.1 - Podhled</vt:lpstr>
      <vt:lpstr>100 - Elektroinstalace</vt:lpstr>
      <vt:lpstr>VON - Vedlejší a ostatní ...</vt:lpstr>
      <vt:lpstr>Pokyny pro vyplnění</vt:lpstr>
      <vt:lpstr>'100 - Elektroinstalace'!Názvy_tisku</vt:lpstr>
      <vt:lpstr>'D.1.2 - Stavebně konstruk...'!Názvy_tisku</vt:lpstr>
      <vt:lpstr>'D.1.2.1 - Podhled'!Názvy_tisku</vt:lpstr>
      <vt:lpstr>'Rekapitulace stavby'!Názvy_tisku</vt:lpstr>
      <vt:lpstr>'VON - Vedlejší a ostatní ...'!Názvy_tisku</vt:lpstr>
      <vt:lpstr>'100 - Elektroinstalace'!Oblast_tisku</vt:lpstr>
      <vt:lpstr>'D.1.2 - Stavebně konstruk...'!Oblast_tisku</vt:lpstr>
      <vt:lpstr>'D.1.2.1 - Podhled'!Oblast_tisku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Pavel, Mgr., MBA</dc:creator>
  <cp:lastModifiedBy>PM</cp:lastModifiedBy>
  <cp:lastPrinted>2024-04-12T04:15:29Z</cp:lastPrinted>
  <dcterms:created xsi:type="dcterms:W3CDTF">2024-04-11T13:40:41Z</dcterms:created>
  <dcterms:modified xsi:type="dcterms:W3CDTF">2024-04-12T04:15:31Z</dcterms:modified>
</cp:coreProperties>
</file>