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codeName="ThisWorkbook" defaultThemeVersion="166925"/>
  <bookViews>
    <workbookView xWindow="3645" yWindow="2535" windowWidth="21600" windowHeight="12735" activeTab="0"/>
  </bookViews>
  <sheets>
    <sheet name="Uvodni_list" sheetId="4" r:id="rId1"/>
    <sheet name="Rekapitulace stavby" sheetId="26" r:id="rId2"/>
    <sheet name="ELI - Elektro část " sheetId="27" r:id="rId3"/>
    <sheet name="VRN - Vedlejší rozpočtové..." sheetId="28" r:id="rId4"/>
  </sheets>
  <definedNames>
    <definedName name="_xlnm._FilterDatabase" localSheetId="2" hidden="1">'ELI - Elektro část '!$C$123:$L$315</definedName>
    <definedName name="_xlnm._FilterDatabase" localSheetId="3" hidden="1">'VRN - Vedlejší rozpočtové...'!$C$116:$L$122</definedName>
    <definedName name="ArchivCisloDok">'Uvodni_list'!$C$17</definedName>
    <definedName name="Datum">'Uvodni_list'!$C$13</definedName>
    <definedName name="DokumentNazev">'Uvodni_list'!$A$6</definedName>
    <definedName name="MistoStavby">'Uvodni_list'!$C$12</definedName>
    <definedName name="NadrizenyCislo">'Uvodni_list'!$C$16</definedName>
    <definedName name="NadrizenyNazev">'Uvodni_list'!$A$4</definedName>
    <definedName name="Objednatel">'Uvodni_list'!$C$11</definedName>
    <definedName name="_xlnm.Print_Area" localSheetId="2">'ELI - Elektro část '!$C$4:$K$76,'ELI - Elektro část '!$C$111:$K$315</definedName>
    <definedName name="_xlnm.Print_Area" localSheetId="1">'Rekapitulace stavby'!$D$4:$AO$76,'Rekapitulace stavby'!$C$82:$AQ$97</definedName>
    <definedName name="_xlnm.Print_Area" localSheetId="3">'VRN - Vedlejší rozpočtové...'!$C$4:$K$76,'VRN - Vedlejší rozpočtové...'!$C$104:$K$122</definedName>
    <definedName name="Projektant">'Uvodni_list'!$C$23</definedName>
    <definedName name="Stupen">'Uvodni_list'!$C$14</definedName>
    <definedName name="ZakazkaCislo">'Uvodni_list'!$C$15</definedName>
    <definedName name="ZakazkaNazev">'Uvodni_list'!$A$3</definedName>
    <definedName name="_xlnm.Print_Titles" localSheetId="1">'Rekapitulace stavby'!$92:$92</definedName>
    <definedName name="_xlnm.Print_Titles" localSheetId="2">'ELI - Elektro část '!$123:$123</definedName>
    <definedName name="_xlnm.Print_Titles" localSheetId="3">'VRN - Vedlejší rozpočtové...'!$116:$116</definedName>
  </definedNames>
  <calcPr calcId="181029"/>
</workbook>
</file>

<file path=xl/sharedStrings.xml><?xml version="1.0" encoding="utf-8"?>
<sst xmlns="http://schemas.openxmlformats.org/spreadsheetml/2006/main" count="3094" uniqueCount="888">
  <si>
    <t>Objednatel:</t>
  </si>
  <si>
    <t>Místo stavby:</t>
  </si>
  <si>
    <t>Stupeň:</t>
  </si>
  <si>
    <t>Číslo seznamu:</t>
  </si>
  <si>
    <t>Datum:</t>
  </si>
  <si>
    <t>Zpracoval:</t>
  </si>
  <si>
    <t>Zakázka číslo:</t>
  </si>
  <si>
    <t>Archivní číslo dokumentu:</t>
  </si>
  <si>
    <t>Kontroloval:</t>
  </si>
  <si>
    <t>Schválil:</t>
  </si>
  <si>
    <t>Pořadové číslo v seznamu:</t>
  </si>
  <si>
    <r>
      <t xml:space="preserve">TŘINECKÁ PROJEKCE, a.s.
</t>
    </r>
    <r>
      <rPr>
        <b/>
        <sz val="10"/>
        <rFont val="Times New Roman"/>
        <family val="1"/>
      </rPr>
      <t>S TRADICÍ OD ROKU 1958
DRŽITEL CERTIFIKÁTU ISO 9001
PROJEKTOVÁNÍ – INŽENÝRING – DODÁVKY</t>
    </r>
  </si>
  <si>
    <t>Rekonstrukce elektroinstalace - budova H, jesle FM</t>
  </si>
  <si>
    <t>Elektro část</t>
  </si>
  <si>
    <t>statutární město Frýdek - Místek</t>
  </si>
  <si>
    <t>DPS</t>
  </si>
  <si>
    <t>66806038</t>
  </si>
  <si>
    <t>TP-S-346-23</t>
  </si>
  <si>
    <t>Pavlína Chmielová</t>
  </si>
  <si>
    <t>2</t>
  </si>
  <si>
    <t/>
  </si>
  <si>
    <t>IMPORT</t>
  </si>
  <si>
    <t>1</t>
  </si>
  <si>
    <t>STA</t>
  </si>
  <si>
    <t xml:space="preserve">Vedlejší rozpočtové náklady </t>
  </si>
  <si>
    <t>VRN</t>
  </si>
  <si>
    <t>/</t>
  </si>
  <si>
    <t xml:space="preserve">Elektro část </t>
  </si>
  <si>
    <t>ELI</t>
  </si>
  <si>
    <t>{00000000-0000-0000-0000-000000000000}</t>
  </si>
  <si>
    <t>###NOIMPORT###</t>
  </si>
  <si>
    <t>0</t>
  </si>
  <si>
    <t>D</t>
  </si>
  <si>
    <t>Náklady z rozpočtů</t>
  </si>
  <si>
    <t>Základna
DPH nulová</t>
  </si>
  <si>
    <t>Základna
DPH sníž. přenesená</t>
  </si>
  <si>
    <t>Základna
DPH zákl. přenesená</t>
  </si>
  <si>
    <t>Základna
DPH snížená</t>
  </si>
  <si>
    <t>Základna
DPH základní</t>
  </si>
  <si>
    <t>DPH snížená přenesená
[CZK]</t>
  </si>
  <si>
    <t>DPH základní přenesená
[CZK]</t>
  </si>
  <si>
    <t>DPH snížená [CZK]</t>
  </si>
  <si>
    <t>DPH základní [CZK]</t>
  </si>
  <si>
    <t>Normohodiny [h]</t>
  </si>
  <si>
    <t>DPH [CZK]</t>
  </si>
  <si>
    <t>z toho Ostat.
náklady [CZK]</t>
  </si>
  <si>
    <t>z toho Montáž [CZK]</t>
  </si>
  <si>
    <t>z toho Materiál [CZK]</t>
  </si>
  <si>
    <t>Typ</t>
  </si>
  <si>
    <t>Cena s DPH [CZK]</t>
  </si>
  <si>
    <t>Cena bez DPH [CZK]</t>
  </si>
  <si>
    <t>Popis</t>
  </si>
  <si>
    <t>Kód</t>
  </si>
  <si>
    <t>Zpracovatel:</t>
  </si>
  <si>
    <t>Informatívní údaje z listů zakázek</t>
  </si>
  <si>
    <t>Projektant:</t>
  </si>
  <si>
    <t>Zadavatel:</t>
  </si>
  <si>
    <t>Místo:</t>
  </si>
  <si>
    <t>Stavba:</t>
  </si>
  <si>
    <t>Kód:</t>
  </si>
  <si>
    <t>REKAPITULACE OBJEKTŮ STAVBY A SOUPISŮ PRACÍ</t>
  </si>
  <si>
    <t>Razítko</t>
  </si>
  <si>
    <t>Datum a podpis:</t>
  </si>
  <si>
    <t>Objednavatel</t>
  </si>
  <si>
    <t>Zpracovatel</t>
  </si>
  <si>
    <t>Projektant</t>
  </si>
  <si>
    <t>CZK</t>
  </si>
  <si>
    <t>v</t>
  </si>
  <si>
    <t>Cena s DPH</t>
  </si>
  <si>
    <t>nulová</t>
  </si>
  <si>
    <t>sníž. přenesená</t>
  </si>
  <si>
    <t>zákl. přenesená</t>
  </si>
  <si>
    <t>snížená</t>
  </si>
  <si>
    <t>základní</t>
  </si>
  <si>
    <t>DPH</t>
  </si>
  <si>
    <t>Výše daně</t>
  </si>
  <si>
    <t>Základ daně</t>
  </si>
  <si>
    <t>Sazba daně</t>
  </si>
  <si>
    <t>Cena bez DPH</t>
  </si>
  <si>
    <t>Poznámka:</t>
  </si>
  <si>
    <t>True</t>
  </si>
  <si>
    <t>DIČ:</t>
  </si>
  <si>
    <t>IČ:</t>
  </si>
  <si>
    <t>kolektiv TPe</t>
  </si>
  <si>
    <t>False</t>
  </si>
  <si>
    <t>0,01</t>
  </si>
  <si>
    <t xml:space="preserve"> </t>
  </si>
  <si>
    <t>CC-CZ:</t>
  </si>
  <si>
    <t>KSO:</t>
  </si>
  <si>
    <t>0,001</t>
  </si>
  <si>
    <t>v ---  níže se nacházejí doplnkové a pomocné údaje k sestavám  --- v</t>
  </si>
  <si>
    <t>REKAPITULACE STAVBY</t>
  </si>
  <si>
    <t>15</t>
  </si>
  <si>
    <t>0,1</t>
  </si>
  <si>
    <t>21</t>
  </si>
  <si>
    <t>ZAMOK</t>
  </si>
  <si>
    <t>2.0</t>
  </si>
  <si>
    <t>Export Komplet</t>
  </si>
  <si>
    <t>1806249495</t>
  </si>
  <si>
    <t>128</t>
  </si>
  <si>
    <t>ROZPOCET</t>
  </si>
  <si>
    <t>K</t>
  </si>
  <si>
    <t>%</t>
  </si>
  <si>
    <t>PM</t>
  </si>
  <si>
    <t>162</t>
  </si>
  <si>
    <t>16</t>
  </si>
  <si>
    <t>m2</t>
  </si>
  <si>
    <t>161</t>
  </si>
  <si>
    <t>-1132679639</t>
  </si>
  <si>
    <t>Čištění vnitřních ploch podlah po provedení malířských prací</t>
  </si>
  <si>
    <t>784191007</t>
  </si>
  <si>
    <t>160</t>
  </si>
  <si>
    <t>-442294064</t>
  </si>
  <si>
    <t>Čištění vnitřních ploch dveří nebo vrat po provedení malířských prací</t>
  </si>
  <si>
    <t>784191005</t>
  </si>
  <si>
    <t>159</t>
  </si>
  <si>
    <t>-1196399068</t>
  </si>
  <si>
    <t>Čištění vnitřních ploch oken nebo balkonových dveří jednoduchých po provedení malířských prací</t>
  </si>
  <si>
    <t>784191001</t>
  </si>
  <si>
    <t>158</t>
  </si>
  <si>
    <t>-1436600505</t>
  </si>
  <si>
    <t>Dvojnásobné bílé malby ze směsí za mokra výborně oděruvzdorných v místnostech v do 3,80 m</t>
  </si>
  <si>
    <t>784211101</t>
  </si>
  <si>
    <t>157</t>
  </si>
  <si>
    <t>787936880</t>
  </si>
  <si>
    <t>Základní akrylátová jednonásobná bezbarvá penetrace podkladu v místnostech v do 3,80 m</t>
  </si>
  <si>
    <t>784181101</t>
  </si>
  <si>
    <t>156</t>
  </si>
  <si>
    <t>-749876870</t>
  </si>
  <si>
    <t>Zakrytí vnitřních podlah včetně pozdějšího odkrytí</t>
  </si>
  <si>
    <t>784171101</t>
  </si>
  <si>
    <t>155</t>
  </si>
  <si>
    <t>-1771703801</t>
  </si>
  <si>
    <t>Zakrytí vnitřních ploch stěn v místnostech v do 3,80 m</t>
  </si>
  <si>
    <t>784171111</t>
  </si>
  <si>
    <t>154</t>
  </si>
  <si>
    <t>1625215277</t>
  </si>
  <si>
    <t>m</t>
  </si>
  <si>
    <t>Olepování vnitřních ploch páskou v místnostech v do 3,80 m</t>
  </si>
  <si>
    <t>784171001</t>
  </si>
  <si>
    <t>153</t>
  </si>
  <si>
    <t>152</t>
  </si>
  <si>
    <t>1264158248</t>
  </si>
  <si>
    <t>64</t>
  </si>
  <si>
    <t>kus</t>
  </si>
  <si>
    <t>Zazdívka otvorů při elektroinstalacích cihlami pálenými pl do 0,25 m2 a tl přes 15 do 30 cm</t>
  </si>
  <si>
    <t>460952212-1</t>
  </si>
  <si>
    <t>1278171396</t>
  </si>
  <si>
    <t>Vyplnění a omítnutí rýh při elektroinstalacích ve stěnách hl do 3 cm a š přes 7 do 10 cm</t>
  </si>
  <si>
    <t>460941214</t>
  </si>
  <si>
    <t>149</t>
  </si>
  <si>
    <t>-2041395299</t>
  </si>
  <si>
    <t>Vyplnění a omítnutí rýh při elektroinstalacích ve stropech hl do 3 cm a š přes 3 do 5 cm</t>
  </si>
  <si>
    <t>460941112</t>
  </si>
  <si>
    <t>148</t>
  </si>
  <si>
    <t>-483196827</t>
  </si>
  <si>
    <t>Vyplnění a omítnutí rýh při elektroinstalacích ve stěnách hl do 3 cm a š přes 3 do 5 cm</t>
  </si>
  <si>
    <t>460941212</t>
  </si>
  <si>
    <t>147</t>
  </si>
  <si>
    <t>-1695547537</t>
  </si>
  <si>
    <t>Vybourání otvorů pro elektroinstalace ve zdivu cihelném pl přes 0,09 do 0,25 m2 tl přes 15 do 30 cm</t>
  </si>
  <si>
    <t>468081332</t>
  </si>
  <si>
    <t>146</t>
  </si>
  <si>
    <t>-2055867665</t>
  </si>
  <si>
    <t>Vysekání kapes a výklenků ve zdivu z lehkých betonů, dutých cihel a tvárnic pro krabice 10x10x8 cm</t>
  </si>
  <si>
    <t>468091112</t>
  </si>
  <si>
    <t>145</t>
  </si>
  <si>
    <t>554741777</t>
  </si>
  <si>
    <t>Vysekání rýh pro montáž trubek a kabelů v cihelných zdech hl do 3 cm a š přes 7 do 10 cm</t>
  </si>
  <si>
    <t>468101414</t>
  </si>
  <si>
    <t>143</t>
  </si>
  <si>
    <t>-428892485</t>
  </si>
  <si>
    <t>Vysekání rýh pro montáž trubek a kabelů ve stropech hl do 3 cm a š přes 3 do 5 cm</t>
  </si>
  <si>
    <t>468101212</t>
  </si>
  <si>
    <t>142</t>
  </si>
  <si>
    <t>-2135685661</t>
  </si>
  <si>
    <t>Vysekání rýh pro montáž trubek a kabelů v cihelných zdech hl do 3 cm a š přes 3 do 5 cm</t>
  </si>
  <si>
    <t>468101412</t>
  </si>
  <si>
    <t>141</t>
  </si>
  <si>
    <t>733118720</t>
  </si>
  <si>
    <t>M</t>
  </si>
  <si>
    <t xml:space="preserve">Ohebná elektroinstalační trubka, dn = 79,30mm, UV stabilní bezhalogenová samozhašivá </t>
  </si>
  <si>
    <t>ncM4.5</t>
  </si>
  <si>
    <t>140</t>
  </si>
  <si>
    <t>-1274520538</t>
  </si>
  <si>
    <t>Montáž trubka plastová ohebná D přes 35 mm uložená pevně</t>
  </si>
  <si>
    <t>741110043</t>
  </si>
  <si>
    <t>139</t>
  </si>
  <si>
    <t>786109955</t>
  </si>
  <si>
    <t>trubka elektroinstalační ohebná z PH, D 28,4/34,5mm</t>
  </si>
  <si>
    <t>34571156</t>
  </si>
  <si>
    <t>138</t>
  </si>
  <si>
    <t>-76103853</t>
  </si>
  <si>
    <t>Montáž trubka plastová ohebná D přes 23 do 35 mm uložená pod omítku</t>
  </si>
  <si>
    <t>741110062</t>
  </si>
  <si>
    <t>137</t>
  </si>
  <si>
    <t>181796764</t>
  </si>
  <si>
    <t>Zazdění skříní nn bez koncového dílu hl do 15 cm, v do 105 cm a š do 75 cm</t>
  </si>
  <si>
    <t>460903311-1</t>
  </si>
  <si>
    <t>136</t>
  </si>
  <si>
    <t>-235365499</t>
  </si>
  <si>
    <t>Vysekání kapes a výklenků v cihel zdivu pro elektroinstalační zařízení pl přes 0,16 do 0,25 m2 a hl do 15 cm</t>
  </si>
  <si>
    <t>468091341</t>
  </si>
  <si>
    <t>135</t>
  </si>
  <si>
    <t>1076593691</t>
  </si>
  <si>
    <t>ncM4.1</t>
  </si>
  <si>
    <t>134</t>
  </si>
  <si>
    <t>690398365</t>
  </si>
  <si>
    <t>Nástěnný konvektor včetně vypínače a ochrany proti přehřátí, ochrany před mrazem a zjištění otevřeného okna, s ovládacím prvkem, el. napojení z el.instalační krabice, síťová přípojka 1/N/PE, 230 V AC, 2kW, IP24</t>
  </si>
  <si>
    <t>ncM4.3</t>
  </si>
  <si>
    <t>133</t>
  </si>
  <si>
    <t>273026710</t>
  </si>
  <si>
    <t>soubor</t>
  </si>
  <si>
    <t>Montáž konvektoru s osazením na konzoly dl do 1600 mm</t>
  </si>
  <si>
    <t>735419125</t>
  </si>
  <si>
    <t>132</t>
  </si>
  <si>
    <t>1995161768</t>
  </si>
  <si>
    <t xml:space="preserve">Stacionární konvektor včetně vypínače a ochrany proti přehřátí, ochrany před mrazem a zjištění otevřeného okna, mechanického regulátoru teploty, elektrického přívodního kabelu a zástrčky s ochranným kontaktem, síťová přípojka 1/N/PE, 230 V AC, 2kW, IP24 </t>
  </si>
  <si>
    <t>ncM4.2</t>
  </si>
  <si>
    <t>131</t>
  </si>
  <si>
    <t>-2052690500</t>
  </si>
  <si>
    <t>175</t>
  </si>
  <si>
    <t>1035621215</t>
  </si>
  <si>
    <t>130</t>
  </si>
  <si>
    <t>3</t>
  </si>
  <si>
    <t>Ostatní</t>
  </si>
  <si>
    <t>M4</t>
  </si>
  <si>
    <t>415147801</t>
  </si>
  <si>
    <t>Demontáž rošt a lávka bez stojiny a výložníků š do 500 mm</t>
  </si>
  <si>
    <t>741913871</t>
  </si>
  <si>
    <t>173</t>
  </si>
  <si>
    <t>1280747178</t>
  </si>
  <si>
    <t>Demontáž příchytka dřevěná nebo plastová</t>
  </si>
  <si>
    <t>741917811</t>
  </si>
  <si>
    <t>172</t>
  </si>
  <si>
    <t>-1642244731</t>
  </si>
  <si>
    <t>Demontáž kabel Cu bez ukončení uložený pod omítku plný kulatý 3x2,5 až 6 mm2 (např. CYKY)</t>
  </si>
  <si>
    <t>741122016-de</t>
  </si>
  <si>
    <t>171</t>
  </si>
  <si>
    <t>1655237</t>
  </si>
  <si>
    <t>Demontáž žlab plastový š do 100 mm</t>
  </si>
  <si>
    <t>741914811</t>
  </si>
  <si>
    <t>174</t>
  </si>
  <si>
    <t>2085189681</t>
  </si>
  <si>
    <t>Demontáž vodič Cu izolovaný plný a laněný s PVC pláštěm žíla 0,15-16 mm2 zatažený (např. CY, CHAH-V)</t>
  </si>
  <si>
    <t>741120101-de</t>
  </si>
  <si>
    <t>167</t>
  </si>
  <si>
    <t>-2031867743</t>
  </si>
  <si>
    <t>Demontáž kabel Cu plný kulatý žíla 4x6 mm2 uložený pevně (např. CYKY)</t>
  </si>
  <si>
    <t>741122622-de</t>
  </si>
  <si>
    <t>165</t>
  </si>
  <si>
    <t>-744183415</t>
  </si>
  <si>
    <t>kpl</t>
  </si>
  <si>
    <t xml:space="preserve">Demontáž stávajících elektroinstalace v rozsahu nové instalace, včetně hl. vypínače v sušárně   </t>
  </si>
  <si>
    <t>DE2.1</t>
  </si>
  <si>
    <t>163</t>
  </si>
  <si>
    <t>-1968666003</t>
  </si>
  <si>
    <t>Demontáž kabelu silového z rozvodnice průřezu žil do 4 mm2 bez zachování funkčnosti</t>
  </si>
  <si>
    <t>741213811</t>
  </si>
  <si>
    <t>129</t>
  </si>
  <si>
    <t>1929815072</t>
  </si>
  <si>
    <t>Demontáž rozvodnic kovových pod omítkou s krytím do IPx4 plochou do 0,8 m2</t>
  </si>
  <si>
    <t>741211813</t>
  </si>
  <si>
    <t>Demontáže</t>
  </si>
  <si>
    <t>DE1</t>
  </si>
  <si>
    <t>127</t>
  </si>
  <si>
    <t>-1353946859</t>
  </si>
  <si>
    <t>Instalace přístupového SW PZTS</t>
  </si>
  <si>
    <t>742220421</t>
  </si>
  <si>
    <t>126</t>
  </si>
  <si>
    <t>238294875</t>
  </si>
  <si>
    <t>Oživení systému na jeden detektor PZTS</t>
  </si>
  <si>
    <t>742220411</t>
  </si>
  <si>
    <t>125</t>
  </si>
  <si>
    <t>-1487286336</t>
  </si>
  <si>
    <t>Programování systému na jeden detektor PZTS</t>
  </si>
  <si>
    <t>742220402</t>
  </si>
  <si>
    <t>124</t>
  </si>
  <si>
    <t>-573740972</t>
  </si>
  <si>
    <t>Programování základních parametrů ústředny PZTS</t>
  </si>
  <si>
    <t>742220401</t>
  </si>
  <si>
    <t>123</t>
  </si>
  <si>
    <t>1847168572</t>
  </si>
  <si>
    <t>Zazdívka otvorů při elektroinstalacích cihlami pálenými pl přes 0,0225 do 0,09 m2 a tl přes 15 do 30 cm</t>
  </si>
  <si>
    <t>460952212</t>
  </si>
  <si>
    <t>-741387941</t>
  </si>
  <si>
    <t>Vybourání otvorů pro elektroinstalace ve zdivu cihelném pl přes 0,0225 do 0,09 m2 tl přes 15 do 30 cm</t>
  </si>
  <si>
    <t>468081322</t>
  </si>
  <si>
    <t>1302613451</t>
  </si>
  <si>
    <t>-1722187609</t>
  </si>
  <si>
    <t>931686390</t>
  </si>
  <si>
    <t>-420193134</t>
  </si>
  <si>
    <t>-46534112</t>
  </si>
  <si>
    <t>256</t>
  </si>
  <si>
    <t>122</t>
  </si>
  <si>
    <t>1135724529</t>
  </si>
  <si>
    <t>121</t>
  </si>
  <si>
    <t>-990574175</t>
  </si>
  <si>
    <t>kabel datový venkovní celkově stíněný Al fólií jádro Cu plné plášť PE (F/UTP) kategorie 5e</t>
  </si>
  <si>
    <t>34121266</t>
  </si>
  <si>
    <t>119</t>
  </si>
  <si>
    <t>-1475075097</t>
  </si>
  <si>
    <t>Montáž kabelů datových FTP, UTP, STP ukončení kabelu na svorkovnici</t>
  </si>
  <si>
    <t>742124007</t>
  </si>
  <si>
    <t>120</t>
  </si>
  <si>
    <t>1965659676</t>
  </si>
  <si>
    <t>Montáž kabelů datových FTP, UTP, STP pro vnitřní rozvody do trubky</t>
  </si>
  <si>
    <t>742124002</t>
  </si>
  <si>
    <t>118</t>
  </si>
  <si>
    <t>486669539</t>
  </si>
  <si>
    <t xml:space="preserve">Kabel VEZ 2x0,5+6x0,22 </t>
  </si>
  <si>
    <t>ncD3.8</t>
  </si>
  <si>
    <t>117</t>
  </si>
  <si>
    <t>-21194505</t>
  </si>
  <si>
    <t>Montáž kabel VEZ</t>
  </si>
  <si>
    <t>741124701-1</t>
  </si>
  <si>
    <t>116</t>
  </si>
  <si>
    <t>1421832090</t>
  </si>
  <si>
    <t>Modul pro posílení a zvýšení dosahu BUS sběrnice ústředen, 12V DC</t>
  </si>
  <si>
    <t>ncD3.7</t>
  </si>
  <si>
    <t>115</t>
  </si>
  <si>
    <t>-2029385904</t>
  </si>
  <si>
    <t>Montáž integračního modulu do PC nadstavby</t>
  </si>
  <si>
    <t>742210081</t>
  </si>
  <si>
    <t>114</t>
  </si>
  <si>
    <t>1981258282</t>
  </si>
  <si>
    <t>Jednofázový transformátor 230/15V, 80VA</t>
  </si>
  <si>
    <t>ncD3.5</t>
  </si>
  <si>
    <t>113</t>
  </si>
  <si>
    <t>-918764947</t>
  </si>
  <si>
    <t>Montáž transformátoru pro ústřednu</t>
  </si>
  <si>
    <t>742220181</t>
  </si>
  <si>
    <t>112</t>
  </si>
  <si>
    <t>-1622922433</t>
  </si>
  <si>
    <t>Baterie 12V/17Ah</t>
  </si>
  <si>
    <t>ncD3.6</t>
  </si>
  <si>
    <t>111</t>
  </si>
  <si>
    <t>2015533965</t>
  </si>
  <si>
    <t>Napájecí spínaný zdroj 13,8V DC 2,5A</t>
  </si>
  <si>
    <t>ncD3.4</t>
  </si>
  <si>
    <t>110</t>
  </si>
  <si>
    <t>-449643137</t>
  </si>
  <si>
    <t>Montáž spínavého zdroje s krytem 12V, 3,5 A s akumulátorem 12V/17 Ah</t>
  </si>
  <si>
    <t>742240008-1</t>
  </si>
  <si>
    <t>109</t>
  </si>
  <si>
    <t>-314673826</t>
  </si>
  <si>
    <t>Sběrnicový modul expandér</t>
  </si>
  <si>
    <t>ncD3.9</t>
  </si>
  <si>
    <t>108</t>
  </si>
  <si>
    <t>28430457</t>
  </si>
  <si>
    <t>Montáž koncentrátoru nebo expanderu v krytu</t>
  </si>
  <si>
    <t>742220031</t>
  </si>
  <si>
    <t>107</t>
  </si>
  <si>
    <t>2024317097</t>
  </si>
  <si>
    <t>ncD3.3</t>
  </si>
  <si>
    <t>106</t>
  </si>
  <si>
    <t>105</t>
  </si>
  <si>
    <t>958868874</t>
  </si>
  <si>
    <t>Poplachová siréna s blikačem, 110dB, 12V DC, 250mA</t>
  </si>
  <si>
    <t>ncD3.2</t>
  </si>
  <si>
    <t>104</t>
  </si>
  <si>
    <t>-514045484</t>
  </si>
  <si>
    <t>Montáž sirény vnitřní pro vyhlášení poplachu</t>
  </si>
  <si>
    <t>742220255</t>
  </si>
  <si>
    <t>103</t>
  </si>
  <si>
    <t>2082384098</t>
  </si>
  <si>
    <t>Kombinovaný detektor kouře a teplot se sirénou, drátový autonomnífunkce, napájení z baterie nebo externě, 12V DC</t>
  </si>
  <si>
    <t>ncD3.1</t>
  </si>
  <si>
    <t>102</t>
  </si>
  <si>
    <t>-2043572399</t>
  </si>
  <si>
    <t>Montáž detektoru na stěnu nebo na strop</t>
  </si>
  <si>
    <t>742220232</t>
  </si>
  <si>
    <t>101</t>
  </si>
  <si>
    <t>Zabezpečovací a poplachový systém</t>
  </si>
  <si>
    <t>D3</t>
  </si>
  <si>
    <t>894942642</t>
  </si>
  <si>
    <t>100</t>
  </si>
  <si>
    <t>1067987722</t>
  </si>
  <si>
    <t>trubka elektroinstalační ohebná z PVC (ČSN) 2323</t>
  </si>
  <si>
    <t>34571063</t>
  </si>
  <si>
    <t>99</t>
  </si>
  <si>
    <t>793330985</t>
  </si>
  <si>
    <t>Montáž trubka plastová ohebná D přes 11 do 23 mm uložená pevně</t>
  </si>
  <si>
    <t>741110041</t>
  </si>
  <si>
    <t>98</t>
  </si>
  <si>
    <t>773243137</t>
  </si>
  <si>
    <t>vodič propojovací jádro Cu lanované izolace PVC 450/750V, 1x4mm2, zelenožlutý</t>
  </si>
  <si>
    <t>34140842</t>
  </si>
  <si>
    <t>97</t>
  </si>
  <si>
    <t>-1292408095</t>
  </si>
  <si>
    <t>vodič propojovací jádro Cu lanované izolace PVC 450/750V, 1x10mm2, zelenožlutý</t>
  </si>
  <si>
    <t>34140846</t>
  </si>
  <si>
    <t>96</t>
  </si>
  <si>
    <t>934067838</t>
  </si>
  <si>
    <t>vodič propojovací jádro Cu lanované izolace PVC 450/750V, 1x16mm2, zelenožlutý</t>
  </si>
  <si>
    <t>34141142</t>
  </si>
  <si>
    <t>95</t>
  </si>
  <si>
    <t>-1312640953</t>
  </si>
  <si>
    <t>Montáž vodič Cu izolovaný plný a laněný s PVC pláštěm žíla 0,15-16 mm2 zatažený (např. CY, CHAH-V)</t>
  </si>
  <si>
    <t>741120101</t>
  </si>
  <si>
    <t>94</t>
  </si>
  <si>
    <t>1073437948</t>
  </si>
  <si>
    <t>krabice pod omítku PVC přístrojová kruhová D 70mm hluboká</t>
  </si>
  <si>
    <t>34571451</t>
  </si>
  <si>
    <t>93</t>
  </si>
  <si>
    <t>-361376503</t>
  </si>
  <si>
    <t>Přípojné místo pro ochranné pospojování - svorkovnice pětipolová s ochr. krytem</t>
  </si>
  <si>
    <t>ncM3.2</t>
  </si>
  <si>
    <t>92</t>
  </si>
  <si>
    <t>-586941764</t>
  </si>
  <si>
    <t>Montáž rozvodka zapuštěná plastová čtyřhranná bez svorkovnic</t>
  </si>
  <si>
    <t>741112104</t>
  </si>
  <si>
    <t>91</t>
  </si>
  <si>
    <t>942175522</t>
  </si>
  <si>
    <t>krabice v uzavřeném provedení PVC s krytím IP 54 čtvercová 170x170mm</t>
  </si>
  <si>
    <t>34571484</t>
  </si>
  <si>
    <t>90</t>
  </si>
  <si>
    <t>-750470416</t>
  </si>
  <si>
    <t>Montáž rozvodka pancéřová plastová čtyřhranná 170x170 mm</t>
  </si>
  <si>
    <t>741112302</t>
  </si>
  <si>
    <t>89</t>
  </si>
  <si>
    <t>-419867489</t>
  </si>
  <si>
    <t xml:space="preserve">Ekvipotenciální přípojnice bez krytu, upínací jednotky 16x6 mm2 + 10x16 mm2,  pro montáž do elektroinstalační krabice  </t>
  </si>
  <si>
    <t>ncM3.1</t>
  </si>
  <si>
    <t>88</t>
  </si>
  <si>
    <t>-1652491832</t>
  </si>
  <si>
    <t>Montáž svorkovnice do 60A</t>
  </si>
  <si>
    <t>P-0220-1-1</t>
  </si>
  <si>
    <t>87</t>
  </si>
  <si>
    <t>1473147955</t>
  </si>
  <si>
    <t>Montáž svorkovnice do 100A</t>
  </si>
  <si>
    <t>P-0230-1-1</t>
  </si>
  <si>
    <t>86</t>
  </si>
  <si>
    <t>-1304792023</t>
  </si>
  <si>
    <t>Montáž rozvodnice oceloplechová nebo plastová běžná do 20 kg</t>
  </si>
  <si>
    <t>741210001</t>
  </si>
  <si>
    <t>85</t>
  </si>
  <si>
    <t>Ochranné pospojování</t>
  </si>
  <si>
    <t>M3</t>
  </si>
  <si>
    <t>350913833</t>
  </si>
  <si>
    <t>84</t>
  </si>
  <si>
    <t>1126145239</t>
  </si>
  <si>
    <t xml:space="preserve">Kompletní datová zásuvka s konektorem 2x RJ45, s krytem, s dvojitou maskou, s rámečkem. Cat. konektoru dle typu stávajícího datového kabelu.  </t>
  </si>
  <si>
    <t>ncM2.9</t>
  </si>
  <si>
    <t>83</t>
  </si>
  <si>
    <t>-2005892388</t>
  </si>
  <si>
    <t>Montáž datové zásuvky 1 až 6 pozic</t>
  </si>
  <si>
    <t>742330044</t>
  </si>
  <si>
    <t>82</t>
  </si>
  <si>
    <t>1177991264</t>
  </si>
  <si>
    <t xml:space="preserve">Zásuvka dvojnásobná, s ochranou před přepětím </t>
  </si>
  <si>
    <t>5592AA2349B-1</t>
  </si>
  <si>
    <t>81</t>
  </si>
  <si>
    <t>328410364</t>
  </si>
  <si>
    <t>Montáž zásuvka (polo)zapuštěná bezšroubové připojení 2x (2P + PE) s přepěťovou ochranou se zapojením vodičů</t>
  </si>
  <si>
    <t>741313006</t>
  </si>
  <si>
    <t>80</t>
  </si>
  <si>
    <t>-1487617221</t>
  </si>
  <si>
    <t xml:space="preserve">Zásuvka dvojnásobná s ochrannými kolíky </t>
  </si>
  <si>
    <t>5512A2349B-1</t>
  </si>
  <si>
    <t>79</t>
  </si>
  <si>
    <t>1731041031</t>
  </si>
  <si>
    <t>Montáž zásuvka (polo)zapuštěná šroubové připojení 2P+PE dvojí zapojení - průběžná se zapojením vodičů</t>
  </si>
  <si>
    <t>741313042</t>
  </si>
  <si>
    <t>78</t>
  </si>
  <si>
    <t>695420352</t>
  </si>
  <si>
    <t>zásuvka zápustná jednonásobná chráněná, s clonkami, s víčkem, IP44, bezšroubové svorky</t>
  </si>
  <si>
    <t>34555234</t>
  </si>
  <si>
    <t>77</t>
  </si>
  <si>
    <t>1005268241</t>
  </si>
  <si>
    <t>zásuvka zápustná jednonásobná chráněná, šroubové svorky</t>
  </si>
  <si>
    <t>34555202</t>
  </si>
  <si>
    <t>76</t>
  </si>
  <si>
    <t>1424018286</t>
  </si>
  <si>
    <t>Montáž zásuvka (polo)zapuštěná šroubové připojení 2P+PE se zapojením vodičů</t>
  </si>
  <si>
    <t>741313041</t>
  </si>
  <si>
    <t>75</t>
  </si>
  <si>
    <t>-616748484</t>
  </si>
  <si>
    <t>krabice pod omítku PVC odbočná kruhová D 100mm s víčkem a svorkovnicí</t>
  </si>
  <si>
    <t>34571563</t>
  </si>
  <si>
    <t>74</t>
  </si>
  <si>
    <t>-748175591</t>
  </si>
  <si>
    <t>Montáž rozvodka zapuštěná plastová kruhová</t>
  </si>
  <si>
    <t>741112101</t>
  </si>
  <si>
    <t>73</t>
  </si>
  <si>
    <t>-95009084</t>
  </si>
  <si>
    <t>72</t>
  </si>
  <si>
    <t>813374772</t>
  </si>
  <si>
    <t>Montáž krabice přístrojová zapuštěná plastová kruhová</t>
  </si>
  <si>
    <t>741112061</t>
  </si>
  <si>
    <t>71</t>
  </si>
  <si>
    <t>-528561436</t>
  </si>
  <si>
    <t xml:space="preserve">Spínač pohybu pro povrchovou montáž, stropní, oblast zachycení kuželová, kruh průměr 9 m  </t>
  </si>
  <si>
    <t>ncM2.8</t>
  </si>
  <si>
    <t>70</t>
  </si>
  <si>
    <t>-1310007897</t>
  </si>
  <si>
    <t>Montáž čidlo pohybu nástěnné se zapojením vodičů</t>
  </si>
  <si>
    <t>741311004</t>
  </si>
  <si>
    <t>69</t>
  </si>
  <si>
    <t>-153475077</t>
  </si>
  <si>
    <t xml:space="preserve">Rámeček pětinásobný, vodorovný </t>
  </si>
  <si>
    <t>3901AB50B-1</t>
  </si>
  <si>
    <t>68</t>
  </si>
  <si>
    <t>853595014</t>
  </si>
  <si>
    <t xml:space="preserve">Rámeček dvojnásobný, vodorovný </t>
  </si>
  <si>
    <t>3901AB20B-1</t>
  </si>
  <si>
    <t>67</t>
  </si>
  <si>
    <t>-1850456912</t>
  </si>
  <si>
    <t xml:space="preserve">Rámeček jednonásobný </t>
  </si>
  <si>
    <t>3901AB10B-1</t>
  </si>
  <si>
    <t>66</t>
  </si>
  <si>
    <t>948229658</t>
  </si>
  <si>
    <t xml:space="preserve">Kryt spínače dělený </t>
  </si>
  <si>
    <t>3558AA652B-1</t>
  </si>
  <si>
    <t>65</t>
  </si>
  <si>
    <t>874640106</t>
  </si>
  <si>
    <t>Kryt spínače jednoduchý</t>
  </si>
  <si>
    <t>3558AA651B-1</t>
  </si>
  <si>
    <t>2099536437</t>
  </si>
  <si>
    <t>Přístroj přepínače křížového, řazení 7, 7So</t>
  </si>
  <si>
    <t>3559A07345-1</t>
  </si>
  <si>
    <t>63</t>
  </si>
  <si>
    <t>-421878276</t>
  </si>
  <si>
    <t>Montáž přepínač (polo)zapuštěný šroubové připojení 7-křížový se zapojením vodičů</t>
  </si>
  <si>
    <t>741310239</t>
  </si>
  <si>
    <t>62</t>
  </si>
  <si>
    <t>1705685637</t>
  </si>
  <si>
    <t>Přístroj přepínače střídavého, řazení 6, 6So</t>
  </si>
  <si>
    <t>ABB.3559A06345</t>
  </si>
  <si>
    <t>61</t>
  </si>
  <si>
    <t>-634987644</t>
  </si>
  <si>
    <t>Montáž přepínač (polo)zapuštěný šroubové připojení 6-střídavý se zapojením vodičů</t>
  </si>
  <si>
    <t>741310233</t>
  </si>
  <si>
    <t>60</t>
  </si>
  <si>
    <t>-658795590</t>
  </si>
  <si>
    <t>Přístroj přepínače sériového, řazení 5</t>
  </si>
  <si>
    <t>ABB.3559A05345</t>
  </si>
  <si>
    <t>59</t>
  </si>
  <si>
    <t>392383976</t>
  </si>
  <si>
    <t>Montáž přepínač (polo)zapuštěný šroubové připojení 5-seriový se zapojením vodičů</t>
  </si>
  <si>
    <t>741310231</t>
  </si>
  <si>
    <t>58</t>
  </si>
  <si>
    <t>1334481248</t>
  </si>
  <si>
    <t>přístroj spínače zápustného jednopólového, s krytem, řazení 1, IP44, šroubové svorky</t>
  </si>
  <si>
    <t>34535025</t>
  </si>
  <si>
    <t>57</t>
  </si>
  <si>
    <t>-2094031522</t>
  </si>
  <si>
    <t>Montáž spínač (polo)zapuštěný šroubové připojení 1-jednopólových prostředí venkovní/mokré se zapojením vodičů</t>
  </si>
  <si>
    <t>741310251</t>
  </si>
  <si>
    <t>56</t>
  </si>
  <si>
    <t>1803775824</t>
  </si>
  <si>
    <t>Přístroj spínače jednopólového, řazení 1, 1So</t>
  </si>
  <si>
    <t>ABB.3558A01340</t>
  </si>
  <si>
    <t>55</t>
  </si>
  <si>
    <t>758744885</t>
  </si>
  <si>
    <t>Montáž spínač (polo)zapuštěný šroubové připojení 1-jednopólový se zapojením vodičů</t>
  </si>
  <si>
    <t>741310201</t>
  </si>
  <si>
    <t>54</t>
  </si>
  <si>
    <t>335684294</t>
  </si>
  <si>
    <t>ncM2.6</t>
  </si>
  <si>
    <t>52</t>
  </si>
  <si>
    <t>-935515926</t>
  </si>
  <si>
    <t>ncM2.5</t>
  </si>
  <si>
    <t>51</t>
  </si>
  <si>
    <t>-1906458207</t>
  </si>
  <si>
    <t>ncM2.4</t>
  </si>
  <si>
    <t>50</t>
  </si>
  <si>
    <t>-1180381866</t>
  </si>
  <si>
    <t>ncM2.3</t>
  </si>
  <si>
    <t>49</t>
  </si>
  <si>
    <t>88413978</t>
  </si>
  <si>
    <t>ncM2.2</t>
  </si>
  <si>
    <t>48</t>
  </si>
  <si>
    <t>-788520286</t>
  </si>
  <si>
    <t>ncM2.1</t>
  </si>
  <si>
    <t>47</t>
  </si>
  <si>
    <t>-296950016</t>
  </si>
  <si>
    <t>Montáž svítidlo LED interiérové přisazené stropní hranaté nebo kruhové přes 0,09 do 0,36 m2 se zapojením vodičů</t>
  </si>
  <si>
    <t>741372062</t>
  </si>
  <si>
    <t>46</t>
  </si>
  <si>
    <t>Svítidla a příslušenství</t>
  </si>
  <si>
    <t>M2</t>
  </si>
  <si>
    <t>-1411099506</t>
  </si>
  <si>
    <t xml:space="preserve">Podružný materiál pro rozváděč (propojovací vodiče...) </t>
  </si>
  <si>
    <t>ncD2.6</t>
  </si>
  <si>
    <t>45</t>
  </si>
  <si>
    <t>-846173302</t>
  </si>
  <si>
    <t>svodič přepětí, typ 2, vhodné pro 3-fázový systém TN-S, 160 kA (8/20)</t>
  </si>
  <si>
    <t>ncD2.5</t>
  </si>
  <si>
    <t>44</t>
  </si>
  <si>
    <t>-1316077739</t>
  </si>
  <si>
    <t>Montáž svodiče přepětí nn typ 2 čtyřpólových jednodílných se zapojením vodičů</t>
  </si>
  <si>
    <t>741322111</t>
  </si>
  <si>
    <t>43</t>
  </si>
  <si>
    <t>-1088214196</t>
  </si>
  <si>
    <t>Proudový chránič s nadproudovou ochranou (10kA), typ AC, charakteristika B</t>
  </si>
  <si>
    <t>E23-407-1</t>
  </si>
  <si>
    <t>42</t>
  </si>
  <si>
    <t>948227500</t>
  </si>
  <si>
    <t>Proudový chránič s nadproudovou ochranou, char. B, 1+N-pól, typ A, (10 kA), In 16 A, Idn 30 mA</t>
  </si>
  <si>
    <t>E23-406-1-1</t>
  </si>
  <si>
    <t>41</t>
  </si>
  <si>
    <t>1453867861</t>
  </si>
  <si>
    <t>Montáž proudových chráničů dvoupólových nn do 25 A ve skříni se zapojením vodičů</t>
  </si>
  <si>
    <t>741321003</t>
  </si>
  <si>
    <t>40</t>
  </si>
  <si>
    <t>1358106018</t>
  </si>
  <si>
    <t>Pomocný spínač 1x zapínací kontakt, 1x rozpínací kontakt, testovací tlačítko (příslušenství k jističům a proudovým chráničům)</t>
  </si>
  <si>
    <t>ncD2.4</t>
  </si>
  <si>
    <t>39</t>
  </si>
  <si>
    <t>-45774544</t>
  </si>
  <si>
    <t>Montáž váčkový spínač do 16A, 1P</t>
  </si>
  <si>
    <t>C-1100-1-1</t>
  </si>
  <si>
    <t>38</t>
  </si>
  <si>
    <t>-390546740</t>
  </si>
  <si>
    <t>jistič 1-pólový 10 A vypínací charakteristika B vypínací schopnost 10 kA</t>
  </si>
  <si>
    <t>35822117-2</t>
  </si>
  <si>
    <t>37</t>
  </si>
  <si>
    <t>-1358070864</t>
  </si>
  <si>
    <t>jistič 1-pólový 10 A vypínací charakteristika C vypínací schopnost 10 kA</t>
  </si>
  <si>
    <t>35822117-1</t>
  </si>
  <si>
    <t>36</t>
  </si>
  <si>
    <t>1360528702</t>
  </si>
  <si>
    <t>jistič 1-pólový 16 A vypínací charakteristika B vypínací schopnost 10 kA</t>
  </si>
  <si>
    <t>35822111</t>
  </si>
  <si>
    <t>35</t>
  </si>
  <si>
    <t>-433319532</t>
  </si>
  <si>
    <t>jistič 3-pólový 16 A vypínací charakteristika B vypínací schopnost 10 kA</t>
  </si>
  <si>
    <t>35822401-1</t>
  </si>
  <si>
    <t>34</t>
  </si>
  <si>
    <t>842846970</t>
  </si>
  <si>
    <t>Montáž jistič 3pólový do 25A</t>
  </si>
  <si>
    <t>E-2010-1</t>
  </si>
  <si>
    <t>33</t>
  </si>
  <si>
    <t>-1027052385</t>
  </si>
  <si>
    <t>Instalační vypínač, 3P, 63 A, 400 V AC</t>
  </si>
  <si>
    <t>ncD2.3</t>
  </si>
  <si>
    <t>32</t>
  </si>
  <si>
    <t>-1754808534</t>
  </si>
  <si>
    <t>Montáž spínač otočný</t>
  </si>
  <si>
    <t>C-3300-1</t>
  </si>
  <si>
    <t>31</t>
  </si>
  <si>
    <t>1356267055</t>
  </si>
  <si>
    <t>Řádová svornice PE vel.2,5 A</t>
  </si>
  <si>
    <t>P23-1PE-1</t>
  </si>
  <si>
    <t>30</t>
  </si>
  <si>
    <t>633888151</t>
  </si>
  <si>
    <t>Řádová svornice vel.2,5 A + sv. modrá</t>
  </si>
  <si>
    <t>P23-2-1-1</t>
  </si>
  <si>
    <t>29</t>
  </si>
  <si>
    <t>2045429608</t>
  </si>
  <si>
    <t>28</t>
  </si>
  <si>
    <t>644568223</t>
  </si>
  <si>
    <t>Řádová svornice PE vel. 10 A</t>
  </si>
  <si>
    <t>P23-4PE-1</t>
  </si>
  <si>
    <t>27</t>
  </si>
  <si>
    <t>1541740834</t>
  </si>
  <si>
    <t>Řádová svornice vel.10</t>
  </si>
  <si>
    <t>P23-4-1</t>
  </si>
  <si>
    <t>26</t>
  </si>
  <si>
    <t>9144113</t>
  </si>
  <si>
    <t>25</t>
  </si>
  <si>
    <t>-2113485235</t>
  </si>
  <si>
    <t>Řádová svornice PE vel.35</t>
  </si>
  <si>
    <t>P23-6PE-1</t>
  </si>
  <si>
    <t>24</t>
  </si>
  <si>
    <t>1919736276</t>
  </si>
  <si>
    <t>23</t>
  </si>
  <si>
    <t>388797271</t>
  </si>
  <si>
    <t>Schránka, plast, připevnění - samolepící páska, A4</t>
  </si>
  <si>
    <t>ncD2.2</t>
  </si>
  <si>
    <t>22</t>
  </si>
  <si>
    <t>-1182834368</t>
  </si>
  <si>
    <t>Popisný štítek - malý</t>
  </si>
  <si>
    <t>3573</t>
  </si>
  <si>
    <t>-756960087</t>
  </si>
  <si>
    <t>Popisný štítek - velký</t>
  </si>
  <si>
    <t>3574</t>
  </si>
  <si>
    <t>20</t>
  </si>
  <si>
    <t>1548796858</t>
  </si>
  <si>
    <t xml:space="preserve">Kompletní oceloplechový zapuštěný rozvaděč , IP30, tř. ochr.II, 120 mod., VxŠxH 802x560x112, včetně N a PE svorkovnic (20N A 22PE) v každém poli </t>
  </si>
  <si>
    <t>ncD2.1</t>
  </si>
  <si>
    <t>19</t>
  </si>
  <si>
    <t>1233130909</t>
  </si>
  <si>
    <t>Montáž rozvodnice oceloplechová nebo plastová běžná do 50 kg</t>
  </si>
  <si>
    <t>741210002</t>
  </si>
  <si>
    <t>18</t>
  </si>
  <si>
    <t>Podružný rozváděč RP.R</t>
  </si>
  <si>
    <t>D2</t>
  </si>
  <si>
    <t>-970310435</t>
  </si>
  <si>
    <t>Přidružený materiál pro rozváděč (propojovací vodiče...)</t>
  </si>
  <si>
    <t>ncD1.1</t>
  </si>
  <si>
    <t>17</t>
  </si>
  <si>
    <t>573269812</t>
  </si>
  <si>
    <t>jistič 3-pólový 50 A vypínací charakteristika B vypínací schopnost 10 kA</t>
  </si>
  <si>
    <t>35822181</t>
  </si>
  <si>
    <t>2071216001</t>
  </si>
  <si>
    <t>Montáž jistič 3pólový  25 - 60A</t>
  </si>
  <si>
    <t>E-2011-1</t>
  </si>
  <si>
    <t>1482331245</t>
  </si>
  <si>
    <t>14</t>
  </si>
  <si>
    <t>-235325655</t>
  </si>
  <si>
    <t>13</t>
  </si>
  <si>
    <t>828263354</t>
  </si>
  <si>
    <t>12</t>
  </si>
  <si>
    <t>Doplnění stávajícího rozváděče RS</t>
  </si>
  <si>
    <t>D1</t>
  </si>
  <si>
    <t>157850421</t>
  </si>
  <si>
    <t>11</t>
  </si>
  <si>
    <t>-1422689</t>
  </si>
  <si>
    <t>kabel instalační jádro Cu plné izolace PVC plášť PVC 450/750V (CYKY) 5x2,5mm2</t>
  </si>
  <si>
    <t>34111094</t>
  </si>
  <si>
    <t>10</t>
  </si>
  <si>
    <t>446398777</t>
  </si>
  <si>
    <t>Montáž kabel Cu bez ukončení uložený pod omítku plný kulatý 5x1,5 až 2,5 mm2 (např. CYKY)</t>
  </si>
  <si>
    <t>741122031</t>
  </si>
  <si>
    <t>9</t>
  </si>
  <si>
    <t>-64482529</t>
  </si>
  <si>
    <t>kabel instalační jádro Cu plné izolace PVC plášť PVC 450/750V (CYKY) 5x10mm2</t>
  </si>
  <si>
    <t>34113034</t>
  </si>
  <si>
    <t>8</t>
  </si>
  <si>
    <t>-170732900</t>
  </si>
  <si>
    <t>Montáž kabel Cu bez ukončení uložený pod omítku plný kulatý 5x10 mm2 (např. CYKY)</t>
  </si>
  <si>
    <t>741122033</t>
  </si>
  <si>
    <t>7</t>
  </si>
  <si>
    <t>-889931943</t>
  </si>
  <si>
    <t>kabel instalační jádro Cu plné izolace PVC plášť PVC 450/750V (CYKY) 3x1,5mm2</t>
  </si>
  <si>
    <t>34111030</t>
  </si>
  <si>
    <t>6</t>
  </si>
  <si>
    <t>679808207</t>
  </si>
  <si>
    <t>Montáž kabel Cu bez ukončení uložený pod omítku plný kulatý 3x1,5 mm2 (např. CYKY)</t>
  </si>
  <si>
    <t>741122015</t>
  </si>
  <si>
    <t>5</t>
  </si>
  <si>
    <t>1529115483</t>
  </si>
  <si>
    <t>kabel instalační jádro Cu plné izolace PVC plášť PVC 450/750V (CYKY) 3x2,5mm2</t>
  </si>
  <si>
    <t>34111036</t>
  </si>
  <si>
    <t>4</t>
  </si>
  <si>
    <t>-907355296</t>
  </si>
  <si>
    <t>Montáž kabel Cu bez ukončení uložený pod omítku plný kulatý 3x2,5 až 6 mm2 (např. CYKY)</t>
  </si>
  <si>
    <t>741122016</t>
  </si>
  <si>
    <t>-1049195977</t>
  </si>
  <si>
    <t>Ukončení vodič izolovaný do 2,5 mm2 v rozváděči nebo na přístroji</t>
  </si>
  <si>
    <t>741130001</t>
  </si>
  <si>
    <t>1926646796</t>
  </si>
  <si>
    <t>Ukončení vodič izolovaný do 10 mm2 v rozváděči nebo na přístroji</t>
  </si>
  <si>
    <t>741130005</t>
  </si>
  <si>
    <t>Kabely</t>
  </si>
  <si>
    <t>M1</t>
  </si>
  <si>
    <t>-1</t>
  </si>
  <si>
    <t>Náklady soupisu celkem</t>
  </si>
  <si>
    <t>Suť Celkem [t]</t>
  </si>
  <si>
    <t>J. suť [t]</t>
  </si>
  <si>
    <t>Hmotnost celkem [t]</t>
  </si>
  <si>
    <t>J. hmotnost [t]</t>
  </si>
  <si>
    <t>Nh celkem [h]</t>
  </si>
  <si>
    <t>J. Nh [h]</t>
  </si>
  <si>
    <t>Montáž celkem [CZK]</t>
  </si>
  <si>
    <t>Materiál celkem [CZK]</t>
  </si>
  <si>
    <t>J.cena [CZK]</t>
  </si>
  <si>
    <t>Cenová soustava</t>
  </si>
  <si>
    <t>Cena celkem [CZK]</t>
  </si>
  <si>
    <t>J. montáž [CZK]</t>
  </si>
  <si>
    <t>J. materiál [CZK]</t>
  </si>
  <si>
    <t>Množství</t>
  </si>
  <si>
    <t>MJ</t>
  </si>
  <si>
    <t>PČ</t>
  </si>
  <si>
    <t>Objekt:</t>
  </si>
  <si>
    <t>SOUPIS PRACÍ</t>
  </si>
  <si>
    <t>M4 - Ostatní</t>
  </si>
  <si>
    <t>DE1 - Demontáže</t>
  </si>
  <si>
    <t>D3 - Zabezpečovací a poplachový systém</t>
  </si>
  <si>
    <t>M3 - Ochranné pospojování</t>
  </si>
  <si>
    <t>M2 - Svítidla a příslušenství</t>
  </si>
  <si>
    <t>D2 - Podružný rozváděč RP.R</t>
  </si>
  <si>
    <t>D1 - Doplnění stávajícího rozváděče RS</t>
  </si>
  <si>
    <t>M1 - Kabely</t>
  </si>
  <si>
    <t>Náklady ze soupisu prací</t>
  </si>
  <si>
    <t>Montáž [CZK]</t>
  </si>
  <si>
    <t>Materiál [CZK]</t>
  </si>
  <si>
    <t>Kód dílu - Popis</t>
  </si>
  <si>
    <t>REKAPITULACE ČLENĚNÍ SOUPISU PRACÍ</t>
  </si>
  <si>
    <t>Montáž</t>
  </si>
  <si>
    <t>Materiál</t>
  </si>
  <si>
    <t xml:space="preserve">ELI - Elektro část </t>
  </si>
  <si>
    <t>KRYCÍ LIST SOUPISU PRACÍ</t>
  </si>
  <si>
    <t>-1545570725</t>
  </si>
  <si>
    <t>...</t>
  </si>
  <si>
    <t>Přesun hmot</t>
  </si>
  <si>
    <t>147065263</t>
  </si>
  <si>
    <t>1024</t>
  </si>
  <si>
    <t>…</t>
  </si>
  <si>
    <t>Provozní vlivy</t>
  </si>
  <si>
    <t>070001000</t>
  </si>
  <si>
    <t>1422242634</t>
  </si>
  <si>
    <t>Mimostaveništní doprava materiálů</t>
  </si>
  <si>
    <t>065002000</t>
  </si>
  <si>
    <t>2016237712</t>
  </si>
  <si>
    <t>Zařízení staveniště</t>
  </si>
  <si>
    <t>030001000</t>
  </si>
  <si>
    <t>Vedlejší rozpočtové náklady</t>
  </si>
  <si>
    <t>VRN - Vedlejší rozpočtové náklady</t>
  </si>
  <si>
    <t xml:space="preserve">VRN - Vedlejší rozpočtové náklady </t>
  </si>
  <si>
    <t>Ing. Ondřej Dragon</t>
  </si>
  <si>
    <t>Brožíková 40, Frýdek - Místek</t>
  </si>
  <si>
    <t>938447293</t>
  </si>
  <si>
    <t>ncD3.10</t>
  </si>
  <si>
    <t>170</t>
  </si>
  <si>
    <t>169</t>
  </si>
  <si>
    <t>168</t>
  </si>
  <si>
    <t>166</t>
  </si>
  <si>
    <t>164</t>
  </si>
  <si>
    <t>151</t>
  </si>
  <si>
    <t>150</t>
  </si>
  <si>
    <t>Rozebrání stropní izolační hmoty a znovu složení izolační hmoty v místě prostupu stropem, chráničky s přívodním kabelem, vodičem pro uzemnění a EZS</t>
  </si>
  <si>
    <t>144</t>
  </si>
  <si>
    <t>-400167570</t>
  </si>
  <si>
    <t>Demontáž kabelů datových FTP, UTP, STP pro vnitřní rozvody do trubky</t>
  </si>
  <si>
    <t>742124002-De</t>
  </si>
  <si>
    <t>Rozšiřující modul výstupů, 5A, 12V DC, releový</t>
  </si>
  <si>
    <t>Kompletní oceloplechový nástěnný rozvaděč, vxšxh 397x322x120mm, pro EZS i datové rozvody, IP20</t>
  </si>
  <si>
    <t>739707469</t>
  </si>
  <si>
    <t xml:space="preserve">Montáž ústředny PZTS </t>
  </si>
  <si>
    <t>742220001-1</t>
  </si>
  <si>
    <t>-1553135064</t>
  </si>
  <si>
    <t>Demontáž konvektoru stavební délky přes 700 do 1600 mm</t>
  </si>
  <si>
    <t>735411812</t>
  </si>
  <si>
    <t>177</t>
  </si>
  <si>
    <t>-653076327</t>
  </si>
  <si>
    <t xml:space="preserve">Ozn. sv. N1 - Nouzové LED svítidlo a autotestem 1 x LED, 6,8W, 576lm, Ra70, 5700K, IP 65, AT + piktogram směru úniku </t>
  </si>
  <si>
    <t>ncM2.20</t>
  </si>
  <si>
    <t>178</t>
  </si>
  <si>
    <t>Ozn. sv. R - Prachotěsné přisazené LED svítidlo 1 x LED, 33W, 4557lm, Ra80, 4000K, IP 66</t>
  </si>
  <si>
    <t>Ozn. sv. M - Prachotěsné přisazené LED svítidlo 1 x LED, 17W, 2278lm, Ra80, 4000K, IP 66</t>
  </si>
  <si>
    <t>Ozn. sv. K - Interiérové přisazené LED svítidlo 1 x LED, 24W, 2791lm, MP, Ra80, 4000K, IP 40</t>
  </si>
  <si>
    <t>Ozn. sv. H - Interiérové přisazené LED svítidlo 1 x LED, 48W, 5582lm, MP, Ra80, 4000K, IP 40</t>
  </si>
  <si>
    <t>Ozn. sv. D - Interiérové přisazené LED svítidlo pro čisté prostory 1 x LED, 42W, 5769lm, Ra80, 4000K, IP 65</t>
  </si>
  <si>
    <t>Ozn. sv. B - Interiérové přisazené LED svítidlo 1 x LED, 13W, 1554lm, Ra80, 4000K, IP 65</t>
  </si>
  <si>
    <t>Zkoušky a prohlídky elektrických rozvodů a zařízení celková prohlídka a vyhotovení revizní zprávy pro objem montážních prací Příplatek k ceně 0003-1 za každých dalších i započatých 500 tis. Kč přes 1000 tis. Kč</t>
  </si>
  <si>
    <t>741810011-1</t>
  </si>
  <si>
    <t>Zkoušky a prohlídky elektrických rozvodů a zařízení celková prohlídka a vyhotovení revizní zprávy pro objem montážních prací přes 500 do 1000 tis. Kč</t>
  </si>
  <si>
    <t>741810003-1</t>
  </si>
  <si>
    <t>TP-4-951-23a</t>
  </si>
  <si>
    <t>{5603a243-9712-4b6c-8d86-42e3148946bd}</t>
  </si>
  <si>
    <t>{76c76812-147a-4b19-b3d1-1c06937d6669}</t>
  </si>
  <si>
    <t>{64a99beb-77fa-4525-b004-a96b2156f962}</t>
  </si>
  <si>
    <t>66806038_Z</t>
  </si>
  <si>
    <t>183</t>
  </si>
  <si>
    <t>182</t>
  </si>
  <si>
    <t>181</t>
  </si>
  <si>
    <t>180</t>
  </si>
  <si>
    <t>179</t>
  </si>
  <si>
    <t>176</t>
  </si>
  <si>
    <t>1268036338</t>
  </si>
  <si>
    <t>Otlučení (osekání) vnitřní vápenné nebo vápenocementové omítky stěn v rozsahu přes 50 do 100 %</t>
  </si>
  <si>
    <t>978013191</t>
  </si>
  <si>
    <t>2053594689</t>
  </si>
  <si>
    <t>Omítka vápenocementová vnitřních ploch nanášená ručně jednovrstvá, tloušťky do 10 mm hladká svislých konstrukcí stěn</t>
  </si>
  <si>
    <t>612321121</t>
  </si>
  <si>
    <t>-1035044117</t>
  </si>
  <si>
    <t>Potažení vnitřních stěn sklovláknitým pletivem vtlačeným do tenkovrstvé hmoty</t>
  </si>
  <si>
    <t>612142001</t>
  </si>
  <si>
    <t>1142118127</t>
  </si>
  <si>
    <t>Penetrační disperzní nátěr vnitřních stěn nanášený ručně</t>
  </si>
  <si>
    <t>612131121</t>
  </si>
  <si>
    <t>-14195790</t>
  </si>
  <si>
    <t>Podkladní a spojovací vrstva vnitřních omítaných ploch vápenný postřik nanášený ručně celoplošně stěn</t>
  </si>
  <si>
    <t>612131100</t>
  </si>
  <si>
    <t>62254302</t>
  </si>
  <si>
    <t>Omítka vápenocementová vnitřních ploch nanášená ručně jednovrstvá, tloušťky do 10 mm hladká vodorovných konstrukcí stropů rovných</t>
  </si>
  <si>
    <t>611321121</t>
  </si>
  <si>
    <t>1897419482</t>
  </si>
  <si>
    <t>Potažení vnitřních ploch pletivem v ploše nebo pruzích, na plném podkladu sklovláknitým vtlačením do tmelu stropů</t>
  </si>
  <si>
    <t>611142001</t>
  </si>
  <si>
    <t>-1611946660</t>
  </si>
  <si>
    <t>Penetrační disperzní nátěr vnitřních stropů nanášený ručně</t>
  </si>
  <si>
    <t>611131121</t>
  </si>
  <si>
    <t>400163260</t>
  </si>
  <si>
    <t>Podkladní a spojovací vrstva vnitřních omítaných ploch vápenný postřik nanášený ručně celoplošně stropů</t>
  </si>
  <si>
    <t>611131100</t>
  </si>
  <si>
    <t>53</t>
  </si>
  <si>
    <t>11. 3. 2024</t>
  </si>
  <si>
    <t>Přidružený materiál (elektro)</t>
  </si>
  <si>
    <t>Uchazeč:</t>
  </si>
  <si>
    <t>Uchazeč</t>
  </si>
  <si>
    <t>Vyplň údaj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</si>
  <si>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</si>
  <si>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Návod na vyplnění</t>
  </si>
  <si>
    <t xml:space="preserve">Výkaz výměr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</si>
</sst>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\ /\ yyyy"/>
    <numFmt numFmtId="165" formatCode="#,##0.00000"/>
    <numFmt numFmtId="166" formatCode="dd\.mm\.yyyy"/>
    <numFmt numFmtId="167" formatCode="#,##0.00%"/>
    <numFmt numFmtId="168" formatCode="#,##0.000"/>
  </numFmts>
  <fonts count="50">
    <font>
      <sz val="10"/>
      <name val="Arial"/>
      <family val="2"/>
    </font>
    <font>
      <sz val="10"/>
      <name val="Arial CE"/>
      <family val="2"/>
    </font>
    <font>
      <i/>
      <sz val="26"/>
      <color indexed="10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sz val="26"/>
      <name val="Arial Narrow"/>
      <family val="2"/>
    </font>
    <font>
      <sz val="10"/>
      <name val="Arial Narrow"/>
      <family val="2"/>
    </font>
    <font>
      <sz val="18"/>
      <name val="Arial Narrow"/>
      <family val="2"/>
    </font>
    <font>
      <b/>
      <sz val="22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i/>
      <sz val="26"/>
      <color indexed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Arial CE"/>
      <family val="2"/>
    </font>
    <font>
      <sz val="11"/>
      <name val="Arial CE"/>
      <family val="2"/>
    </font>
    <font>
      <sz val="11"/>
      <color rgb="FF969696"/>
      <name val="Arial CE"/>
      <family val="2"/>
    </font>
    <font>
      <b/>
      <sz val="11"/>
      <name val="Arial CE"/>
      <family val="2"/>
    </font>
    <font>
      <sz val="11"/>
      <color rgb="FF003366"/>
      <name val="Arial CE"/>
      <family val="2"/>
    </font>
    <font>
      <b/>
      <sz val="11"/>
      <color rgb="FF003366"/>
      <name val="Arial CE"/>
      <family val="2"/>
    </font>
    <font>
      <u val="single"/>
      <sz val="11"/>
      <color theme="10"/>
      <name val="Calibri"/>
      <family val="2"/>
      <scheme val="minor"/>
    </font>
    <font>
      <sz val="18"/>
      <color theme="10"/>
      <name val="Wingdings 2"/>
      <family val="2"/>
    </font>
    <font>
      <b/>
      <sz val="12"/>
      <name val="Arial CE"/>
      <family val="2"/>
    </font>
    <font>
      <sz val="12"/>
      <name val="Arial CE"/>
      <family val="2"/>
    </font>
    <font>
      <sz val="12"/>
      <color rgb="FF969696"/>
      <name val="Arial CE"/>
      <family val="2"/>
    </font>
    <font>
      <b/>
      <sz val="12"/>
      <color rgb="FF969696"/>
      <name val="Arial CE"/>
      <family val="2"/>
    </font>
    <font>
      <b/>
      <sz val="12"/>
      <color rgb="FF960000"/>
      <name val="Arial CE"/>
      <family val="2"/>
    </font>
    <font>
      <sz val="9"/>
      <color rgb="FF969696"/>
      <name val="Arial CE"/>
      <family val="2"/>
    </font>
    <font>
      <sz val="9"/>
      <name val="Arial CE"/>
      <family val="2"/>
    </font>
    <font>
      <sz val="8"/>
      <color rgb="FF969696"/>
      <name val="Arial CE"/>
      <family val="2"/>
    </font>
    <font>
      <sz val="10"/>
      <color rgb="FF969696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color rgb="FF464646"/>
      <name val="Arial CE"/>
      <family val="2"/>
    </font>
    <font>
      <b/>
      <sz val="10"/>
      <color rgb="FF969696"/>
      <name val="Arial CE"/>
      <family val="2"/>
    </font>
    <font>
      <sz val="8"/>
      <color rgb="FF3366FF"/>
      <name val="Arial CE"/>
      <family val="2"/>
    </font>
    <font>
      <sz val="8"/>
      <color rgb="FFFFFFFF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color rgb="FF003366"/>
      <name val="Arial CE"/>
      <family val="2"/>
    </font>
    <font>
      <sz val="12"/>
      <color rgb="FF003366"/>
      <name val="Arial CE"/>
      <family val="2"/>
    </font>
    <font>
      <b/>
      <sz val="8"/>
      <name val="Arial CE"/>
      <family val="2"/>
    </font>
    <font>
      <sz val="8"/>
      <color rgb="FF960000"/>
      <name val="Arial CE"/>
      <family val="2"/>
    </font>
    <font>
      <b/>
      <sz val="12"/>
      <color rgb="FF800000"/>
      <name val="Arial CE"/>
      <family val="2"/>
    </font>
    <font>
      <sz val="10"/>
      <color rgb="FF3366FF"/>
      <name val="Arial CE"/>
      <family val="2"/>
    </font>
    <font>
      <b/>
      <sz val="8"/>
      <color rgb="FF969696"/>
      <name val="Arial CE"/>
      <family val="2"/>
    </font>
    <font>
      <sz val="11"/>
      <color theme="0"/>
      <name val="Arial"/>
      <family val="2"/>
    </font>
    <font>
      <sz val="10"/>
      <color theme="0"/>
      <name val="Arial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/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hair">
        <color rgb="FF969696"/>
      </right>
      <top/>
      <bottom style="hair">
        <color rgb="FF969696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 style="hair">
        <color rgb="FF969696"/>
      </top>
      <bottom/>
    </border>
    <border>
      <left/>
      <right/>
      <top style="hair">
        <color rgb="FF969696"/>
      </top>
      <bottom/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000000"/>
      </top>
      <bottom style="hair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/>
      <bottom style="hair">
        <color rgb="FF000000"/>
      </bottom>
    </border>
    <border>
      <left/>
      <right/>
      <top style="hair">
        <color rgb="FF000000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22" fillId="0" borderId="0" applyNumberFormat="0" applyFill="0" applyBorder="0" applyAlignment="0" applyProtection="0"/>
  </cellStyleXfs>
  <cellXfs count="225">
    <xf numFmtId="0" fontId="0" fillId="0" borderId="0" xfId="0"/>
    <xf numFmtId="0" fontId="5" fillId="0" borderId="0" xfId="20" applyFont="1">
      <alignment/>
      <protection/>
    </xf>
    <xf numFmtId="0" fontId="6" fillId="0" borderId="0" xfId="20" applyFont="1">
      <alignment/>
      <protection/>
    </xf>
    <xf numFmtId="0" fontId="2" fillId="0" borderId="0" xfId="20" applyFont="1">
      <alignment/>
      <protection/>
    </xf>
    <xf numFmtId="0" fontId="3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/>
      <protection/>
    </xf>
    <xf numFmtId="0" fontId="7" fillId="0" borderId="0" xfId="20" applyFont="1" applyAlignment="1">
      <alignment horizontal="center" vertical="center" wrapText="1"/>
      <protection/>
    </xf>
    <xf numFmtId="0" fontId="6" fillId="0" borderId="0" xfId="20" applyFont="1" applyAlignment="1">
      <alignment horizontal="left"/>
      <protection/>
    </xf>
    <xf numFmtId="49" fontId="4" fillId="0" borderId="0" xfId="20" applyNumberFormat="1" applyFont="1" applyAlignment="1">
      <alignment horizontal="left" indent="1"/>
      <protection/>
    </xf>
    <xf numFmtId="0" fontId="9" fillId="0" borderId="0" xfId="20" applyFont="1" applyAlignment="1">
      <alignment horizontal="left"/>
      <protection/>
    </xf>
    <xf numFmtId="49" fontId="9" fillId="0" borderId="0" xfId="20" applyNumberFormat="1" applyFont="1" applyAlignment="1">
      <alignment horizontal="left" indent="1"/>
      <protection/>
    </xf>
    <xf numFmtId="164" fontId="9" fillId="0" borderId="0" xfId="20" applyNumberFormat="1" applyFont="1" applyAlignment="1">
      <alignment horizontal="left" indent="1"/>
      <protection/>
    </xf>
    <xf numFmtId="0" fontId="6" fillId="0" borderId="0" xfId="20" applyFont="1" applyAlignment="1">
      <alignment horizontal="center"/>
      <protection/>
    </xf>
    <xf numFmtId="0" fontId="9" fillId="0" borderId="0" xfId="20" applyFont="1">
      <alignment/>
      <protection/>
    </xf>
    <xf numFmtId="0" fontId="4" fillId="0" borderId="0" xfId="20" applyFont="1" applyAlignment="1">
      <alignment horizontal="right"/>
      <protection/>
    </xf>
    <xf numFmtId="0" fontId="10" fillId="0" borderId="0" xfId="20" applyFont="1" applyAlignment="1">
      <alignment horizontal="left" indent="1"/>
      <protection/>
    </xf>
    <xf numFmtId="0" fontId="11" fillId="0" borderId="0" xfId="0" applyFont="1"/>
    <xf numFmtId="0" fontId="9" fillId="0" borderId="0" xfId="20" applyFont="1" applyAlignment="1">
      <alignment horizontal="center"/>
      <protection/>
    </xf>
    <xf numFmtId="0" fontId="9" fillId="0" borderId="0" xfId="20" applyFont="1" applyAlignment="1">
      <alignment wrapText="1"/>
      <protection/>
    </xf>
    <xf numFmtId="0" fontId="12" fillId="0" borderId="0" xfId="20" applyFont="1">
      <alignment/>
      <protection/>
    </xf>
    <xf numFmtId="0" fontId="13" fillId="0" borderId="1" xfId="20" applyFont="1" applyBorder="1">
      <alignment/>
      <protection/>
    </xf>
    <xf numFmtId="0" fontId="16" fillId="0" borderId="0" xfId="21">
      <alignment/>
      <protection/>
    </xf>
    <xf numFmtId="0" fontId="16" fillId="0" borderId="0" xfId="21" applyAlignment="1">
      <alignment vertical="center"/>
      <protection/>
    </xf>
    <xf numFmtId="0" fontId="16" fillId="0" borderId="2" xfId="21" applyBorder="1" applyAlignment="1">
      <alignment vertical="center"/>
      <protection/>
    </xf>
    <xf numFmtId="0" fontId="16" fillId="0" borderId="3" xfId="21" applyBorder="1" applyAlignment="1">
      <alignment vertical="center"/>
      <protection/>
    </xf>
    <xf numFmtId="0" fontId="16" fillId="0" borderId="4" xfId="21" applyBorder="1" applyAlignment="1">
      <alignment vertical="center"/>
      <protection/>
    </xf>
    <xf numFmtId="0" fontId="17" fillId="0" borderId="0" xfId="21" applyFont="1" applyAlignment="1">
      <alignment vertical="center"/>
      <protection/>
    </xf>
    <xf numFmtId="0" fontId="17" fillId="0" borderId="0" xfId="21" applyFont="1" applyAlignment="1">
      <alignment horizontal="left" vertical="center"/>
      <protection/>
    </xf>
    <xf numFmtId="4" fontId="18" fillId="0" borderId="5" xfId="21" applyNumberFormat="1" applyFont="1" applyBorder="1" applyAlignment="1">
      <alignment vertical="center"/>
      <protection/>
    </xf>
    <xf numFmtId="4" fontId="18" fillId="0" borderId="6" xfId="21" applyNumberFormat="1" applyFont="1" applyBorder="1" applyAlignment="1">
      <alignment vertical="center"/>
      <protection/>
    </xf>
    <xf numFmtId="165" fontId="18" fillId="0" borderId="6" xfId="21" applyNumberFormat="1" applyFont="1" applyBorder="1" applyAlignment="1">
      <alignment vertical="center"/>
      <protection/>
    </xf>
    <xf numFmtId="4" fontId="18" fillId="0" borderId="7" xfId="21" applyNumberFormat="1" applyFont="1" applyBorder="1" applyAlignment="1">
      <alignment vertical="center"/>
      <protection/>
    </xf>
    <xf numFmtId="0" fontId="17" fillId="0" borderId="2" xfId="21" applyFont="1" applyBorder="1" applyAlignment="1">
      <alignment vertical="center"/>
      <protection/>
    </xf>
    <xf numFmtId="0" fontId="19" fillId="0" borderId="0" xfId="21" applyFont="1" applyAlignment="1">
      <alignment horizontal="center" vertical="center"/>
      <protection/>
    </xf>
    <xf numFmtId="0" fontId="20" fillId="0" borderId="0" xfId="21" applyFont="1" applyAlignment="1">
      <alignment vertical="center"/>
      <protection/>
    </xf>
    <xf numFmtId="0" fontId="21" fillId="0" borderId="0" xfId="21" applyFont="1" applyAlignment="1">
      <alignment vertical="center"/>
      <protection/>
    </xf>
    <xf numFmtId="0" fontId="23" fillId="0" borderId="0" xfId="22" applyFont="1" applyAlignment="1">
      <alignment horizontal="center" vertical="center"/>
    </xf>
    <xf numFmtId="4" fontId="18" fillId="0" borderId="8" xfId="21" applyNumberFormat="1" applyFont="1" applyBorder="1" applyAlignment="1">
      <alignment vertical="center"/>
      <protection/>
    </xf>
    <xf numFmtId="4" fontId="18" fillId="0" borderId="0" xfId="21" applyNumberFormat="1" applyFont="1" applyAlignment="1">
      <alignment vertical="center"/>
      <protection/>
    </xf>
    <xf numFmtId="165" fontId="18" fillId="0" borderId="0" xfId="21" applyNumberFormat="1" applyFont="1" applyAlignment="1">
      <alignment vertical="center"/>
      <protection/>
    </xf>
    <xf numFmtId="4" fontId="18" fillId="0" borderId="9" xfId="21" applyNumberFormat="1" applyFont="1" applyBorder="1" applyAlignment="1">
      <alignment vertical="center"/>
      <protection/>
    </xf>
    <xf numFmtId="0" fontId="24" fillId="0" borderId="0" xfId="21" applyFont="1" applyAlignment="1">
      <alignment vertical="center"/>
      <protection/>
    </xf>
    <xf numFmtId="0" fontId="24" fillId="0" borderId="0" xfId="21" applyFont="1" applyAlignment="1">
      <alignment horizontal="left" vertical="center"/>
      <protection/>
    </xf>
    <xf numFmtId="0" fontId="25" fillId="0" borderId="0" xfId="21" applyFont="1" applyAlignment="1">
      <alignment horizontal="left" vertical="center"/>
      <protection/>
    </xf>
    <xf numFmtId="4" fontId="26" fillId="0" borderId="8" xfId="21" applyNumberFormat="1" applyFont="1" applyBorder="1" applyAlignment="1">
      <alignment vertical="center"/>
      <protection/>
    </xf>
    <xf numFmtId="4" fontId="26" fillId="0" borderId="0" xfId="21" applyNumberFormat="1" applyFont="1" applyAlignment="1">
      <alignment vertical="center"/>
      <protection/>
    </xf>
    <xf numFmtId="165" fontId="26" fillId="0" borderId="0" xfId="21" applyNumberFormat="1" applyFont="1" applyAlignment="1">
      <alignment vertical="center"/>
      <protection/>
    </xf>
    <xf numFmtId="4" fontId="27" fillId="0" borderId="0" xfId="21" applyNumberFormat="1" applyFont="1" applyAlignment="1">
      <alignment horizontal="right" vertical="center"/>
      <protection/>
    </xf>
    <xf numFmtId="4" fontId="27" fillId="0" borderId="9" xfId="21" applyNumberFormat="1" applyFont="1" applyBorder="1" applyAlignment="1">
      <alignment horizontal="right" vertical="center"/>
      <protection/>
    </xf>
    <xf numFmtId="0" fontId="24" fillId="0" borderId="2" xfId="21" applyFont="1" applyBorder="1" applyAlignment="1">
      <alignment vertical="center"/>
      <protection/>
    </xf>
    <xf numFmtId="0" fontId="24" fillId="0" borderId="0" xfId="21" applyFont="1" applyAlignment="1">
      <alignment horizontal="center" vertical="center"/>
      <protection/>
    </xf>
    <xf numFmtId="4" fontId="28" fillId="0" borderId="0" xfId="21" applyNumberFormat="1" applyFont="1" applyAlignment="1">
      <alignment vertical="center"/>
      <protection/>
    </xf>
    <xf numFmtId="0" fontId="28" fillId="0" borderId="0" xfId="21" applyFont="1" applyAlignment="1">
      <alignment vertical="center"/>
      <protection/>
    </xf>
    <xf numFmtId="0" fontId="28" fillId="0" borderId="0" xfId="21" applyFont="1" applyAlignment="1">
      <alignment horizontal="left" vertical="center"/>
      <protection/>
    </xf>
    <xf numFmtId="0" fontId="16" fillId="0" borderId="10" xfId="21" applyBorder="1" applyAlignment="1">
      <alignment vertical="center"/>
      <protection/>
    </xf>
    <xf numFmtId="0" fontId="16" fillId="0" borderId="11" xfId="21" applyBorder="1" applyAlignment="1">
      <alignment vertical="center"/>
      <protection/>
    </xf>
    <xf numFmtId="0" fontId="16" fillId="0" borderId="12" xfId="21" applyBorder="1" applyAlignment="1">
      <alignment vertical="center"/>
      <protection/>
    </xf>
    <xf numFmtId="0" fontId="29" fillId="0" borderId="13" xfId="21" applyFont="1" applyBorder="1" applyAlignment="1">
      <alignment horizontal="center" vertical="center" wrapText="1"/>
      <protection/>
    </xf>
    <xf numFmtId="0" fontId="29" fillId="0" borderId="14" xfId="21" applyFont="1" applyBorder="1" applyAlignment="1">
      <alignment horizontal="center" vertical="center" wrapText="1"/>
      <protection/>
    </xf>
    <xf numFmtId="0" fontId="29" fillId="0" borderId="15" xfId="21" applyFont="1" applyBorder="1" applyAlignment="1">
      <alignment horizontal="center" vertical="center" wrapText="1"/>
      <protection/>
    </xf>
    <xf numFmtId="0" fontId="30" fillId="2" borderId="0" xfId="21" applyFont="1" applyFill="1" applyAlignment="1">
      <alignment horizontal="center" vertical="center"/>
      <protection/>
    </xf>
    <xf numFmtId="0" fontId="16" fillId="2" borderId="16" xfId="21" applyFill="1" applyBorder="1" applyAlignment="1">
      <alignment vertical="center"/>
      <protection/>
    </xf>
    <xf numFmtId="0" fontId="16" fillId="0" borderId="8" xfId="21" applyBorder="1" applyAlignment="1">
      <alignment vertical="center"/>
      <protection/>
    </xf>
    <xf numFmtId="0" fontId="31" fillId="0" borderId="0" xfId="21" applyFont="1" applyAlignment="1">
      <alignment horizontal="left" vertical="center"/>
      <protection/>
    </xf>
    <xf numFmtId="0" fontId="1" fillId="0" borderId="0" xfId="21" applyFont="1" applyAlignment="1">
      <alignment vertical="center"/>
      <protection/>
    </xf>
    <xf numFmtId="0" fontId="32" fillId="0" borderId="0" xfId="21" applyFont="1" applyAlignment="1">
      <alignment horizontal="left" vertical="center"/>
      <protection/>
    </xf>
    <xf numFmtId="166" fontId="1" fillId="0" borderId="0" xfId="21" applyNumberFormat="1" applyFont="1" applyAlignment="1">
      <alignment horizontal="left" vertical="center"/>
      <protection/>
    </xf>
    <xf numFmtId="0" fontId="33" fillId="0" borderId="0" xfId="21" applyFont="1" applyAlignment="1">
      <alignment vertical="center"/>
      <protection/>
    </xf>
    <xf numFmtId="0" fontId="19" fillId="0" borderId="0" xfId="21" applyFont="1" applyAlignment="1">
      <alignment vertical="center"/>
      <protection/>
    </xf>
    <xf numFmtId="0" fontId="19" fillId="0" borderId="2" xfId="21" applyFont="1" applyBorder="1" applyAlignment="1">
      <alignment vertical="center"/>
      <protection/>
    </xf>
    <xf numFmtId="0" fontId="19" fillId="0" borderId="0" xfId="21" applyFont="1" applyAlignment="1">
      <alignment horizontal="left" vertical="center"/>
      <protection/>
    </xf>
    <xf numFmtId="0" fontId="1" fillId="0" borderId="2" xfId="21" applyFont="1" applyBorder="1" applyAlignment="1">
      <alignment vertical="center"/>
      <protection/>
    </xf>
    <xf numFmtId="0" fontId="34" fillId="0" borderId="0" xfId="21" applyFont="1" applyAlignment="1">
      <alignment horizontal="left" vertical="center"/>
      <protection/>
    </xf>
    <xf numFmtId="0" fontId="16" fillId="0" borderId="17" xfId="21" applyBorder="1" applyAlignment="1">
      <alignment vertical="center"/>
      <protection/>
    </xf>
    <xf numFmtId="0" fontId="16" fillId="0" borderId="18" xfId="21" applyBorder="1" applyAlignment="1">
      <alignment vertical="center"/>
      <protection/>
    </xf>
    <xf numFmtId="0" fontId="16" fillId="0" borderId="19" xfId="21" applyBorder="1" applyAlignment="1">
      <alignment vertical="center"/>
      <protection/>
    </xf>
    <xf numFmtId="0" fontId="32" fillId="0" borderId="19" xfId="21" applyFont="1" applyBorder="1" applyAlignment="1">
      <alignment horizontal="left" vertical="center"/>
      <protection/>
    </xf>
    <xf numFmtId="0" fontId="16" fillId="0" borderId="2" xfId="21" applyBorder="1">
      <alignment/>
      <protection/>
    </xf>
    <xf numFmtId="0" fontId="16" fillId="0" borderId="20" xfId="21" applyBorder="1" applyAlignment="1">
      <alignment vertical="center"/>
      <protection/>
    </xf>
    <xf numFmtId="0" fontId="35" fillId="0" borderId="20" xfId="21" applyFont="1" applyBorder="1" applyAlignment="1">
      <alignment horizontal="left" vertical="center"/>
      <protection/>
    </xf>
    <xf numFmtId="0" fontId="16" fillId="3" borderId="0" xfId="21" applyFill="1" applyAlignment="1">
      <alignment vertical="center"/>
      <protection/>
    </xf>
    <xf numFmtId="0" fontId="16" fillId="3" borderId="16" xfId="21" applyFill="1" applyBorder="1" applyAlignment="1">
      <alignment vertical="center"/>
      <protection/>
    </xf>
    <xf numFmtId="0" fontId="24" fillId="3" borderId="16" xfId="21" applyFont="1" applyFill="1" applyBorder="1" applyAlignment="1">
      <alignment horizontal="center" vertical="center"/>
      <protection/>
    </xf>
    <xf numFmtId="0" fontId="24" fillId="3" borderId="21" xfId="21" applyFont="1" applyFill="1" applyBorder="1" applyAlignment="1">
      <alignment horizontal="left" vertical="center"/>
      <protection/>
    </xf>
    <xf numFmtId="0" fontId="32" fillId="0" borderId="0" xfId="21" applyFont="1" applyAlignment="1">
      <alignment vertical="center"/>
      <protection/>
    </xf>
    <xf numFmtId="0" fontId="32" fillId="0" borderId="2" xfId="21" applyFont="1" applyBorder="1" applyAlignment="1">
      <alignment vertical="center"/>
      <protection/>
    </xf>
    <xf numFmtId="0" fontId="32" fillId="0" borderId="0" xfId="21" applyFont="1" applyAlignment="1">
      <alignment horizontal="right" vertical="center"/>
      <protection/>
    </xf>
    <xf numFmtId="0" fontId="33" fillId="0" borderId="19" xfId="21" applyFont="1" applyBorder="1" applyAlignment="1">
      <alignment horizontal="left" vertical="center"/>
      <protection/>
    </xf>
    <xf numFmtId="0" fontId="16" fillId="0" borderId="20" xfId="21" applyBorder="1">
      <alignment/>
      <protection/>
    </xf>
    <xf numFmtId="0" fontId="1" fillId="0" borderId="0" xfId="21" applyFont="1" applyAlignment="1">
      <alignment horizontal="left" vertical="center" wrapText="1"/>
      <protection/>
    </xf>
    <xf numFmtId="0" fontId="16" fillId="0" borderId="0" xfId="21" applyAlignment="1">
      <alignment horizontal="left" vertical="center"/>
      <protection/>
    </xf>
    <xf numFmtId="0" fontId="1" fillId="0" borderId="0" xfId="21" applyFont="1" applyAlignment="1">
      <alignment horizontal="left" vertical="center"/>
      <protection/>
    </xf>
    <xf numFmtId="0" fontId="19" fillId="0" borderId="0" xfId="21" applyFont="1" applyAlignment="1">
      <alignment horizontal="left" vertical="top"/>
      <protection/>
    </xf>
    <xf numFmtId="0" fontId="32" fillId="0" borderId="0" xfId="21" applyFont="1" applyAlignment="1">
      <alignment horizontal="left" vertical="top"/>
      <protection/>
    </xf>
    <xf numFmtId="0" fontId="37" fillId="0" borderId="0" xfId="21" applyFont="1" applyAlignment="1">
      <alignment horizontal="left" vertical="center"/>
      <protection/>
    </xf>
    <xf numFmtId="0" fontId="16" fillId="0" borderId="17" xfId="21" applyBorder="1">
      <alignment/>
      <protection/>
    </xf>
    <xf numFmtId="0" fontId="16" fillId="0" borderId="18" xfId="21" applyBorder="1">
      <alignment/>
      <protection/>
    </xf>
    <xf numFmtId="0" fontId="38" fillId="0" borderId="0" xfId="21" applyFont="1" applyAlignment="1">
      <alignment horizontal="left" vertical="center"/>
      <protection/>
    </xf>
    <xf numFmtId="0" fontId="30" fillId="0" borderId="0" xfId="21" applyFont="1" applyAlignment="1">
      <alignment horizontal="left" vertical="center"/>
      <protection/>
    </xf>
    <xf numFmtId="4" fontId="16" fillId="0" borderId="0" xfId="21" applyNumberFormat="1" applyAlignment="1">
      <alignment vertical="center"/>
      <protection/>
    </xf>
    <xf numFmtId="165" fontId="29" fillId="0" borderId="5" xfId="21" applyNumberFormat="1" applyFont="1" applyBorder="1" applyAlignment="1">
      <alignment vertical="center"/>
      <protection/>
    </xf>
    <xf numFmtId="165" fontId="29" fillId="0" borderId="6" xfId="21" applyNumberFormat="1" applyFont="1" applyBorder="1" applyAlignment="1">
      <alignment vertical="center"/>
      <protection/>
    </xf>
    <xf numFmtId="4" fontId="29" fillId="0" borderId="6" xfId="21" applyNumberFormat="1" applyFont="1" applyBorder="1" applyAlignment="1">
      <alignment vertical="center"/>
      <protection/>
    </xf>
    <xf numFmtId="0" fontId="29" fillId="0" borderId="6" xfId="21" applyFont="1" applyBorder="1" applyAlignment="1">
      <alignment horizontal="center" vertical="center"/>
      <protection/>
    </xf>
    <xf numFmtId="0" fontId="16" fillId="0" borderId="22" xfId="21" applyBorder="1" applyAlignment="1">
      <alignment vertical="center"/>
      <protection/>
    </xf>
    <xf numFmtId="4" fontId="30" fillId="0" borderId="22" xfId="21" applyNumberFormat="1" applyFont="1" applyBorder="1" applyAlignment="1">
      <alignment vertical="center"/>
      <protection/>
    </xf>
    <xf numFmtId="168" fontId="30" fillId="0" borderId="22" xfId="21" applyNumberFormat="1" applyFont="1" applyBorder="1" applyAlignment="1">
      <alignment vertical="center"/>
      <protection/>
    </xf>
    <xf numFmtId="0" fontId="30" fillId="0" borderId="22" xfId="21" applyFont="1" applyBorder="1" applyAlignment="1">
      <alignment horizontal="center" vertical="center" wrapText="1"/>
      <protection/>
    </xf>
    <xf numFmtId="0" fontId="30" fillId="0" borderId="22" xfId="21" applyFont="1" applyBorder="1" applyAlignment="1">
      <alignment horizontal="left" vertical="center" wrapText="1"/>
      <protection/>
    </xf>
    <xf numFmtId="49" fontId="30" fillId="0" borderId="22" xfId="21" applyNumberFormat="1" applyFont="1" applyBorder="1" applyAlignment="1">
      <alignment horizontal="left" vertical="center" wrapText="1"/>
      <protection/>
    </xf>
    <xf numFmtId="0" fontId="30" fillId="0" borderId="22" xfId="21" applyFont="1" applyBorder="1" applyAlignment="1">
      <alignment horizontal="center" vertical="center"/>
      <protection/>
    </xf>
    <xf numFmtId="165" fontId="29" fillId="0" borderId="8" xfId="21" applyNumberFormat="1" applyFont="1" applyBorder="1" applyAlignment="1">
      <alignment vertical="center"/>
      <protection/>
    </xf>
    <xf numFmtId="165" fontId="29" fillId="0" borderId="0" xfId="21" applyNumberFormat="1" applyFont="1" applyAlignment="1">
      <alignment vertical="center"/>
      <protection/>
    </xf>
    <xf numFmtId="4" fontId="29" fillId="0" borderId="0" xfId="21" applyNumberFormat="1" applyFont="1" applyAlignment="1">
      <alignment vertical="center"/>
      <protection/>
    </xf>
    <xf numFmtId="0" fontId="29" fillId="0" borderId="0" xfId="21" applyFont="1" applyAlignment="1">
      <alignment horizontal="center" vertical="center"/>
      <protection/>
    </xf>
    <xf numFmtId="0" fontId="40" fillId="0" borderId="2" xfId="21" applyFont="1" applyBorder="1" applyAlignment="1">
      <alignment vertical="center"/>
      <protection/>
    </xf>
    <xf numFmtId="0" fontId="40" fillId="0" borderId="22" xfId="21" applyFont="1" applyBorder="1" applyAlignment="1">
      <alignment vertical="center"/>
      <protection/>
    </xf>
    <xf numFmtId="4" fontId="39" fillId="0" borderId="22" xfId="21" applyNumberFormat="1" applyFont="1" applyBorder="1" applyAlignment="1">
      <alignment vertical="center"/>
      <protection/>
    </xf>
    <xf numFmtId="168" fontId="39" fillId="0" borderId="22" xfId="21" applyNumberFormat="1" applyFont="1" applyBorder="1" applyAlignment="1">
      <alignment vertical="center"/>
      <protection/>
    </xf>
    <xf numFmtId="0" fontId="39" fillId="0" borderId="22" xfId="21" applyFont="1" applyBorder="1" applyAlignment="1">
      <alignment horizontal="center" vertical="center" wrapText="1"/>
      <protection/>
    </xf>
    <xf numFmtId="0" fontId="39" fillId="0" borderId="22" xfId="21" applyFont="1" applyBorder="1" applyAlignment="1">
      <alignment horizontal="left" vertical="center" wrapText="1"/>
      <protection/>
    </xf>
    <xf numFmtId="49" fontId="39" fillId="0" borderId="22" xfId="21" applyNumberFormat="1" applyFont="1" applyBorder="1" applyAlignment="1">
      <alignment horizontal="left" vertical="center" wrapText="1"/>
      <protection/>
    </xf>
    <xf numFmtId="0" fontId="39" fillId="0" borderId="22" xfId="21" applyFont="1" applyBorder="1" applyAlignment="1">
      <alignment horizontal="center" vertical="center"/>
      <protection/>
    </xf>
    <xf numFmtId="0" fontId="41" fillId="0" borderId="0" xfId="21" applyFont="1">
      <alignment/>
      <protection/>
    </xf>
    <xf numFmtId="4" fontId="41" fillId="0" borderId="0" xfId="21" applyNumberFormat="1" applyFont="1" applyAlignment="1">
      <alignment vertical="center"/>
      <protection/>
    </xf>
    <xf numFmtId="0" fontId="41" fillId="0" borderId="0" xfId="21" applyFont="1" applyAlignment="1">
      <alignment horizontal="left"/>
      <protection/>
    </xf>
    <xf numFmtId="0" fontId="41" fillId="0" borderId="0" xfId="21" applyFont="1" applyAlignment="1">
      <alignment horizontal="center"/>
      <protection/>
    </xf>
    <xf numFmtId="165" fontId="41" fillId="0" borderId="8" xfId="21" applyNumberFormat="1" applyFont="1" applyBorder="1">
      <alignment/>
      <protection/>
    </xf>
    <xf numFmtId="165" fontId="41" fillId="0" borderId="0" xfId="21" applyNumberFormat="1" applyFont="1">
      <alignment/>
      <protection/>
    </xf>
    <xf numFmtId="4" fontId="41" fillId="0" borderId="0" xfId="21" applyNumberFormat="1" applyFont="1">
      <alignment/>
      <protection/>
    </xf>
    <xf numFmtId="0" fontId="41" fillId="0" borderId="9" xfId="21" applyFont="1" applyBorder="1">
      <alignment/>
      <protection/>
    </xf>
    <xf numFmtId="0" fontId="41" fillId="0" borderId="2" xfId="21" applyFont="1" applyBorder="1">
      <alignment/>
      <protection/>
    </xf>
    <xf numFmtId="4" fontId="42" fillId="0" borderId="0" xfId="21" applyNumberFormat="1" applyFont="1">
      <alignment/>
      <protection/>
    </xf>
    <xf numFmtId="0" fontId="42" fillId="0" borderId="0" xfId="21" applyFont="1" applyAlignment="1">
      <alignment horizontal="left"/>
      <protection/>
    </xf>
    <xf numFmtId="4" fontId="43" fillId="0" borderId="0" xfId="21" applyNumberFormat="1" applyFont="1" applyAlignment="1">
      <alignment vertical="center"/>
      <protection/>
    </xf>
    <xf numFmtId="165" fontId="44" fillId="0" borderId="10" xfId="21" applyNumberFormat="1" applyFont="1" applyBorder="1">
      <alignment/>
      <protection/>
    </xf>
    <xf numFmtId="165" fontId="44" fillId="0" borderId="11" xfId="21" applyNumberFormat="1" applyFont="1" applyBorder="1">
      <alignment/>
      <protection/>
    </xf>
    <xf numFmtId="4" fontId="44" fillId="0" borderId="11" xfId="21" applyNumberFormat="1" applyFont="1" applyBorder="1">
      <alignment/>
      <protection/>
    </xf>
    <xf numFmtId="4" fontId="28" fillId="0" borderId="0" xfId="21" applyNumberFormat="1" applyFont="1">
      <alignment/>
      <protection/>
    </xf>
    <xf numFmtId="0" fontId="16" fillId="0" borderId="0" xfId="21" applyAlignment="1">
      <alignment horizontal="center" vertical="center" wrapText="1"/>
      <protection/>
    </xf>
    <xf numFmtId="0" fontId="16" fillId="0" borderId="2" xfId="21" applyBorder="1" applyAlignment="1">
      <alignment horizontal="center" vertical="center" wrapText="1"/>
      <protection/>
    </xf>
    <xf numFmtId="0" fontId="30" fillId="2" borderId="0" xfId="21" applyFont="1" applyFill="1" applyAlignment="1">
      <alignment horizontal="center" vertical="center" wrapText="1"/>
      <protection/>
    </xf>
    <xf numFmtId="0" fontId="30" fillId="2" borderId="13" xfId="21" applyFont="1" applyFill="1" applyBorder="1" applyAlignment="1">
      <alignment horizontal="center" vertical="center" wrapText="1"/>
      <protection/>
    </xf>
    <xf numFmtId="0" fontId="30" fillId="2" borderId="14" xfId="21" applyFont="1" applyFill="1" applyBorder="1" applyAlignment="1">
      <alignment horizontal="center" vertical="center" wrapText="1"/>
      <protection/>
    </xf>
    <xf numFmtId="0" fontId="30" fillId="2" borderId="15" xfId="21" applyFont="1" applyFill="1" applyBorder="1" applyAlignment="1">
      <alignment horizontal="center" vertical="center" wrapText="1"/>
      <protection/>
    </xf>
    <xf numFmtId="0" fontId="42" fillId="0" borderId="0" xfId="21" applyFont="1" applyAlignment="1">
      <alignment vertical="center"/>
      <protection/>
    </xf>
    <xf numFmtId="0" fontId="42" fillId="0" borderId="2" xfId="21" applyFont="1" applyBorder="1" applyAlignment="1">
      <alignment vertical="center"/>
      <protection/>
    </xf>
    <xf numFmtId="4" fontId="42" fillId="0" borderId="6" xfId="21" applyNumberFormat="1" applyFont="1" applyBorder="1" applyAlignment="1">
      <alignment vertical="center"/>
      <protection/>
    </xf>
    <xf numFmtId="0" fontId="42" fillId="0" borderId="6" xfId="21" applyFont="1" applyBorder="1" applyAlignment="1">
      <alignment vertical="center"/>
      <protection/>
    </xf>
    <xf numFmtId="0" fontId="42" fillId="0" borderId="6" xfId="21" applyFont="1" applyBorder="1" applyAlignment="1">
      <alignment horizontal="left" vertical="center"/>
      <protection/>
    </xf>
    <xf numFmtId="0" fontId="45" fillId="0" borderId="0" xfId="21" applyFont="1" applyAlignment="1">
      <alignment horizontal="left" vertical="center"/>
      <protection/>
    </xf>
    <xf numFmtId="0" fontId="16" fillId="2" borderId="0" xfId="21" applyFill="1" applyAlignment="1">
      <alignment vertical="center"/>
      <protection/>
    </xf>
    <xf numFmtId="0" fontId="30" fillId="2" borderId="0" xfId="21" applyFont="1" applyFill="1" applyAlignment="1">
      <alignment horizontal="right" vertical="center"/>
      <protection/>
    </xf>
    <xf numFmtId="0" fontId="30" fillId="2" borderId="0" xfId="21" applyFont="1" applyFill="1" applyAlignment="1">
      <alignment horizontal="left" vertical="center"/>
      <protection/>
    </xf>
    <xf numFmtId="0" fontId="32" fillId="0" borderId="19" xfId="21" applyFont="1" applyBorder="1" applyAlignment="1">
      <alignment horizontal="right" vertical="center"/>
      <protection/>
    </xf>
    <xf numFmtId="0" fontId="32" fillId="0" borderId="19" xfId="21" applyFont="1" applyBorder="1" applyAlignment="1">
      <alignment horizontal="center" vertical="center"/>
      <protection/>
    </xf>
    <xf numFmtId="0" fontId="16" fillId="2" borderId="23" xfId="21" applyFill="1" applyBorder="1" applyAlignment="1">
      <alignment vertical="center"/>
      <protection/>
    </xf>
    <xf numFmtId="4" fontId="24" fillId="2" borderId="16" xfId="21" applyNumberFormat="1" applyFont="1" applyFill="1" applyBorder="1" applyAlignment="1">
      <alignment vertical="center"/>
      <protection/>
    </xf>
    <xf numFmtId="0" fontId="24" fillId="2" borderId="16" xfId="21" applyFont="1" applyFill="1" applyBorder="1" applyAlignment="1">
      <alignment horizontal="center" vertical="center"/>
      <protection/>
    </xf>
    <xf numFmtId="0" fontId="24" fillId="2" borderId="16" xfId="21" applyFont="1" applyFill="1" applyBorder="1" applyAlignment="1">
      <alignment horizontal="right" vertical="center"/>
      <protection/>
    </xf>
    <xf numFmtId="0" fontId="24" fillId="2" borderId="21" xfId="21" applyFont="1" applyFill="1" applyBorder="1" applyAlignment="1">
      <alignment horizontal="left" vertical="center"/>
      <protection/>
    </xf>
    <xf numFmtId="4" fontId="32" fillId="0" borderId="0" xfId="21" applyNumberFormat="1" applyFont="1" applyAlignment="1">
      <alignment vertical="center"/>
      <protection/>
    </xf>
    <xf numFmtId="167" fontId="32" fillId="0" borderId="0" xfId="21" applyNumberFormat="1" applyFont="1" applyAlignment="1">
      <alignment horizontal="right" vertical="center"/>
      <protection/>
    </xf>
    <xf numFmtId="0" fontId="33" fillId="0" borderId="0" xfId="21" applyFont="1" applyAlignment="1">
      <alignment horizontal="left" vertical="center"/>
      <protection/>
    </xf>
    <xf numFmtId="0" fontId="16" fillId="0" borderId="0" xfId="21" applyAlignment="1">
      <alignment vertical="center" wrapText="1"/>
      <protection/>
    </xf>
    <xf numFmtId="0" fontId="16" fillId="0" borderId="2" xfId="21" applyBorder="1" applyAlignment="1">
      <alignment vertical="center" wrapText="1"/>
      <protection/>
    </xf>
    <xf numFmtId="0" fontId="46" fillId="0" borderId="0" xfId="21" applyFont="1" applyAlignment="1">
      <alignment horizontal="left" vertical="center"/>
      <protection/>
    </xf>
    <xf numFmtId="0" fontId="6" fillId="0" borderId="0" xfId="20" applyFont="1" applyAlignment="1">
      <alignment horizontal="center"/>
      <protection/>
    </xf>
    <xf numFmtId="0" fontId="8" fillId="0" borderId="0" xfId="20" applyFont="1" applyAlignment="1">
      <alignment horizontal="center" vertical="center" wrapText="1"/>
      <protection/>
    </xf>
    <xf numFmtId="0" fontId="7" fillId="0" borderId="0" xfId="20" applyFont="1" applyAlignment="1">
      <alignment horizontal="center" vertical="center" wrapText="1"/>
      <protection/>
    </xf>
    <xf numFmtId="0" fontId="14" fillId="0" borderId="1" xfId="20" applyFont="1" applyBorder="1" applyAlignment="1">
      <alignment horizontal="center" vertical="center" wrapText="1"/>
      <protection/>
    </xf>
    <xf numFmtId="0" fontId="14" fillId="0" borderId="1" xfId="20" applyFont="1" applyBorder="1" applyAlignment="1">
      <alignment horizontal="center" vertical="center"/>
      <protection/>
    </xf>
    <xf numFmtId="0" fontId="1" fillId="0" borderId="0" xfId="21" applyFont="1" applyAlignment="1">
      <alignment horizontal="left" vertical="center"/>
      <protection/>
    </xf>
    <xf numFmtId="0" fontId="16" fillId="0" borderId="0" xfId="21">
      <alignment/>
      <protection/>
    </xf>
    <xf numFmtId="0" fontId="19" fillId="0" borderId="0" xfId="21" applyFont="1" applyAlignment="1">
      <alignment horizontal="left" vertical="top" wrapText="1"/>
      <protection/>
    </xf>
    <xf numFmtId="0" fontId="1" fillId="0" borderId="0" xfId="21" applyFont="1" applyAlignment="1">
      <alignment horizontal="left" vertical="center" wrapText="1"/>
      <protection/>
    </xf>
    <xf numFmtId="4" fontId="33" fillId="0" borderId="19" xfId="21" applyNumberFormat="1" applyFont="1" applyBorder="1" applyAlignment="1">
      <alignment vertical="center"/>
      <protection/>
    </xf>
    <xf numFmtId="0" fontId="16" fillId="0" borderId="19" xfId="21" applyBorder="1" applyAlignment="1">
      <alignment vertical="center"/>
      <protection/>
    </xf>
    <xf numFmtId="0" fontId="32" fillId="0" borderId="0" xfId="21" applyFont="1" applyAlignment="1">
      <alignment horizontal="right" vertical="center"/>
      <protection/>
    </xf>
    <xf numFmtId="4" fontId="36" fillId="0" borderId="0" xfId="21" applyNumberFormat="1" applyFont="1" applyAlignment="1">
      <alignment vertical="center"/>
      <protection/>
    </xf>
    <xf numFmtId="0" fontId="32" fillId="0" borderId="0" xfId="21" applyFont="1" applyAlignment="1">
      <alignment vertical="center"/>
      <protection/>
    </xf>
    <xf numFmtId="167" fontId="32" fillId="0" borderId="0" xfId="21" applyNumberFormat="1" applyFont="1" applyAlignment="1">
      <alignment horizontal="left" vertical="center"/>
      <protection/>
    </xf>
    <xf numFmtId="0" fontId="26" fillId="0" borderId="12" xfId="21" applyFont="1" applyBorder="1" applyAlignment="1">
      <alignment horizontal="center" vertical="center"/>
      <protection/>
    </xf>
    <xf numFmtId="0" fontId="26" fillId="0" borderId="11" xfId="21" applyFont="1" applyBorder="1" applyAlignment="1">
      <alignment horizontal="left" vertical="center"/>
      <protection/>
    </xf>
    <xf numFmtId="0" fontId="31" fillId="0" borderId="9" xfId="21" applyFont="1" applyBorder="1" applyAlignment="1">
      <alignment horizontal="left" vertical="center"/>
      <protection/>
    </xf>
    <xf numFmtId="0" fontId="31" fillId="0" borderId="0" xfId="21" applyFont="1" applyAlignment="1">
      <alignment horizontal="left" vertical="center"/>
      <protection/>
    </xf>
    <xf numFmtId="0" fontId="1" fillId="0" borderId="0" xfId="21" applyFont="1" applyAlignment="1">
      <alignment vertical="center" wrapText="1"/>
      <protection/>
    </xf>
    <xf numFmtId="0" fontId="1" fillId="0" borderId="0" xfId="21" applyFont="1" applyAlignment="1">
      <alignment vertical="center"/>
      <protection/>
    </xf>
    <xf numFmtId="0" fontId="24" fillId="3" borderId="16" xfId="21" applyFont="1" applyFill="1" applyBorder="1" applyAlignment="1">
      <alignment horizontal="left" vertical="center"/>
      <protection/>
    </xf>
    <xf numFmtId="0" fontId="16" fillId="3" borderId="16" xfId="21" applyFill="1" applyBorder="1" applyAlignment="1">
      <alignment vertical="center"/>
      <protection/>
    </xf>
    <xf numFmtId="4" fontId="24" fillId="3" borderId="16" xfId="21" applyNumberFormat="1" applyFont="1" applyFill="1" applyBorder="1" applyAlignment="1">
      <alignment vertical="center"/>
      <protection/>
    </xf>
    <xf numFmtId="0" fontId="16" fillId="3" borderId="23" xfId="21" applyFill="1" applyBorder="1" applyAlignment="1">
      <alignment vertical="center"/>
      <protection/>
    </xf>
    <xf numFmtId="0" fontId="30" fillId="2" borderId="16" xfId="21" applyFont="1" applyFill="1" applyBorder="1" applyAlignment="1">
      <alignment horizontal="center" vertical="center"/>
      <protection/>
    </xf>
    <xf numFmtId="0" fontId="30" fillId="2" borderId="16" xfId="21" applyFont="1" applyFill="1" applyBorder="1" applyAlignment="1">
      <alignment horizontal="left" vertical="center"/>
      <protection/>
    </xf>
    <xf numFmtId="0" fontId="30" fillId="2" borderId="23" xfId="21" applyFont="1" applyFill="1" applyBorder="1" applyAlignment="1">
      <alignment horizontal="left" vertical="center"/>
      <protection/>
    </xf>
    <xf numFmtId="4" fontId="20" fillId="0" borderId="0" xfId="21" applyNumberFormat="1" applyFont="1" applyAlignment="1">
      <alignment vertical="center"/>
      <protection/>
    </xf>
    <xf numFmtId="0" fontId="20" fillId="0" borderId="0" xfId="21" applyFont="1" applyAlignment="1">
      <alignment vertical="center"/>
      <protection/>
    </xf>
    <xf numFmtId="0" fontId="21" fillId="0" borderId="0" xfId="21" applyFont="1" applyAlignment="1">
      <alignment horizontal="left" vertical="center" wrapText="1"/>
      <protection/>
    </xf>
    <xf numFmtId="0" fontId="19" fillId="0" borderId="0" xfId="21" applyFont="1" applyAlignment="1">
      <alignment horizontal="left" vertical="center" wrapText="1"/>
      <protection/>
    </xf>
    <xf numFmtId="0" fontId="19" fillId="0" borderId="0" xfId="21" applyFont="1" applyAlignment="1">
      <alignment vertical="center"/>
      <protection/>
    </xf>
    <xf numFmtId="166" fontId="1" fillId="0" borderId="0" xfId="21" applyNumberFormat="1" applyFont="1" applyAlignment="1">
      <alignment horizontal="left" vertical="center"/>
      <protection/>
    </xf>
    <xf numFmtId="4" fontId="28" fillId="0" borderId="0" xfId="21" applyNumberFormat="1" applyFont="1" applyAlignment="1">
      <alignment horizontal="right" vertical="center"/>
      <protection/>
    </xf>
    <xf numFmtId="4" fontId="28" fillId="0" borderId="0" xfId="21" applyNumberFormat="1" applyFont="1" applyAlignment="1">
      <alignment vertical="center"/>
      <protection/>
    </xf>
    <xf numFmtId="0" fontId="30" fillId="2" borderId="21" xfId="21" applyFont="1" applyFill="1" applyBorder="1" applyAlignment="1">
      <alignment horizontal="center" vertical="center"/>
      <protection/>
    </xf>
    <xf numFmtId="0" fontId="30" fillId="2" borderId="16" xfId="21" applyFont="1" applyFill="1" applyBorder="1" applyAlignment="1">
      <alignment horizontal="right" vertical="center"/>
      <protection/>
    </xf>
    <xf numFmtId="0" fontId="32" fillId="0" borderId="0" xfId="21" applyFont="1" applyAlignment="1">
      <alignment horizontal="left" vertical="center" wrapText="1"/>
      <protection/>
    </xf>
    <xf numFmtId="0" fontId="32" fillId="0" borderId="0" xfId="21" applyFont="1" applyAlignment="1">
      <alignment horizontal="left" vertical="center"/>
      <protection/>
    </xf>
    <xf numFmtId="0" fontId="16" fillId="0" borderId="0" xfId="21" applyAlignment="1">
      <alignment vertical="center"/>
      <protection/>
    </xf>
    <xf numFmtId="0" fontId="47" fillId="0" borderId="0" xfId="21" applyFont="1" applyAlignment="1">
      <alignment horizontal="left" vertical="center"/>
      <protection/>
    </xf>
    <xf numFmtId="0" fontId="36" fillId="0" borderId="0" xfId="21" applyFont="1" applyAlignment="1">
      <alignment horizontal="left" vertical="center"/>
      <protection/>
    </xf>
    <xf numFmtId="49" fontId="1" fillId="4" borderId="0" xfId="21" applyNumberFormat="1" applyFont="1" applyFill="1" applyAlignment="1" applyProtection="1">
      <alignment horizontal="left" vertical="center"/>
      <protection locked="0"/>
    </xf>
    <xf numFmtId="49" fontId="1" fillId="0" borderId="0" xfId="21" applyNumberFormat="1" applyFont="1" applyAlignment="1">
      <alignment horizontal="left" vertical="center"/>
      <protection/>
    </xf>
    <xf numFmtId="49" fontId="1" fillId="4" borderId="0" xfId="21" applyNumberFormat="1" applyFont="1" applyFill="1" applyAlignment="1" applyProtection="1">
      <alignment horizontal="left" vertical="center"/>
      <protection locked="0"/>
    </xf>
    <xf numFmtId="0" fontId="1" fillId="4" borderId="0" xfId="21" applyFont="1" applyFill="1" applyAlignment="1" applyProtection="1">
      <alignment horizontal="left" vertical="center"/>
      <protection locked="0"/>
    </xf>
    <xf numFmtId="0" fontId="47" fillId="0" borderId="0" xfId="21" applyFont="1" applyAlignment="1">
      <alignment horizontal="left" vertical="top" wrapText="1"/>
      <protection/>
    </xf>
    <xf numFmtId="0" fontId="27" fillId="0" borderId="0" xfId="21" applyFont="1" applyAlignment="1">
      <alignment horizontal="left" vertical="center"/>
      <protection/>
    </xf>
    <xf numFmtId="0" fontId="16" fillId="0" borderId="6" xfId="21" applyBorder="1" applyAlignment="1">
      <alignment vertical="center"/>
      <protection/>
    </xf>
    <xf numFmtId="0" fontId="29" fillId="4" borderId="7" xfId="21" applyFont="1" applyFill="1" applyBorder="1" applyAlignment="1" applyProtection="1">
      <alignment horizontal="left" vertical="center"/>
      <protection locked="0"/>
    </xf>
    <xf numFmtId="4" fontId="30" fillId="4" borderId="22" xfId="21" applyNumberFormat="1" applyFont="1" applyFill="1" applyBorder="1" applyAlignment="1" applyProtection="1">
      <alignment vertical="center"/>
      <protection locked="0"/>
    </xf>
    <xf numFmtId="168" fontId="30" fillId="4" borderId="22" xfId="21" applyNumberFormat="1" applyFont="1" applyFill="1" applyBorder="1" applyAlignment="1" applyProtection="1">
      <alignment vertical="center"/>
      <protection locked="0"/>
    </xf>
    <xf numFmtId="0" fontId="29" fillId="4" borderId="9" xfId="21" applyFont="1" applyFill="1" applyBorder="1" applyAlignment="1" applyProtection="1">
      <alignment horizontal="left" vertical="center"/>
      <protection locked="0"/>
    </xf>
    <xf numFmtId="0" fontId="39" fillId="4" borderId="9" xfId="21" applyFont="1" applyFill="1" applyBorder="1" applyAlignment="1" applyProtection="1">
      <alignment horizontal="left" vertical="center"/>
      <protection locked="0"/>
    </xf>
    <xf numFmtId="4" fontId="39" fillId="4" borderId="22" xfId="21" applyNumberFormat="1" applyFont="1" applyFill="1" applyBorder="1" applyAlignment="1" applyProtection="1">
      <alignment vertical="center"/>
      <protection locked="0"/>
    </xf>
    <xf numFmtId="0" fontId="41" fillId="0" borderId="0" xfId="21" applyFont="1" applyProtection="1">
      <alignment/>
      <protection locked="0"/>
    </xf>
    <xf numFmtId="0" fontId="1" fillId="4" borderId="0" xfId="21" applyFont="1" applyFill="1" applyAlignment="1" applyProtection="1">
      <alignment horizontal="left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ŠTÍTEK - subdodavatel NA SLOŽKU" xfId="20"/>
    <cellStyle name="Normální 2" xfId="21"/>
    <cellStyle name="Hypertextový odkaz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26</xdr:row>
          <xdr:rowOff>228600</xdr:rowOff>
        </xdr:from>
        <xdr:to>
          <xdr:col>3</xdr:col>
          <xdr:colOff>828675</xdr:colOff>
          <xdr:row>30</xdr:row>
          <xdr:rowOff>123825</xdr:rowOff>
        </xdr:to>
        <xdr:sp macro="" textlink="">
          <xdr:nvSpPr>
            <xdr:cNvPr id="2065" name="Object 17" hidden="1">
              <a:extLst xmlns:a="http://schemas.openxmlformats.org/drawingml/2006/main"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</xdr:col>
      <xdr:colOff>2152650</xdr:colOff>
      <xdr:row>22</xdr:row>
      <xdr:rowOff>19050</xdr:rowOff>
    </xdr:from>
    <xdr:to>
      <xdr:col>3</xdr:col>
      <xdr:colOff>657225</xdr:colOff>
      <xdr:row>22</xdr:row>
      <xdr:rowOff>314325</xdr:rowOff>
    </xdr:to>
    <xdr:sp macro="" textlink="">
      <xdr:nvSpPr>
        <xdr:cNvPr id="2" name="Obdélník 1"/>
        <xdr:cNvSpPr/>
      </xdr:nvSpPr>
      <xdr:spPr>
        <a:xfrm>
          <a:off x="4305300" y="8134350"/>
          <a:ext cx="1438275" cy="295275"/>
        </a:xfrm>
        <a:prstGeom prst="rect">
          <a:avLst/>
        </a:prstGeom>
        <a:solidFill>
          <a:srgbClr val="FFFFFF"/>
        </a:solidFill>
        <a:ln w="6350">
          <a:solidFill>
            <a:schemeClr val="tx1">
              <a:alpha val="50000"/>
            </a:schemeClr>
          </a:solidFill>
          <a:prstDash val="sysDot"/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</xdr:col>
      <xdr:colOff>2152650</xdr:colOff>
      <xdr:row>23</xdr:row>
      <xdr:rowOff>19050</xdr:rowOff>
    </xdr:from>
    <xdr:to>
      <xdr:col>3</xdr:col>
      <xdr:colOff>657225</xdr:colOff>
      <xdr:row>23</xdr:row>
      <xdr:rowOff>314325</xdr:rowOff>
    </xdr:to>
    <xdr:sp macro="" textlink="">
      <xdr:nvSpPr>
        <xdr:cNvPr id="27" name="Obdélník 26"/>
        <xdr:cNvSpPr/>
      </xdr:nvSpPr>
      <xdr:spPr>
        <a:xfrm>
          <a:off x="4305300" y="8458200"/>
          <a:ext cx="1438275" cy="295275"/>
        </a:xfrm>
        <a:prstGeom prst="rect">
          <a:avLst/>
        </a:prstGeom>
        <a:solidFill>
          <a:srgbClr val="FFFFFF"/>
        </a:solidFill>
        <a:ln w="6350">
          <a:solidFill>
            <a:schemeClr val="tx1">
              <a:alpha val="50000"/>
            </a:schemeClr>
          </a:solidFill>
          <a:prstDash val="sysDot"/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</xdr:col>
      <xdr:colOff>2143125</xdr:colOff>
      <xdr:row>24</xdr:row>
      <xdr:rowOff>19050</xdr:rowOff>
    </xdr:from>
    <xdr:to>
      <xdr:col>3</xdr:col>
      <xdr:colOff>657225</xdr:colOff>
      <xdr:row>24</xdr:row>
      <xdr:rowOff>314325</xdr:rowOff>
    </xdr:to>
    <xdr:sp macro="" textlink="">
      <xdr:nvSpPr>
        <xdr:cNvPr id="28" name="Obdélník 27"/>
        <xdr:cNvSpPr/>
      </xdr:nvSpPr>
      <xdr:spPr>
        <a:xfrm>
          <a:off x="4295775" y="8782050"/>
          <a:ext cx="1447800" cy="295275"/>
        </a:xfrm>
        <a:prstGeom prst="rect">
          <a:avLst/>
        </a:prstGeom>
        <a:solidFill>
          <a:srgbClr val="FFFFFF"/>
        </a:solidFill>
        <a:ln w="6350">
          <a:solidFill>
            <a:schemeClr val="tx1">
              <a:alpha val="50000"/>
            </a:schemeClr>
          </a:solidFill>
          <a:prstDash val="sysDot"/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 editAs="oneCell">
    <xdr:from>
      <xdr:col>0</xdr:col>
      <xdr:colOff>123825</xdr:colOff>
      <xdr:row>0</xdr:row>
      <xdr:rowOff>0</xdr:rowOff>
    </xdr:from>
    <xdr:to>
      <xdr:col>1</xdr:col>
      <xdr:colOff>2019300</xdr:colOff>
      <xdr:row>0</xdr:row>
      <xdr:rowOff>666750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0"/>
          <a:ext cx="2019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2152650</xdr:colOff>
      <xdr:row>23</xdr:row>
      <xdr:rowOff>19050</xdr:rowOff>
    </xdr:from>
    <xdr:to>
      <xdr:col>3</xdr:col>
      <xdr:colOff>657225</xdr:colOff>
      <xdr:row>23</xdr:row>
      <xdr:rowOff>314325</xdr:rowOff>
    </xdr:to>
    <xdr:sp macro="" textlink="">
      <xdr:nvSpPr>
        <xdr:cNvPr id="4" name="Obdélník 3"/>
        <xdr:cNvSpPr/>
      </xdr:nvSpPr>
      <xdr:spPr>
        <a:xfrm>
          <a:off x="4305300" y="8458200"/>
          <a:ext cx="1438275" cy="295275"/>
        </a:xfrm>
        <a:prstGeom prst="rect">
          <a:avLst/>
        </a:prstGeom>
        <a:solidFill>
          <a:srgbClr val="FFFFFF"/>
        </a:solidFill>
        <a:ln w="6350">
          <a:solidFill>
            <a:schemeClr val="tx1">
              <a:alpha val="50000"/>
            </a:schemeClr>
          </a:solidFill>
          <a:prstDash val="sysDot"/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view="pageBreakPreview" zoomScaleSheetLayoutView="100" workbookViewId="0" topLeftCell="A1">
      <selection activeCell="F6" sqref="F6"/>
    </sheetView>
  </sheetViews>
  <sheetFormatPr defaultColWidth="9.140625" defaultRowHeight="12.75"/>
  <cols>
    <col min="1" max="1" width="1.8515625" style="2" customWidth="1"/>
    <col min="2" max="2" width="30.421875" style="2" bestFit="1" customWidth="1"/>
    <col min="3" max="3" width="44.00390625" style="2" customWidth="1"/>
    <col min="4" max="4" width="16.7109375" style="2" customWidth="1"/>
    <col min="5" max="16384" width="9.140625" style="2" customWidth="1"/>
  </cols>
  <sheetData>
    <row r="1" spans="1:6" ht="56.25" customHeight="1">
      <c r="A1" s="3"/>
      <c r="B1" s="20"/>
      <c r="C1" s="170" t="s">
        <v>11</v>
      </c>
      <c r="D1" s="171"/>
      <c r="E1" s="1"/>
      <c r="F1" s="1"/>
    </row>
    <row r="2" spans="1:6" ht="45" customHeight="1">
      <c r="A2" s="3"/>
      <c r="B2" s="3"/>
      <c r="C2" s="4"/>
      <c r="D2" s="5"/>
      <c r="E2" s="1"/>
      <c r="F2" s="1"/>
    </row>
    <row r="3" spans="1:6" ht="46.5" customHeight="1">
      <c r="A3" s="169" t="s">
        <v>12</v>
      </c>
      <c r="B3" s="169"/>
      <c r="C3" s="169"/>
      <c r="D3" s="169"/>
      <c r="E3" s="1"/>
      <c r="F3" s="1"/>
    </row>
    <row r="4" spans="1:6" ht="50.25" customHeight="1">
      <c r="A4" s="169" t="s">
        <v>13</v>
      </c>
      <c r="B4" s="169"/>
      <c r="C4" s="169"/>
      <c r="D4" s="169"/>
      <c r="E4" s="1"/>
      <c r="F4" s="1"/>
    </row>
    <row r="5" spans="1:6" ht="25.5" customHeight="1">
      <c r="A5" s="3"/>
      <c r="B5" s="3"/>
      <c r="C5" s="4"/>
      <c r="D5" s="5"/>
      <c r="E5" s="1"/>
      <c r="F5" s="1"/>
    </row>
    <row r="6" spans="1:6" ht="45" customHeight="1">
      <c r="A6" s="168" t="s">
        <v>887</v>
      </c>
      <c r="B6" s="168"/>
      <c r="C6" s="168"/>
      <c r="D6" s="168"/>
      <c r="E6" s="1"/>
      <c r="F6" s="1"/>
    </row>
    <row r="7" spans="1:6" ht="12" customHeight="1">
      <c r="A7" s="3"/>
      <c r="B7" s="3"/>
      <c r="C7" s="4"/>
      <c r="D7" s="5"/>
      <c r="E7" s="1"/>
      <c r="F7" s="1"/>
    </row>
    <row r="8" spans="1:6" ht="12" customHeight="1">
      <c r="A8" s="3"/>
      <c r="B8" s="3"/>
      <c r="C8" s="4"/>
      <c r="D8" s="5"/>
      <c r="E8" s="1"/>
      <c r="F8" s="1"/>
    </row>
    <row r="9" spans="1:6" ht="12" customHeight="1">
      <c r="A9" s="3"/>
      <c r="B9" s="3"/>
      <c r="C9" s="4"/>
      <c r="D9" s="5"/>
      <c r="E9" s="1"/>
      <c r="F9" s="1"/>
    </row>
    <row r="10" spans="2:3" ht="14.25" customHeight="1">
      <c r="B10" s="7"/>
      <c r="C10" s="8"/>
    </row>
    <row r="11" spans="2:3" ht="24.95" customHeight="1">
      <c r="B11" s="9" t="s">
        <v>0</v>
      </c>
      <c r="C11" s="10" t="s">
        <v>14</v>
      </c>
    </row>
    <row r="12" spans="2:3" ht="24.95" customHeight="1">
      <c r="B12" s="9" t="s">
        <v>1</v>
      </c>
      <c r="C12" s="10" t="s">
        <v>803</v>
      </c>
    </row>
    <row r="13" spans="2:3" ht="24.95" customHeight="1">
      <c r="B13" s="9" t="s">
        <v>4</v>
      </c>
      <c r="C13" s="11">
        <v>45352</v>
      </c>
    </row>
    <row r="14" spans="2:7" ht="24.95" customHeight="1">
      <c r="B14" s="9" t="s">
        <v>2</v>
      </c>
      <c r="C14" s="10" t="s">
        <v>15</v>
      </c>
      <c r="E14" s="12"/>
      <c r="F14" s="12"/>
      <c r="G14" s="12"/>
    </row>
    <row r="15" spans="2:7" ht="24.95" customHeight="1">
      <c r="B15" s="9" t="s">
        <v>6</v>
      </c>
      <c r="C15" s="10" t="s">
        <v>16</v>
      </c>
      <c r="E15" s="12"/>
      <c r="F15" s="12"/>
      <c r="G15" s="12"/>
    </row>
    <row r="16" spans="2:7" ht="24.95" customHeight="1">
      <c r="B16" s="9" t="s">
        <v>3</v>
      </c>
      <c r="C16" s="10" t="s">
        <v>17</v>
      </c>
      <c r="E16" s="12"/>
      <c r="F16" s="12"/>
      <c r="G16" s="12"/>
    </row>
    <row r="17" spans="2:7" ht="24.95" customHeight="1">
      <c r="B17" s="9" t="s">
        <v>7</v>
      </c>
      <c r="C17" s="10" t="s">
        <v>841</v>
      </c>
      <c r="E17" s="12"/>
      <c r="F17" s="12"/>
      <c r="G17" s="12"/>
    </row>
    <row r="18" spans="2:7" ht="24.95" customHeight="1">
      <c r="B18" s="13" t="s">
        <v>10</v>
      </c>
      <c r="C18" s="10" t="s">
        <v>712</v>
      </c>
      <c r="E18" s="12"/>
      <c r="F18" s="12"/>
      <c r="G18" s="12"/>
    </row>
    <row r="19" spans="1:6" ht="45" customHeight="1">
      <c r="A19" s="6"/>
      <c r="B19" s="6"/>
      <c r="C19" s="6"/>
      <c r="D19" s="6"/>
      <c r="E19" s="1"/>
      <c r="F19" s="1"/>
    </row>
    <row r="20" spans="2:7" ht="25.5" customHeight="1">
      <c r="B20" s="13"/>
      <c r="C20" s="10"/>
      <c r="E20" s="12"/>
      <c r="F20" s="12"/>
      <c r="G20" s="12"/>
    </row>
    <row r="21" spans="2:7" ht="25.5" customHeight="1">
      <c r="B21" s="13"/>
      <c r="C21" s="10"/>
      <c r="E21" s="12"/>
      <c r="F21" s="12"/>
      <c r="G21" s="12"/>
    </row>
    <row r="22" spans="2:7" ht="26.25" customHeight="1">
      <c r="B22" s="13"/>
      <c r="C22" s="10"/>
      <c r="E22" s="12"/>
      <c r="F22" s="12"/>
      <c r="G22" s="12"/>
    </row>
    <row r="23" spans="2:3" ht="26.1" customHeight="1">
      <c r="B23" s="9" t="s">
        <v>5</v>
      </c>
      <c r="C23" s="10" t="s">
        <v>18</v>
      </c>
    </row>
    <row r="24" spans="2:4" ht="26.1" customHeight="1">
      <c r="B24" s="9" t="s">
        <v>8</v>
      </c>
      <c r="C24" s="10" t="s">
        <v>18</v>
      </c>
      <c r="D24" s="14"/>
    </row>
    <row r="25" spans="2:4" ht="26.1" customHeight="1">
      <c r="B25" s="9" t="s">
        <v>9</v>
      </c>
      <c r="C25" s="10" t="s">
        <v>802</v>
      </c>
      <c r="D25" s="14"/>
    </row>
    <row r="26" spans="2:4" ht="14.25" customHeight="1">
      <c r="B26" s="9"/>
      <c r="C26" s="15"/>
      <c r="D26" s="14"/>
    </row>
    <row r="27" spans="1:4" ht="24.75" customHeight="1">
      <c r="A27" s="167"/>
      <c r="B27" s="167"/>
      <c r="C27" s="167"/>
      <c r="D27" s="167"/>
    </row>
    <row r="28" spans="1:4" s="19" customFormat="1" ht="17.1" customHeight="1">
      <c r="A28" s="16"/>
      <c r="B28" s="17"/>
      <c r="C28" s="18"/>
      <c r="D28" s="12"/>
    </row>
    <row r="29" spans="1:3" ht="17.1" customHeight="1">
      <c r="A29" s="16"/>
      <c r="B29" s="13"/>
      <c r="C29" s="13"/>
    </row>
    <row r="30" ht="12.75"/>
  </sheetData>
  <mergeCells count="5">
    <mergeCell ref="A27:D27"/>
    <mergeCell ref="A6:D6"/>
    <mergeCell ref="A4:D4"/>
    <mergeCell ref="A3:D3"/>
    <mergeCell ref="C1:D1"/>
  </mergeCells>
  <printOptions/>
  <pageMargins left="0.7874015748031497" right="0.07874015748031496" top="0.3937007874015748" bottom="0.1968503937007874" header="0.3937007874015748" footer="0"/>
  <pageSetup horizontalDpi="600" verticalDpi="600" orientation="portrait" paperSize="9" r:id="rId4"/>
  <drawing r:id="rId3"/>
  <legacyDrawing r:id="rId2"/>
  <oleObjects>
    <mc:AlternateContent xmlns:mc="http://schemas.openxmlformats.org/markup-compatibility/2006">
      <mc:Choice Requires="x14">
        <oleObject progId="Word.Document.12" shapeId="2065" r:id="rId1">
          <objectPr r:id="rId5">
            <anchor>
              <from>
                <xdr:col>0</xdr:col>
                <xdr:colOff>28575</xdr:colOff>
                <xdr:row>26</xdr:row>
                <xdr:rowOff>228600</xdr:rowOff>
              </from>
              <to>
                <xdr:col>3</xdr:col>
                <xdr:colOff>828675</xdr:colOff>
                <xdr:row>30</xdr:row>
                <xdr:rowOff>123825</xdr:rowOff>
              </to>
            </anchor>
          </objectPr>
        </oleObject>
      </mc:Choice>
      <mc:Fallback>
        <oleObject progId="Word.Document.12" shapeId="2065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08CD7-20B3-42D5-A10F-77D8AC3A8E99}">
  <sheetPr>
    <pageSetUpPr fitToPage="1"/>
  </sheetPr>
  <dimension ref="A1:CM98"/>
  <sheetViews>
    <sheetView showGridLines="0" workbookViewId="0" topLeftCell="A1"/>
  </sheetViews>
  <sheetFormatPr defaultColWidth="9.140625" defaultRowHeight="12.75"/>
  <cols>
    <col min="1" max="1" width="7.140625" style="21" customWidth="1"/>
    <col min="2" max="2" width="1.421875" style="21" customWidth="1"/>
    <col min="3" max="3" width="3.57421875" style="21" customWidth="1"/>
    <col min="4" max="33" width="2.28125" style="21" customWidth="1"/>
    <col min="34" max="34" width="2.8515625" style="21" customWidth="1"/>
    <col min="35" max="35" width="27.140625" style="21" customWidth="1"/>
    <col min="36" max="37" width="2.140625" style="21" customWidth="1"/>
    <col min="38" max="38" width="7.140625" style="21" customWidth="1"/>
    <col min="39" max="39" width="2.8515625" style="21" customWidth="1"/>
    <col min="40" max="40" width="11.421875" style="21" customWidth="1"/>
    <col min="41" max="41" width="6.421875" style="21" customWidth="1"/>
    <col min="42" max="42" width="3.57421875" style="21" customWidth="1"/>
    <col min="43" max="43" width="13.421875" style="21" hidden="1" customWidth="1"/>
    <col min="44" max="44" width="11.7109375" style="21" customWidth="1"/>
    <col min="45" max="49" width="22.140625" style="21" hidden="1" customWidth="1"/>
    <col min="50" max="51" width="18.57421875" style="21" hidden="1" customWidth="1"/>
    <col min="52" max="53" width="21.421875" style="21" hidden="1" customWidth="1"/>
    <col min="54" max="54" width="18.57421875" style="21" hidden="1" customWidth="1"/>
    <col min="55" max="55" width="16.421875" style="21" hidden="1" customWidth="1"/>
    <col min="56" max="56" width="21.421875" style="21" hidden="1" customWidth="1"/>
    <col min="57" max="57" width="18.57421875" style="21" hidden="1" customWidth="1"/>
    <col min="58" max="58" width="16.421875" style="21" hidden="1" customWidth="1"/>
    <col min="59" max="59" width="57.00390625" style="21" customWidth="1"/>
    <col min="60" max="16384" width="9.140625" style="21" customWidth="1"/>
  </cols>
  <sheetData>
    <row r="1" spans="1:74" ht="12">
      <c r="A1" s="97" t="s">
        <v>97</v>
      </c>
      <c r="AZ1" s="97" t="s">
        <v>20</v>
      </c>
      <c r="BA1" s="97" t="s">
        <v>96</v>
      </c>
      <c r="BB1" s="97" t="s">
        <v>95</v>
      </c>
      <c r="BT1" s="97" t="s">
        <v>84</v>
      </c>
      <c r="BU1" s="97" t="s">
        <v>80</v>
      </c>
      <c r="BV1" s="97" t="s">
        <v>842</v>
      </c>
    </row>
    <row r="2" spans="44:72" ht="36.95" customHeight="1"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S2" s="90" t="s">
        <v>85</v>
      </c>
      <c r="BT2" s="90" t="s">
        <v>94</v>
      </c>
    </row>
    <row r="3" spans="2:72" ht="6.95" customHeight="1">
      <c r="B3" s="96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77"/>
      <c r="BS3" s="90" t="s">
        <v>93</v>
      </c>
      <c r="BT3" s="90" t="s">
        <v>92</v>
      </c>
    </row>
    <row r="4" spans="2:71" ht="24.95" customHeight="1">
      <c r="B4" s="77"/>
      <c r="D4" s="72" t="s">
        <v>91</v>
      </c>
      <c r="AR4" s="77"/>
      <c r="AS4" s="94" t="s">
        <v>90</v>
      </c>
      <c r="BG4" s="215" t="s">
        <v>886</v>
      </c>
      <c r="BS4" s="90" t="s">
        <v>89</v>
      </c>
    </row>
    <row r="5" spans="2:71" ht="12" customHeight="1">
      <c r="B5" s="77"/>
      <c r="D5" s="93" t="s">
        <v>59</v>
      </c>
      <c r="K5" s="172" t="s">
        <v>845</v>
      </c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R5" s="77"/>
      <c r="BG5" s="214" t="s">
        <v>885</v>
      </c>
      <c r="BS5" s="90" t="s">
        <v>85</v>
      </c>
    </row>
    <row r="6" spans="2:71" ht="36.95" customHeight="1">
      <c r="B6" s="77"/>
      <c r="D6" s="92" t="s">
        <v>58</v>
      </c>
      <c r="K6" s="174" t="s">
        <v>12</v>
      </c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R6" s="77"/>
      <c r="BG6" s="208"/>
      <c r="BS6" s="90" t="s">
        <v>85</v>
      </c>
    </row>
    <row r="7" spans="2:71" ht="12" customHeight="1">
      <c r="B7" s="77"/>
      <c r="D7" s="65" t="s">
        <v>88</v>
      </c>
      <c r="K7" s="91" t="s">
        <v>20</v>
      </c>
      <c r="AK7" s="65" t="s">
        <v>87</v>
      </c>
      <c r="AN7" s="91" t="s">
        <v>20</v>
      </c>
      <c r="AR7" s="77"/>
      <c r="BG7" s="208"/>
      <c r="BS7" s="90" t="s">
        <v>85</v>
      </c>
    </row>
    <row r="8" spans="2:71" ht="12" customHeight="1">
      <c r="B8" s="77"/>
      <c r="D8" s="65" t="s">
        <v>57</v>
      </c>
      <c r="K8" s="91" t="s">
        <v>86</v>
      </c>
      <c r="AK8" s="65" t="s">
        <v>4</v>
      </c>
      <c r="AN8" s="213" t="s">
        <v>880</v>
      </c>
      <c r="AR8" s="77"/>
      <c r="BG8" s="208"/>
      <c r="BS8" s="90" t="s">
        <v>85</v>
      </c>
    </row>
    <row r="9" spans="2:71" ht="14.45" customHeight="1">
      <c r="B9" s="77"/>
      <c r="AR9" s="77"/>
      <c r="BG9" s="208"/>
      <c r="BS9" s="90" t="s">
        <v>85</v>
      </c>
    </row>
    <row r="10" spans="2:71" ht="12" customHeight="1">
      <c r="B10" s="77"/>
      <c r="D10" s="65" t="s">
        <v>56</v>
      </c>
      <c r="AK10" s="65" t="s">
        <v>82</v>
      </c>
      <c r="AN10" s="91" t="s">
        <v>20</v>
      </c>
      <c r="AR10" s="77"/>
      <c r="BG10" s="208"/>
      <c r="BS10" s="90" t="s">
        <v>85</v>
      </c>
    </row>
    <row r="11" spans="2:71" ht="18.4" customHeight="1">
      <c r="B11" s="77"/>
      <c r="E11" s="91" t="s">
        <v>14</v>
      </c>
      <c r="AK11" s="65" t="s">
        <v>81</v>
      </c>
      <c r="AN11" s="91" t="s">
        <v>20</v>
      </c>
      <c r="AR11" s="77"/>
      <c r="BG11" s="208"/>
      <c r="BS11" s="90" t="s">
        <v>85</v>
      </c>
    </row>
    <row r="12" spans="2:71" ht="6.95" customHeight="1">
      <c r="B12" s="77"/>
      <c r="AR12" s="77"/>
      <c r="BG12" s="208"/>
      <c r="BS12" s="90" t="s">
        <v>85</v>
      </c>
    </row>
    <row r="13" spans="2:71" ht="12" customHeight="1">
      <c r="B13" s="77"/>
      <c r="D13" s="65" t="s">
        <v>882</v>
      </c>
      <c r="AK13" s="65" t="s">
        <v>82</v>
      </c>
      <c r="AN13" s="210" t="s">
        <v>884</v>
      </c>
      <c r="AR13" s="77"/>
      <c r="BG13" s="208"/>
      <c r="BS13" s="90" t="s">
        <v>85</v>
      </c>
    </row>
    <row r="14" spans="2:71" ht="12.75">
      <c r="B14" s="77"/>
      <c r="E14" s="212" t="s">
        <v>884</v>
      </c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65" t="s">
        <v>81</v>
      </c>
      <c r="AN14" s="210" t="s">
        <v>884</v>
      </c>
      <c r="AR14" s="77"/>
      <c r="BG14" s="208"/>
      <c r="BS14" s="90" t="s">
        <v>85</v>
      </c>
    </row>
    <row r="15" spans="2:71" ht="6.95" customHeight="1">
      <c r="B15" s="77"/>
      <c r="AR15" s="77"/>
      <c r="BG15" s="208"/>
      <c r="BS15" s="90" t="s">
        <v>84</v>
      </c>
    </row>
    <row r="16" spans="2:71" ht="12" customHeight="1">
      <c r="B16" s="77"/>
      <c r="D16" s="65" t="s">
        <v>55</v>
      </c>
      <c r="AK16" s="65" t="s">
        <v>82</v>
      </c>
      <c r="AN16" s="91" t="s">
        <v>20</v>
      </c>
      <c r="AR16" s="77"/>
      <c r="BG16" s="208"/>
      <c r="BS16" s="90" t="s">
        <v>84</v>
      </c>
    </row>
    <row r="17" spans="2:71" ht="18.4" customHeight="1">
      <c r="B17" s="77"/>
      <c r="E17" s="91" t="s">
        <v>83</v>
      </c>
      <c r="AK17" s="65" t="s">
        <v>81</v>
      </c>
      <c r="AN17" s="91" t="s">
        <v>20</v>
      </c>
      <c r="AR17" s="77"/>
      <c r="BG17" s="208"/>
      <c r="BS17" s="90" t="s">
        <v>80</v>
      </c>
    </row>
    <row r="18" spans="2:71" ht="6.95" customHeight="1">
      <c r="B18" s="77"/>
      <c r="AR18" s="77"/>
      <c r="BG18" s="208"/>
      <c r="BS18" s="90" t="s">
        <v>22</v>
      </c>
    </row>
    <row r="19" spans="2:71" ht="12" customHeight="1">
      <c r="B19" s="77"/>
      <c r="D19" s="65" t="s">
        <v>53</v>
      </c>
      <c r="AK19" s="65" t="s">
        <v>82</v>
      </c>
      <c r="AN19" s="91" t="s">
        <v>20</v>
      </c>
      <c r="AR19" s="77"/>
      <c r="BG19" s="208"/>
      <c r="BS19" s="90" t="s">
        <v>22</v>
      </c>
    </row>
    <row r="20" spans="2:71" ht="18.4" customHeight="1">
      <c r="B20" s="77"/>
      <c r="E20" s="91" t="s">
        <v>18</v>
      </c>
      <c r="AK20" s="65" t="s">
        <v>81</v>
      </c>
      <c r="AN20" s="91" t="s">
        <v>20</v>
      </c>
      <c r="AR20" s="77"/>
      <c r="BG20" s="208"/>
      <c r="BS20" s="90" t="s">
        <v>80</v>
      </c>
    </row>
    <row r="21" spans="2:59" ht="6.95" customHeight="1">
      <c r="B21" s="77"/>
      <c r="AR21" s="77"/>
      <c r="BG21" s="208"/>
    </row>
    <row r="22" spans="2:59" ht="12" customHeight="1">
      <c r="B22" s="77"/>
      <c r="D22" s="65" t="s">
        <v>79</v>
      </c>
      <c r="AR22" s="77"/>
      <c r="BG22" s="208"/>
    </row>
    <row r="23" spans="2:59" ht="16.5" customHeight="1">
      <c r="B23" s="77"/>
      <c r="E23" s="175" t="s">
        <v>20</v>
      </c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R23" s="77"/>
      <c r="BG23" s="208"/>
    </row>
    <row r="24" spans="2:59" ht="6.95" customHeight="1">
      <c r="B24" s="77"/>
      <c r="AR24" s="77"/>
      <c r="BG24" s="208"/>
    </row>
    <row r="25" spans="2:59" ht="6.95" customHeight="1">
      <c r="B25" s="77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R25" s="77"/>
      <c r="BG25" s="208"/>
    </row>
    <row r="26" spans="2:59" s="22" customFormat="1" ht="25.9" customHeight="1">
      <c r="B26" s="23"/>
      <c r="D26" s="87" t="s">
        <v>78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176">
        <f>ROUND(AG94,0)</f>
        <v>0</v>
      </c>
      <c r="AL26" s="177"/>
      <c r="AM26" s="177"/>
      <c r="AN26" s="177"/>
      <c r="AO26" s="177"/>
      <c r="AR26" s="23"/>
      <c r="BG26" s="208"/>
    </row>
    <row r="27" spans="2:59" s="22" customFormat="1" ht="6.95" customHeight="1">
      <c r="B27" s="23"/>
      <c r="AR27" s="23"/>
      <c r="BG27" s="208"/>
    </row>
    <row r="28" spans="2:59" s="22" customFormat="1" ht="12.75">
      <c r="B28" s="23"/>
      <c r="L28" s="178" t="s">
        <v>77</v>
      </c>
      <c r="M28" s="178"/>
      <c r="N28" s="178"/>
      <c r="O28" s="178"/>
      <c r="P28" s="178"/>
      <c r="W28" s="178" t="s">
        <v>76</v>
      </c>
      <c r="X28" s="178"/>
      <c r="Y28" s="178"/>
      <c r="Z28" s="178"/>
      <c r="AA28" s="178"/>
      <c r="AB28" s="178"/>
      <c r="AC28" s="178"/>
      <c r="AD28" s="178"/>
      <c r="AE28" s="178"/>
      <c r="AK28" s="178" t="s">
        <v>75</v>
      </c>
      <c r="AL28" s="178"/>
      <c r="AM28" s="178"/>
      <c r="AN28" s="178"/>
      <c r="AO28" s="178"/>
      <c r="AR28" s="23"/>
      <c r="BG28" s="208"/>
    </row>
    <row r="29" spans="2:59" s="84" customFormat="1" ht="14.45" customHeight="1">
      <c r="B29" s="85"/>
      <c r="D29" s="65" t="s">
        <v>74</v>
      </c>
      <c r="F29" s="65" t="s">
        <v>73</v>
      </c>
      <c r="L29" s="181">
        <v>0.21</v>
      </c>
      <c r="M29" s="180"/>
      <c r="N29" s="180"/>
      <c r="O29" s="180"/>
      <c r="P29" s="180"/>
      <c r="W29" s="179">
        <f>ROUND(BB94,0)</f>
        <v>0</v>
      </c>
      <c r="X29" s="180"/>
      <c r="Y29" s="180"/>
      <c r="Z29" s="180"/>
      <c r="AA29" s="180"/>
      <c r="AB29" s="180"/>
      <c r="AC29" s="180"/>
      <c r="AD29" s="180"/>
      <c r="AE29" s="180"/>
      <c r="AK29" s="179">
        <f>ROUND(AX94,0)</f>
        <v>0</v>
      </c>
      <c r="AL29" s="180"/>
      <c r="AM29" s="180"/>
      <c r="AN29" s="180"/>
      <c r="AO29" s="180"/>
      <c r="AR29" s="85"/>
      <c r="BG29" s="209"/>
    </row>
    <row r="30" spans="2:59" s="84" customFormat="1" ht="14.45" customHeight="1">
      <c r="B30" s="85"/>
      <c r="F30" s="65" t="s">
        <v>72</v>
      </c>
      <c r="L30" s="181">
        <v>0.15</v>
      </c>
      <c r="M30" s="180"/>
      <c r="N30" s="180"/>
      <c r="O30" s="180"/>
      <c r="P30" s="180"/>
      <c r="W30" s="179">
        <f>ROUND(BC94,0)</f>
        <v>0</v>
      </c>
      <c r="X30" s="180"/>
      <c r="Y30" s="180"/>
      <c r="Z30" s="180"/>
      <c r="AA30" s="180"/>
      <c r="AB30" s="180"/>
      <c r="AC30" s="180"/>
      <c r="AD30" s="180"/>
      <c r="AE30" s="180"/>
      <c r="AK30" s="179">
        <f>ROUND(AY94,0)</f>
        <v>0</v>
      </c>
      <c r="AL30" s="180"/>
      <c r="AM30" s="180"/>
      <c r="AN30" s="180"/>
      <c r="AO30" s="180"/>
      <c r="AR30" s="85"/>
      <c r="BG30" s="209"/>
    </row>
    <row r="31" spans="2:59" s="84" customFormat="1" ht="14.45" customHeight="1" hidden="1">
      <c r="B31" s="85"/>
      <c r="F31" s="65" t="s">
        <v>71</v>
      </c>
      <c r="L31" s="181">
        <v>0.21</v>
      </c>
      <c r="M31" s="180"/>
      <c r="N31" s="180"/>
      <c r="O31" s="180"/>
      <c r="P31" s="180"/>
      <c r="W31" s="179">
        <f>ROUND(BD94,0)</f>
        <v>0</v>
      </c>
      <c r="X31" s="180"/>
      <c r="Y31" s="180"/>
      <c r="Z31" s="180"/>
      <c r="AA31" s="180"/>
      <c r="AB31" s="180"/>
      <c r="AC31" s="180"/>
      <c r="AD31" s="180"/>
      <c r="AE31" s="180"/>
      <c r="AK31" s="179">
        <v>0</v>
      </c>
      <c r="AL31" s="180"/>
      <c r="AM31" s="180"/>
      <c r="AN31" s="180"/>
      <c r="AO31" s="180"/>
      <c r="AR31" s="85"/>
      <c r="BG31" s="209"/>
    </row>
    <row r="32" spans="2:59" s="84" customFormat="1" ht="14.45" customHeight="1" hidden="1">
      <c r="B32" s="85"/>
      <c r="F32" s="65" t="s">
        <v>70</v>
      </c>
      <c r="L32" s="181">
        <v>0.15</v>
      </c>
      <c r="M32" s="180"/>
      <c r="N32" s="180"/>
      <c r="O32" s="180"/>
      <c r="P32" s="180"/>
      <c r="W32" s="179">
        <f>ROUND(BE94,0)</f>
        <v>0</v>
      </c>
      <c r="X32" s="180"/>
      <c r="Y32" s="180"/>
      <c r="Z32" s="180"/>
      <c r="AA32" s="180"/>
      <c r="AB32" s="180"/>
      <c r="AC32" s="180"/>
      <c r="AD32" s="180"/>
      <c r="AE32" s="180"/>
      <c r="AK32" s="179">
        <v>0</v>
      </c>
      <c r="AL32" s="180"/>
      <c r="AM32" s="180"/>
      <c r="AN32" s="180"/>
      <c r="AO32" s="180"/>
      <c r="AR32" s="85"/>
      <c r="BG32" s="209"/>
    </row>
    <row r="33" spans="2:59" s="84" customFormat="1" ht="14.45" customHeight="1" hidden="1">
      <c r="B33" s="85"/>
      <c r="F33" s="65" t="s">
        <v>69</v>
      </c>
      <c r="L33" s="181">
        <v>0</v>
      </c>
      <c r="M33" s="180"/>
      <c r="N33" s="180"/>
      <c r="O33" s="180"/>
      <c r="P33" s="180"/>
      <c r="W33" s="179">
        <f>ROUND(BF94,0)</f>
        <v>0</v>
      </c>
      <c r="X33" s="180"/>
      <c r="Y33" s="180"/>
      <c r="Z33" s="180"/>
      <c r="AA33" s="180"/>
      <c r="AB33" s="180"/>
      <c r="AC33" s="180"/>
      <c r="AD33" s="180"/>
      <c r="AE33" s="180"/>
      <c r="AK33" s="179">
        <v>0</v>
      </c>
      <c r="AL33" s="180"/>
      <c r="AM33" s="180"/>
      <c r="AN33" s="180"/>
      <c r="AO33" s="180"/>
      <c r="AR33" s="85"/>
      <c r="BG33" s="209"/>
    </row>
    <row r="34" spans="2:59" s="22" customFormat="1" ht="6.95" customHeight="1">
      <c r="B34" s="23"/>
      <c r="AR34" s="23"/>
      <c r="BG34" s="208"/>
    </row>
    <row r="35" spans="2:44" s="22" customFormat="1" ht="25.9" customHeight="1">
      <c r="B35" s="23"/>
      <c r="C35" s="80"/>
      <c r="D35" s="83" t="s">
        <v>68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2" t="s">
        <v>67</v>
      </c>
      <c r="U35" s="81"/>
      <c r="V35" s="81"/>
      <c r="W35" s="81"/>
      <c r="X35" s="188" t="s">
        <v>66</v>
      </c>
      <c r="Y35" s="189"/>
      <c r="Z35" s="189"/>
      <c r="AA35" s="189"/>
      <c r="AB35" s="189"/>
      <c r="AC35" s="81"/>
      <c r="AD35" s="81"/>
      <c r="AE35" s="81"/>
      <c r="AF35" s="81"/>
      <c r="AG35" s="81"/>
      <c r="AH35" s="81"/>
      <c r="AI35" s="81"/>
      <c r="AJ35" s="81"/>
      <c r="AK35" s="190">
        <f>SUM(AK26:AK33)</f>
        <v>0</v>
      </c>
      <c r="AL35" s="189"/>
      <c r="AM35" s="189"/>
      <c r="AN35" s="189"/>
      <c r="AO35" s="191"/>
      <c r="AP35" s="80"/>
      <c r="AQ35" s="80"/>
      <c r="AR35" s="23"/>
    </row>
    <row r="36" spans="2:44" s="22" customFormat="1" ht="6.95" customHeight="1">
      <c r="B36" s="23"/>
      <c r="AR36" s="23"/>
    </row>
    <row r="37" spans="2:44" s="22" customFormat="1" ht="14.45" customHeight="1">
      <c r="B37" s="23"/>
      <c r="AR37" s="23"/>
    </row>
    <row r="38" spans="2:44" ht="14.45" customHeight="1">
      <c r="B38" s="77"/>
      <c r="AR38" s="77"/>
    </row>
    <row r="39" spans="2:44" ht="14.45" customHeight="1">
      <c r="B39" s="77"/>
      <c r="AR39" s="77"/>
    </row>
    <row r="40" spans="2:44" ht="14.45" customHeight="1">
      <c r="B40" s="77"/>
      <c r="AR40" s="77"/>
    </row>
    <row r="41" spans="2:44" ht="14.45" customHeight="1">
      <c r="B41" s="77"/>
      <c r="AR41" s="77"/>
    </row>
    <row r="42" spans="2:44" ht="14.45" customHeight="1">
      <c r="B42" s="77"/>
      <c r="AR42" s="77"/>
    </row>
    <row r="43" spans="2:44" ht="14.45" customHeight="1">
      <c r="B43" s="77"/>
      <c r="AR43" s="77"/>
    </row>
    <row r="44" spans="2:44" ht="14.45" customHeight="1">
      <c r="B44" s="77"/>
      <c r="AR44" s="77"/>
    </row>
    <row r="45" spans="2:44" ht="14.45" customHeight="1">
      <c r="B45" s="77"/>
      <c r="AR45" s="77"/>
    </row>
    <row r="46" spans="2:44" ht="14.45" customHeight="1">
      <c r="B46" s="77"/>
      <c r="AR46" s="77"/>
    </row>
    <row r="47" spans="2:44" ht="14.45" customHeight="1">
      <c r="B47" s="77"/>
      <c r="AR47" s="77"/>
    </row>
    <row r="48" spans="2:44" ht="14.45" customHeight="1">
      <c r="B48" s="77"/>
      <c r="AR48" s="77"/>
    </row>
    <row r="49" spans="2:44" s="22" customFormat="1" ht="14.45" customHeight="1">
      <c r="B49" s="23"/>
      <c r="D49" s="79" t="s">
        <v>65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9" t="s">
        <v>64</v>
      </c>
      <c r="AI49" s="78"/>
      <c r="AJ49" s="78"/>
      <c r="AK49" s="78"/>
      <c r="AL49" s="78"/>
      <c r="AM49" s="78"/>
      <c r="AN49" s="78"/>
      <c r="AO49" s="78"/>
      <c r="AR49" s="23"/>
    </row>
    <row r="50" spans="2:44" ht="12.75">
      <c r="B50" s="77"/>
      <c r="AR50" s="77"/>
    </row>
    <row r="51" spans="2:44" ht="12.75">
      <c r="B51" s="77"/>
      <c r="AR51" s="77"/>
    </row>
    <row r="52" spans="2:44" ht="12.75">
      <c r="B52" s="77"/>
      <c r="AR52" s="77"/>
    </row>
    <row r="53" spans="2:44" ht="12.75">
      <c r="B53" s="77"/>
      <c r="AR53" s="77"/>
    </row>
    <row r="54" spans="2:44" ht="12.75">
      <c r="B54" s="77"/>
      <c r="AR54" s="77"/>
    </row>
    <row r="55" spans="2:44" ht="12.75">
      <c r="B55" s="77"/>
      <c r="AR55" s="77"/>
    </row>
    <row r="56" spans="2:44" ht="12.75">
      <c r="B56" s="77"/>
      <c r="AR56" s="77"/>
    </row>
    <row r="57" spans="2:44" ht="12.75">
      <c r="B57" s="77"/>
      <c r="AR57" s="77"/>
    </row>
    <row r="58" spans="2:44" ht="12.75">
      <c r="B58" s="77"/>
      <c r="AR58" s="77"/>
    </row>
    <row r="59" spans="2:44" ht="12.75">
      <c r="B59" s="77"/>
      <c r="AR59" s="77"/>
    </row>
    <row r="60" spans="2:44" s="22" customFormat="1" ht="12.75">
      <c r="B60" s="23"/>
      <c r="D60" s="76" t="s">
        <v>62</v>
      </c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6" t="s">
        <v>61</v>
      </c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6" t="s">
        <v>62</v>
      </c>
      <c r="AI60" s="75"/>
      <c r="AJ60" s="75"/>
      <c r="AK60" s="75"/>
      <c r="AL60" s="75"/>
      <c r="AM60" s="76" t="s">
        <v>61</v>
      </c>
      <c r="AN60" s="75"/>
      <c r="AO60" s="75"/>
      <c r="AR60" s="23"/>
    </row>
    <row r="61" spans="2:44" ht="12.75">
      <c r="B61" s="77"/>
      <c r="AR61" s="77"/>
    </row>
    <row r="62" spans="2:44" ht="12.75">
      <c r="B62" s="77"/>
      <c r="AR62" s="77"/>
    </row>
    <row r="63" spans="2:44" ht="12.75">
      <c r="B63" s="77"/>
      <c r="AR63" s="77"/>
    </row>
    <row r="64" spans="2:44" s="22" customFormat="1" ht="12.75">
      <c r="B64" s="23"/>
      <c r="D64" s="79" t="s">
        <v>63</v>
      </c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9" t="s">
        <v>883</v>
      </c>
      <c r="AI64" s="78"/>
      <c r="AJ64" s="78"/>
      <c r="AK64" s="78"/>
      <c r="AL64" s="78"/>
      <c r="AM64" s="78"/>
      <c r="AN64" s="78"/>
      <c r="AO64" s="78"/>
      <c r="AR64" s="23"/>
    </row>
    <row r="65" spans="2:44" ht="12.75">
      <c r="B65" s="77"/>
      <c r="AR65" s="77"/>
    </row>
    <row r="66" spans="2:44" ht="12.75">
      <c r="B66" s="77"/>
      <c r="AR66" s="77"/>
    </row>
    <row r="67" spans="2:44" ht="12.75">
      <c r="B67" s="77"/>
      <c r="AR67" s="77"/>
    </row>
    <row r="68" spans="2:44" ht="12.75">
      <c r="B68" s="77"/>
      <c r="AR68" s="77"/>
    </row>
    <row r="69" spans="2:44" ht="12.75">
      <c r="B69" s="77"/>
      <c r="AR69" s="77"/>
    </row>
    <row r="70" spans="2:44" ht="12.75">
      <c r="B70" s="77"/>
      <c r="AR70" s="77"/>
    </row>
    <row r="71" spans="2:44" ht="12.75">
      <c r="B71" s="77"/>
      <c r="AR71" s="77"/>
    </row>
    <row r="72" spans="2:44" ht="12.75">
      <c r="B72" s="77"/>
      <c r="AR72" s="77"/>
    </row>
    <row r="73" spans="2:44" ht="12.75">
      <c r="B73" s="77"/>
      <c r="AR73" s="77"/>
    </row>
    <row r="74" spans="2:44" ht="12.75">
      <c r="B74" s="77"/>
      <c r="AR74" s="77"/>
    </row>
    <row r="75" spans="2:44" s="22" customFormat="1" ht="12.75">
      <c r="B75" s="23"/>
      <c r="D75" s="76" t="s">
        <v>62</v>
      </c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6" t="s">
        <v>61</v>
      </c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6" t="s">
        <v>62</v>
      </c>
      <c r="AI75" s="75"/>
      <c r="AJ75" s="75"/>
      <c r="AK75" s="75"/>
      <c r="AL75" s="75"/>
      <c r="AM75" s="76" t="s">
        <v>61</v>
      </c>
      <c r="AN75" s="75"/>
      <c r="AO75" s="75"/>
      <c r="AR75" s="23"/>
    </row>
    <row r="76" spans="2:44" s="22" customFormat="1" ht="12.75">
      <c r="B76" s="23"/>
      <c r="AR76" s="23"/>
    </row>
    <row r="77" spans="2:44" s="22" customFormat="1" ht="6.95" customHeight="1">
      <c r="B77" s="25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3"/>
    </row>
    <row r="81" spans="2:44" s="22" customFormat="1" ht="6.95" customHeight="1">
      <c r="B81" s="74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23"/>
    </row>
    <row r="82" spans="2:44" s="22" customFormat="1" ht="24.95" customHeight="1">
      <c r="B82" s="23"/>
      <c r="C82" s="72" t="s">
        <v>60</v>
      </c>
      <c r="AR82" s="23"/>
    </row>
    <row r="83" spans="2:44" s="22" customFormat="1" ht="6.95" customHeight="1">
      <c r="B83" s="23"/>
      <c r="AR83" s="23"/>
    </row>
    <row r="84" spans="2:44" s="64" customFormat="1" ht="12" customHeight="1">
      <c r="B84" s="71"/>
      <c r="C84" s="65" t="s">
        <v>59</v>
      </c>
      <c r="L84" s="64" t="str">
        <f>K5</f>
        <v>66806038_Z</v>
      </c>
      <c r="AR84" s="71"/>
    </row>
    <row r="85" spans="2:44" s="68" customFormat="1" ht="36.95" customHeight="1">
      <c r="B85" s="69"/>
      <c r="C85" s="70" t="s">
        <v>58</v>
      </c>
      <c r="L85" s="198" t="str">
        <f>K6</f>
        <v>Rekonstrukce elektroinstalace - budova H, jesle FM</v>
      </c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R85" s="69"/>
    </row>
    <row r="86" spans="2:44" s="22" customFormat="1" ht="6.95" customHeight="1">
      <c r="B86" s="23"/>
      <c r="AR86" s="23"/>
    </row>
    <row r="87" spans="2:44" s="22" customFormat="1" ht="12" customHeight="1">
      <c r="B87" s="23"/>
      <c r="C87" s="65" t="s">
        <v>57</v>
      </c>
      <c r="L87" s="67" t="str">
        <f>IF(K8="","",K8)</f>
        <v xml:space="preserve"> </v>
      </c>
      <c r="AI87" s="65" t="s">
        <v>4</v>
      </c>
      <c r="AM87" s="200" t="str">
        <f>IF(AN8="","",AN8)</f>
        <v>11. 3. 2024</v>
      </c>
      <c r="AN87" s="200"/>
      <c r="AR87" s="23"/>
    </row>
    <row r="88" spans="2:44" s="22" customFormat="1" ht="6.95" customHeight="1">
      <c r="B88" s="23"/>
      <c r="AR88" s="23"/>
    </row>
    <row r="89" spans="2:58" s="22" customFormat="1" ht="15.2" customHeight="1">
      <c r="B89" s="23"/>
      <c r="C89" s="65" t="s">
        <v>56</v>
      </c>
      <c r="L89" s="64" t="str">
        <f>IF(E11="","",E11)</f>
        <v>statutární město Frýdek - Místek</v>
      </c>
      <c r="AI89" s="65" t="s">
        <v>55</v>
      </c>
      <c r="AM89" s="186" t="str">
        <f>IF(E17="","",E17)</f>
        <v>kolektiv TPe</v>
      </c>
      <c r="AN89" s="187"/>
      <c r="AO89" s="187"/>
      <c r="AP89" s="187"/>
      <c r="AR89" s="23"/>
      <c r="AS89" s="182" t="s">
        <v>54</v>
      </c>
      <c r="AT89" s="183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4"/>
    </row>
    <row r="90" spans="2:58" s="22" customFormat="1" ht="15.2" customHeight="1">
      <c r="B90" s="23"/>
      <c r="C90" s="65" t="s">
        <v>882</v>
      </c>
      <c r="L90" s="64" t="str">
        <f>IF(E14="Vyplň údaj","",E14)</f>
        <v/>
      </c>
      <c r="AI90" s="65" t="s">
        <v>53</v>
      </c>
      <c r="AM90" s="186" t="str">
        <f>IF(E20="","",E20)</f>
        <v>Pavlína Chmielová</v>
      </c>
      <c r="AN90" s="187"/>
      <c r="AO90" s="187"/>
      <c r="AP90" s="187"/>
      <c r="AR90" s="23"/>
      <c r="AS90" s="184"/>
      <c r="AT90" s="185"/>
      <c r="BF90" s="62"/>
    </row>
    <row r="91" spans="2:58" s="22" customFormat="1" ht="10.9" customHeight="1">
      <c r="B91" s="23"/>
      <c r="AR91" s="23"/>
      <c r="AS91" s="184"/>
      <c r="AT91" s="185"/>
      <c r="BF91" s="62"/>
    </row>
    <row r="92" spans="2:58" s="22" customFormat="1" ht="29.25" customHeight="1">
      <c r="B92" s="23"/>
      <c r="C92" s="203" t="s">
        <v>52</v>
      </c>
      <c r="D92" s="193"/>
      <c r="E92" s="193"/>
      <c r="F92" s="193"/>
      <c r="G92" s="193"/>
      <c r="H92" s="61"/>
      <c r="I92" s="192" t="s">
        <v>51</v>
      </c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204" t="s">
        <v>50</v>
      </c>
      <c r="AH92" s="193"/>
      <c r="AI92" s="193"/>
      <c r="AJ92" s="193"/>
      <c r="AK92" s="193"/>
      <c r="AL92" s="193"/>
      <c r="AM92" s="193"/>
      <c r="AN92" s="192" t="s">
        <v>49</v>
      </c>
      <c r="AO92" s="193"/>
      <c r="AP92" s="194"/>
      <c r="AQ92" s="60" t="s">
        <v>48</v>
      </c>
      <c r="AR92" s="23"/>
      <c r="AS92" s="59" t="s">
        <v>47</v>
      </c>
      <c r="AT92" s="58" t="s">
        <v>46</v>
      </c>
      <c r="AU92" s="58" t="s">
        <v>45</v>
      </c>
      <c r="AV92" s="58" t="s">
        <v>44</v>
      </c>
      <c r="AW92" s="58" t="s">
        <v>43</v>
      </c>
      <c r="AX92" s="58" t="s">
        <v>42</v>
      </c>
      <c r="AY92" s="58" t="s">
        <v>41</v>
      </c>
      <c r="AZ92" s="58" t="s">
        <v>40</v>
      </c>
      <c r="BA92" s="58" t="s">
        <v>39</v>
      </c>
      <c r="BB92" s="58" t="s">
        <v>38</v>
      </c>
      <c r="BC92" s="58" t="s">
        <v>37</v>
      </c>
      <c r="BD92" s="58" t="s">
        <v>36</v>
      </c>
      <c r="BE92" s="58" t="s">
        <v>35</v>
      </c>
      <c r="BF92" s="57" t="s">
        <v>34</v>
      </c>
    </row>
    <row r="93" spans="2:58" s="22" customFormat="1" ht="10.9" customHeight="1">
      <c r="B93" s="23"/>
      <c r="AR93" s="23"/>
      <c r="AS93" s="56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4"/>
    </row>
    <row r="94" spans="2:90" s="41" customFormat="1" ht="32.45" customHeight="1">
      <c r="B94" s="49"/>
      <c r="C94" s="53" t="s">
        <v>33</v>
      </c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201">
        <f>ROUND(SUM(AG95:AG96),0)</f>
        <v>0</v>
      </c>
      <c r="AH94" s="201"/>
      <c r="AI94" s="201"/>
      <c r="AJ94" s="201"/>
      <c r="AK94" s="201"/>
      <c r="AL94" s="201"/>
      <c r="AM94" s="201"/>
      <c r="AN94" s="202">
        <f>SUM(AG94,AV94)</f>
        <v>0</v>
      </c>
      <c r="AO94" s="202"/>
      <c r="AP94" s="202"/>
      <c r="AQ94" s="50" t="s">
        <v>20</v>
      </c>
      <c r="AR94" s="49"/>
      <c r="AS94" s="48">
        <f>ROUND(SUM(AS95:AS96),0)</f>
        <v>0</v>
      </c>
      <c r="AT94" s="47">
        <f>ROUND(SUM(AT95:AT96),0)</f>
        <v>0</v>
      </c>
      <c r="AU94" s="45">
        <f>ROUND(SUM(AU95:AU96),0)</f>
        <v>0</v>
      </c>
      <c r="AV94" s="45">
        <f>ROUND(SUM(AX94:AY94),0)</f>
        <v>0</v>
      </c>
      <c r="AW94" s="46">
        <f>ROUND(SUM(AW95:AW96),5)</f>
        <v>0</v>
      </c>
      <c r="AX94" s="45">
        <f>ROUND(BB94*L29,0)</f>
        <v>0</v>
      </c>
      <c r="AY94" s="45">
        <f>ROUND(BC94*L30,0)</f>
        <v>0</v>
      </c>
      <c r="AZ94" s="45">
        <f>ROUND(BD94*L29,0)</f>
        <v>0</v>
      </c>
      <c r="BA94" s="45">
        <f>ROUND(BE94*L30,0)</f>
        <v>0</v>
      </c>
      <c r="BB94" s="45">
        <f>ROUND(SUM(BB95:BB96),0)</f>
        <v>0</v>
      </c>
      <c r="BC94" s="45">
        <f>ROUND(SUM(BC95:BC96),0)</f>
        <v>0</v>
      </c>
      <c r="BD94" s="45">
        <f>ROUND(SUM(BD95:BD96),0)</f>
        <v>0</v>
      </c>
      <c r="BE94" s="45">
        <f>ROUND(SUM(BE95:BE96),0)</f>
        <v>0</v>
      </c>
      <c r="BF94" s="44">
        <f>ROUND(SUM(BF95:BF96),0)</f>
        <v>0</v>
      </c>
      <c r="BS94" s="42" t="s">
        <v>32</v>
      </c>
      <c r="BT94" s="42" t="s">
        <v>31</v>
      </c>
      <c r="BU94" s="43" t="s">
        <v>30</v>
      </c>
      <c r="BV94" s="42" t="s">
        <v>21</v>
      </c>
      <c r="BW94" s="42" t="s">
        <v>842</v>
      </c>
      <c r="BX94" s="42" t="s">
        <v>29</v>
      </c>
      <c r="CL94" s="42" t="s">
        <v>20</v>
      </c>
    </row>
    <row r="95" spans="1:91" s="26" customFormat="1" ht="16.5" customHeight="1">
      <c r="A95" s="36" t="s">
        <v>26</v>
      </c>
      <c r="B95" s="32"/>
      <c r="C95" s="35"/>
      <c r="D95" s="197" t="s">
        <v>28</v>
      </c>
      <c r="E95" s="197"/>
      <c r="F95" s="197"/>
      <c r="G95" s="197"/>
      <c r="H95" s="197"/>
      <c r="I95" s="34"/>
      <c r="J95" s="197" t="s">
        <v>27</v>
      </c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5">
        <f>'ELI - Elektro část '!K32</f>
        <v>0</v>
      </c>
      <c r="AH95" s="196"/>
      <c r="AI95" s="196"/>
      <c r="AJ95" s="196"/>
      <c r="AK95" s="196"/>
      <c r="AL95" s="196"/>
      <c r="AM95" s="196"/>
      <c r="AN95" s="195">
        <f>SUM(AG95,AV95)</f>
        <v>0</v>
      </c>
      <c r="AO95" s="196"/>
      <c r="AP95" s="196"/>
      <c r="AQ95" s="33" t="s">
        <v>23</v>
      </c>
      <c r="AR95" s="32"/>
      <c r="AS95" s="40">
        <f>'ELI - Elektro část '!K30</f>
        <v>0</v>
      </c>
      <c r="AT95" s="38">
        <f>'ELI - Elektro část '!K31</f>
        <v>0</v>
      </c>
      <c r="AU95" s="38">
        <v>0</v>
      </c>
      <c r="AV95" s="38">
        <f>ROUND(SUM(AX95:AY95),0)</f>
        <v>0</v>
      </c>
      <c r="AW95" s="39">
        <f>'ELI - Elektro část '!T124</f>
        <v>0</v>
      </c>
      <c r="AX95" s="38">
        <f>'ELI - Elektro část '!K35</f>
        <v>0</v>
      </c>
      <c r="AY95" s="38">
        <f>'ELI - Elektro část '!K36</f>
        <v>0</v>
      </c>
      <c r="AZ95" s="38">
        <f>'ELI - Elektro část '!K37</f>
        <v>0</v>
      </c>
      <c r="BA95" s="38">
        <f>'ELI - Elektro část '!K38</f>
        <v>0</v>
      </c>
      <c r="BB95" s="38">
        <f>'ELI - Elektro část '!F35</f>
        <v>0</v>
      </c>
      <c r="BC95" s="38">
        <f>'ELI - Elektro část '!F36</f>
        <v>0</v>
      </c>
      <c r="BD95" s="38">
        <f>'ELI - Elektro část '!F37</f>
        <v>0</v>
      </c>
      <c r="BE95" s="38">
        <f>'ELI - Elektro část '!F38</f>
        <v>0</v>
      </c>
      <c r="BF95" s="37">
        <f>'ELI - Elektro část '!F39</f>
        <v>0</v>
      </c>
      <c r="BT95" s="27" t="s">
        <v>22</v>
      </c>
      <c r="BV95" s="27" t="s">
        <v>21</v>
      </c>
      <c r="BW95" s="27" t="s">
        <v>844</v>
      </c>
      <c r="BX95" s="27" t="s">
        <v>842</v>
      </c>
      <c r="CL95" s="27" t="s">
        <v>20</v>
      </c>
      <c r="CM95" s="27" t="s">
        <v>19</v>
      </c>
    </row>
    <row r="96" spans="1:91" s="26" customFormat="1" ht="16.5" customHeight="1">
      <c r="A96" s="36" t="s">
        <v>26</v>
      </c>
      <c r="B96" s="32"/>
      <c r="C96" s="35"/>
      <c r="D96" s="197" t="s">
        <v>25</v>
      </c>
      <c r="E96" s="197"/>
      <c r="F96" s="197"/>
      <c r="G96" s="197"/>
      <c r="H96" s="197"/>
      <c r="I96" s="34"/>
      <c r="J96" s="197" t="s">
        <v>24</v>
      </c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5">
        <f>'VRN - Vedlejší rozpočtové...'!K32</f>
        <v>0</v>
      </c>
      <c r="AH96" s="196"/>
      <c r="AI96" s="196"/>
      <c r="AJ96" s="196"/>
      <c r="AK96" s="196"/>
      <c r="AL96" s="196"/>
      <c r="AM96" s="196"/>
      <c r="AN96" s="195">
        <f>SUM(AG96,AV96)</f>
        <v>0</v>
      </c>
      <c r="AO96" s="196"/>
      <c r="AP96" s="196"/>
      <c r="AQ96" s="33" t="s">
        <v>23</v>
      </c>
      <c r="AR96" s="32"/>
      <c r="AS96" s="31">
        <f>'VRN - Vedlejší rozpočtové...'!K30</f>
        <v>0</v>
      </c>
      <c r="AT96" s="29">
        <f>'VRN - Vedlejší rozpočtové...'!K31</f>
        <v>0</v>
      </c>
      <c r="AU96" s="29">
        <v>0</v>
      </c>
      <c r="AV96" s="29">
        <f>ROUND(SUM(AX96:AY96),0)</f>
        <v>0</v>
      </c>
      <c r="AW96" s="30">
        <f>'VRN - Vedlejší rozpočtové...'!T117</f>
        <v>0</v>
      </c>
      <c r="AX96" s="29">
        <f>'VRN - Vedlejší rozpočtové...'!K35</f>
        <v>0</v>
      </c>
      <c r="AY96" s="29">
        <f>'VRN - Vedlejší rozpočtové...'!K36</f>
        <v>0</v>
      </c>
      <c r="AZ96" s="29">
        <f>'VRN - Vedlejší rozpočtové...'!K37</f>
        <v>0</v>
      </c>
      <c r="BA96" s="29">
        <f>'VRN - Vedlejší rozpočtové...'!K38</f>
        <v>0</v>
      </c>
      <c r="BB96" s="29">
        <f>'VRN - Vedlejší rozpočtové...'!F35</f>
        <v>0</v>
      </c>
      <c r="BC96" s="29">
        <f>'VRN - Vedlejší rozpočtové...'!F36</f>
        <v>0</v>
      </c>
      <c r="BD96" s="29">
        <f>'VRN - Vedlejší rozpočtové...'!F37</f>
        <v>0</v>
      </c>
      <c r="BE96" s="29">
        <f>'VRN - Vedlejší rozpočtové...'!F38</f>
        <v>0</v>
      </c>
      <c r="BF96" s="28">
        <f>'VRN - Vedlejší rozpočtové...'!F39</f>
        <v>0</v>
      </c>
      <c r="BT96" s="27" t="s">
        <v>22</v>
      </c>
      <c r="BV96" s="27" t="s">
        <v>21</v>
      </c>
      <c r="BW96" s="27" t="s">
        <v>843</v>
      </c>
      <c r="BX96" s="27" t="s">
        <v>842</v>
      </c>
      <c r="CL96" s="27" t="s">
        <v>20</v>
      </c>
      <c r="CM96" s="27" t="s">
        <v>19</v>
      </c>
    </row>
    <row r="97" spans="2:44" s="22" customFormat="1" ht="30" customHeight="1">
      <c r="B97" s="23"/>
      <c r="AR97" s="23"/>
    </row>
    <row r="98" spans="2:44" s="22" customFormat="1" ht="6.95" customHeight="1">
      <c r="B98" s="25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3"/>
    </row>
  </sheetData>
  <sheetProtection algorithmName="SHA-512" hashValue="/yiZJfx8e/c2uR4ZXXfBG7VRgtXT3OfNRwDEiIPwxku/LXd3qfkSXtAlbcI4mEH9EBVJPpuw6AGgR+BGwBliwA==" saltValue="YIo9OB3F1R6NFIwnXgapJa33nt58LDWaSXs0cIBBxBbIB2My5zF2IMcPx864fAGsWDfZjBju/IvPQul1mcAfaQ==" spinCount="100000" sheet="1" objects="1" scenarios="1" formatColumns="0" formatRows="0"/>
  <mergeCells count="46">
    <mergeCell ref="W30:AE30"/>
    <mergeCell ref="AK30:AO30"/>
    <mergeCell ref="L30:P30"/>
    <mergeCell ref="W31:AE31"/>
    <mergeCell ref="AK26:AO26"/>
    <mergeCell ref="L28:P28"/>
    <mergeCell ref="W28:AE28"/>
    <mergeCell ref="AK28:AO28"/>
    <mergeCell ref="W29:AE29"/>
    <mergeCell ref="AK29:AO29"/>
    <mergeCell ref="L29:P29"/>
    <mergeCell ref="AK31:AO31"/>
    <mergeCell ref="L31:P31"/>
    <mergeCell ref="W32:AE32"/>
    <mergeCell ref="AK32:AO32"/>
    <mergeCell ref="L32:P32"/>
    <mergeCell ref="BG5:BG34"/>
    <mergeCell ref="K5:AJ5"/>
    <mergeCell ref="K6:AJ6"/>
    <mergeCell ref="E14:AJ14"/>
    <mergeCell ref="E23:AN23"/>
    <mergeCell ref="AS89:AT91"/>
    <mergeCell ref="AM90:AP90"/>
    <mergeCell ref="W33:AE33"/>
    <mergeCell ref="AK33:AO33"/>
    <mergeCell ref="L33:P33"/>
    <mergeCell ref="X35:AB35"/>
    <mergeCell ref="AK35:AO35"/>
    <mergeCell ref="AN92:AP92"/>
    <mergeCell ref="AN95:AP95"/>
    <mergeCell ref="AG95:AM95"/>
    <mergeCell ref="D95:H95"/>
    <mergeCell ref="J95:AF95"/>
    <mergeCell ref="L85:AJ85"/>
    <mergeCell ref="AM87:AN87"/>
    <mergeCell ref="AM89:AP89"/>
    <mergeCell ref="AR2:BG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</mergeCells>
  <hyperlinks>
    <hyperlink ref="A95" location="'ELI - Elektro část '!C2" display="/"/>
    <hyperlink ref="A96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0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B78DB-AD3E-4FE0-B847-0DB903932119}">
  <sheetPr>
    <pageSetUpPr fitToPage="1"/>
  </sheetPr>
  <dimension ref="B2:BM316"/>
  <sheetViews>
    <sheetView showGridLines="0" workbookViewId="0" topLeftCell="A242"/>
  </sheetViews>
  <sheetFormatPr defaultColWidth="9.140625" defaultRowHeight="12.75"/>
  <cols>
    <col min="1" max="1" width="7.140625" style="21" customWidth="1"/>
    <col min="2" max="2" width="0.9921875" style="21" customWidth="1"/>
    <col min="3" max="3" width="3.57421875" style="21" customWidth="1"/>
    <col min="4" max="4" width="3.7109375" style="21" customWidth="1"/>
    <col min="5" max="5" width="14.7109375" style="21" customWidth="1"/>
    <col min="6" max="6" width="43.57421875" style="21" customWidth="1"/>
    <col min="7" max="7" width="6.421875" style="21" customWidth="1"/>
    <col min="8" max="8" width="12.00390625" style="21" customWidth="1"/>
    <col min="9" max="9" width="13.57421875" style="21" customWidth="1"/>
    <col min="10" max="11" width="19.140625" style="21" customWidth="1"/>
    <col min="12" max="12" width="13.28125" style="21" hidden="1" customWidth="1"/>
    <col min="13" max="13" width="8.00390625" style="21" customWidth="1"/>
    <col min="14" max="14" width="9.28125" style="21" hidden="1" customWidth="1"/>
    <col min="15" max="15" width="9.140625" style="21" customWidth="1"/>
    <col min="16" max="24" width="12.140625" style="21" hidden="1" customWidth="1"/>
    <col min="25" max="25" width="10.57421875" style="21" hidden="1" customWidth="1"/>
    <col min="26" max="26" width="14.00390625" style="21" customWidth="1"/>
    <col min="27" max="27" width="10.57421875" style="21" customWidth="1"/>
    <col min="28" max="28" width="12.8515625" style="21" customWidth="1"/>
    <col min="29" max="29" width="9.421875" style="21" customWidth="1"/>
    <col min="30" max="30" width="12.8515625" style="21" customWidth="1"/>
    <col min="31" max="31" width="14.00390625" style="21" customWidth="1"/>
    <col min="32" max="16384" width="9.140625" style="21" customWidth="1"/>
  </cols>
  <sheetData>
    <row r="1" ht="12"/>
    <row r="2" spans="13:46" ht="36.95" customHeight="1"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T2" s="90" t="s">
        <v>844</v>
      </c>
    </row>
    <row r="3" spans="2:46" ht="6.95" customHeight="1">
      <c r="B3" s="96"/>
      <c r="C3" s="95"/>
      <c r="D3" s="95"/>
      <c r="E3" s="95"/>
      <c r="F3" s="95"/>
      <c r="G3" s="95"/>
      <c r="H3" s="95"/>
      <c r="I3" s="95"/>
      <c r="J3" s="95"/>
      <c r="K3" s="95"/>
      <c r="L3" s="95"/>
      <c r="M3" s="77"/>
      <c r="AT3" s="90" t="s">
        <v>19</v>
      </c>
    </row>
    <row r="4" spans="2:46" ht="24.95" customHeight="1">
      <c r="B4" s="77"/>
      <c r="D4" s="72" t="s">
        <v>784</v>
      </c>
      <c r="M4" s="77"/>
      <c r="N4" s="166" t="s">
        <v>90</v>
      </c>
      <c r="AT4" s="90" t="s">
        <v>84</v>
      </c>
    </row>
    <row r="5" spans="2:13" ht="6.95" customHeight="1">
      <c r="B5" s="77"/>
      <c r="M5" s="77"/>
    </row>
    <row r="6" spans="2:13" ht="12" customHeight="1">
      <c r="B6" s="77"/>
      <c r="D6" s="65" t="s">
        <v>58</v>
      </c>
      <c r="M6" s="77"/>
    </row>
    <row r="7" spans="2:13" ht="16.5" customHeight="1">
      <c r="B7" s="77"/>
      <c r="E7" s="205" t="str">
        <f>'Rekapitulace stavby'!K6</f>
        <v>Rekonstrukce elektroinstalace - budova H, jesle FM</v>
      </c>
      <c r="F7" s="206"/>
      <c r="G7" s="206"/>
      <c r="H7" s="206"/>
      <c r="M7" s="77"/>
    </row>
    <row r="8" spans="2:13" s="22" customFormat="1" ht="12" customHeight="1">
      <c r="B8" s="23"/>
      <c r="D8" s="65" t="s">
        <v>766</v>
      </c>
      <c r="M8" s="23"/>
    </row>
    <row r="9" spans="2:13" s="22" customFormat="1" ht="16.5" customHeight="1">
      <c r="B9" s="23"/>
      <c r="E9" s="198" t="s">
        <v>783</v>
      </c>
      <c r="F9" s="207"/>
      <c r="G9" s="207"/>
      <c r="H9" s="207"/>
      <c r="M9" s="23"/>
    </row>
    <row r="10" spans="2:13" s="22" customFormat="1" ht="12.75">
      <c r="B10" s="23"/>
      <c r="M10" s="23"/>
    </row>
    <row r="11" spans="2:13" s="22" customFormat="1" ht="12" customHeight="1">
      <c r="B11" s="23"/>
      <c r="D11" s="65" t="s">
        <v>88</v>
      </c>
      <c r="F11" s="91" t="s">
        <v>20</v>
      </c>
      <c r="I11" s="65" t="s">
        <v>87</v>
      </c>
      <c r="J11" s="91" t="s">
        <v>20</v>
      </c>
      <c r="M11" s="23"/>
    </row>
    <row r="12" spans="2:13" s="22" customFormat="1" ht="12" customHeight="1">
      <c r="B12" s="23"/>
      <c r="D12" s="65" t="s">
        <v>57</v>
      </c>
      <c r="F12" s="91" t="s">
        <v>86</v>
      </c>
      <c r="I12" s="65" t="s">
        <v>4</v>
      </c>
      <c r="J12" s="66" t="str">
        <f>'Rekapitulace stavby'!AN8</f>
        <v>11. 3. 2024</v>
      </c>
      <c r="M12" s="23"/>
    </row>
    <row r="13" spans="2:13" s="22" customFormat="1" ht="10.9" customHeight="1">
      <c r="B13" s="23"/>
      <c r="M13" s="23"/>
    </row>
    <row r="14" spans="2:13" s="22" customFormat="1" ht="12" customHeight="1">
      <c r="B14" s="23"/>
      <c r="D14" s="65" t="s">
        <v>56</v>
      </c>
      <c r="I14" s="65" t="s">
        <v>82</v>
      </c>
      <c r="J14" s="91" t="s">
        <v>20</v>
      </c>
      <c r="M14" s="23"/>
    </row>
    <row r="15" spans="2:13" s="22" customFormat="1" ht="18" customHeight="1">
      <c r="B15" s="23"/>
      <c r="E15" s="91" t="s">
        <v>14</v>
      </c>
      <c r="I15" s="65" t="s">
        <v>81</v>
      </c>
      <c r="J15" s="91" t="s">
        <v>20</v>
      </c>
      <c r="M15" s="23"/>
    </row>
    <row r="16" spans="2:13" s="22" customFormat="1" ht="6.95" customHeight="1">
      <c r="B16" s="23"/>
      <c r="M16" s="23"/>
    </row>
    <row r="17" spans="2:13" s="22" customFormat="1" ht="12" customHeight="1">
      <c r="B17" s="23"/>
      <c r="D17" s="65" t="s">
        <v>882</v>
      </c>
      <c r="I17" s="65" t="s">
        <v>82</v>
      </c>
      <c r="J17" s="213" t="str">
        <f>'Rekapitulace stavby'!AN13</f>
        <v>Vyplň údaj</v>
      </c>
      <c r="M17" s="23"/>
    </row>
    <row r="18" spans="2:13" s="22" customFormat="1" ht="18" customHeight="1">
      <c r="B18" s="23"/>
      <c r="E18" s="224" t="str">
        <f>'Rekapitulace stavby'!E14</f>
        <v>Vyplň údaj</v>
      </c>
      <c r="F18" s="172"/>
      <c r="G18" s="172"/>
      <c r="H18" s="172"/>
      <c r="I18" s="65" t="s">
        <v>81</v>
      </c>
      <c r="J18" s="213" t="str">
        <f>'Rekapitulace stavby'!AN14</f>
        <v>Vyplň údaj</v>
      </c>
      <c r="M18" s="23"/>
    </row>
    <row r="19" spans="2:13" s="22" customFormat="1" ht="6.95" customHeight="1">
      <c r="B19" s="23"/>
      <c r="M19" s="23"/>
    </row>
    <row r="20" spans="2:13" s="22" customFormat="1" ht="12" customHeight="1">
      <c r="B20" s="23"/>
      <c r="D20" s="65" t="s">
        <v>55</v>
      </c>
      <c r="I20" s="65" t="s">
        <v>82</v>
      </c>
      <c r="J20" s="91" t="s">
        <v>20</v>
      </c>
      <c r="M20" s="23"/>
    </row>
    <row r="21" spans="2:13" s="22" customFormat="1" ht="18" customHeight="1">
      <c r="B21" s="23"/>
      <c r="E21" s="91" t="s">
        <v>83</v>
      </c>
      <c r="I21" s="65" t="s">
        <v>81</v>
      </c>
      <c r="J21" s="91" t="s">
        <v>20</v>
      </c>
      <c r="M21" s="23"/>
    </row>
    <row r="22" spans="2:13" s="22" customFormat="1" ht="6.95" customHeight="1">
      <c r="B22" s="23"/>
      <c r="M22" s="23"/>
    </row>
    <row r="23" spans="2:13" s="22" customFormat="1" ht="12" customHeight="1">
      <c r="B23" s="23"/>
      <c r="D23" s="65" t="s">
        <v>53</v>
      </c>
      <c r="I23" s="65" t="s">
        <v>82</v>
      </c>
      <c r="J23" s="91" t="s">
        <v>20</v>
      </c>
      <c r="M23" s="23"/>
    </row>
    <row r="24" spans="2:13" s="22" customFormat="1" ht="18" customHeight="1">
      <c r="B24" s="23"/>
      <c r="E24" s="91" t="s">
        <v>18</v>
      </c>
      <c r="I24" s="65" t="s">
        <v>81</v>
      </c>
      <c r="J24" s="91" t="s">
        <v>20</v>
      </c>
      <c r="M24" s="23"/>
    </row>
    <row r="25" spans="2:13" s="22" customFormat="1" ht="6.95" customHeight="1">
      <c r="B25" s="23"/>
      <c r="M25" s="23"/>
    </row>
    <row r="26" spans="2:13" s="22" customFormat="1" ht="12" customHeight="1">
      <c r="B26" s="23"/>
      <c r="D26" s="65" t="s">
        <v>79</v>
      </c>
      <c r="M26" s="23"/>
    </row>
    <row r="27" spans="2:13" s="164" customFormat="1" ht="16.5" customHeight="1">
      <c r="B27" s="165"/>
      <c r="E27" s="175" t="s">
        <v>20</v>
      </c>
      <c r="F27" s="175"/>
      <c r="G27" s="175"/>
      <c r="H27" s="175"/>
      <c r="M27" s="165"/>
    </row>
    <row r="28" spans="2:13" s="22" customFormat="1" ht="6.95" customHeight="1">
      <c r="B28" s="23"/>
      <c r="M28" s="23"/>
    </row>
    <row r="29" spans="2:13" s="22" customFormat="1" ht="6.95" customHeight="1">
      <c r="B29" s="23"/>
      <c r="D29" s="55"/>
      <c r="E29" s="55"/>
      <c r="F29" s="55"/>
      <c r="G29" s="55"/>
      <c r="H29" s="55"/>
      <c r="I29" s="55"/>
      <c r="J29" s="55"/>
      <c r="K29" s="55"/>
      <c r="L29" s="55"/>
      <c r="M29" s="23"/>
    </row>
    <row r="30" spans="2:13" s="22" customFormat="1" ht="12.75">
      <c r="B30" s="23"/>
      <c r="E30" s="65" t="s">
        <v>782</v>
      </c>
      <c r="K30" s="161">
        <f>I96</f>
        <v>0</v>
      </c>
      <c r="M30" s="23"/>
    </row>
    <row r="31" spans="2:13" s="22" customFormat="1" ht="12.75">
      <c r="B31" s="23"/>
      <c r="E31" s="65" t="s">
        <v>781</v>
      </c>
      <c r="K31" s="161">
        <f>J96</f>
        <v>0</v>
      </c>
      <c r="M31" s="23"/>
    </row>
    <row r="32" spans="2:13" s="22" customFormat="1" ht="25.35" customHeight="1">
      <c r="B32" s="23"/>
      <c r="D32" s="163" t="s">
        <v>78</v>
      </c>
      <c r="K32" s="51">
        <f>ROUND(K124,0)</f>
        <v>0</v>
      </c>
      <c r="M32" s="23"/>
    </row>
    <row r="33" spans="2:13" s="22" customFormat="1" ht="6.95" customHeight="1">
      <c r="B33" s="23"/>
      <c r="D33" s="55"/>
      <c r="E33" s="55"/>
      <c r="F33" s="55"/>
      <c r="G33" s="55"/>
      <c r="H33" s="55"/>
      <c r="I33" s="55"/>
      <c r="J33" s="55"/>
      <c r="K33" s="55"/>
      <c r="L33" s="55"/>
      <c r="M33" s="23"/>
    </row>
    <row r="34" spans="2:13" s="22" customFormat="1" ht="14.45" customHeight="1">
      <c r="B34" s="23"/>
      <c r="F34" s="86" t="s">
        <v>76</v>
      </c>
      <c r="I34" s="86" t="s">
        <v>77</v>
      </c>
      <c r="K34" s="86" t="s">
        <v>75</v>
      </c>
      <c r="M34" s="23"/>
    </row>
    <row r="35" spans="2:13" s="22" customFormat="1" ht="14.45" customHeight="1">
      <c r="B35" s="23"/>
      <c r="D35" s="63" t="s">
        <v>74</v>
      </c>
      <c r="E35" s="65" t="s">
        <v>73</v>
      </c>
      <c r="F35" s="161">
        <f>ROUND((SUM(BE124:BE315)),0)</f>
        <v>0</v>
      </c>
      <c r="I35" s="162">
        <v>0.21</v>
      </c>
      <c r="K35" s="161">
        <f>ROUND(((SUM(BE124:BE315))*I35),0)</f>
        <v>0</v>
      </c>
      <c r="M35" s="23"/>
    </row>
    <row r="36" spans="2:13" s="22" customFormat="1" ht="14.45" customHeight="1">
      <c r="B36" s="23"/>
      <c r="E36" s="65" t="s">
        <v>72</v>
      </c>
      <c r="F36" s="161">
        <f>ROUND((SUM(BF124:BF315)),0)</f>
        <v>0</v>
      </c>
      <c r="I36" s="162">
        <v>0.15</v>
      </c>
      <c r="K36" s="161">
        <f>ROUND(((SUM(BF124:BF315))*I36),0)</f>
        <v>0</v>
      </c>
      <c r="M36" s="23"/>
    </row>
    <row r="37" spans="2:13" s="22" customFormat="1" ht="14.45" customHeight="1" hidden="1">
      <c r="B37" s="23"/>
      <c r="E37" s="65" t="s">
        <v>71</v>
      </c>
      <c r="F37" s="161">
        <f>ROUND((SUM(BG124:BG315)),0)</f>
        <v>0</v>
      </c>
      <c r="I37" s="162">
        <v>0.21</v>
      </c>
      <c r="K37" s="161">
        <f>0</f>
        <v>0</v>
      </c>
      <c r="M37" s="23"/>
    </row>
    <row r="38" spans="2:13" s="22" customFormat="1" ht="14.45" customHeight="1" hidden="1">
      <c r="B38" s="23"/>
      <c r="E38" s="65" t="s">
        <v>70</v>
      </c>
      <c r="F38" s="161">
        <f>ROUND((SUM(BH124:BH315)),0)</f>
        <v>0</v>
      </c>
      <c r="I38" s="162">
        <v>0.15</v>
      </c>
      <c r="K38" s="161">
        <f>0</f>
        <v>0</v>
      </c>
      <c r="M38" s="23"/>
    </row>
    <row r="39" spans="2:13" s="22" customFormat="1" ht="14.45" customHeight="1" hidden="1">
      <c r="B39" s="23"/>
      <c r="E39" s="65" t="s">
        <v>69</v>
      </c>
      <c r="F39" s="161">
        <f>ROUND((SUM(BI124:BI315)),0)</f>
        <v>0</v>
      </c>
      <c r="I39" s="162">
        <v>0</v>
      </c>
      <c r="K39" s="161">
        <f>0</f>
        <v>0</v>
      </c>
      <c r="M39" s="23"/>
    </row>
    <row r="40" spans="2:13" s="22" customFormat="1" ht="6.95" customHeight="1">
      <c r="B40" s="23"/>
      <c r="M40" s="23"/>
    </row>
    <row r="41" spans="2:13" s="22" customFormat="1" ht="25.35" customHeight="1">
      <c r="B41" s="23"/>
      <c r="C41" s="151"/>
      <c r="D41" s="160" t="s">
        <v>68</v>
      </c>
      <c r="E41" s="61"/>
      <c r="F41" s="61"/>
      <c r="G41" s="159" t="s">
        <v>67</v>
      </c>
      <c r="H41" s="158" t="s">
        <v>66</v>
      </c>
      <c r="I41" s="61"/>
      <c r="J41" s="61"/>
      <c r="K41" s="157">
        <f>SUM(K32:K39)</f>
        <v>0</v>
      </c>
      <c r="L41" s="156"/>
      <c r="M41" s="23"/>
    </row>
    <row r="42" spans="2:13" s="22" customFormat="1" ht="14.45" customHeight="1">
      <c r="B42" s="23"/>
      <c r="M42" s="23"/>
    </row>
    <row r="43" spans="2:13" ht="14.45" customHeight="1">
      <c r="B43" s="77"/>
      <c r="M43" s="77"/>
    </row>
    <row r="44" spans="2:13" ht="14.45" customHeight="1">
      <c r="B44" s="77"/>
      <c r="M44" s="77"/>
    </row>
    <row r="45" spans="2:13" ht="14.45" customHeight="1">
      <c r="B45" s="77"/>
      <c r="M45" s="77"/>
    </row>
    <row r="46" spans="2:13" ht="14.45" customHeight="1">
      <c r="B46" s="77"/>
      <c r="M46" s="77"/>
    </row>
    <row r="47" spans="2:13" ht="14.45" customHeight="1">
      <c r="B47" s="77"/>
      <c r="M47" s="77"/>
    </row>
    <row r="48" spans="2:13" ht="14.45" customHeight="1">
      <c r="B48" s="77"/>
      <c r="M48" s="77"/>
    </row>
    <row r="49" spans="2:13" ht="14.45" customHeight="1">
      <c r="B49" s="77"/>
      <c r="M49" s="77"/>
    </row>
    <row r="50" spans="2:13" s="22" customFormat="1" ht="14.45" customHeight="1">
      <c r="B50" s="23"/>
      <c r="D50" s="79" t="s">
        <v>65</v>
      </c>
      <c r="E50" s="78"/>
      <c r="F50" s="78"/>
      <c r="G50" s="79" t="s">
        <v>64</v>
      </c>
      <c r="H50" s="78"/>
      <c r="I50" s="78"/>
      <c r="J50" s="78"/>
      <c r="K50" s="78"/>
      <c r="L50" s="78"/>
      <c r="M50" s="23"/>
    </row>
    <row r="51" spans="2:13" ht="12.75">
      <c r="B51" s="77"/>
      <c r="M51" s="77"/>
    </row>
    <row r="52" spans="2:13" ht="12.75">
      <c r="B52" s="77"/>
      <c r="M52" s="77"/>
    </row>
    <row r="53" spans="2:13" ht="12.75">
      <c r="B53" s="77"/>
      <c r="M53" s="77"/>
    </row>
    <row r="54" spans="2:13" ht="12.75">
      <c r="B54" s="77"/>
      <c r="M54" s="77"/>
    </row>
    <row r="55" spans="2:13" ht="12.75">
      <c r="B55" s="77"/>
      <c r="M55" s="77"/>
    </row>
    <row r="56" spans="2:13" ht="12.75">
      <c r="B56" s="77"/>
      <c r="M56" s="77"/>
    </row>
    <row r="57" spans="2:13" ht="12.75">
      <c r="B57" s="77"/>
      <c r="M57" s="77"/>
    </row>
    <row r="58" spans="2:13" ht="12.75">
      <c r="B58" s="77"/>
      <c r="M58" s="77"/>
    </row>
    <row r="59" spans="2:13" ht="12.75">
      <c r="B59" s="77"/>
      <c r="M59" s="77"/>
    </row>
    <row r="60" spans="2:13" ht="12.75">
      <c r="B60" s="77"/>
      <c r="M60" s="77"/>
    </row>
    <row r="61" spans="2:13" s="22" customFormat="1" ht="12.75">
      <c r="B61" s="23"/>
      <c r="D61" s="76" t="s">
        <v>62</v>
      </c>
      <c r="E61" s="75"/>
      <c r="F61" s="155" t="s">
        <v>61</v>
      </c>
      <c r="G61" s="76" t="s">
        <v>62</v>
      </c>
      <c r="H61" s="75"/>
      <c r="I61" s="75"/>
      <c r="J61" s="154" t="s">
        <v>61</v>
      </c>
      <c r="K61" s="75"/>
      <c r="L61" s="75"/>
      <c r="M61" s="23"/>
    </row>
    <row r="62" spans="2:13" ht="12.75">
      <c r="B62" s="77"/>
      <c r="M62" s="77"/>
    </row>
    <row r="63" spans="2:13" ht="12.75">
      <c r="B63" s="77"/>
      <c r="M63" s="77"/>
    </row>
    <row r="64" spans="2:13" ht="12.75">
      <c r="B64" s="77"/>
      <c r="M64" s="77"/>
    </row>
    <row r="65" spans="2:13" s="22" customFormat="1" ht="12.75">
      <c r="B65" s="23"/>
      <c r="D65" s="79" t="s">
        <v>63</v>
      </c>
      <c r="E65" s="78"/>
      <c r="F65" s="78"/>
      <c r="G65" s="79" t="s">
        <v>883</v>
      </c>
      <c r="H65" s="78"/>
      <c r="I65" s="78"/>
      <c r="J65" s="78"/>
      <c r="K65" s="78"/>
      <c r="L65" s="78"/>
      <c r="M65" s="23"/>
    </row>
    <row r="66" spans="2:13" ht="12.75">
      <c r="B66" s="77"/>
      <c r="M66" s="77"/>
    </row>
    <row r="67" spans="2:13" ht="12.75">
      <c r="B67" s="77"/>
      <c r="M67" s="77"/>
    </row>
    <row r="68" spans="2:13" ht="12.75">
      <c r="B68" s="77"/>
      <c r="M68" s="77"/>
    </row>
    <row r="69" spans="2:13" ht="12.75">
      <c r="B69" s="77"/>
      <c r="M69" s="77"/>
    </row>
    <row r="70" spans="2:13" ht="12.75">
      <c r="B70" s="77"/>
      <c r="M70" s="77"/>
    </row>
    <row r="71" spans="2:13" ht="12.75">
      <c r="B71" s="77"/>
      <c r="M71" s="77"/>
    </row>
    <row r="72" spans="2:13" ht="12.75">
      <c r="B72" s="77"/>
      <c r="M72" s="77"/>
    </row>
    <row r="73" spans="2:13" ht="12.75">
      <c r="B73" s="77"/>
      <c r="M73" s="77"/>
    </row>
    <row r="74" spans="2:13" ht="12.75">
      <c r="B74" s="77"/>
      <c r="M74" s="77"/>
    </row>
    <row r="75" spans="2:13" ht="12.75">
      <c r="B75" s="77"/>
      <c r="M75" s="77"/>
    </row>
    <row r="76" spans="2:13" s="22" customFormat="1" ht="12.75">
      <c r="B76" s="23"/>
      <c r="D76" s="76" t="s">
        <v>62</v>
      </c>
      <c r="E76" s="75"/>
      <c r="F76" s="155" t="s">
        <v>61</v>
      </c>
      <c r="G76" s="76" t="s">
        <v>62</v>
      </c>
      <c r="H76" s="75"/>
      <c r="I76" s="75"/>
      <c r="J76" s="154" t="s">
        <v>61</v>
      </c>
      <c r="K76" s="75"/>
      <c r="L76" s="75"/>
      <c r="M76" s="23"/>
    </row>
    <row r="77" spans="2:13" s="22" customFormat="1" ht="14.45" customHeight="1">
      <c r="B77" s="25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3"/>
    </row>
    <row r="81" spans="2:13" s="22" customFormat="1" ht="6.95" customHeight="1" hidden="1">
      <c r="B81" s="74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23"/>
    </row>
    <row r="82" spans="2:13" s="22" customFormat="1" ht="24.95" customHeight="1" hidden="1">
      <c r="B82" s="23"/>
      <c r="C82" s="72" t="s">
        <v>780</v>
      </c>
      <c r="M82" s="23"/>
    </row>
    <row r="83" spans="2:13" s="22" customFormat="1" ht="6.95" customHeight="1" hidden="1">
      <c r="B83" s="23"/>
      <c r="M83" s="23"/>
    </row>
    <row r="84" spans="2:13" s="22" customFormat="1" ht="12" customHeight="1" hidden="1">
      <c r="B84" s="23"/>
      <c r="C84" s="65" t="s">
        <v>58</v>
      </c>
      <c r="M84" s="23"/>
    </row>
    <row r="85" spans="2:13" s="22" customFormat="1" ht="16.5" customHeight="1" hidden="1">
      <c r="B85" s="23"/>
      <c r="E85" s="205" t="str">
        <f>E7</f>
        <v>Rekonstrukce elektroinstalace - budova H, jesle FM</v>
      </c>
      <c r="F85" s="206"/>
      <c r="G85" s="206"/>
      <c r="H85" s="206"/>
      <c r="M85" s="23"/>
    </row>
    <row r="86" spans="2:13" s="22" customFormat="1" ht="12" customHeight="1" hidden="1">
      <c r="B86" s="23"/>
      <c r="C86" s="65" t="s">
        <v>766</v>
      </c>
      <c r="M86" s="23"/>
    </row>
    <row r="87" spans="2:13" s="22" customFormat="1" ht="16.5" customHeight="1" hidden="1">
      <c r="B87" s="23"/>
      <c r="E87" s="198" t="str">
        <f>E9</f>
        <v xml:space="preserve">ELI - Elektro část </v>
      </c>
      <c r="F87" s="207"/>
      <c r="G87" s="207"/>
      <c r="H87" s="207"/>
      <c r="M87" s="23"/>
    </row>
    <row r="88" spans="2:13" s="22" customFormat="1" ht="6.95" customHeight="1" hidden="1">
      <c r="B88" s="23"/>
      <c r="M88" s="23"/>
    </row>
    <row r="89" spans="2:13" s="22" customFormat="1" ht="12" customHeight="1" hidden="1">
      <c r="B89" s="23"/>
      <c r="C89" s="65" t="s">
        <v>57</v>
      </c>
      <c r="F89" s="91" t="str">
        <f>F12</f>
        <v xml:space="preserve"> </v>
      </c>
      <c r="I89" s="65" t="s">
        <v>4</v>
      </c>
      <c r="J89" s="66" t="str">
        <f>IF(J12="","",J12)</f>
        <v>11. 3. 2024</v>
      </c>
      <c r="M89" s="23"/>
    </row>
    <row r="90" spans="2:13" s="22" customFormat="1" ht="6.95" customHeight="1" hidden="1">
      <c r="B90" s="23"/>
      <c r="M90" s="23"/>
    </row>
    <row r="91" spans="2:13" s="22" customFormat="1" ht="15.2" customHeight="1" hidden="1">
      <c r="B91" s="23"/>
      <c r="C91" s="65" t="s">
        <v>56</v>
      </c>
      <c r="F91" s="91" t="str">
        <f>E15</f>
        <v>statutární město Frýdek - Místek</v>
      </c>
      <c r="I91" s="65" t="s">
        <v>55</v>
      </c>
      <c r="J91" s="89" t="str">
        <f>E21</f>
        <v>kolektiv TPe</v>
      </c>
      <c r="M91" s="23"/>
    </row>
    <row r="92" spans="2:13" s="22" customFormat="1" ht="15.2" customHeight="1" hidden="1">
      <c r="B92" s="23"/>
      <c r="C92" s="65" t="s">
        <v>882</v>
      </c>
      <c r="F92" s="91" t="str">
        <f>IF(E18="","",E18)</f>
        <v>Vyplň údaj</v>
      </c>
      <c r="I92" s="65" t="s">
        <v>53</v>
      </c>
      <c r="J92" s="89" t="str">
        <f>E24</f>
        <v>Pavlína Chmielová</v>
      </c>
      <c r="M92" s="23"/>
    </row>
    <row r="93" spans="2:13" s="22" customFormat="1" ht="10.35" customHeight="1" hidden="1">
      <c r="B93" s="23"/>
      <c r="M93" s="23"/>
    </row>
    <row r="94" spans="2:13" s="22" customFormat="1" ht="29.25" customHeight="1" hidden="1">
      <c r="B94" s="23"/>
      <c r="C94" s="153" t="s">
        <v>779</v>
      </c>
      <c r="D94" s="151"/>
      <c r="E94" s="151"/>
      <c r="F94" s="151"/>
      <c r="G94" s="151"/>
      <c r="H94" s="151"/>
      <c r="I94" s="152" t="s">
        <v>778</v>
      </c>
      <c r="J94" s="152" t="s">
        <v>777</v>
      </c>
      <c r="K94" s="152" t="s">
        <v>760</v>
      </c>
      <c r="L94" s="151"/>
      <c r="M94" s="23"/>
    </row>
    <row r="95" spans="2:13" s="22" customFormat="1" ht="10.35" customHeight="1" hidden="1">
      <c r="B95" s="23"/>
      <c r="M95" s="23"/>
    </row>
    <row r="96" spans="2:47" s="22" customFormat="1" ht="22.9" customHeight="1" hidden="1">
      <c r="B96" s="23"/>
      <c r="C96" s="150" t="s">
        <v>776</v>
      </c>
      <c r="I96" s="51">
        <f>Q124</f>
        <v>0</v>
      </c>
      <c r="J96" s="51">
        <f>R124</f>
        <v>0</v>
      </c>
      <c r="K96" s="51">
        <f>K124</f>
        <v>0</v>
      </c>
      <c r="M96" s="23"/>
      <c r="AU96" s="90" t="s">
        <v>748</v>
      </c>
    </row>
    <row r="97" spans="2:13" s="145" customFormat="1" ht="24.95" customHeight="1" hidden="1">
      <c r="B97" s="146"/>
      <c r="D97" s="149" t="s">
        <v>775</v>
      </c>
      <c r="E97" s="148"/>
      <c r="F97" s="148"/>
      <c r="G97" s="148"/>
      <c r="H97" s="148"/>
      <c r="I97" s="147">
        <f>Q125</f>
        <v>0</v>
      </c>
      <c r="J97" s="147">
        <f>R125</f>
        <v>0</v>
      </c>
      <c r="K97" s="147">
        <f>K125</f>
        <v>0</v>
      </c>
      <c r="M97" s="146"/>
    </row>
    <row r="98" spans="2:13" s="145" customFormat="1" ht="24.95" customHeight="1" hidden="1">
      <c r="B98" s="146"/>
      <c r="D98" s="149" t="s">
        <v>774</v>
      </c>
      <c r="E98" s="148"/>
      <c r="F98" s="148"/>
      <c r="G98" s="148"/>
      <c r="H98" s="148"/>
      <c r="I98" s="147">
        <f>Q137</f>
        <v>0</v>
      </c>
      <c r="J98" s="147">
        <f>R137</f>
        <v>0</v>
      </c>
      <c r="K98" s="147">
        <f>K137</f>
        <v>0</v>
      </c>
      <c r="M98" s="146"/>
    </row>
    <row r="99" spans="2:13" s="145" customFormat="1" ht="24.95" customHeight="1" hidden="1">
      <c r="B99" s="146"/>
      <c r="D99" s="149" t="s">
        <v>773</v>
      </c>
      <c r="E99" s="148"/>
      <c r="F99" s="148"/>
      <c r="G99" s="148"/>
      <c r="H99" s="148"/>
      <c r="I99" s="147">
        <f>Q144</f>
        <v>0</v>
      </c>
      <c r="J99" s="147">
        <f>R144</f>
        <v>0</v>
      </c>
      <c r="K99" s="147">
        <f>K144</f>
        <v>0</v>
      </c>
      <c r="M99" s="146"/>
    </row>
    <row r="100" spans="2:13" s="145" customFormat="1" ht="24.95" customHeight="1" hidden="1">
      <c r="B100" s="146"/>
      <c r="D100" s="149" t="s">
        <v>772</v>
      </c>
      <c r="E100" s="148"/>
      <c r="F100" s="148"/>
      <c r="G100" s="148"/>
      <c r="H100" s="148"/>
      <c r="I100" s="147">
        <f>Q173</f>
        <v>0</v>
      </c>
      <c r="J100" s="147">
        <f>R173</f>
        <v>0</v>
      </c>
      <c r="K100" s="147">
        <f>K173</f>
        <v>0</v>
      </c>
      <c r="M100" s="146"/>
    </row>
    <row r="101" spans="2:13" s="145" customFormat="1" ht="24.95" customHeight="1" hidden="1">
      <c r="B101" s="146"/>
      <c r="D101" s="149" t="s">
        <v>771</v>
      </c>
      <c r="E101" s="148"/>
      <c r="F101" s="148"/>
      <c r="G101" s="148"/>
      <c r="H101" s="148"/>
      <c r="I101" s="147">
        <f>Q213</f>
        <v>0</v>
      </c>
      <c r="J101" s="147">
        <f>R213</f>
        <v>0</v>
      </c>
      <c r="K101" s="147">
        <f>K213</f>
        <v>0</v>
      </c>
      <c r="M101" s="146"/>
    </row>
    <row r="102" spans="2:13" s="145" customFormat="1" ht="24.95" customHeight="1" hidden="1">
      <c r="B102" s="146"/>
      <c r="D102" s="149" t="s">
        <v>770</v>
      </c>
      <c r="E102" s="148"/>
      <c r="F102" s="148"/>
      <c r="G102" s="148"/>
      <c r="H102" s="148"/>
      <c r="I102" s="147">
        <f>Q230</f>
        <v>0</v>
      </c>
      <c r="J102" s="147">
        <f>R230</f>
        <v>0</v>
      </c>
      <c r="K102" s="147">
        <f>K230</f>
        <v>0</v>
      </c>
      <c r="M102" s="146"/>
    </row>
    <row r="103" spans="2:13" s="145" customFormat="1" ht="24.95" customHeight="1" hidden="1">
      <c r="B103" s="146"/>
      <c r="D103" s="149" t="s">
        <v>769</v>
      </c>
      <c r="E103" s="148"/>
      <c r="F103" s="148"/>
      <c r="G103" s="148"/>
      <c r="H103" s="148"/>
      <c r="I103" s="147">
        <f>Q265</f>
        <v>0</v>
      </c>
      <c r="J103" s="147">
        <f>R265</f>
        <v>0</v>
      </c>
      <c r="K103" s="147">
        <f>K265</f>
        <v>0</v>
      </c>
      <c r="M103" s="146"/>
    </row>
    <row r="104" spans="2:13" s="145" customFormat="1" ht="24.95" customHeight="1" hidden="1">
      <c r="B104" s="146"/>
      <c r="D104" s="149" t="s">
        <v>768</v>
      </c>
      <c r="E104" s="148"/>
      <c r="F104" s="148"/>
      <c r="G104" s="148"/>
      <c r="H104" s="148"/>
      <c r="I104" s="147">
        <f>Q276</f>
        <v>0</v>
      </c>
      <c r="J104" s="147">
        <f>R276</f>
        <v>0</v>
      </c>
      <c r="K104" s="147">
        <f>K276</f>
        <v>0</v>
      </c>
      <c r="M104" s="146"/>
    </row>
    <row r="105" spans="2:13" s="22" customFormat="1" ht="21.75" customHeight="1" hidden="1">
      <c r="B105" s="23"/>
      <c r="M105" s="23"/>
    </row>
    <row r="106" spans="2:13" s="22" customFormat="1" ht="6.95" customHeight="1" hidden="1">
      <c r="B106" s="25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3"/>
    </row>
    <row r="107" ht="12.75" hidden="1"/>
    <row r="108" ht="12.75" hidden="1"/>
    <row r="109" ht="12.75" hidden="1"/>
    <row r="110" spans="2:13" s="22" customFormat="1" ht="6.95" customHeight="1">
      <c r="B110" s="74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23"/>
    </row>
    <row r="111" spans="2:13" s="22" customFormat="1" ht="24.95" customHeight="1">
      <c r="B111" s="23"/>
      <c r="C111" s="72" t="s">
        <v>767</v>
      </c>
      <c r="M111" s="23"/>
    </row>
    <row r="112" spans="2:13" s="22" customFormat="1" ht="6.95" customHeight="1">
      <c r="B112" s="23"/>
      <c r="M112" s="23"/>
    </row>
    <row r="113" spans="2:13" s="22" customFormat="1" ht="12" customHeight="1">
      <c r="B113" s="23"/>
      <c r="C113" s="65" t="s">
        <v>58</v>
      </c>
      <c r="M113" s="23"/>
    </row>
    <row r="114" spans="2:13" s="22" customFormat="1" ht="16.5" customHeight="1">
      <c r="B114" s="23"/>
      <c r="E114" s="205" t="str">
        <f>E7</f>
        <v>Rekonstrukce elektroinstalace - budova H, jesle FM</v>
      </c>
      <c r="F114" s="206"/>
      <c r="G114" s="206"/>
      <c r="H114" s="206"/>
      <c r="M114" s="23"/>
    </row>
    <row r="115" spans="2:13" s="22" customFormat="1" ht="12" customHeight="1">
      <c r="B115" s="23"/>
      <c r="C115" s="65" t="s">
        <v>766</v>
      </c>
      <c r="M115" s="23"/>
    </row>
    <row r="116" spans="2:13" s="22" customFormat="1" ht="16.5" customHeight="1">
      <c r="B116" s="23"/>
      <c r="E116" s="198" t="str">
        <f>E9</f>
        <v xml:space="preserve">ELI - Elektro část </v>
      </c>
      <c r="F116" s="207"/>
      <c r="G116" s="207"/>
      <c r="H116" s="207"/>
      <c r="M116" s="23"/>
    </row>
    <row r="117" spans="2:13" s="22" customFormat="1" ht="6.95" customHeight="1">
      <c r="B117" s="23"/>
      <c r="M117" s="23"/>
    </row>
    <row r="118" spans="2:13" s="22" customFormat="1" ht="12" customHeight="1">
      <c r="B118" s="23"/>
      <c r="C118" s="65" t="s">
        <v>57</v>
      </c>
      <c r="F118" s="91" t="str">
        <f>F12</f>
        <v xml:space="preserve"> </v>
      </c>
      <c r="I118" s="65" t="s">
        <v>4</v>
      </c>
      <c r="J118" s="66" t="str">
        <f>IF(J12="","",J12)</f>
        <v>11. 3. 2024</v>
      </c>
      <c r="M118" s="23"/>
    </row>
    <row r="119" spans="2:13" s="22" customFormat="1" ht="6.95" customHeight="1">
      <c r="B119" s="23"/>
      <c r="M119" s="23"/>
    </row>
    <row r="120" spans="2:13" s="22" customFormat="1" ht="15.2" customHeight="1">
      <c r="B120" s="23"/>
      <c r="C120" s="65" t="s">
        <v>56</v>
      </c>
      <c r="F120" s="91" t="str">
        <f>E15</f>
        <v>statutární město Frýdek - Místek</v>
      </c>
      <c r="I120" s="65" t="s">
        <v>55</v>
      </c>
      <c r="J120" s="89" t="str">
        <f>E21</f>
        <v>kolektiv TPe</v>
      </c>
      <c r="M120" s="23"/>
    </row>
    <row r="121" spans="2:13" s="22" customFormat="1" ht="15.2" customHeight="1">
      <c r="B121" s="23"/>
      <c r="C121" s="65" t="s">
        <v>882</v>
      </c>
      <c r="F121" s="91" t="str">
        <f>IF(E18="","",E18)</f>
        <v>Vyplň údaj</v>
      </c>
      <c r="I121" s="65" t="s">
        <v>53</v>
      </c>
      <c r="J121" s="89" t="str">
        <f>E24</f>
        <v>Pavlína Chmielová</v>
      </c>
      <c r="M121" s="23"/>
    </row>
    <row r="122" spans="2:13" s="22" customFormat="1" ht="10.35" customHeight="1">
      <c r="B122" s="23"/>
      <c r="M122" s="23"/>
    </row>
    <row r="123" spans="2:24" s="139" customFormat="1" ht="29.25" customHeight="1">
      <c r="B123" s="140"/>
      <c r="C123" s="144" t="s">
        <v>765</v>
      </c>
      <c r="D123" s="143" t="s">
        <v>48</v>
      </c>
      <c r="E123" s="143" t="s">
        <v>52</v>
      </c>
      <c r="F123" s="143" t="s">
        <v>51</v>
      </c>
      <c r="G123" s="143" t="s">
        <v>764</v>
      </c>
      <c r="H123" s="143" t="s">
        <v>763</v>
      </c>
      <c r="I123" s="143" t="s">
        <v>762</v>
      </c>
      <c r="J123" s="143" t="s">
        <v>761</v>
      </c>
      <c r="K123" s="142" t="s">
        <v>760</v>
      </c>
      <c r="L123" s="141" t="s">
        <v>759</v>
      </c>
      <c r="M123" s="140"/>
      <c r="N123" s="59" t="s">
        <v>20</v>
      </c>
      <c r="O123" s="58" t="s">
        <v>74</v>
      </c>
      <c r="P123" s="58" t="s">
        <v>758</v>
      </c>
      <c r="Q123" s="58" t="s">
        <v>757</v>
      </c>
      <c r="R123" s="58" t="s">
        <v>756</v>
      </c>
      <c r="S123" s="58" t="s">
        <v>755</v>
      </c>
      <c r="T123" s="58" t="s">
        <v>754</v>
      </c>
      <c r="U123" s="58" t="s">
        <v>753</v>
      </c>
      <c r="V123" s="58" t="s">
        <v>752</v>
      </c>
      <c r="W123" s="58" t="s">
        <v>751</v>
      </c>
      <c r="X123" s="57" t="s">
        <v>750</v>
      </c>
    </row>
    <row r="124" spans="2:63" s="22" customFormat="1" ht="22.9" customHeight="1">
      <c r="B124" s="23"/>
      <c r="C124" s="53" t="s">
        <v>749</v>
      </c>
      <c r="K124" s="138">
        <f>BK124</f>
        <v>0</v>
      </c>
      <c r="M124" s="23"/>
      <c r="N124" s="56"/>
      <c r="O124" s="55"/>
      <c r="P124" s="55"/>
      <c r="Q124" s="137">
        <f>Q125+Q137+Q144+Q173+Q213+Q230+Q265+Q276</f>
        <v>0</v>
      </c>
      <c r="R124" s="137">
        <f>R125+R137+R144+R173+R213+R230+R265+R276</f>
        <v>0</v>
      </c>
      <c r="S124" s="55"/>
      <c r="T124" s="136">
        <f>T125+T137+T144+T173+T213+T230+T265+T276</f>
        <v>0</v>
      </c>
      <c r="U124" s="55"/>
      <c r="V124" s="136">
        <f>V125+V137+V144+V173+V213+V230+V265+V276</f>
        <v>30.19005</v>
      </c>
      <c r="W124" s="55"/>
      <c r="X124" s="135">
        <f>X125+X137+X144+X173+X213+X230+X265+X276</f>
        <v>53.736549999999994</v>
      </c>
      <c r="AT124" s="90" t="s">
        <v>32</v>
      </c>
      <c r="AU124" s="90" t="s">
        <v>748</v>
      </c>
      <c r="BK124" s="134">
        <f>BK125+BK137+BK144+BK173+BK213+BK230+BK265+BK276</f>
        <v>0</v>
      </c>
    </row>
    <row r="125" spans="2:63" s="123" customFormat="1" ht="25.9" customHeight="1">
      <c r="B125" s="131"/>
      <c r="D125" s="125" t="s">
        <v>32</v>
      </c>
      <c r="E125" s="133" t="s">
        <v>747</v>
      </c>
      <c r="F125" s="133" t="s">
        <v>746</v>
      </c>
      <c r="I125" s="223"/>
      <c r="J125" s="223"/>
      <c r="K125" s="132">
        <f>BK125</f>
        <v>0</v>
      </c>
      <c r="M125" s="131"/>
      <c r="N125" s="130"/>
      <c r="Q125" s="129">
        <f>SUM(Q126:Q136)</f>
        <v>0</v>
      </c>
      <c r="R125" s="129">
        <f>SUM(R126:R136)</f>
        <v>0</v>
      </c>
      <c r="T125" s="128">
        <f>SUM(T126:T136)</f>
        <v>0</v>
      </c>
      <c r="V125" s="128">
        <f>SUM(V126:V136)</f>
        <v>0.19935250000000002</v>
      </c>
      <c r="X125" s="127">
        <f>SUM(X126:X136)</f>
        <v>0</v>
      </c>
      <c r="AR125" s="125" t="s">
        <v>224</v>
      </c>
      <c r="AT125" s="126" t="s">
        <v>32</v>
      </c>
      <c r="AU125" s="126" t="s">
        <v>31</v>
      </c>
      <c r="AY125" s="125" t="s">
        <v>100</v>
      </c>
      <c r="BK125" s="124">
        <f>SUM(BK126:BK136)</f>
        <v>0</v>
      </c>
    </row>
    <row r="126" spans="2:65" s="22" customFormat="1" ht="24.2" customHeight="1">
      <c r="B126" s="23"/>
      <c r="C126" s="110" t="s">
        <v>22</v>
      </c>
      <c r="D126" s="110" t="s">
        <v>101</v>
      </c>
      <c r="E126" s="109" t="s">
        <v>745</v>
      </c>
      <c r="F126" s="108" t="s">
        <v>744</v>
      </c>
      <c r="G126" s="107" t="s">
        <v>144</v>
      </c>
      <c r="H126" s="106">
        <v>10</v>
      </c>
      <c r="I126" s="218"/>
      <c r="J126" s="218"/>
      <c r="K126" s="105">
        <f>ROUND(P126*H126,1)</f>
        <v>0</v>
      </c>
      <c r="L126" s="104"/>
      <c r="M126" s="23"/>
      <c r="N126" s="220" t="s">
        <v>20</v>
      </c>
      <c r="O126" s="114" t="s">
        <v>73</v>
      </c>
      <c r="P126" s="113">
        <f>I126+J126</f>
        <v>0</v>
      </c>
      <c r="Q126" s="113">
        <f>ROUND(I126*H126,1)</f>
        <v>0</v>
      </c>
      <c r="R126" s="113">
        <f>ROUND(J126*H126,1)</f>
        <v>0</v>
      </c>
      <c r="T126" s="112">
        <f>S126*H126</f>
        <v>0</v>
      </c>
      <c r="U126" s="112">
        <v>0</v>
      </c>
      <c r="V126" s="112">
        <f>U126*H126</f>
        <v>0</v>
      </c>
      <c r="W126" s="112">
        <v>0</v>
      </c>
      <c r="X126" s="111">
        <f>W126*H126</f>
        <v>0</v>
      </c>
      <c r="AR126" s="98" t="s">
        <v>143</v>
      </c>
      <c r="AT126" s="98" t="s">
        <v>101</v>
      </c>
      <c r="AU126" s="98" t="s">
        <v>22</v>
      </c>
      <c r="AY126" s="90" t="s">
        <v>100</v>
      </c>
      <c r="BE126" s="99">
        <f>IF(O126="základní",K126,0)</f>
        <v>0</v>
      </c>
      <c r="BF126" s="99">
        <f>IF(O126="snížená",K126,0)</f>
        <v>0</v>
      </c>
      <c r="BG126" s="99">
        <f>IF(O126="zákl. přenesená",K126,0)</f>
        <v>0</v>
      </c>
      <c r="BH126" s="99">
        <f>IF(O126="sníž. přenesená",K126,0)</f>
        <v>0</v>
      </c>
      <c r="BI126" s="99">
        <f>IF(O126="nulová",K126,0)</f>
        <v>0</v>
      </c>
      <c r="BJ126" s="90" t="s">
        <v>22</v>
      </c>
      <c r="BK126" s="99">
        <f>ROUND(P126*H126,1)</f>
        <v>0</v>
      </c>
      <c r="BL126" s="90" t="s">
        <v>143</v>
      </c>
      <c r="BM126" s="98" t="s">
        <v>743</v>
      </c>
    </row>
    <row r="127" spans="2:65" s="22" customFormat="1" ht="24.2" customHeight="1">
      <c r="B127" s="23"/>
      <c r="C127" s="110" t="s">
        <v>19</v>
      </c>
      <c r="D127" s="110" t="s">
        <v>101</v>
      </c>
      <c r="E127" s="109" t="s">
        <v>742</v>
      </c>
      <c r="F127" s="108" t="s">
        <v>741</v>
      </c>
      <c r="G127" s="107" t="s">
        <v>144</v>
      </c>
      <c r="H127" s="106">
        <v>49</v>
      </c>
      <c r="I127" s="218"/>
      <c r="J127" s="218"/>
      <c r="K127" s="105">
        <f>ROUND(P127*H127,1)</f>
        <v>0</v>
      </c>
      <c r="L127" s="104"/>
      <c r="M127" s="23"/>
      <c r="N127" s="220" t="s">
        <v>20</v>
      </c>
      <c r="O127" s="114" t="s">
        <v>73</v>
      </c>
      <c r="P127" s="113">
        <f>I127+J127</f>
        <v>0</v>
      </c>
      <c r="Q127" s="113">
        <f>ROUND(I127*H127,1)</f>
        <v>0</v>
      </c>
      <c r="R127" s="113">
        <f>ROUND(J127*H127,1)</f>
        <v>0</v>
      </c>
      <c r="T127" s="112">
        <f>S127*H127</f>
        <v>0</v>
      </c>
      <c r="U127" s="112">
        <v>0</v>
      </c>
      <c r="V127" s="112">
        <f>U127*H127</f>
        <v>0</v>
      </c>
      <c r="W127" s="112">
        <v>0</v>
      </c>
      <c r="X127" s="111">
        <f>W127*H127</f>
        <v>0</v>
      </c>
      <c r="AR127" s="98" t="s">
        <v>143</v>
      </c>
      <c r="AT127" s="98" t="s">
        <v>101</v>
      </c>
      <c r="AU127" s="98" t="s">
        <v>22</v>
      </c>
      <c r="AY127" s="90" t="s">
        <v>100</v>
      </c>
      <c r="BE127" s="99">
        <f>IF(O127="základní",K127,0)</f>
        <v>0</v>
      </c>
      <c r="BF127" s="99">
        <f>IF(O127="snížená",K127,0)</f>
        <v>0</v>
      </c>
      <c r="BG127" s="99">
        <f>IF(O127="zákl. přenesená",K127,0)</f>
        <v>0</v>
      </c>
      <c r="BH127" s="99">
        <f>IF(O127="sníž. přenesená",K127,0)</f>
        <v>0</v>
      </c>
      <c r="BI127" s="99">
        <f>IF(O127="nulová",K127,0)</f>
        <v>0</v>
      </c>
      <c r="BJ127" s="90" t="s">
        <v>22</v>
      </c>
      <c r="BK127" s="99">
        <f>ROUND(P127*H127,1)</f>
        <v>0</v>
      </c>
      <c r="BL127" s="90" t="s">
        <v>143</v>
      </c>
      <c r="BM127" s="98" t="s">
        <v>740</v>
      </c>
    </row>
    <row r="128" spans="2:65" s="22" customFormat="1" ht="33" customHeight="1">
      <c r="B128" s="23"/>
      <c r="C128" s="110" t="s">
        <v>224</v>
      </c>
      <c r="D128" s="110" t="s">
        <v>101</v>
      </c>
      <c r="E128" s="109" t="s">
        <v>739</v>
      </c>
      <c r="F128" s="108" t="s">
        <v>738</v>
      </c>
      <c r="G128" s="107" t="s">
        <v>137</v>
      </c>
      <c r="H128" s="106">
        <v>495</v>
      </c>
      <c r="I128" s="218"/>
      <c r="J128" s="218"/>
      <c r="K128" s="105">
        <f>ROUND(P128*H128,1)</f>
        <v>0</v>
      </c>
      <c r="L128" s="104"/>
      <c r="M128" s="23"/>
      <c r="N128" s="220" t="s">
        <v>20</v>
      </c>
      <c r="O128" s="114" t="s">
        <v>73</v>
      </c>
      <c r="P128" s="113">
        <f>I128+J128</f>
        <v>0</v>
      </c>
      <c r="Q128" s="113">
        <f>ROUND(I128*H128,1)</f>
        <v>0</v>
      </c>
      <c r="R128" s="113">
        <f>ROUND(J128*H128,1)</f>
        <v>0</v>
      </c>
      <c r="T128" s="112">
        <f>S128*H128</f>
        <v>0</v>
      </c>
      <c r="U128" s="112">
        <v>0</v>
      </c>
      <c r="V128" s="112">
        <f>U128*H128</f>
        <v>0</v>
      </c>
      <c r="W128" s="112">
        <v>0</v>
      </c>
      <c r="X128" s="111">
        <f>W128*H128</f>
        <v>0</v>
      </c>
      <c r="AR128" s="98" t="s">
        <v>143</v>
      </c>
      <c r="AT128" s="98" t="s">
        <v>101</v>
      </c>
      <c r="AU128" s="98" t="s">
        <v>22</v>
      </c>
      <c r="AY128" s="90" t="s">
        <v>100</v>
      </c>
      <c r="BE128" s="99">
        <f>IF(O128="základní",K128,0)</f>
        <v>0</v>
      </c>
      <c r="BF128" s="99">
        <f>IF(O128="snížená",K128,0)</f>
        <v>0</v>
      </c>
      <c r="BG128" s="99">
        <f>IF(O128="zákl. přenesená",K128,0)</f>
        <v>0</v>
      </c>
      <c r="BH128" s="99">
        <f>IF(O128="sníž. přenesená",K128,0)</f>
        <v>0</v>
      </c>
      <c r="BI128" s="99">
        <f>IF(O128="nulová",K128,0)</f>
        <v>0</v>
      </c>
      <c r="BJ128" s="90" t="s">
        <v>22</v>
      </c>
      <c r="BK128" s="99">
        <f>ROUND(P128*H128,1)</f>
        <v>0</v>
      </c>
      <c r="BL128" s="90" t="s">
        <v>143</v>
      </c>
      <c r="BM128" s="98" t="s">
        <v>737</v>
      </c>
    </row>
    <row r="129" spans="2:65" s="22" customFormat="1" ht="24.2" customHeight="1">
      <c r="B129" s="23"/>
      <c r="C129" s="122" t="s">
        <v>736</v>
      </c>
      <c r="D129" s="122" t="s">
        <v>180</v>
      </c>
      <c r="E129" s="121" t="s">
        <v>735</v>
      </c>
      <c r="F129" s="120" t="s">
        <v>734</v>
      </c>
      <c r="G129" s="119" t="s">
        <v>137</v>
      </c>
      <c r="H129" s="118">
        <v>569.25</v>
      </c>
      <c r="I129" s="222"/>
      <c r="J129" s="116"/>
      <c r="K129" s="117">
        <f>ROUND(P129*H129,1)</f>
        <v>0</v>
      </c>
      <c r="L129" s="116"/>
      <c r="M129" s="115"/>
      <c r="N129" s="221" t="s">
        <v>20</v>
      </c>
      <c r="O129" s="114" t="s">
        <v>73</v>
      </c>
      <c r="P129" s="113">
        <f>I129+J129</f>
        <v>0</v>
      </c>
      <c r="Q129" s="113">
        <f>ROUND(I129*H129,1)</f>
        <v>0</v>
      </c>
      <c r="R129" s="113">
        <f>ROUND(J129*H129,1)</f>
        <v>0</v>
      </c>
      <c r="T129" s="112">
        <f>S129*H129</f>
        <v>0</v>
      </c>
      <c r="U129" s="112">
        <v>0.00017</v>
      </c>
      <c r="V129" s="112">
        <f>U129*H129</f>
        <v>0.09677250000000001</v>
      </c>
      <c r="W129" s="112">
        <v>0</v>
      </c>
      <c r="X129" s="111">
        <f>W129*H129</f>
        <v>0</v>
      </c>
      <c r="AR129" s="98" t="s">
        <v>99</v>
      </c>
      <c r="AT129" s="98" t="s">
        <v>180</v>
      </c>
      <c r="AU129" s="98" t="s">
        <v>22</v>
      </c>
      <c r="AY129" s="90" t="s">
        <v>100</v>
      </c>
      <c r="BE129" s="99">
        <f>IF(O129="základní",K129,0)</f>
        <v>0</v>
      </c>
      <c r="BF129" s="99">
        <f>IF(O129="snížená",K129,0)</f>
        <v>0</v>
      </c>
      <c r="BG129" s="99">
        <f>IF(O129="zákl. přenesená",K129,0)</f>
        <v>0</v>
      </c>
      <c r="BH129" s="99">
        <f>IF(O129="sníž. přenesená",K129,0)</f>
        <v>0</v>
      </c>
      <c r="BI129" s="99">
        <f>IF(O129="nulová",K129,0)</f>
        <v>0</v>
      </c>
      <c r="BJ129" s="90" t="s">
        <v>22</v>
      </c>
      <c r="BK129" s="99">
        <f>ROUND(P129*H129,1)</f>
        <v>0</v>
      </c>
      <c r="BL129" s="90" t="s">
        <v>99</v>
      </c>
      <c r="BM129" s="98" t="s">
        <v>733</v>
      </c>
    </row>
    <row r="130" spans="2:65" s="22" customFormat="1" ht="24.2" customHeight="1">
      <c r="B130" s="23"/>
      <c r="C130" s="110" t="s">
        <v>732</v>
      </c>
      <c r="D130" s="110" t="s">
        <v>101</v>
      </c>
      <c r="E130" s="109" t="s">
        <v>731</v>
      </c>
      <c r="F130" s="108" t="s">
        <v>730</v>
      </c>
      <c r="G130" s="107" t="s">
        <v>137</v>
      </c>
      <c r="H130" s="106">
        <v>445</v>
      </c>
      <c r="I130" s="218"/>
      <c r="J130" s="218"/>
      <c r="K130" s="105">
        <f>ROUND(P130*H130,1)</f>
        <v>0</v>
      </c>
      <c r="L130" s="104"/>
      <c r="M130" s="23"/>
      <c r="N130" s="220" t="s">
        <v>20</v>
      </c>
      <c r="O130" s="114" t="s">
        <v>73</v>
      </c>
      <c r="P130" s="113">
        <f>I130+J130</f>
        <v>0</v>
      </c>
      <c r="Q130" s="113">
        <f>ROUND(I130*H130,1)</f>
        <v>0</v>
      </c>
      <c r="R130" s="113">
        <f>ROUND(J130*H130,1)</f>
        <v>0</v>
      </c>
      <c r="T130" s="112">
        <f>S130*H130</f>
        <v>0</v>
      </c>
      <c r="U130" s="112">
        <v>0</v>
      </c>
      <c r="V130" s="112">
        <f>U130*H130</f>
        <v>0</v>
      </c>
      <c r="W130" s="112">
        <v>0</v>
      </c>
      <c r="X130" s="111">
        <f>W130*H130</f>
        <v>0</v>
      </c>
      <c r="AR130" s="98" t="s">
        <v>143</v>
      </c>
      <c r="AT130" s="98" t="s">
        <v>101</v>
      </c>
      <c r="AU130" s="98" t="s">
        <v>22</v>
      </c>
      <c r="AY130" s="90" t="s">
        <v>100</v>
      </c>
      <c r="BE130" s="99">
        <f>IF(O130="základní",K130,0)</f>
        <v>0</v>
      </c>
      <c r="BF130" s="99">
        <f>IF(O130="snížená",K130,0)</f>
        <v>0</v>
      </c>
      <c r="BG130" s="99">
        <f>IF(O130="zákl. přenesená",K130,0)</f>
        <v>0</v>
      </c>
      <c r="BH130" s="99">
        <f>IF(O130="sníž. přenesená",K130,0)</f>
        <v>0</v>
      </c>
      <c r="BI130" s="99">
        <f>IF(O130="nulová",K130,0)</f>
        <v>0</v>
      </c>
      <c r="BJ130" s="90" t="s">
        <v>22</v>
      </c>
      <c r="BK130" s="99">
        <f>ROUND(P130*H130,1)</f>
        <v>0</v>
      </c>
      <c r="BL130" s="90" t="s">
        <v>143</v>
      </c>
      <c r="BM130" s="98" t="s">
        <v>729</v>
      </c>
    </row>
    <row r="131" spans="2:65" s="22" customFormat="1" ht="24.2" customHeight="1">
      <c r="B131" s="23"/>
      <c r="C131" s="122" t="s">
        <v>728</v>
      </c>
      <c r="D131" s="122" t="s">
        <v>180</v>
      </c>
      <c r="E131" s="121" t="s">
        <v>727</v>
      </c>
      <c r="F131" s="120" t="s">
        <v>726</v>
      </c>
      <c r="G131" s="119" t="s">
        <v>137</v>
      </c>
      <c r="H131" s="118">
        <v>511.75</v>
      </c>
      <c r="I131" s="222"/>
      <c r="J131" s="116"/>
      <c r="K131" s="117">
        <f>ROUND(P131*H131,1)</f>
        <v>0</v>
      </c>
      <c r="L131" s="116"/>
      <c r="M131" s="115"/>
      <c r="N131" s="221" t="s">
        <v>20</v>
      </c>
      <c r="O131" s="114" t="s">
        <v>73</v>
      </c>
      <c r="P131" s="113">
        <f>I131+J131</f>
        <v>0</v>
      </c>
      <c r="Q131" s="113">
        <f>ROUND(I131*H131,1)</f>
        <v>0</v>
      </c>
      <c r="R131" s="113">
        <f>ROUND(J131*H131,1)</f>
        <v>0</v>
      </c>
      <c r="T131" s="112">
        <f>S131*H131</f>
        <v>0</v>
      </c>
      <c r="U131" s="112">
        <v>0.00012</v>
      </c>
      <c r="V131" s="112">
        <f>U131*H131</f>
        <v>0.06141</v>
      </c>
      <c r="W131" s="112">
        <v>0</v>
      </c>
      <c r="X131" s="111">
        <f>W131*H131</f>
        <v>0</v>
      </c>
      <c r="AR131" s="98" t="s">
        <v>99</v>
      </c>
      <c r="AT131" s="98" t="s">
        <v>180</v>
      </c>
      <c r="AU131" s="98" t="s">
        <v>22</v>
      </c>
      <c r="AY131" s="90" t="s">
        <v>100</v>
      </c>
      <c r="BE131" s="99">
        <f>IF(O131="základní",K131,0)</f>
        <v>0</v>
      </c>
      <c r="BF131" s="99">
        <f>IF(O131="snížená",K131,0)</f>
        <v>0</v>
      </c>
      <c r="BG131" s="99">
        <f>IF(O131="zákl. přenesená",K131,0)</f>
        <v>0</v>
      </c>
      <c r="BH131" s="99">
        <f>IF(O131="sníž. přenesená",K131,0)</f>
        <v>0</v>
      </c>
      <c r="BI131" s="99">
        <f>IF(O131="nulová",K131,0)</f>
        <v>0</v>
      </c>
      <c r="BJ131" s="90" t="s">
        <v>22</v>
      </c>
      <c r="BK131" s="99">
        <f>ROUND(P131*H131,1)</f>
        <v>0</v>
      </c>
      <c r="BL131" s="90" t="s">
        <v>99</v>
      </c>
      <c r="BM131" s="98" t="s">
        <v>725</v>
      </c>
    </row>
    <row r="132" spans="2:65" s="22" customFormat="1" ht="24.2" customHeight="1">
      <c r="B132" s="23"/>
      <c r="C132" s="110" t="s">
        <v>724</v>
      </c>
      <c r="D132" s="110" t="s">
        <v>101</v>
      </c>
      <c r="E132" s="109" t="s">
        <v>723</v>
      </c>
      <c r="F132" s="108" t="s">
        <v>722</v>
      </c>
      <c r="G132" s="107" t="s">
        <v>137</v>
      </c>
      <c r="H132" s="106">
        <v>40</v>
      </c>
      <c r="I132" s="218"/>
      <c r="J132" s="218"/>
      <c r="K132" s="105">
        <f>ROUND(P132*H132,1)</f>
        <v>0</v>
      </c>
      <c r="L132" s="104"/>
      <c r="M132" s="23"/>
      <c r="N132" s="220" t="s">
        <v>20</v>
      </c>
      <c r="O132" s="114" t="s">
        <v>73</v>
      </c>
      <c r="P132" s="113">
        <f>I132+J132</f>
        <v>0</v>
      </c>
      <c r="Q132" s="113">
        <f>ROUND(I132*H132,1)</f>
        <v>0</v>
      </c>
      <c r="R132" s="113">
        <f>ROUND(J132*H132,1)</f>
        <v>0</v>
      </c>
      <c r="T132" s="112">
        <f>S132*H132</f>
        <v>0</v>
      </c>
      <c r="U132" s="112">
        <v>0</v>
      </c>
      <c r="V132" s="112">
        <f>U132*H132</f>
        <v>0</v>
      </c>
      <c r="W132" s="112">
        <v>0</v>
      </c>
      <c r="X132" s="111">
        <f>W132*H132</f>
        <v>0</v>
      </c>
      <c r="AR132" s="98" t="s">
        <v>143</v>
      </c>
      <c r="AT132" s="98" t="s">
        <v>101</v>
      </c>
      <c r="AU132" s="98" t="s">
        <v>22</v>
      </c>
      <c r="AY132" s="90" t="s">
        <v>100</v>
      </c>
      <c r="BE132" s="99">
        <f>IF(O132="základní",K132,0)</f>
        <v>0</v>
      </c>
      <c r="BF132" s="99">
        <f>IF(O132="snížená",K132,0)</f>
        <v>0</v>
      </c>
      <c r="BG132" s="99">
        <f>IF(O132="zákl. přenesená",K132,0)</f>
        <v>0</v>
      </c>
      <c r="BH132" s="99">
        <f>IF(O132="sníž. přenesená",K132,0)</f>
        <v>0</v>
      </c>
      <c r="BI132" s="99">
        <f>IF(O132="nulová",K132,0)</f>
        <v>0</v>
      </c>
      <c r="BJ132" s="90" t="s">
        <v>22</v>
      </c>
      <c r="BK132" s="99">
        <f>ROUND(P132*H132,1)</f>
        <v>0</v>
      </c>
      <c r="BL132" s="90" t="s">
        <v>143</v>
      </c>
      <c r="BM132" s="98" t="s">
        <v>721</v>
      </c>
    </row>
    <row r="133" spans="2:65" s="22" customFormat="1" ht="24.2" customHeight="1">
      <c r="B133" s="23"/>
      <c r="C133" s="122" t="s">
        <v>720</v>
      </c>
      <c r="D133" s="122" t="s">
        <v>180</v>
      </c>
      <c r="E133" s="121" t="s">
        <v>719</v>
      </c>
      <c r="F133" s="120" t="s">
        <v>718</v>
      </c>
      <c r="G133" s="119" t="s">
        <v>137</v>
      </c>
      <c r="H133" s="118">
        <v>46</v>
      </c>
      <c r="I133" s="222"/>
      <c r="J133" s="116"/>
      <c r="K133" s="117">
        <f>ROUND(P133*H133,1)</f>
        <v>0</v>
      </c>
      <c r="L133" s="116"/>
      <c r="M133" s="115"/>
      <c r="N133" s="221" t="s">
        <v>20</v>
      </c>
      <c r="O133" s="114" t="s">
        <v>73</v>
      </c>
      <c r="P133" s="113">
        <f>I133+J133</f>
        <v>0</v>
      </c>
      <c r="Q133" s="113">
        <f>ROUND(I133*H133,1)</f>
        <v>0</v>
      </c>
      <c r="R133" s="113">
        <f>ROUND(J133*H133,1)</f>
        <v>0</v>
      </c>
      <c r="T133" s="112">
        <f>S133*H133</f>
        <v>0</v>
      </c>
      <c r="U133" s="112">
        <v>0.00077</v>
      </c>
      <c r="V133" s="112">
        <f>U133*H133</f>
        <v>0.03542</v>
      </c>
      <c r="W133" s="112">
        <v>0</v>
      </c>
      <c r="X133" s="111">
        <f>W133*H133</f>
        <v>0</v>
      </c>
      <c r="AR133" s="98" t="s">
        <v>99</v>
      </c>
      <c r="AT133" s="98" t="s">
        <v>180</v>
      </c>
      <c r="AU133" s="98" t="s">
        <v>22</v>
      </c>
      <c r="AY133" s="90" t="s">
        <v>100</v>
      </c>
      <c r="BE133" s="99">
        <f>IF(O133="základní",K133,0)</f>
        <v>0</v>
      </c>
      <c r="BF133" s="99">
        <f>IF(O133="snížená",K133,0)</f>
        <v>0</v>
      </c>
      <c r="BG133" s="99">
        <f>IF(O133="zákl. přenesená",K133,0)</f>
        <v>0</v>
      </c>
      <c r="BH133" s="99">
        <f>IF(O133="sníž. přenesená",K133,0)</f>
        <v>0</v>
      </c>
      <c r="BI133" s="99">
        <f>IF(O133="nulová",K133,0)</f>
        <v>0</v>
      </c>
      <c r="BJ133" s="90" t="s">
        <v>22</v>
      </c>
      <c r="BK133" s="99">
        <f>ROUND(P133*H133,1)</f>
        <v>0</v>
      </c>
      <c r="BL133" s="90" t="s">
        <v>99</v>
      </c>
      <c r="BM133" s="98" t="s">
        <v>717</v>
      </c>
    </row>
    <row r="134" spans="2:65" s="22" customFormat="1" ht="33" customHeight="1">
      <c r="B134" s="23"/>
      <c r="C134" s="110" t="s">
        <v>716</v>
      </c>
      <c r="D134" s="110" t="s">
        <v>101</v>
      </c>
      <c r="E134" s="109" t="s">
        <v>715</v>
      </c>
      <c r="F134" s="108" t="s">
        <v>714</v>
      </c>
      <c r="G134" s="107" t="s">
        <v>137</v>
      </c>
      <c r="H134" s="106">
        <v>20</v>
      </c>
      <c r="I134" s="218"/>
      <c r="J134" s="218"/>
      <c r="K134" s="105">
        <f>ROUND(P134*H134,1)</f>
        <v>0</v>
      </c>
      <c r="L134" s="104"/>
      <c r="M134" s="23"/>
      <c r="N134" s="220" t="s">
        <v>20</v>
      </c>
      <c r="O134" s="114" t="s">
        <v>73</v>
      </c>
      <c r="P134" s="113">
        <f>I134+J134</f>
        <v>0</v>
      </c>
      <c r="Q134" s="113">
        <f>ROUND(I134*H134,1)</f>
        <v>0</v>
      </c>
      <c r="R134" s="113">
        <f>ROUND(J134*H134,1)</f>
        <v>0</v>
      </c>
      <c r="T134" s="112">
        <f>S134*H134</f>
        <v>0</v>
      </c>
      <c r="U134" s="112">
        <v>0</v>
      </c>
      <c r="V134" s="112">
        <f>U134*H134</f>
        <v>0</v>
      </c>
      <c r="W134" s="112">
        <v>0</v>
      </c>
      <c r="X134" s="111">
        <f>W134*H134</f>
        <v>0</v>
      </c>
      <c r="AR134" s="98" t="s">
        <v>143</v>
      </c>
      <c r="AT134" s="98" t="s">
        <v>101</v>
      </c>
      <c r="AU134" s="98" t="s">
        <v>22</v>
      </c>
      <c r="AY134" s="90" t="s">
        <v>100</v>
      </c>
      <c r="BE134" s="99">
        <f>IF(O134="základní",K134,0)</f>
        <v>0</v>
      </c>
      <c r="BF134" s="99">
        <f>IF(O134="snížená",K134,0)</f>
        <v>0</v>
      </c>
      <c r="BG134" s="99">
        <f>IF(O134="zákl. přenesená",K134,0)</f>
        <v>0</v>
      </c>
      <c r="BH134" s="99">
        <f>IF(O134="sníž. přenesená",K134,0)</f>
        <v>0</v>
      </c>
      <c r="BI134" s="99">
        <f>IF(O134="nulová",K134,0)</f>
        <v>0</v>
      </c>
      <c r="BJ134" s="90" t="s">
        <v>22</v>
      </c>
      <c r="BK134" s="99">
        <f>ROUND(P134*H134,1)</f>
        <v>0</v>
      </c>
      <c r="BL134" s="90" t="s">
        <v>143</v>
      </c>
      <c r="BM134" s="98" t="s">
        <v>713</v>
      </c>
    </row>
    <row r="135" spans="2:65" s="22" customFormat="1" ht="24.2" customHeight="1">
      <c r="B135" s="23"/>
      <c r="C135" s="122" t="s">
        <v>712</v>
      </c>
      <c r="D135" s="122" t="s">
        <v>180</v>
      </c>
      <c r="E135" s="121" t="s">
        <v>711</v>
      </c>
      <c r="F135" s="120" t="s">
        <v>710</v>
      </c>
      <c r="G135" s="119" t="s">
        <v>137</v>
      </c>
      <c r="H135" s="118">
        <v>23</v>
      </c>
      <c r="I135" s="222"/>
      <c r="J135" s="116"/>
      <c r="K135" s="117">
        <f>ROUND(P135*H135,1)</f>
        <v>0</v>
      </c>
      <c r="L135" s="116"/>
      <c r="M135" s="115"/>
      <c r="N135" s="221" t="s">
        <v>20</v>
      </c>
      <c r="O135" s="114" t="s">
        <v>73</v>
      </c>
      <c r="P135" s="113">
        <f>I135+J135</f>
        <v>0</v>
      </c>
      <c r="Q135" s="113">
        <f>ROUND(I135*H135,1)</f>
        <v>0</v>
      </c>
      <c r="R135" s="113">
        <f>ROUND(J135*H135,1)</f>
        <v>0</v>
      </c>
      <c r="T135" s="112">
        <f>S135*H135</f>
        <v>0</v>
      </c>
      <c r="U135" s="112">
        <v>0.00025</v>
      </c>
      <c r="V135" s="112">
        <f>U135*H135</f>
        <v>0.00575</v>
      </c>
      <c r="W135" s="112">
        <v>0</v>
      </c>
      <c r="X135" s="111">
        <f>W135*H135</f>
        <v>0</v>
      </c>
      <c r="AR135" s="98" t="s">
        <v>99</v>
      </c>
      <c r="AT135" s="98" t="s">
        <v>180</v>
      </c>
      <c r="AU135" s="98" t="s">
        <v>22</v>
      </c>
      <c r="AY135" s="90" t="s">
        <v>100</v>
      </c>
      <c r="BE135" s="99">
        <f>IF(O135="základní",K135,0)</f>
        <v>0</v>
      </c>
      <c r="BF135" s="99">
        <f>IF(O135="snížená",K135,0)</f>
        <v>0</v>
      </c>
      <c r="BG135" s="99">
        <f>IF(O135="zákl. přenesená",K135,0)</f>
        <v>0</v>
      </c>
      <c r="BH135" s="99">
        <f>IF(O135="sníž. přenesená",K135,0)</f>
        <v>0</v>
      </c>
      <c r="BI135" s="99">
        <f>IF(O135="nulová",K135,0)</f>
        <v>0</v>
      </c>
      <c r="BJ135" s="90" t="s">
        <v>22</v>
      </c>
      <c r="BK135" s="99">
        <f>ROUND(P135*H135,1)</f>
        <v>0</v>
      </c>
      <c r="BL135" s="90" t="s">
        <v>99</v>
      </c>
      <c r="BM135" s="98" t="s">
        <v>709</v>
      </c>
    </row>
    <row r="136" spans="2:65" s="22" customFormat="1" ht="16.5" customHeight="1">
      <c r="B136" s="23"/>
      <c r="C136" s="110" t="s">
        <v>708</v>
      </c>
      <c r="D136" s="110" t="s">
        <v>101</v>
      </c>
      <c r="E136" s="109" t="s">
        <v>103</v>
      </c>
      <c r="F136" s="108" t="s">
        <v>881</v>
      </c>
      <c r="G136" s="107" t="s">
        <v>102</v>
      </c>
      <c r="H136" s="219"/>
      <c r="I136" s="218"/>
      <c r="J136" s="218"/>
      <c r="K136" s="105">
        <f>ROUND(P136*H136,1)</f>
        <v>0</v>
      </c>
      <c r="L136" s="104"/>
      <c r="M136" s="23"/>
      <c r="N136" s="220" t="s">
        <v>20</v>
      </c>
      <c r="O136" s="114" t="s">
        <v>73</v>
      </c>
      <c r="P136" s="113">
        <f>I136+J136</f>
        <v>0</v>
      </c>
      <c r="Q136" s="113">
        <f>ROUND(I136*H136,1)</f>
        <v>0</v>
      </c>
      <c r="R136" s="113">
        <f>ROUND(J136*H136,1)</f>
        <v>0</v>
      </c>
      <c r="T136" s="112">
        <f>S136*H136</f>
        <v>0</v>
      </c>
      <c r="U136" s="112">
        <v>0</v>
      </c>
      <c r="V136" s="112">
        <f>U136*H136</f>
        <v>0</v>
      </c>
      <c r="W136" s="112">
        <v>0</v>
      </c>
      <c r="X136" s="111">
        <f>W136*H136</f>
        <v>0</v>
      </c>
      <c r="AR136" s="98" t="s">
        <v>99</v>
      </c>
      <c r="AT136" s="98" t="s">
        <v>101</v>
      </c>
      <c r="AU136" s="98" t="s">
        <v>22</v>
      </c>
      <c r="AY136" s="90" t="s">
        <v>100</v>
      </c>
      <c r="BE136" s="99">
        <f>IF(O136="základní",K136,0)</f>
        <v>0</v>
      </c>
      <c r="BF136" s="99">
        <f>IF(O136="snížená",K136,0)</f>
        <v>0</v>
      </c>
      <c r="BG136" s="99">
        <f>IF(O136="zákl. přenesená",K136,0)</f>
        <v>0</v>
      </c>
      <c r="BH136" s="99">
        <f>IF(O136="sníž. přenesená",K136,0)</f>
        <v>0</v>
      </c>
      <c r="BI136" s="99">
        <f>IF(O136="nulová",K136,0)</f>
        <v>0</v>
      </c>
      <c r="BJ136" s="90" t="s">
        <v>22</v>
      </c>
      <c r="BK136" s="99">
        <f>ROUND(P136*H136,1)</f>
        <v>0</v>
      </c>
      <c r="BL136" s="90" t="s">
        <v>99</v>
      </c>
      <c r="BM136" s="98" t="s">
        <v>707</v>
      </c>
    </row>
    <row r="137" spans="2:63" s="123" customFormat="1" ht="25.9" customHeight="1">
      <c r="B137" s="131"/>
      <c r="D137" s="125" t="s">
        <v>32</v>
      </c>
      <c r="E137" s="133" t="s">
        <v>706</v>
      </c>
      <c r="F137" s="133" t="s">
        <v>705</v>
      </c>
      <c r="I137" s="223"/>
      <c r="J137" s="223"/>
      <c r="K137" s="132">
        <f>BK137</f>
        <v>0</v>
      </c>
      <c r="M137" s="131"/>
      <c r="N137" s="130"/>
      <c r="Q137" s="129">
        <f>SUM(Q138:Q143)</f>
        <v>0</v>
      </c>
      <c r="R137" s="129">
        <f>SUM(R138:R143)</f>
        <v>0</v>
      </c>
      <c r="T137" s="128">
        <f>SUM(T138:T143)</f>
        <v>0</v>
      </c>
      <c r="V137" s="128">
        <f>SUM(V138:V143)</f>
        <v>0.00105</v>
      </c>
      <c r="X137" s="127">
        <f>SUM(X138:X143)</f>
        <v>0</v>
      </c>
      <c r="AR137" s="125" t="s">
        <v>224</v>
      </c>
      <c r="AT137" s="126" t="s">
        <v>32</v>
      </c>
      <c r="AU137" s="126" t="s">
        <v>31</v>
      </c>
      <c r="AY137" s="125" t="s">
        <v>100</v>
      </c>
      <c r="BK137" s="124">
        <f>SUM(BK138:BK143)</f>
        <v>0</v>
      </c>
    </row>
    <row r="138" spans="2:65" s="22" customFormat="1" ht="16.5" customHeight="1">
      <c r="B138" s="23"/>
      <c r="C138" s="110" t="s">
        <v>704</v>
      </c>
      <c r="D138" s="110" t="s">
        <v>101</v>
      </c>
      <c r="E138" s="109" t="s">
        <v>427</v>
      </c>
      <c r="F138" s="108" t="s">
        <v>426</v>
      </c>
      <c r="G138" s="107" t="s">
        <v>144</v>
      </c>
      <c r="H138" s="106">
        <v>5</v>
      </c>
      <c r="I138" s="218"/>
      <c r="J138" s="218"/>
      <c r="K138" s="105">
        <f>ROUND(P138*H138,1)</f>
        <v>0</v>
      </c>
      <c r="L138" s="104"/>
      <c r="M138" s="23"/>
      <c r="N138" s="220" t="s">
        <v>20</v>
      </c>
      <c r="O138" s="114" t="s">
        <v>73</v>
      </c>
      <c r="P138" s="113">
        <f>I138+J138</f>
        <v>0</v>
      </c>
      <c r="Q138" s="113">
        <f>ROUND(I138*H138,1)</f>
        <v>0</v>
      </c>
      <c r="R138" s="113">
        <f>ROUND(J138*H138,1)</f>
        <v>0</v>
      </c>
      <c r="T138" s="112">
        <f>S138*H138</f>
        <v>0</v>
      </c>
      <c r="U138" s="112">
        <v>0</v>
      </c>
      <c r="V138" s="112">
        <f>U138*H138</f>
        <v>0</v>
      </c>
      <c r="W138" s="112">
        <v>0</v>
      </c>
      <c r="X138" s="111">
        <f>W138*H138</f>
        <v>0</v>
      </c>
      <c r="AR138" s="98" t="s">
        <v>143</v>
      </c>
      <c r="AT138" s="98" t="s">
        <v>101</v>
      </c>
      <c r="AU138" s="98" t="s">
        <v>22</v>
      </c>
      <c r="AY138" s="90" t="s">
        <v>100</v>
      </c>
      <c r="BE138" s="99">
        <f>IF(O138="základní",K138,0)</f>
        <v>0</v>
      </c>
      <c r="BF138" s="99">
        <f>IF(O138="snížená",K138,0)</f>
        <v>0</v>
      </c>
      <c r="BG138" s="99">
        <f>IF(O138="zákl. přenesená",K138,0)</f>
        <v>0</v>
      </c>
      <c r="BH138" s="99">
        <f>IF(O138="sníž. přenesená",K138,0)</f>
        <v>0</v>
      </c>
      <c r="BI138" s="99">
        <f>IF(O138="nulová",K138,0)</f>
        <v>0</v>
      </c>
      <c r="BJ138" s="90" t="s">
        <v>22</v>
      </c>
      <c r="BK138" s="99">
        <f>ROUND(P138*H138,1)</f>
        <v>0</v>
      </c>
      <c r="BL138" s="90" t="s">
        <v>143</v>
      </c>
      <c r="BM138" s="98" t="s">
        <v>703</v>
      </c>
    </row>
    <row r="139" spans="2:65" s="22" customFormat="1" ht="16.5" customHeight="1">
      <c r="B139" s="23"/>
      <c r="C139" s="122" t="s">
        <v>702</v>
      </c>
      <c r="D139" s="122" t="s">
        <v>180</v>
      </c>
      <c r="E139" s="121" t="s">
        <v>658</v>
      </c>
      <c r="F139" s="120" t="s">
        <v>657</v>
      </c>
      <c r="G139" s="119" t="s">
        <v>144</v>
      </c>
      <c r="H139" s="118">
        <v>4</v>
      </c>
      <c r="I139" s="222"/>
      <c r="J139" s="116"/>
      <c r="K139" s="117">
        <f>ROUND(P139*H139,1)</f>
        <v>0</v>
      </c>
      <c r="L139" s="116"/>
      <c r="M139" s="115"/>
      <c r="N139" s="221" t="s">
        <v>20</v>
      </c>
      <c r="O139" s="114" t="s">
        <v>73</v>
      </c>
      <c r="P139" s="113">
        <f>I139+J139</f>
        <v>0</v>
      </c>
      <c r="Q139" s="113">
        <f>ROUND(I139*H139,1)</f>
        <v>0</v>
      </c>
      <c r="R139" s="113">
        <f>ROUND(J139*H139,1)</f>
        <v>0</v>
      </c>
      <c r="T139" s="112">
        <f>S139*H139</f>
        <v>0</v>
      </c>
      <c r="U139" s="112">
        <v>0</v>
      </c>
      <c r="V139" s="112">
        <f>U139*H139</f>
        <v>0</v>
      </c>
      <c r="W139" s="112">
        <v>0</v>
      </c>
      <c r="X139" s="111">
        <f>W139*H139</f>
        <v>0</v>
      </c>
      <c r="AR139" s="98" t="s">
        <v>293</v>
      </c>
      <c r="AT139" s="98" t="s">
        <v>180</v>
      </c>
      <c r="AU139" s="98" t="s">
        <v>22</v>
      </c>
      <c r="AY139" s="90" t="s">
        <v>100</v>
      </c>
      <c r="BE139" s="99">
        <f>IF(O139="základní",K139,0)</f>
        <v>0</v>
      </c>
      <c r="BF139" s="99">
        <f>IF(O139="snížená",K139,0)</f>
        <v>0</v>
      </c>
      <c r="BG139" s="99">
        <f>IF(O139="zákl. přenesená",K139,0)</f>
        <v>0</v>
      </c>
      <c r="BH139" s="99">
        <f>IF(O139="sníž. přenesená",K139,0)</f>
        <v>0</v>
      </c>
      <c r="BI139" s="99">
        <f>IF(O139="nulová",K139,0)</f>
        <v>0</v>
      </c>
      <c r="BJ139" s="90" t="s">
        <v>22</v>
      </c>
      <c r="BK139" s="99">
        <f>ROUND(P139*H139,1)</f>
        <v>0</v>
      </c>
      <c r="BL139" s="90" t="s">
        <v>143</v>
      </c>
      <c r="BM139" s="98" t="s">
        <v>701</v>
      </c>
    </row>
    <row r="140" spans="2:65" s="22" customFormat="1" ht="16.5" customHeight="1">
      <c r="B140" s="23"/>
      <c r="C140" s="122" t="s">
        <v>700</v>
      </c>
      <c r="D140" s="122" t="s">
        <v>180</v>
      </c>
      <c r="E140" s="121" t="s">
        <v>654</v>
      </c>
      <c r="F140" s="120" t="s">
        <v>653</v>
      </c>
      <c r="G140" s="119" t="s">
        <v>144</v>
      </c>
      <c r="H140" s="118">
        <v>1</v>
      </c>
      <c r="I140" s="222"/>
      <c r="J140" s="116"/>
      <c r="K140" s="117">
        <f>ROUND(P140*H140,1)</f>
        <v>0</v>
      </c>
      <c r="L140" s="116"/>
      <c r="M140" s="115"/>
      <c r="N140" s="221" t="s">
        <v>20</v>
      </c>
      <c r="O140" s="114" t="s">
        <v>73</v>
      </c>
      <c r="P140" s="113">
        <f>I140+J140</f>
        <v>0</v>
      </c>
      <c r="Q140" s="113">
        <f>ROUND(I140*H140,1)</f>
        <v>0</v>
      </c>
      <c r="R140" s="113">
        <f>ROUND(J140*H140,1)</f>
        <v>0</v>
      </c>
      <c r="T140" s="112">
        <f>S140*H140</f>
        <v>0</v>
      </c>
      <c r="U140" s="112">
        <v>0</v>
      </c>
      <c r="V140" s="112">
        <f>U140*H140</f>
        <v>0</v>
      </c>
      <c r="W140" s="112">
        <v>0</v>
      </c>
      <c r="X140" s="111">
        <f>W140*H140</f>
        <v>0</v>
      </c>
      <c r="AR140" s="98" t="s">
        <v>293</v>
      </c>
      <c r="AT140" s="98" t="s">
        <v>180</v>
      </c>
      <c r="AU140" s="98" t="s">
        <v>22</v>
      </c>
      <c r="AY140" s="90" t="s">
        <v>100</v>
      </c>
      <c r="BE140" s="99">
        <f>IF(O140="základní",K140,0)</f>
        <v>0</v>
      </c>
      <c r="BF140" s="99">
        <f>IF(O140="snížená",K140,0)</f>
        <v>0</v>
      </c>
      <c r="BG140" s="99">
        <f>IF(O140="zákl. přenesená",K140,0)</f>
        <v>0</v>
      </c>
      <c r="BH140" s="99">
        <f>IF(O140="sníž. přenesená",K140,0)</f>
        <v>0</v>
      </c>
      <c r="BI140" s="99">
        <f>IF(O140="nulová",K140,0)</f>
        <v>0</v>
      </c>
      <c r="BJ140" s="90" t="s">
        <v>22</v>
      </c>
      <c r="BK140" s="99">
        <f>ROUND(P140*H140,1)</f>
        <v>0</v>
      </c>
      <c r="BL140" s="90" t="s">
        <v>143</v>
      </c>
      <c r="BM140" s="98" t="s">
        <v>699</v>
      </c>
    </row>
    <row r="141" spans="2:65" s="22" customFormat="1" ht="16.5" customHeight="1">
      <c r="B141" s="23"/>
      <c r="C141" s="110" t="s">
        <v>92</v>
      </c>
      <c r="D141" s="110" t="s">
        <v>101</v>
      </c>
      <c r="E141" s="109" t="s">
        <v>698</v>
      </c>
      <c r="F141" s="108" t="s">
        <v>697</v>
      </c>
      <c r="G141" s="107" t="s">
        <v>144</v>
      </c>
      <c r="H141" s="106">
        <v>1</v>
      </c>
      <c r="I141" s="218"/>
      <c r="J141" s="218"/>
      <c r="K141" s="105">
        <f>ROUND(P141*H141,1)</f>
        <v>0</v>
      </c>
      <c r="L141" s="104"/>
      <c r="M141" s="23"/>
      <c r="N141" s="220" t="s">
        <v>20</v>
      </c>
      <c r="O141" s="114" t="s">
        <v>73</v>
      </c>
      <c r="P141" s="113">
        <f>I141+J141</f>
        <v>0</v>
      </c>
      <c r="Q141" s="113">
        <f>ROUND(I141*H141,1)</f>
        <v>0</v>
      </c>
      <c r="R141" s="113">
        <f>ROUND(J141*H141,1)</f>
        <v>0</v>
      </c>
      <c r="T141" s="112">
        <f>S141*H141</f>
        <v>0</v>
      </c>
      <c r="U141" s="112">
        <v>0</v>
      </c>
      <c r="V141" s="112">
        <f>U141*H141</f>
        <v>0</v>
      </c>
      <c r="W141" s="112">
        <v>0</v>
      </c>
      <c r="X141" s="111">
        <f>W141*H141</f>
        <v>0</v>
      </c>
      <c r="AR141" s="98" t="s">
        <v>143</v>
      </c>
      <c r="AT141" s="98" t="s">
        <v>101</v>
      </c>
      <c r="AU141" s="98" t="s">
        <v>22</v>
      </c>
      <c r="AY141" s="90" t="s">
        <v>100</v>
      </c>
      <c r="BE141" s="99">
        <f>IF(O141="základní",K141,0)</f>
        <v>0</v>
      </c>
      <c r="BF141" s="99">
        <f>IF(O141="snížená",K141,0)</f>
        <v>0</v>
      </c>
      <c r="BG141" s="99">
        <f>IF(O141="zákl. přenesená",K141,0)</f>
        <v>0</v>
      </c>
      <c r="BH141" s="99">
        <f>IF(O141="sníž. přenesená",K141,0)</f>
        <v>0</v>
      </c>
      <c r="BI141" s="99">
        <f>IF(O141="nulová",K141,0)</f>
        <v>0</v>
      </c>
      <c r="BJ141" s="90" t="s">
        <v>22</v>
      </c>
      <c r="BK141" s="99">
        <f>ROUND(P141*H141,1)</f>
        <v>0</v>
      </c>
      <c r="BL141" s="90" t="s">
        <v>143</v>
      </c>
      <c r="BM141" s="98" t="s">
        <v>696</v>
      </c>
    </row>
    <row r="142" spans="2:65" s="22" customFormat="1" ht="24.2" customHeight="1">
      <c r="B142" s="23"/>
      <c r="C142" s="122" t="s">
        <v>105</v>
      </c>
      <c r="D142" s="122" t="s">
        <v>180</v>
      </c>
      <c r="E142" s="121" t="s">
        <v>695</v>
      </c>
      <c r="F142" s="120" t="s">
        <v>694</v>
      </c>
      <c r="G142" s="119" t="s">
        <v>144</v>
      </c>
      <c r="H142" s="118">
        <v>1</v>
      </c>
      <c r="I142" s="222"/>
      <c r="J142" s="116"/>
      <c r="K142" s="117">
        <f>ROUND(P142*H142,1)</f>
        <v>0</v>
      </c>
      <c r="L142" s="116"/>
      <c r="M142" s="115"/>
      <c r="N142" s="221" t="s">
        <v>20</v>
      </c>
      <c r="O142" s="114" t="s">
        <v>73</v>
      </c>
      <c r="P142" s="113">
        <f>I142+J142</f>
        <v>0</v>
      </c>
      <c r="Q142" s="113">
        <f>ROUND(I142*H142,1)</f>
        <v>0</v>
      </c>
      <c r="R142" s="113">
        <f>ROUND(J142*H142,1)</f>
        <v>0</v>
      </c>
      <c r="T142" s="112">
        <f>S142*H142</f>
        <v>0</v>
      </c>
      <c r="U142" s="112">
        <v>0.00105</v>
      </c>
      <c r="V142" s="112">
        <f>U142*H142</f>
        <v>0.00105</v>
      </c>
      <c r="W142" s="112">
        <v>0</v>
      </c>
      <c r="X142" s="111">
        <f>W142*H142</f>
        <v>0</v>
      </c>
      <c r="AR142" s="98" t="s">
        <v>293</v>
      </c>
      <c r="AT142" s="98" t="s">
        <v>180</v>
      </c>
      <c r="AU142" s="98" t="s">
        <v>22</v>
      </c>
      <c r="AY142" s="90" t="s">
        <v>100</v>
      </c>
      <c r="BE142" s="99">
        <f>IF(O142="základní",K142,0)</f>
        <v>0</v>
      </c>
      <c r="BF142" s="99">
        <f>IF(O142="snížená",K142,0)</f>
        <v>0</v>
      </c>
      <c r="BG142" s="99">
        <f>IF(O142="zákl. přenesená",K142,0)</f>
        <v>0</v>
      </c>
      <c r="BH142" s="99">
        <f>IF(O142="sníž. přenesená",K142,0)</f>
        <v>0</v>
      </c>
      <c r="BI142" s="99">
        <f>IF(O142="nulová",K142,0)</f>
        <v>0</v>
      </c>
      <c r="BJ142" s="90" t="s">
        <v>22</v>
      </c>
      <c r="BK142" s="99">
        <f>ROUND(P142*H142,1)</f>
        <v>0</v>
      </c>
      <c r="BL142" s="90" t="s">
        <v>143</v>
      </c>
      <c r="BM142" s="98" t="s">
        <v>693</v>
      </c>
    </row>
    <row r="143" spans="2:65" s="22" customFormat="1" ht="21.75" customHeight="1">
      <c r="B143" s="23"/>
      <c r="C143" s="122" t="s">
        <v>692</v>
      </c>
      <c r="D143" s="122" t="s">
        <v>180</v>
      </c>
      <c r="E143" s="121" t="s">
        <v>691</v>
      </c>
      <c r="F143" s="120" t="s">
        <v>690</v>
      </c>
      <c r="G143" s="119" t="s">
        <v>252</v>
      </c>
      <c r="H143" s="118">
        <v>1</v>
      </c>
      <c r="I143" s="222"/>
      <c r="J143" s="116"/>
      <c r="K143" s="117">
        <f>ROUND(P143*H143,1)</f>
        <v>0</v>
      </c>
      <c r="L143" s="116"/>
      <c r="M143" s="115"/>
      <c r="N143" s="221" t="s">
        <v>20</v>
      </c>
      <c r="O143" s="114" t="s">
        <v>73</v>
      </c>
      <c r="P143" s="113">
        <f>I143+J143</f>
        <v>0</v>
      </c>
      <c r="Q143" s="113">
        <f>ROUND(I143*H143,1)</f>
        <v>0</v>
      </c>
      <c r="R143" s="113">
        <f>ROUND(J143*H143,1)</f>
        <v>0</v>
      </c>
      <c r="T143" s="112">
        <f>S143*H143</f>
        <v>0</v>
      </c>
      <c r="U143" s="112">
        <v>0</v>
      </c>
      <c r="V143" s="112">
        <f>U143*H143</f>
        <v>0</v>
      </c>
      <c r="W143" s="112">
        <v>0</v>
      </c>
      <c r="X143" s="111">
        <f>W143*H143</f>
        <v>0</v>
      </c>
      <c r="AR143" s="98" t="s">
        <v>293</v>
      </c>
      <c r="AT143" s="98" t="s">
        <v>180</v>
      </c>
      <c r="AU143" s="98" t="s">
        <v>22</v>
      </c>
      <c r="AY143" s="90" t="s">
        <v>100</v>
      </c>
      <c r="BE143" s="99">
        <f>IF(O143="základní",K143,0)</f>
        <v>0</v>
      </c>
      <c r="BF143" s="99">
        <f>IF(O143="snížená",K143,0)</f>
        <v>0</v>
      </c>
      <c r="BG143" s="99">
        <f>IF(O143="zákl. přenesená",K143,0)</f>
        <v>0</v>
      </c>
      <c r="BH143" s="99">
        <f>IF(O143="sníž. přenesená",K143,0)</f>
        <v>0</v>
      </c>
      <c r="BI143" s="99">
        <f>IF(O143="nulová",K143,0)</f>
        <v>0</v>
      </c>
      <c r="BJ143" s="90" t="s">
        <v>22</v>
      </c>
      <c r="BK143" s="99">
        <f>ROUND(P143*H143,1)</f>
        <v>0</v>
      </c>
      <c r="BL143" s="90" t="s">
        <v>143</v>
      </c>
      <c r="BM143" s="98" t="s">
        <v>689</v>
      </c>
    </row>
    <row r="144" spans="2:63" s="123" customFormat="1" ht="25.9" customHeight="1">
      <c r="B144" s="131"/>
      <c r="D144" s="125" t="s">
        <v>32</v>
      </c>
      <c r="E144" s="133" t="s">
        <v>688</v>
      </c>
      <c r="F144" s="133" t="s">
        <v>687</v>
      </c>
      <c r="I144" s="223"/>
      <c r="J144" s="223"/>
      <c r="K144" s="132">
        <f>BK144</f>
        <v>0</v>
      </c>
      <c r="M144" s="131"/>
      <c r="N144" s="130"/>
      <c r="Q144" s="129">
        <f>SUM(Q145:Q172)</f>
        <v>0</v>
      </c>
      <c r="R144" s="129">
        <f>SUM(R145:R172)</f>
        <v>0</v>
      </c>
      <c r="T144" s="128">
        <f>SUM(T145:T172)</f>
        <v>0</v>
      </c>
      <c r="V144" s="128">
        <f>SUM(V145:V172)</f>
        <v>0.0046500000000000005</v>
      </c>
      <c r="X144" s="127">
        <f>SUM(X145:X172)</f>
        <v>0</v>
      </c>
      <c r="AR144" s="125" t="s">
        <v>224</v>
      </c>
      <c r="AT144" s="126" t="s">
        <v>32</v>
      </c>
      <c r="AU144" s="126" t="s">
        <v>31</v>
      </c>
      <c r="AY144" s="125" t="s">
        <v>100</v>
      </c>
      <c r="BK144" s="124">
        <f>SUM(BK145:BK172)</f>
        <v>0</v>
      </c>
    </row>
    <row r="145" spans="2:65" s="22" customFormat="1" ht="24.2" customHeight="1">
      <c r="B145" s="23"/>
      <c r="C145" s="110" t="s">
        <v>686</v>
      </c>
      <c r="D145" s="110" t="s">
        <v>101</v>
      </c>
      <c r="E145" s="109" t="s">
        <v>685</v>
      </c>
      <c r="F145" s="108" t="s">
        <v>684</v>
      </c>
      <c r="G145" s="107" t="s">
        <v>144</v>
      </c>
      <c r="H145" s="106">
        <v>1</v>
      </c>
      <c r="I145" s="218"/>
      <c r="J145" s="218"/>
      <c r="K145" s="105">
        <f>ROUND(P145*H145,1)</f>
        <v>0</v>
      </c>
      <c r="L145" s="104"/>
      <c r="M145" s="23"/>
      <c r="N145" s="220" t="s">
        <v>20</v>
      </c>
      <c r="O145" s="114" t="s">
        <v>73</v>
      </c>
      <c r="P145" s="113">
        <f>I145+J145</f>
        <v>0</v>
      </c>
      <c r="Q145" s="113">
        <f>ROUND(I145*H145,1)</f>
        <v>0</v>
      </c>
      <c r="R145" s="113">
        <f>ROUND(J145*H145,1)</f>
        <v>0</v>
      </c>
      <c r="T145" s="112">
        <f>S145*H145</f>
        <v>0</v>
      </c>
      <c r="U145" s="112">
        <v>0</v>
      </c>
      <c r="V145" s="112">
        <f>U145*H145</f>
        <v>0</v>
      </c>
      <c r="W145" s="112">
        <v>0</v>
      </c>
      <c r="X145" s="111">
        <f>W145*H145</f>
        <v>0</v>
      </c>
      <c r="AR145" s="98" t="s">
        <v>143</v>
      </c>
      <c r="AT145" s="98" t="s">
        <v>101</v>
      </c>
      <c r="AU145" s="98" t="s">
        <v>22</v>
      </c>
      <c r="AY145" s="90" t="s">
        <v>100</v>
      </c>
      <c r="BE145" s="99">
        <f>IF(O145="základní",K145,0)</f>
        <v>0</v>
      </c>
      <c r="BF145" s="99">
        <f>IF(O145="snížená",K145,0)</f>
        <v>0</v>
      </c>
      <c r="BG145" s="99">
        <f>IF(O145="zákl. přenesená",K145,0)</f>
        <v>0</v>
      </c>
      <c r="BH145" s="99">
        <f>IF(O145="sníž. přenesená",K145,0)</f>
        <v>0</v>
      </c>
      <c r="BI145" s="99">
        <f>IF(O145="nulová",K145,0)</f>
        <v>0</v>
      </c>
      <c r="BJ145" s="90" t="s">
        <v>22</v>
      </c>
      <c r="BK145" s="99">
        <f>ROUND(P145*H145,1)</f>
        <v>0</v>
      </c>
      <c r="BL145" s="90" t="s">
        <v>143</v>
      </c>
      <c r="BM145" s="98" t="s">
        <v>683</v>
      </c>
    </row>
    <row r="146" spans="2:65" s="22" customFormat="1" ht="44.25" customHeight="1">
      <c r="B146" s="23"/>
      <c r="C146" s="122" t="s">
        <v>682</v>
      </c>
      <c r="D146" s="122" t="s">
        <v>180</v>
      </c>
      <c r="E146" s="121" t="s">
        <v>681</v>
      </c>
      <c r="F146" s="120" t="s">
        <v>680</v>
      </c>
      <c r="G146" s="119" t="s">
        <v>144</v>
      </c>
      <c r="H146" s="118">
        <v>1</v>
      </c>
      <c r="I146" s="222"/>
      <c r="J146" s="116"/>
      <c r="K146" s="117">
        <f>ROUND(P146*H146,1)</f>
        <v>0</v>
      </c>
      <c r="L146" s="116"/>
      <c r="M146" s="115"/>
      <c r="N146" s="221" t="s">
        <v>20</v>
      </c>
      <c r="O146" s="114" t="s">
        <v>73</v>
      </c>
      <c r="P146" s="113">
        <f>I146+J146</f>
        <v>0</v>
      </c>
      <c r="Q146" s="113">
        <f>ROUND(I146*H146,1)</f>
        <v>0</v>
      </c>
      <c r="R146" s="113">
        <f>ROUND(J146*H146,1)</f>
        <v>0</v>
      </c>
      <c r="T146" s="112">
        <f>S146*H146</f>
        <v>0</v>
      </c>
      <c r="U146" s="112">
        <v>0</v>
      </c>
      <c r="V146" s="112">
        <f>U146*H146</f>
        <v>0</v>
      </c>
      <c r="W146" s="112">
        <v>0</v>
      </c>
      <c r="X146" s="111">
        <f>W146*H146</f>
        <v>0</v>
      </c>
      <c r="AR146" s="98" t="s">
        <v>293</v>
      </c>
      <c r="AT146" s="98" t="s">
        <v>180</v>
      </c>
      <c r="AU146" s="98" t="s">
        <v>22</v>
      </c>
      <c r="AY146" s="90" t="s">
        <v>100</v>
      </c>
      <c r="BE146" s="99">
        <f>IF(O146="základní",K146,0)</f>
        <v>0</v>
      </c>
      <c r="BF146" s="99">
        <f>IF(O146="snížená",K146,0)</f>
        <v>0</v>
      </c>
      <c r="BG146" s="99">
        <f>IF(O146="zákl. přenesená",K146,0)</f>
        <v>0</v>
      </c>
      <c r="BH146" s="99">
        <f>IF(O146="sníž. přenesená",K146,0)</f>
        <v>0</v>
      </c>
      <c r="BI146" s="99">
        <f>IF(O146="nulová",K146,0)</f>
        <v>0</v>
      </c>
      <c r="BJ146" s="90" t="s">
        <v>22</v>
      </c>
      <c r="BK146" s="99">
        <f>ROUND(P146*H146,1)</f>
        <v>0</v>
      </c>
      <c r="BL146" s="90" t="s">
        <v>143</v>
      </c>
      <c r="BM146" s="98" t="s">
        <v>679</v>
      </c>
    </row>
    <row r="147" spans="2:65" s="22" customFormat="1" ht="16.5" customHeight="1">
      <c r="B147" s="23"/>
      <c r="C147" s="122" t="s">
        <v>678</v>
      </c>
      <c r="D147" s="122" t="s">
        <v>180</v>
      </c>
      <c r="E147" s="121" t="s">
        <v>677</v>
      </c>
      <c r="F147" s="120" t="s">
        <v>676</v>
      </c>
      <c r="G147" s="119" t="s">
        <v>144</v>
      </c>
      <c r="H147" s="118">
        <v>2</v>
      </c>
      <c r="I147" s="222"/>
      <c r="J147" s="116"/>
      <c r="K147" s="117">
        <f>ROUND(P147*H147,1)</f>
        <v>0</v>
      </c>
      <c r="L147" s="116"/>
      <c r="M147" s="115"/>
      <c r="N147" s="221" t="s">
        <v>20</v>
      </c>
      <c r="O147" s="114" t="s">
        <v>73</v>
      </c>
      <c r="P147" s="113">
        <f>I147+J147</f>
        <v>0</v>
      </c>
      <c r="Q147" s="113">
        <f>ROUND(I147*H147,1)</f>
        <v>0</v>
      </c>
      <c r="R147" s="113">
        <f>ROUND(J147*H147,1)</f>
        <v>0</v>
      </c>
      <c r="T147" s="112">
        <f>S147*H147</f>
        <v>0</v>
      </c>
      <c r="U147" s="112">
        <v>0</v>
      </c>
      <c r="V147" s="112">
        <f>U147*H147</f>
        <v>0</v>
      </c>
      <c r="W147" s="112">
        <v>0</v>
      </c>
      <c r="X147" s="111">
        <f>W147*H147</f>
        <v>0</v>
      </c>
      <c r="AR147" s="98" t="s">
        <v>293</v>
      </c>
      <c r="AT147" s="98" t="s">
        <v>180</v>
      </c>
      <c r="AU147" s="98" t="s">
        <v>22</v>
      </c>
      <c r="AY147" s="90" t="s">
        <v>100</v>
      </c>
      <c r="BE147" s="99">
        <f>IF(O147="základní",K147,0)</f>
        <v>0</v>
      </c>
      <c r="BF147" s="99">
        <f>IF(O147="snížená",K147,0)</f>
        <v>0</v>
      </c>
      <c r="BG147" s="99">
        <f>IF(O147="zákl. přenesená",K147,0)</f>
        <v>0</v>
      </c>
      <c r="BH147" s="99">
        <f>IF(O147="sníž. přenesená",K147,0)</f>
        <v>0</v>
      </c>
      <c r="BI147" s="99">
        <f>IF(O147="nulová",K147,0)</f>
        <v>0</v>
      </c>
      <c r="BJ147" s="90" t="s">
        <v>22</v>
      </c>
      <c r="BK147" s="99">
        <f>ROUND(P147*H147,1)</f>
        <v>0</v>
      </c>
      <c r="BL147" s="90" t="s">
        <v>143</v>
      </c>
      <c r="BM147" s="98" t="s">
        <v>675</v>
      </c>
    </row>
    <row r="148" spans="2:65" s="22" customFormat="1" ht="16.5" customHeight="1">
      <c r="B148" s="23"/>
      <c r="C148" s="122" t="s">
        <v>94</v>
      </c>
      <c r="D148" s="122" t="s">
        <v>180</v>
      </c>
      <c r="E148" s="121" t="s">
        <v>674</v>
      </c>
      <c r="F148" s="120" t="s">
        <v>673</v>
      </c>
      <c r="G148" s="119" t="s">
        <v>144</v>
      </c>
      <c r="H148" s="118">
        <v>38</v>
      </c>
      <c r="I148" s="222"/>
      <c r="J148" s="116"/>
      <c r="K148" s="117">
        <f>ROUND(P148*H148,1)</f>
        <v>0</v>
      </c>
      <c r="L148" s="116"/>
      <c r="M148" s="115"/>
      <c r="N148" s="221" t="s">
        <v>20</v>
      </c>
      <c r="O148" s="114" t="s">
        <v>73</v>
      </c>
      <c r="P148" s="113">
        <f>I148+J148</f>
        <v>0</v>
      </c>
      <c r="Q148" s="113">
        <f>ROUND(I148*H148,1)</f>
        <v>0</v>
      </c>
      <c r="R148" s="113">
        <f>ROUND(J148*H148,1)</f>
        <v>0</v>
      </c>
      <c r="T148" s="112">
        <f>S148*H148</f>
        <v>0</v>
      </c>
      <c r="U148" s="112">
        <v>0</v>
      </c>
      <c r="V148" s="112">
        <f>U148*H148</f>
        <v>0</v>
      </c>
      <c r="W148" s="112">
        <v>0</v>
      </c>
      <c r="X148" s="111">
        <f>W148*H148</f>
        <v>0</v>
      </c>
      <c r="AR148" s="98" t="s">
        <v>293</v>
      </c>
      <c r="AT148" s="98" t="s">
        <v>180</v>
      </c>
      <c r="AU148" s="98" t="s">
        <v>22</v>
      </c>
      <c r="AY148" s="90" t="s">
        <v>100</v>
      </c>
      <c r="BE148" s="99">
        <f>IF(O148="základní",K148,0)</f>
        <v>0</v>
      </c>
      <c r="BF148" s="99">
        <f>IF(O148="snížená",K148,0)</f>
        <v>0</v>
      </c>
      <c r="BG148" s="99">
        <f>IF(O148="zákl. přenesená",K148,0)</f>
        <v>0</v>
      </c>
      <c r="BH148" s="99">
        <f>IF(O148="sníž. přenesená",K148,0)</f>
        <v>0</v>
      </c>
      <c r="BI148" s="99">
        <f>IF(O148="nulová",K148,0)</f>
        <v>0</v>
      </c>
      <c r="BJ148" s="90" t="s">
        <v>22</v>
      </c>
      <c r="BK148" s="99">
        <f>ROUND(P148*H148,1)</f>
        <v>0</v>
      </c>
      <c r="BL148" s="90" t="s">
        <v>143</v>
      </c>
      <c r="BM148" s="98" t="s">
        <v>672</v>
      </c>
    </row>
    <row r="149" spans="2:65" s="22" customFormat="1" ht="21.75" customHeight="1">
      <c r="B149" s="23"/>
      <c r="C149" s="122" t="s">
        <v>671</v>
      </c>
      <c r="D149" s="122" t="s">
        <v>180</v>
      </c>
      <c r="E149" s="121" t="s">
        <v>670</v>
      </c>
      <c r="F149" s="120" t="s">
        <v>669</v>
      </c>
      <c r="G149" s="119" t="s">
        <v>144</v>
      </c>
      <c r="H149" s="118">
        <v>1</v>
      </c>
      <c r="I149" s="222"/>
      <c r="J149" s="116"/>
      <c r="K149" s="117">
        <f>ROUND(P149*H149,1)</f>
        <v>0</v>
      </c>
      <c r="L149" s="116"/>
      <c r="M149" s="115"/>
      <c r="N149" s="221" t="s">
        <v>20</v>
      </c>
      <c r="O149" s="114" t="s">
        <v>73</v>
      </c>
      <c r="P149" s="113">
        <f>I149+J149</f>
        <v>0</v>
      </c>
      <c r="Q149" s="113">
        <f>ROUND(I149*H149,1)</f>
        <v>0</v>
      </c>
      <c r="R149" s="113">
        <f>ROUND(J149*H149,1)</f>
        <v>0</v>
      </c>
      <c r="T149" s="112">
        <f>S149*H149</f>
        <v>0</v>
      </c>
      <c r="U149" s="112">
        <v>0</v>
      </c>
      <c r="V149" s="112">
        <f>U149*H149</f>
        <v>0</v>
      </c>
      <c r="W149" s="112">
        <v>0</v>
      </c>
      <c r="X149" s="111">
        <f>W149*H149</f>
        <v>0</v>
      </c>
      <c r="AR149" s="98" t="s">
        <v>293</v>
      </c>
      <c r="AT149" s="98" t="s">
        <v>180</v>
      </c>
      <c r="AU149" s="98" t="s">
        <v>22</v>
      </c>
      <c r="AY149" s="90" t="s">
        <v>100</v>
      </c>
      <c r="BE149" s="99">
        <f>IF(O149="základní",K149,0)</f>
        <v>0</v>
      </c>
      <c r="BF149" s="99">
        <f>IF(O149="snížená",K149,0)</f>
        <v>0</v>
      </c>
      <c r="BG149" s="99">
        <f>IF(O149="zákl. přenesená",K149,0)</f>
        <v>0</v>
      </c>
      <c r="BH149" s="99">
        <f>IF(O149="sníž. přenesená",K149,0)</f>
        <v>0</v>
      </c>
      <c r="BI149" s="99">
        <f>IF(O149="nulová",K149,0)</f>
        <v>0</v>
      </c>
      <c r="BJ149" s="90" t="s">
        <v>22</v>
      </c>
      <c r="BK149" s="99">
        <f>ROUND(P149*H149,1)</f>
        <v>0</v>
      </c>
      <c r="BL149" s="90" t="s">
        <v>143</v>
      </c>
      <c r="BM149" s="98" t="s">
        <v>668</v>
      </c>
    </row>
    <row r="150" spans="2:65" s="22" customFormat="1" ht="16.5" customHeight="1">
      <c r="B150" s="23"/>
      <c r="C150" s="110" t="s">
        <v>667</v>
      </c>
      <c r="D150" s="110" t="s">
        <v>101</v>
      </c>
      <c r="E150" s="109" t="s">
        <v>431</v>
      </c>
      <c r="F150" s="108" t="s">
        <v>430</v>
      </c>
      <c r="G150" s="107" t="s">
        <v>144</v>
      </c>
      <c r="H150" s="106">
        <v>1</v>
      </c>
      <c r="I150" s="218"/>
      <c r="J150" s="218"/>
      <c r="K150" s="105">
        <f>ROUND(P150*H150,1)</f>
        <v>0</v>
      </c>
      <c r="L150" s="104"/>
      <c r="M150" s="23"/>
      <c r="N150" s="220" t="s">
        <v>20</v>
      </c>
      <c r="O150" s="114" t="s">
        <v>73</v>
      </c>
      <c r="P150" s="113">
        <f>I150+J150</f>
        <v>0</v>
      </c>
      <c r="Q150" s="113">
        <f>ROUND(I150*H150,1)</f>
        <v>0</v>
      </c>
      <c r="R150" s="113">
        <f>ROUND(J150*H150,1)</f>
        <v>0</v>
      </c>
      <c r="T150" s="112">
        <f>S150*H150</f>
        <v>0</v>
      </c>
      <c r="U150" s="112">
        <v>0</v>
      </c>
      <c r="V150" s="112">
        <f>U150*H150</f>
        <v>0</v>
      </c>
      <c r="W150" s="112">
        <v>0</v>
      </c>
      <c r="X150" s="111">
        <f>W150*H150</f>
        <v>0</v>
      </c>
      <c r="AR150" s="98" t="s">
        <v>143</v>
      </c>
      <c r="AT150" s="98" t="s">
        <v>101</v>
      </c>
      <c r="AU150" s="98" t="s">
        <v>22</v>
      </c>
      <c r="AY150" s="90" t="s">
        <v>100</v>
      </c>
      <c r="BE150" s="99">
        <f>IF(O150="základní",K150,0)</f>
        <v>0</v>
      </c>
      <c r="BF150" s="99">
        <f>IF(O150="snížená",K150,0)</f>
        <v>0</v>
      </c>
      <c r="BG150" s="99">
        <f>IF(O150="zákl. přenesená",K150,0)</f>
        <v>0</v>
      </c>
      <c r="BH150" s="99">
        <f>IF(O150="sníž. přenesená",K150,0)</f>
        <v>0</v>
      </c>
      <c r="BI150" s="99">
        <f>IF(O150="nulová",K150,0)</f>
        <v>0</v>
      </c>
      <c r="BJ150" s="90" t="s">
        <v>22</v>
      </c>
      <c r="BK150" s="99">
        <f>ROUND(P150*H150,1)</f>
        <v>0</v>
      </c>
      <c r="BL150" s="90" t="s">
        <v>143</v>
      </c>
      <c r="BM150" s="98" t="s">
        <v>666</v>
      </c>
    </row>
    <row r="151" spans="2:65" s="22" customFormat="1" ht="16.5" customHeight="1">
      <c r="B151" s="23"/>
      <c r="C151" s="122" t="s">
        <v>665</v>
      </c>
      <c r="D151" s="122" t="s">
        <v>180</v>
      </c>
      <c r="E151" s="121" t="s">
        <v>664</v>
      </c>
      <c r="F151" s="120" t="s">
        <v>663</v>
      </c>
      <c r="G151" s="119" t="s">
        <v>144</v>
      </c>
      <c r="H151" s="118">
        <v>1</v>
      </c>
      <c r="I151" s="222"/>
      <c r="J151" s="116"/>
      <c r="K151" s="117">
        <f>ROUND(P151*H151,1)</f>
        <v>0</v>
      </c>
      <c r="L151" s="116"/>
      <c r="M151" s="115"/>
      <c r="N151" s="221" t="s">
        <v>20</v>
      </c>
      <c r="O151" s="114" t="s">
        <v>73</v>
      </c>
      <c r="P151" s="113">
        <f>I151+J151</f>
        <v>0</v>
      </c>
      <c r="Q151" s="113">
        <f>ROUND(I151*H151,1)</f>
        <v>0</v>
      </c>
      <c r="R151" s="113">
        <f>ROUND(J151*H151,1)</f>
        <v>0</v>
      </c>
      <c r="T151" s="112">
        <f>S151*H151</f>
        <v>0</v>
      </c>
      <c r="U151" s="112">
        <v>0</v>
      </c>
      <c r="V151" s="112">
        <f>U151*H151</f>
        <v>0</v>
      </c>
      <c r="W151" s="112">
        <v>0</v>
      </c>
      <c r="X151" s="111">
        <f>W151*H151</f>
        <v>0</v>
      </c>
      <c r="AR151" s="98" t="s">
        <v>293</v>
      </c>
      <c r="AT151" s="98" t="s">
        <v>180</v>
      </c>
      <c r="AU151" s="98" t="s">
        <v>22</v>
      </c>
      <c r="AY151" s="90" t="s">
        <v>100</v>
      </c>
      <c r="BE151" s="99">
        <f>IF(O151="základní",K151,0)</f>
        <v>0</v>
      </c>
      <c r="BF151" s="99">
        <f>IF(O151="snížená",K151,0)</f>
        <v>0</v>
      </c>
      <c r="BG151" s="99">
        <f>IF(O151="zákl. přenesená",K151,0)</f>
        <v>0</v>
      </c>
      <c r="BH151" s="99">
        <f>IF(O151="sníž. přenesená",K151,0)</f>
        <v>0</v>
      </c>
      <c r="BI151" s="99">
        <f>IF(O151="nulová",K151,0)</f>
        <v>0</v>
      </c>
      <c r="BJ151" s="90" t="s">
        <v>22</v>
      </c>
      <c r="BK151" s="99">
        <f>ROUND(P151*H151,1)</f>
        <v>0</v>
      </c>
      <c r="BL151" s="90" t="s">
        <v>143</v>
      </c>
      <c r="BM151" s="98" t="s">
        <v>662</v>
      </c>
    </row>
    <row r="152" spans="2:65" s="22" customFormat="1" ht="16.5" customHeight="1">
      <c r="B152" s="23"/>
      <c r="C152" s="110" t="s">
        <v>661</v>
      </c>
      <c r="D152" s="110" t="s">
        <v>101</v>
      </c>
      <c r="E152" s="109" t="s">
        <v>427</v>
      </c>
      <c r="F152" s="108" t="s">
        <v>426</v>
      </c>
      <c r="G152" s="107" t="s">
        <v>144</v>
      </c>
      <c r="H152" s="106">
        <v>5</v>
      </c>
      <c r="I152" s="218"/>
      <c r="J152" s="218"/>
      <c r="K152" s="105">
        <f>ROUND(P152*H152,1)</f>
        <v>0</v>
      </c>
      <c r="L152" s="104"/>
      <c r="M152" s="23"/>
      <c r="N152" s="220" t="s">
        <v>20</v>
      </c>
      <c r="O152" s="114" t="s">
        <v>73</v>
      </c>
      <c r="P152" s="113">
        <f>I152+J152</f>
        <v>0</v>
      </c>
      <c r="Q152" s="113">
        <f>ROUND(I152*H152,1)</f>
        <v>0</v>
      </c>
      <c r="R152" s="113">
        <f>ROUND(J152*H152,1)</f>
        <v>0</v>
      </c>
      <c r="T152" s="112">
        <f>S152*H152</f>
        <v>0</v>
      </c>
      <c r="U152" s="112">
        <v>0</v>
      </c>
      <c r="V152" s="112">
        <f>U152*H152</f>
        <v>0</v>
      </c>
      <c r="W152" s="112">
        <v>0</v>
      </c>
      <c r="X152" s="111">
        <f>W152*H152</f>
        <v>0</v>
      </c>
      <c r="AR152" s="98" t="s">
        <v>143</v>
      </c>
      <c r="AT152" s="98" t="s">
        <v>101</v>
      </c>
      <c r="AU152" s="98" t="s">
        <v>22</v>
      </c>
      <c r="AY152" s="90" t="s">
        <v>100</v>
      </c>
      <c r="BE152" s="99">
        <f>IF(O152="základní",K152,0)</f>
        <v>0</v>
      </c>
      <c r="BF152" s="99">
        <f>IF(O152="snížená",K152,0)</f>
        <v>0</v>
      </c>
      <c r="BG152" s="99">
        <f>IF(O152="zákl. přenesená",K152,0)</f>
        <v>0</v>
      </c>
      <c r="BH152" s="99">
        <f>IF(O152="sníž. přenesená",K152,0)</f>
        <v>0</v>
      </c>
      <c r="BI152" s="99">
        <f>IF(O152="nulová",K152,0)</f>
        <v>0</v>
      </c>
      <c r="BJ152" s="90" t="s">
        <v>22</v>
      </c>
      <c r="BK152" s="99">
        <f>ROUND(P152*H152,1)</f>
        <v>0</v>
      </c>
      <c r="BL152" s="90" t="s">
        <v>143</v>
      </c>
      <c r="BM152" s="98" t="s">
        <v>660</v>
      </c>
    </row>
    <row r="153" spans="2:65" s="22" customFormat="1" ht="16.5" customHeight="1">
      <c r="B153" s="23"/>
      <c r="C153" s="122" t="s">
        <v>659</v>
      </c>
      <c r="D153" s="122" t="s">
        <v>180</v>
      </c>
      <c r="E153" s="121" t="s">
        <v>658</v>
      </c>
      <c r="F153" s="120" t="s">
        <v>657</v>
      </c>
      <c r="G153" s="119" t="s">
        <v>144</v>
      </c>
      <c r="H153" s="118">
        <v>4</v>
      </c>
      <c r="I153" s="222"/>
      <c r="J153" s="116"/>
      <c r="K153" s="117">
        <f>ROUND(P153*H153,1)</f>
        <v>0</v>
      </c>
      <c r="L153" s="116"/>
      <c r="M153" s="115"/>
      <c r="N153" s="221" t="s">
        <v>20</v>
      </c>
      <c r="O153" s="114" t="s">
        <v>73</v>
      </c>
      <c r="P153" s="113">
        <f>I153+J153</f>
        <v>0</v>
      </c>
      <c r="Q153" s="113">
        <f>ROUND(I153*H153,1)</f>
        <v>0</v>
      </c>
      <c r="R153" s="113">
        <f>ROUND(J153*H153,1)</f>
        <v>0</v>
      </c>
      <c r="T153" s="112">
        <f>S153*H153</f>
        <v>0</v>
      </c>
      <c r="U153" s="112">
        <v>0</v>
      </c>
      <c r="V153" s="112">
        <f>U153*H153</f>
        <v>0</v>
      </c>
      <c r="W153" s="112">
        <v>0</v>
      </c>
      <c r="X153" s="111">
        <f>W153*H153</f>
        <v>0</v>
      </c>
      <c r="AR153" s="98" t="s">
        <v>293</v>
      </c>
      <c r="AT153" s="98" t="s">
        <v>180</v>
      </c>
      <c r="AU153" s="98" t="s">
        <v>22</v>
      </c>
      <c r="AY153" s="90" t="s">
        <v>100</v>
      </c>
      <c r="BE153" s="99">
        <f>IF(O153="základní",K153,0)</f>
        <v>0</v>
      </c>
      <c r="BF153" s="99">
        <f>IF(O153="snížená",K153,0)</f>
        <v>0</v>
      </c>
      <c r="BG153" s="99">
        <f>IF(O153="zákl. přenesená",K153,0)</f>
        <v>0</v>
      </c>
      <c r="BH153" s="99">
        <f>IF(O153="sníž. přenesená",K153,0)</f>
        <v>0</v>
      </c>
      <c r="BI153" s="99">
        <f>IF(O153="nulová",K153,0)</f>
        <v>0</v>
      </c>
      <c r="BJ153" s="90" t="s">
        <v>22</v>
      </c>
      <c r="BK153" s="99">
        <f>ROUND(P153*H153,1)</f>
        <v>0</v>
      </c>
      <c r="BL153" s="90" t="s">
        <v>143</v>
      </c>
      <c r="BM153" s="98" t="s">
        <v>656</v>
      </c>
    </row>
    <row r="154" spans="2:65" s="22" customFormat="1" ht="16.5" customHeight="1">
      <c r="B154" s="23"/>
      <c r="C154" s="122" t="s">
        <v>655</v>
      </c>
      <c r="D154" s="122" t="s">
        <v>180</v>
      </c>
      <c r="E154" s="121" t="s">
        <v>654</v>
      </c>
      <c r="F154" s="120" t="s">
        <v>653</v>
      </c>
      <c r="G154" s="119" t="s">
        <v>144</v>
      </c>
      <c r="H154" s="118">
        <v>1</v>
      </c>
      <c r="I154" s="222"/>
      <c r="J154" s="116"/>
      <c r="K154" s="117">
        <f>ROUND(P154*H154,1)</f>
        <v>0</v>
      </c>
      <c r="L154" s="116"/>
      <c r="M154" s="115"/>
      <c r="N154" s="221" t="s">
        <v>20</v>
      </c>
      <c r="O154" s="114" t="s">
        <v>73</v>
      </c>
      <c r="P154" s="113">
        <f>I154+J154</f>
        <v>0</v>
      </c>
      <c r="Q154" s="113">
        <f>ROUND(I154*H154,1)</f>
        <v>0</v>
      </c>
      <c r="R154" s="113">
        <f>ROUND(J154*H154,1)</f>
        <v>0</v>
      </c>
      <c r="T154" s="112">
        <f>S154*H154</f>
        <v>0</v>
      </c>
      <c r="U154" s="112">
        <v>0</v>
      </c>
      <c r="V154" s="112">
        <f>U154*H154</f>
        <v>0</v>
      </c>
      <c r="W154" s="112">
        <v>0</v>
      </c>
      <c r="X154" s="111">
        <f>W154*H154</f>
        <v>0</v>
      </c>
      <c r="AR154" s="98" t="s">
        <v>293</v>
      </c>
      <c r="AT154" s="98" t="s">
        <v>180</v>
      </c>
      <c r="AU154" s="98" t="s">
        <v>22</v>
      </c>
      <c r="AY154" s="90" t="s">
        <v>100</v>
      </c>
      <c r="BE154" s="99">
        <f>IF(O154="základní",K154,0)</f>
        <v>0</v>
      </c>
      <c r="BF154" s="99">
        <f>IF(O154="snížená",K154,0)</f>
        <v>0</v>
      </c>
      <c r="BG154" s="99">
        <f>IF(O154="zákl. přenesená",K154,0)</f>
        <v>0</v>
      </c>
      <c r="BH154" s="99">
        <f>IF(O154="sníž. přenesená",K154,0)</f>
        <v>0</v>
      </c>
      <c r="BI154" s="99">
        <f>IF(O154="nulová",K154,0)</f>
        <v>0</v>
      </c>
      <c r="BJ154" s="90" t="s">
        <v>22</v>
      </c>
      <c r="BK154" s="99">
        <f>ROUND(P154*H154,1)</f>
        <v>0</v>
      </c>
      <c r="BL154" s="90" t="s">
        <v>143</v>
      </c>
      <c r="BM154" s="98" t="s">
        <v>652</v>
      </c>
    </row>
    <row r="155" spans="2:65" s="22" customFormat="1" ht="16.5" customHeight="1">
      <c r="B155" s="23"/>
      <c r="C155" s="110" t="s">
        <v>651</v>
      </c>
      <c r="D155" s="110" t="s">
        <v>101</v>
      </c>
      <c r="E155" s="109" t="s">
        <v>427</v>
      </c>
      <c r="F155" s="108" t="s">
        <v>426</v>
      </c>
      <c r="G155" s="107" t="s">
        <v>144</v>
      </c>
      <c r="H155" s="106">
        <v>104</v>
      </c>
      <c r="I155" s="218"/>
      <c r="J155" s="218"/>
      <c r="K155" s="105">
        <f>ROUND(P155*H155,1)</f>
        <v>0</v>
      </c>
      <c r="L155" s="104"/>
      <c r="M155" s="23"/>
      <c r="N155" s="220" t="s">
        <v>20</v>
      </c>
      <c r="O155" s="114" t="s">
        <v>73</v>
      </c>
      <c r="P155" s="113">
        <f>I155+J155</f>
        <v>0</v>
      </c>
      <c r="Q155" s="113">
        <f>ROUND(I155*H155,1)</f>
        <v>0</v>
      </c>
      <c r="R155" s="113">
        <f>ROUND(J155*H155,1)</f>
        <v>0</v>
      </c>
      <c r="T155" s="112">
        <f>S155*H155</f>
        <v>0</v>
      </c>
      <c r="U155" s="112">
        <v>0</v>
      </c>
      <c r="V155" s="112">
        <f>U155*H155</f>
        <v>0</v>
      </c>
      <c r="W155" s="112">
        <v>0</v>
      </c>
      <c r="X155" s="111">
        <f>W155*H155</f>
        <v>0</v>
      </c>
      <c r="AR155" s="98" t="s">
        <v>143</v>
      </c>
      <c r="AT155" s="98" t="s">
        <v>101</v>
      </c>
      <c r="AU155" s="98" t="s">
        <v>22</v>
      </c>
      <c r="AY155" s="90" t="s">
        <v>100</v>
      </c>
      <c r="BE155" s="99">
        <f>IF(O155="základní",K155,0)</f>
        <v>0</v>
      </c>
      <c r="BF155" s="99">
        <f>IF(O155="snížená",K155,0)</f>
        <v>0</v>
      </c>
      <c r="BG155" s="99">
        <f>IF(O155="zákl. přenesená",K155,0)</f>
        <v>0</v>
      </c>
      <c r="BH155" s="99">
        <f>IF(O155="sníž. přenesená",K155,0)</f>
        <v>0</v>
      </c>
      <c r="BI155" s="99">
        <f>IF(O155="nulová",K155,0)</f>
        <v>0</v>
      </c>
      <c r="BJ155" s="90" t="s">
        <v>22</v>
      </c>
      <c r="BK155" s="99">
        <f>ROUND(P155*H155,1)</f>
        <v>0</v>
      </c>
      <c r="BL155" s="90" t="s">
        <v>143</v>
      </c>
      <c r="BM155" s="98" t="s">
        <v>650</v>
      </c>
    </row>
    <row r="156" spans="2:65" s="22" customFormat="1" ht="16.5" customHeight="1">
      <c r="B156" s="23"/>
      <c r="C156" s="122" t="s">
        <v>649</v>
      </c>
      <c r="D156" s="122" t="s">
        <v>180</v>
      </c>
      <c r="E156" s="121" t="s">
        <v>648</v>
      </c>
      <c r="F156" s="120" t="s">
        <v>647</v>
      </c>
      <c r="G156" s="119" t="s">
        <v>144</v>
      </c>
      <c r="H156" s="118">
        <v>70</v>
      </c>
      <c r="I156" s="222"/>
      <c r="J156" s="116"/>
      <c r="K156" s="117">
        <f>ROUND(P156*H156,1)</f>
        <v>0</v>
      </c>
      <c r="L156" s="116"/>
      <c r="M156" s="115"/>
      <c r="N156" s="221" t="s">
        <v>20</v>
      </c>
      <c r="O156" s="114" t="s">
        <v>73</v>
      </c>
      <c r="P156" s="113">
        <f>I156+J156</f>
        <v>0</v>
      </c>
      <c r="Q156" s="113">
        <f>ROUND(I156*H156,1)</f>
        <v>0</v>
      </c>
      <c r="R156" s="113">
        <f>ROUND(J156*H156,1)</f>
        <v>0</v>
      </c>
      <c r="T156" s="112">
        <f>S156*H156</f>
        <v>0</v>
      </c>
      <c r="U156" s="112">
        <v>0</v>
      </c>
      <c r="V156" s="112">
        <f>U156*H156</f>
        <v>0</v>
      </c>
      <c r="W156" s="112">
        <v>0</v>
      </c>
      <c r="X156" s="111">
        <f>W156*H156</f>
        <v>0</v>
      </c>
      <c r="AR156" s="98" t="s">
        <v>293</v>
      </c>
      <c r="AT156" s="98" t="s">
        <v>180</v>
      </c>
      <c r="AU156" s="98" t="s">
        <v>22</v>
      </c>
      <c r="AY156" s="90" t="s">
        <v>100</v>
      </c>
      <c r="BE156" s="99">
        <f>IF(O156="základní",K156,0)</f>
        <v>0</v>
      </c>
      <c r="BF156" s="99">
        <f>IF(O156="snížená",K156,0)</f>
        <v>0</v>
      </c>
      <c r="BG156" s="99">
        <f>IF(O156="zákl. přenesená",K156,0)</f>
        <v>0</v>
      </c>
      <c r="BH156" s="99">
        <f>IF(O156="sníž. přenesená",K156,0)</f>
        <v>0</v>
      </c>
      <c r="BI156" s="99">
        <f>IF(O156="nulová",K156,0)</f>
        <v>0</v>
      </c>
      <c r="BJ156" s="90" t="s">
        <v>22</v>
      </c>
      <c r="BK156" s="99">
        <f>ROUND(P156*H156,1)</f>
        <v>0</v>
      </c>
      <c r="BL156" s="90" t="s">
        <v>143</v>
      </c>
      <c r="BM156" s="98" t="s">
        <v>646</v>
      </c>
    </row>
    <row r="157" spans="2:65" s="22" customFormat="1" ht="16.5" customHeight="1">
      <c r="B157" s="23"/>
      <c r="C157" s="122" t="s">
        <v>645</v>
      </c>
      <c r="D157" s="122" t="s">
        <v>180</v>
      </c>
      <c r="E157" s="121" t="s">
        <v>644</v>
      </c>
      <c r="F157" s="120" t="s">
        <v>643</v>
      </c>
      <c r="G157" s="119" t="s">
        <v>144</v>
      </c>
      <c r="H157" s="118">
        <v>34</v>
      </c>
      <c r="I157" s="222"/>
      <c r="J157" s="116"/>
      <c r="K157" s="117">
        <f>ROUND(P157*H157,1)</f>
        <v>0</v>
      </c>
      <c r="L157" s="116"/>
      <c r="M157" s="115"/>
      <c r="N157" s="221" t="s">
        <v>20</v>
      </c>
      <c r="O157" s="114" t="s">
        <v>73</v>
      </c>
      <c r="P157" s="113">
        <f>I157+J157</f>
        <v>0</v>
      </c>
      <c r="Q157" s="113">
        <f>ROUND(I157*H157,1)</f>
        <v>0</v>
      </c>
      <c r="R157" s="113">
        <f>ROUND(J157*H157,1)</f>
        <v>0</v>
      </c>
      <c r="T157" s="112">
        <f>S157*H157</f>
        <v>0</v>
      </c>
      <c r="U157" s="112">
        <v>0</v>
      </c>
      <c r="V157" s="112">
        <f>U157*H157</f>
        <v>0</v>
      </c>
      <c r="W157" s="112">
        <v>0</v>
      </c>
      <c r="X157" s="111">
        <f>W157*H157</f>
        <v>0</v>
      </c>
      <c r="AR157" s="98" t="s">
        <v>293</v>
      </c>
      <c r="AT157" s="98" t="s">
        <v>180</v>
      </c>
      <c r="AU157" s="98" t="s">
        <v>22</v>
      </c>
      <c r="AY157" s="90" t="s">
        <v>100</v>
      </c>
      <c r="BE157" s="99">
        <f>IF(O157="základní",K157,0)</f>
        <v>0</v>
      </c>
      <c r="BF157" s="99">
        <f>IF(O157="snížená",K157,0)</f>
        <v>0</v>
      </c>
      <c r="BG157" s="99">
        <f>IF(O157="zákl. přenesená",K157,0)</f>
        <v>0</v>
      </c>
      <c r="BH157" s="99">
        <f>IF(O157="sníž. přenesená",K157,0)</f>
        <v>0</v>
      </c>
      <c r="BI157" s="99">
        <f>IF(O157="nulová",K157,0)</f>
        <v>0</v>
      </c>
      <c r="BJ157" s="90" t="s">
        <v>22</v>
      </c>
      <c r="BK157" s="99">
        <f>ROUND(P157*H157,1)</f>
        <v>0</v>
      </c>
      <c r="BL157" s="90" t="s">
        <v>143</v>
      </c>
      <c r="BM157" s="98" t="s">
        <v>642</v>
      </c>
    </row>
    <row r="158" spans="2:65" s="22" customFormat="1" ht="16.5" customHeight="1">
      <c r="B158" s="23"/>
      <c r="C158" s="110" t="s">
        <v>641</v>
      </c>
      <c r="D158" s="110" t="s">
        <v>101</v>
      </c>
      <c r="E158" s="109" t="s">
        <v>640</v>
      </c>
      <c r="F158" s="108" t="s">
        <v>639</v>
      </c>
      <c r="G158" s="107" t="s">
        <v>144</v>
      </c>
      <c r="H158" s="106">
        <v>1</v>
      </c>
      <c r="I158" s="218"/>
      <c r="J158" s="218"/>
      <c r="K158" s="105">
        <f>ROUND(P158*H158,1)</f>
        <v>0</v>
      </c>
      <c r="L158" s="104"/>
      <c r="M158" s="23"/>
      <c r="N158" s="220" t="s">
        <v>20</v>
      </c>
      <c r="O158" s="114" t="s">
        <v>73</v>
      </c>
      <c r="P158" s="113">
        <f>I158+J158</f>
        <v>0</v>
      </c>
      <c r="Q158" s="113">
        <f>ROUND(I158*H158,1)</f>
        <v>0</v>
      </c>
      <c r="R158" s="113">
        <f>ROUND(J158*H158,1)</f>
        <v>0</v>
      </c>
      <c r="T158" s="112">
        <f>S158*H158</f>
        <v>0</v>
      </c>
      <c r="U158" s="112">
        <v>0</v>
      </c>
      <c r="V158" s="112">
        <f>U158*H158</f>
        <v>0</v>
      </c>
      <c r="W158" s="112">
        <v>0</v>
      </c>
      <c r="X158" s="111">
        <f>W158*H158</f>
        <v>0</v>
      </c>
      <c r="AR158" s="98" t="s">
        <v>143</v>
      </c>
      <c r="AT158" s="98" t="s">
        <v>101</v>
      </c>
      <c r="AU158" s="98" t="s">
        <v>22</v>
      </c>
      <c r="AY158" s="90" t="s">
        <v>100</v>
      </c>
      <c r="BE158" s="99">
        <f>IF(O158="základní",K158,0)</f>
        <v>0</v>
      </c>
      <c r="BF158" s="99">
        <f>IF(O158="snížená",K158,0)</f>
        <v>0</v>
      </c>
      <c r="BG158" s="99">
        <f>IF(O158="zákl. přenesená",K158,0)</f>
        <v>0</v>
      </c>
      <c r="BH158" s="99">
        <f>IF(O158="sníž. přenesená",K158,0)</f>
        <v>0</v>
      </c>
      <c r="BI158" s="99">
        <f>IF(O158="nulová",K158,0)</f>
        <v>0</v>
      </c>
      <c r="BJ158" s="90" t="s">
        <v>22</v>
      </c>
      <c r="BK158" s="99">
        <f>ROUND(P158*H158,1)</f>
        <v>0</v>
      </c>
      <c r="BL158" s="90" t="s">
        <v>143</v>
      </c>
      <c r="BM158" s="98" t="s">
        <v>638</v>
      </c>
    </row>
    <row r="159" spans="2:65" s="22" customFormat="1" ht="16.5" customHeight="1">
      <c r="B159" s="23"/>
      <c r="C159" s="122" t="s">
        <v>637</v>
      </c>
      <c r="D159" s="122" t="s">
        <v>180</v>
      </c>
      <c r="E159" s="121" t="s">
        <v>636</v>
      </c>
      <c r="F159" s="120" t="s">
        <v>635</v>
      </c>
      <c r="G159" s="119" t="s">
        <v>144</v>
      </c>
      <c r="H159" s="118">
        <v>1</v>
      </c>
      <c r="I159" s="222"/>
      <c r="J159" s="116"/>
      <c r="K159" s="117">
        <f>ROUND(P159*H159,1)</f>
        <v>0</v>
      </c>
      <c r="L159" s="116"/>
      <c r="M159" s="115"/>
      <c r="N159" s="221" t="s">
        <v>20</v>
      </c>
      <c r="O159" s="114" t="s">
        <v>73</v>
      </c>
      <c r="P159" s="113">
        <f>I159+J159</f>
        <v>0</v>
      </c>
      <c r="Q159" s="113">
        <f>ROUND(I159*H159,1)</f>
        <v>0</v>
      </c>
      <c r="R159" s="113">
        <f>ROUND(J159*H159,1)</f>
        <v>0</v>
      </c>
      <c r="T159" s="112">
        <f>S159*H159</f>
        <v>0</v>
      </c>
      <c r="U159" s="112">
        <v>0</v>
      </c>
      <c r="V159" s="112">
        <f>U159*H159</f>
        <v>0</v>
      </c>
      <c r="W159" s="112">
        <v>0</v>
      </c>
      <c r="X159" s="111">
        <f>W159*H159</f>
        <v>0</v>
      </c>
      <c r="AR159" s="98" t="s">
        <v>293</v>
      </c>
      <c r="AT159" s="98" t="s">
        <v>180</v>
      </c>
      <c r="AU159" s="98" t="s">
        <v>22</v>
      </c>
      <c r="AY159" s="90" t="s">
        <v>100</v>
      </c>
      <c r="BE159" s="99">
        <f>IF(O159="základní",K159,0)</f>
        <v>0</v>
      </c>
      <c r="BF159" s="99">
        <f>IF(O159="snížená",K159,0)</f>
        <v>0</v>
      </c>
      <c r="BG159" s="99">
        <f>IF(O159="zákl. přenesená",K159,0)</f>
        <v>0</v>
      </c>
      <c r="BH159" s="99">
        <f>IF(O159="sníž. přenesená",K159,0)</f>
        <v>0</v>
      </c>
      <c r="BI159" s="99">
        <f>IF(O159="nulová",K159,0)</f>
        <v>0</v>
      </c>
      <c r="BJ159" s="90" t="s">
        <v>22</v>
      </c>
      <c r="BK159" s="99">
        <f>ROUND(P159*H159,1)</f>
        <v>0</v>
      </c>
      <c r="BL159" s="90" t="s">
        <v>143</v>
      </c>
      <c r="BM159" s="98" t="s">
        <v>634</v>
      </c>
    </row>
    <row r="160" spans="2:65" s="22" customFormat="1" ht="16.5" customHeight="1">
      <c r="B160" s="23"/>
      <c r="C160" s="110" t="s">
        <v>633</v>
      </c>
      <c r="D160" s="110" t="s">
        <v>101</v>
      </c>
      <c r="E160" s="109" t="s">
        <v>632</v>
      </c>
      <c r="F160" s="108" t="s">
        <v>631</v>
      </c>
      <c r="G160" s="107" t="s">
        <v>144</v>
      </c>
      <c r="H160" s="106">
        <v>10</v>
      </c>
      <c r="I160" s="218"/>
      <c r="J160" s="218"/>
      <c r="K160" s="105">
        <f>ROUND(P160*H160,1)</f>
        <v>0</v>
      </c>
      <c r="L160" s="104"/>
      <c r="M160" s="23"/>
      <c r="N160" s="220" t="s">
        <v>20</v>
      </c>
      <c r="O160" s="114" t="s">
        <v>73</v>
      </c>
      <c r="P160" s="113">
        <f>I160+J160</f>
        <v>0</v>
      </c>
      <c r="Q160" s="113">
        <f>ROUND(I160*H160,1)</f>
        <v>0</v>
      </c>
      <c r="R160" s="113">
        <f>ROUND(J160*H160,1)</f>
        <v>0</v>
      </c>
      <c r="T160" s="112">
        <f>S160*H160</f>
        <v>0</v>
      </c>
      <c r="U160" s="112">
        <v>0</v>
      </c>
      <c r="V160" s="112">
        <f>U160*H160</f>
        <v>0</v>
      </c>
      <c r="W160" s="112">
        <v>0</v>
      </c>
      <c r="X160" s="111">
        <f>W160*H160</f>
        <v>0</v>
      </c>
      <c r="AR160" s="98" t="s">
        <v>143</v>
      </c>
      <c r="AT160" s="98" t="s">
        <v>101</v>
      </c>
      <c r="AU160" s="98" t="s">
        <v>22</v>
      </c>
      <c r="AY160" s="90" t="s">
        <v>100</v>
      </c>
      <c r="BE160" s="99">
        <f>IF(O160="základní",K160,0)</f>
        <v>0</v>
      </c>
      <c r="BF160" s="99">
        <f>IF(O160="snížená",K160,0)</f>
        <v>0</v>
      </c>
      <c r="BG160" s="99">
        <f>IF(O160="zákl. přenesená",K160,0)</f>
        <v>0</v>
      </c>
      <c r="BH160" s="99">
        <f>IF(O160="sníž. přenesená",K160,0)</f>
        <v>0</v>
      </c>
      <c r="BI160" s="99">
        <f>IF(O160="nulová",K160,0)</f>
        <v>0</v>
      </c>
      <c r="BJ160" s="90" t="s">
        <v>22</v>
      </c>
      <c r="BK160" s="99">
        <f>ROUND(P160*H160,1)</f>
        <v>0</v>
      </c>
      <c r="BL160" s="90" t="s">
        <v>143</v>
      </c>
      <c r="BM160" s="98" t="s">
        <v>630</v>
      </c>
    </row>
    <row r="161" spans="2:65" s="22" customFormat="1" ht="24.2" customHeight="1">
      <c r="B161" s="23"/>
      <c r="C161" s="122" t="s">
        <v>629</v>
      </c>
      <c r="D161" s="122" t="s">
        <v>180</v>
      </c>
      <c r="E161" s="121" t="s">
        <v>628</v>
      </c>
      <c r="F161" s="120" t="s">
        <v>627</v>
      </c>
      <c r="G161" s="119" t="s">
        <v>144</v>
      </c>
      <c r="H161" s="118">
        <v>1</v>
      </c>
      <c r="I161" s="222"/>
      <c r="J161" s="116"/>
      <c r="K161" s="117">
        <f>ROUND(P161*H161,1)</f>
        <v>0</v>
      </c>
      <c r="L161" s="116"/>
      <c r="M161" s="115"/>
      <c r="N161" s="221" t="s">
        <v>20</v>
      </c>
      <c r="O161" s="114" t="s">
        <v>73</v>
      </c>
      <c r="P161" s="113">
        <f>I161+J161</f>
        <v>0</v>
      </c>
      <c r="Q161" s="113">
        <f>ROUND(I161*H161,1)</f>
        <v>0</v>
      </c>
      <c r="R161" s="113">
        <f>ROUND(J161*H161,1)</f>
        <v>0</v>
      </c>
      <c r="T161" s="112">
        <f>S161*H161</f>
        <v>0</v>
      </c>
      <c r="U161" s="112">
        <v>0.00105</v>
      </c>
      <c r="V161" s="112">
        <f>U161*H161</f>
        <v>0.00105</v>
      </c>
      <c r="W161" s="112">
        <v>0</v>
      </c>
      <c r="X161" s="111">
        <f>W161*H161</f>
        <v>0</v>
      </c>
      <c r="AR161" s="98" t="s">
        <v>293</v>
      </c>
      <c r="AT161" s="98" t="s">
        <v>180</v>
      </c>
      <c r="AU161" s="98" t="s">
        <v>22</v>
      </c>
      <c r="AY161" s="90" t="s">
        <v>100</v>
      </c>
      <c r="BE161" s="99">
        <f>IF(O161="základní",K161,0)</f>
        <v>0</v>
      </c>
      <c r="BF161" s="99">
        <f>IF(O161="snížená",K161,0)</f>
        <v>0</v>
      </c>
      <c r="BG161" s="99">
        <f>IF(O161="zákl. přenesená",K161,0)</f>
        <v>0</v>
      </c>
      <c r="BH161" s="99">
        <f>IF(O161="sníž. přenesená",K161,0)</f>
        <v>0</v>
      </c>
      <c r="BI161" s="99">
        <f>IF(O161="nulová",K161,0)</f>
        <v>0</v>
      </c>
      <c r="BJ161" s="90" t="s">
        <v>22</v>
      </c>
      <c r="BK161" s="99">
        <f>ROUND(P161*H161,1)</f>
        <v>0</v>
      </c>
      <c r="BL161" s="90" t="s">
        <v>143</v>
      </c>
      <c r="BM161" s="98" t="s">
        <v>626</v>
      </c>
    </row>
    <row r="162" spans="2:65" s="22" customFormat="1" ht="24.2" customHeight="1">
      <c r="B162" s="23"/>
      <c r="C162" s="122" t="s">
        <v>625</v>
      </c>
      <c r="D162" s="122" t="s">
        <v>180</v>
      </c>
      <c r="E162" s="121" t="s">
        <v>624</v>
      </c>
      <c r="F162" s="120" t="s">
        <v>623</v>
      </c>
      <c r="G162" s="119" t="s">
        <v>144</v>
      </c>
      <c r="H162" s="118">
        <v>3</v>
      </c>
      <c r="I162" s="222"/>
      <c r="J162" s="116"/>
      <c r="K162" s="117">
        <f>ROUND(P162*H162,1)</f>
        <v>0</v>
      </c>
      <c r="L162" s="116"/>
      <c r="M162" s="115"/>
      <c r="N162" s="221" t="s">
        <v>20</v>
      </c>
      <c r="O162" s="114" t="s">
        <v>73</v>
      </c>
      <c r="P162" s="113">
        <f>I162+J162</f>
        <v>0</v>
      </c>
      <c r="Q162" s="113">
        <f>ROUND(I162*H162,1)</f>
        <v>0</v>
      </c>
      <c r="R162" s="113">
        <f>ROUND(J162*H162,1)</f>
        <v>0</v>
      </c>
      <c r="T162" s="112">
        <f>S162*H162</f>
        <v>0</v>
      </c>
      <c r="U162" s="112">
        <v>0.0004</v>
      </c>
      <c r="V162" s="112">
        <f>U162*H162</f>
        <v>0.0012000000000000001</v>
      </c>
      <c r="W162" s="112">
        <v>0</v>
      </c>
      <c r="X162" s="111">
        <f>W162*H162</f>
        <v>0</v>
      </c>
      <c r="AR162" s="98" t="s">
        <v>293</v>
      </c>
      <c r="AT162" s="98" t="s">
        <v>180</v>
      </c>
      <c r="AU162" s="98" t="s">
        <v>22</v>
      </c>
      <c r="AY162" s="90" t="s">
        <v>100</v>
      </c>
      <c r="BE162" s="99">
        <f>IF(O162="základní",K162,0)</f>
        <v>0</v>
      </c>
      <c r="BF162" s="99">
        <f>IF(O162="snížená",K162,0)</f>
        <v>0</v>
      </c>
      <c r="BG162" s="99">
        <f>IF(O162="zákl. přenesená",K162,0)</f>
        <v>0</v>
      </c>
      <c r="BH162" s="99">
        <f>IF(O162="sníž. přenesená",K162,0)</f>
        <v>0</v>
      </c>
      <c r="BI162" s="99">
        <f>IF(O162="nulová",K162,0)</f>
        <v>0</v>
      </c>
      <c r="BJ162" s="90" t="s">
        <v>22</v>
      </c>
      <c r="BK162" s="99">
        <f>ROUND(P162*H162,1)</f>
        <v>0</v>
      </c>
      <c r="BL162" s="90" t="s">
        <v>143</v>
      </c>
      <c r="BM162" s="98" t="s">
        <v>622</v>
      </c>
    </row>
    <row r="163" spans="2:65" s="22" customFormat="1" ht="24.2" customHeight="1">
      <c r="B163" s="23"/>
      <c r="C163" s="122" t="s">
        <v>621</v>
      </c>
      <c r="D163" s="122" t="s">
        <v>180</v>
      </c>
      <c r="E163" s="121" t="s">
        <v>620</v>
      </c>
      <c r="F163" s="120" t="s">
        <v>619</v>
      </c>
      <c r="G163" s="119" t="s">
        <v>144</v>
      </c>
      <c r="H163" s="118">
        <v>5</v>
      </c>
      <c r="I163" s="222"/>
      <c r="J163" s="116"/>
      <c r="K163" s="117">
        <f>ROUND(P163*H163,1)</f>
        <v>0</v>
      </c>
      <c r="L163" s="116"/>
      <c r="M163" s="115"/>
      <c r="N163" s="221" t="s">
        <v>20</v>
      </c>
      <c r="O163" s="114" t="s">
        <v>73</v>
      </c>
      <c r="P163" s="113">
        <f>I163+J163</f>
        <v>0</v>
      </c>
      <c r="Q163" s="113">
        <f>ROUND(I163*H163,1)</f>
        <v>0</v>
      </c>
      <c r="R163" s="113">
        <f>ROUND(J163*H163,1)</f>
        <v>0</v>
      </c>
      <c r="T163" s="112">
        <f>S163*H163</f>
        <v>0</v>
      </c>
      <c r="U163" s="112">
        <v>0.0004</v>
      </c>
      <c r="V163" s="112">
        <f>U163*H163</f>
        <v>0.002</v>
      </c>
      <c r="W163" s="112">
        <v>0</v>
      </c>
      <c r="X163" s="111">
        <f>W163*H163</f>
        <v>0</v>
      </c>
      <c r="AR163" s="98" t="s">
        <v>293</v>
      </c>
      <c r="AT163" s="98" t="s">
        <v>180</v>
      </c>
      <c r="AU163" s="98" t="s">
        <v>22</v>
      </c>
      <c r="AY163" s="90" t="s">
        <v>100</v>
      </c>
      <c r="BE163" s="99">
        <f>IF(O163="základní",K163,0)</f>
        <v>0</v>
      </c>
      <c r="BF163" s="99">
        <f>IF(O163="snížená",K163,0)</f>
        <v>0</v>
      </c>
      <c r="BG163" s="99">
        <f>IF(O163="zákl. přenesená",K163,0)</f>
        <v>0</v>
      </c>
      <c r="BH163" s="99">
        <f>IF(O163="sníž. přenesená",K163,0)</f>
        <v>0</v>
      </c>
      <c r="BI163" s="99">
        <f>IF(O163="nulová",K163,0)</f>
        <v>0</v>
      </c>
      <c r="BJ163" s="90" t="s">
        <v>22</v>
      </c>
      <c r="BK163" s="99">
        <f>ROUND(P163*H163,1)</f>
        <v>0</v>
      </c>
      <c r="BL163" s="90" t="s">
        <v>143</v>
      </c>
      <c r="BM163" s="98" t="s">
        <v>618</v>
      </c>
    </row>
    <row r="164" spans="2:65" s="22" customFormat="1" ht="24.2" customHeight="1">
      <c r="B164" s="23"/>
      <c r="C164" s="122" t="s">
        <v>617</v>
      </c>
      <c r="D164" s="122" t="s">
        <v>180</v>
      </c>
      <c r="E164" s="121" t="s">
        <v>616</v>
      </c>
      <c r="F164" s="120" t="s">
        <v>615</v>
      </c>
      <c r="G164" s="119" t="s">
        <v>144</v>
      </c>
      <c r="H164" s="118">
        <v>1</v>
      </c>
      <c r="I164" s="222"/>
      <c r="J164" s="116"/>
      <c r="K164" s="117">
        <f>ROUND(P164*H164,1)</f>
        <v>0</v>
      </c>
      <c r="L164" s="116"/>
      <c r="M164" s="115"/>
      <c r="N164" s="221" t="s">
        <v>20</v>
      </c>
      <c r="O164" s="114" t="s">
        <v>73</v>
      </c>
      <c r="P164" s="113">
        <f>I164+J164</f>
        <v>0</v>
      </c>
      <c r="Q164" s="113">
        <f>ROUND(I164*H164,1)</f>
        <v>0</v>
      </c>
      <c r="R164" s="113">
        <f>ROUND(J164*H164,1)</f>
        <v>0</v>
      </c>
      <c r="T164" s="112">
        <f>S164*H164</f>
        <v>0</v>
      </c>
      <c r="U164" s="112">
        <v>0.0004</v>
      </c>
      <c r="V164" s="112">
        <f>U164*H164</f>
        <v>0.0004</v>
      </c>
      <c r="W164" s="112">
        <v>0</v>
      </c>
      <c r="X164" s="111">
        <f>W164*H164</f>
        <v>0</v>
      </c>
      <c r="AR164" s="98" t="s">
        <v>293</v>
      </c>
      <c r="AT164" s="98" t="s">
        <v>180</v>
      </c>
      <c r="AU164" s="98" t="s">
        <v>22</v>
      </c>
      <c r="AY164" s="90" t="s">
        <v>100</v>
      </c>
      <c r="BE164" s="99">
        <f>IF(O164="základní",K164,0)</f>
        <v>0</v>
      </c>
      <c r="BF164" s="99">
        <f>IF(O164="snížená",K164,0)</f>
        <v>0</v>
      </c>
      <c r="BG164" s="99">
        <f>IF(O164="zákl. přenesená",K164,0)</f>
        <v>0</v>
      </c>
      <c r="BH164" s="99">
        <f>IF(O164="sníž. přenesená",K164,0)</f>
        <v>0</v>
      </c>
      <c r="BI164" s="99">
        <f>IF(O164="nulová",K164,0)</f>
        <v>0</v>
      </c>
      <c r="BJ164" s="90" t="s">
        <v>22</v>
      </c>
      <c r="BK164" s="99">
        <f>ROUND(P164*H164,1)</f>
        <v>0</v>
      </c>
      <c r="BL164" s="90" t="s">
        <v>143</v>
      </c>
      <c r="BM164" s="98" t="s">
        <v>614</v>
      </c>
    </row>
    <row r="165" spans="2:65" s="22" customFormat="1" ht="16.5" customHeight="1">
      <c r="B165" s="23"/>
      <c r="C165" s="110" t="s">
        <v>613</v>
      </c>
      <c r="D165" s="110" t="s">
        <v>101</v>
      </c>
      <c r="E165" s="109" t="s">
        <v>612</v>
      </c>
      <c r="F165" s="108" t="s">
        <v>611</v>
      </c>
      <c r="G165" s="107" t="s">
        <v>144</v>
      </c>
      <c r="H165" s="106">
        <v>5</v>
      </c>
      <c r="I165" s="218"/>
      <c r="J165" s="218"/>
      <c r="K165" s="105">
        <f>ROUND(P165*H165,1)</f>
        <v>0</v>
      </c>
      <c r="L165" s="104"/>
      <c r="M165" s="23"/>
      <c r="N165" s="220" t="s">
        <v>20</v>
      </c>
      <c r="O165" s="114" t="s">
        <v>73</v>
      </c>
      <c r="P165" s="113">
        <f>I165+J165</f>
        <v>0</v>
      </c>
      <c r="Q165" s="113">
        <f>ROUND(I165*H165,1)</f>
        <v>0</v>
      </c>
      <c r="R165" s="113">
        <f>ROUND(J165*H165,1)</f>
        <v>0</v>
      </c>
      <c r="T165" s="112">
        <f>S165*H165</f>
        <v>0</v>
      </c>
      <c r="U165" s="112">
        <v>0</v>
      </c>
      <c r="V165" s="112">
        <f>U165*H165</f>
        <v>0</v>
      </c>
      <c r="W165" s="112">
        <v>0</v>
      </c>
      <c r="X165" s="111">
        <f>W165*H165</f>
        <v>0</v>
      </c>
      <c r="AR165" s="98" t="s">
        <v>143</v>
      </c>
      <c r="AT165" s="98" t="s">
        <v>101</v>
      </c>
      <c r="AU165" s="98" t="s">
        <v>22</v>
      </c>
      <c r="AY165" s="90" t="s">
        <v>100</v>
      </c>
      <c r="BE165" s="99">
        <f>IF(O165="základní",K165,0)</f>
        <v>0</v>
      </c>
      <c r="BF165" s="99">
        <f>IF(O165="snížená",K165,0)</f>
        <v>0</v>
      </c>
      <c r="BG165" s="99">
        <f>IF(O165="zákl. přenesená",K165,0)</f>
        <v>0</v>
      </c>
      <c r="BH165" s="99">
        <f>IF(O165="sníž. přenesená",K165,0)</f>
        <v>0</v>
      </c>
      <c r="BI165" s="99">
        <f>IF(O165="nulová",K165,0)</f>
        <v>0</v>
      </c>
      <c r="BJ165" s="90" t="s">
        <v>22</v>
      </c>
      <c r="BK165" s="99">
        <f>ROUND(P165*H165,1)</f>
        <v>0</v>
      </c>
      <c r="BL165" s="90" t="s">
        <v>143</v>
      </c>
      <c r="BM165" s="98" t="s">
        <v>610</v>
      </c>
    </row>
    <row r="166" spans="2:65" s="22" customFormat="1" ht="37.9" customHeight="1">
      <c r="B166" s="23"/>
      <c r="C166" s="122" t="s">
        <v>609</v>
      </c>
      <c r="D166" s="122" t="s">
        <v>180</v>
      </c>
      <c r="E166" s="121" t="s">
        <v>608</v>
      </c>
      <c r="F166" s="120" t="s">
        <v>607</v>
      </c>
      <c r="G166" s="119" t="s">
        <v>144</v>
      </c>
      <c r="H166" s="118">
        <v>5</v>
      </c>
      <c r="I166" s="222"/>
      <c r="J166" s="116"/>
      <c r="K166" s="117">
        <f>ROUND(P166*H166,1)</f>
        <v>0</v>
      </c>
      <c r="L166" s="116"/>
      <c r="M166" s="115"/>
      <c r="N166" s="221" t="s">
        <v>20</v>
      </c>
      <c r="O166" s="114" t="s">
        <v>73</v>
      </c>
      <c r="P166" s="113">
        <f>I166+J166</f>
        <v>0</v>
      </c>
      <c r="Q166" s="113">
        <f>ROUND(I166*H166,1)</f>
        <v>0</v>
      </c>
      <c r="R166" s="113">
        <f>ROUND(J166*H166,1)</f>
        <v>0</v>
      </c>
      <c r="T166" s="112">
        <f>S166*H166</f>
        <v>0</v>
      </c>
      <c r="U166" s="112">
        <v>0</v>
      </c>
      <c r="V166" s="112">
        <f>U166*H166</f>
        <v>0</v>
      </c>
      <c r="W166" s="112">
        <v>0</v>
      </c>
      <c r="X166" s="111">
        <f>W166*H166</f>
        <v>0</v>
      </c>
      <c r="AR166" s="98" t="s">
        <v>293</v>
      </c>
      <c r="AT166" s="98" t="s">
        <v>180</v>
      </c>
      <c r="AU166" s="98" t="s">
        <v>22</v>
      </c>
      <c r="AY166" s="90" t="s">
        <v>100</v>
      </c>
      <c r="BE166" s="99">
        <f>IF(O166="základní",K166,0)</f>
        <v>0</v>
      </c>
      <c r="BF166" s="99">
        <f>IF(O166="snížená",K166,0)</f>
        <v>0</v>
      </c>
      <c r="BG166" s="99">
        <f>IF(O166="zákl. přenesená",K166,0)</f>
        <v>0</v>
      </c>
      <c r="BH166" s="99">
        <f>IF(O166="sníž. přenesená",K166,0)</f>
        <v>0</v>
      </c>
      <c r="BI166" s="99">
        <f>IF(O166="nulová",K166,0)</f>
        <v>0</v>
      </c>
      <c r="BJ166" s="90" t="s">
        <v>22</v>
      </c>
      <c r="BK166" s="99">
        <f>ROUND(P166*H166,1)</f>
        <v>0</v>
      </c>
      <c r="BL166" s="90" t="s">
        <v>143</v>
      </c>
      <c r="BM166" s="98" t="s">
        <v>606</v>
      </c>
    </row>
    <row r="167" spans="2:65" s="22" customFormat="1" ht="24.2" customHeight="1">
      <c r="B167" s="23"/>
      <c r="C167" s="110" t="s">
        <v>605</v>
      </c>
      <c r="D167" s="110" t="s">
        <v>101</v>
      </c>
      <c r="E167" s="109" t="s">
        <v>604</v>
      </c>
      <c r="F167" s="108" t="s">
        <v>603</v>
      </c>
      <c r="G167" s="107" t="s">
        <v>144</v>
      </c>
      <c r="H167" s="106">
        <v>24</v>
      </c>
      <c r="I167" s="218"/>
      <c r="J167" s="218"/>
      <c r="K167" s="105">
        <f>ROUND(P167*H167,1)</f>
        <v>0</v>
      </c>
      <c r="L167" s="104"/>
      <c r="M167" s="23"/>
      <c r="N167" s="220" t="s">
        <v>20</v>
      </c>
      <c r="O167" s="114" t="s">
        <v>73</v>
      </c>
      <c r="P167" s="113">
        <f>I167+J167</f>
        <v>0</v>
      </c>
      <c r="Q167" s="113">
        <f>ROUND(I167*H167,1)</f>
        <v>0</v>
      </c>
      <c r="R167" s="113">
        <f>ROUND(J167*H167,1)</f>
        <v>0</v>
      </c>
      <c r="T167" s="112">
        <f>S167*H167</f>
        <v>0</v>
      </c>
      <c r="U167" s="112">
        <v>0</v>
      </c>
      <c r="V167" s="112">
        <f>U167*H167</f>
        <v>0</v>
      </c>
      <c r="W167" s="112">
        <v>0</v>
      </c>
      <c r="X167" s="111">
        <f>W167*H167</f>
        <v>0</v>
      </c>
      <c r="AR167" s="98" t="s">
        <v>143</v>
      </c>
      <c r="AT167" s="98" t="s">
        <v>101</v>
      </c>
      <c r="AU167" s="98" t="s">
        <v>22</v>
      </c>
      <c r="AY167" s="90" t="s">
        <v>100</v>
      </c>
      <c r="BE167" s="99">
        <f>IF(O167="základní",K167,0)</f>
        <v>0</v>
      </c>
      <c r="BF167" s="99">
        <f>IF(O167="snížená",K167,0)</f>
        <v>0</v>
      </c>
      <c r="BG167" s="99">
        <f>IF(O167="zákl. přenesená",K167,0)</f>
        <v>0</v>
      </c>
      <c r="BH167" s="99">
        <f>IF(O167="sníž. přenesená",K167,0)</f>
        <v>0</v>
      </c>
      <c r="BI167" s="99">
        <f>IF(O167="nulová",K167,0)</f>
        <v>0</v>
      </c>
      <c r="BJ167" s="90" t="s">
        <v>22</v>
      </c>
      <c r="BK167" s="99">
        <f>ROUND(P167*H167,1)</f>
        <v>0</v>
      </c>
      <c r="BL167" s="90" t="s">
        <v>143</v>
      </c>
      <c r="BM167" s="98" t="s">
        <v>602</v>
      </c>
    </row>
    <row r="168" spans="2:65" s="22" customFormat="1" ht="33" customHeight="1">
      <c r="B168" s="23"/>
      <c r="C168" s="122" t="s">
        <v>601</v>
      </c>
      <c r="D168" s="122" t="s">
        <v>180</v>
      </c>
      <c r="E168" s="121" t="s">
        <v>600</v>
      </c>
      <c r="F168" s="120" t="s">
        <v>599</v>
      </c>
      <c r="G168" s="119" t="s">
        <v>144</v>
      </c>
      <c r="H168" s="118">
        <v>21</v>
      </c>
      <c r="I168" s="222"/>
      <c r="J168" s="116"/>
      <c r="K168" s="117">
        <f>ROUND(P168*H168,1)</f>
        <v>0</v>
      </c>
      <c r="L168" s="116"/>
      <c r="M168" s="115"/>
      <c r="N168" s="221" t="s">
        <v>20</v>
      </c>
      <c r="O168" s="114" t="s">
        <v>73</v>
      </c>
      <c r="P168" s="113">
        <f>I168+J168</f>
        <v>0</v>
      </c>
      <c r="Q168" s="113">
        <f>ROUND(I168*H168,1)</f>
        <v>0</v>
      </c>
      <c r="R168" s="113">
        <f>ROUND(J168*H168,1)</f>
        <v>0</v>
      </c>
      <c r="T168" s="112">
        <f>S168*H168</f>
        <v>0</v>
      </c>
      <c r="U168" s="112">
        <v>0</v>
      </c>
      <c r="V168" s="112">
        <f>U168*H168</f>
        <v>0</v>
      </c>
      <c r="W168" s="112">
        <v>0</v>
      </c>
      <c r="X168" s="111">
        <f>W168*H168</f>
        <v>0</v>
      </c>
      <c r="AR168" s="98" t="s">
        <v>293</v>
      </c>
      <c r="AT168" s="98" t="s">
        <v>180</v>
      </c>
      <c r="AU168" s="98" t="s">
        <v>22</v>
      </c>
      <c r="AY168" s="90" t="s">
        <v>100</v>
      </c>
      <c r="BE168" s="99">
        <f>IF(O168="základní",K168,0)</f>
        <v>0</v>
      </c>
      <c r="BF168" s="99">
        <f>IF(O168="snížená",K168,0)</f>
        <v>0</v>
      </c>
      <c r="BG168" s="99">
        <f>IF(O168="zákl. přenesená",K168,0)</f>
        <v>0</v>
      </c>
      <c r="BH168" s="99">
        <f>IF(O168="sníž. přenesená",K168,0)</f>
        <v>0</v>
      </c>
      <c r="BI168" s="99">
        <f>IF(O168="nulová",K168,0)</f>
        <v>0</v>
      </c>
      <c r="BJ168" s="90" t="s">
        <v>22</v>
      </c>
      <c r="BK168" s="99">
        <f>ROUND(P168*H168,1)</f>
        <v>0</v>
      </c>
      <c r="BL168" s="90" t="s">
        <v>143</v>
      </c>
      <c r="BM168" s="98" t="s">
        <v>598</v>
      </c>
    </row>
    <row r="169" spans="2:65" s="22" customFormat="1" ht="24.2" customHeight="1">
      <c r="B169" s="23"/>
      <c r="C169" s="122" t="s">
        <v>597</v>
      </c>
      <c r="D169" s="122" t="s">
        <v>180</v>
      </c>
      <c r="E169" s="121" t="s">
        <v>596</v>
      </c>
      <c r="F169" s="120" t="s">
        <v>595</v>
      </c>
      <c r="G169" s="119" t="s">
        <v>144</v>
      </c>
      <c r="H169" s="118">
        <v>3</v>
      </c>
      <c r="I169" s="222"/>
      <c r="J169" s="116"/>
      <c r="K169" s="117">
        <f>ROUND(P169*H169,1)</f>
        <v>0</v>
      </c>
      <c r="L169" s="116"/>
      <c r="M169" s="115"/>
      <c r="N169" s="221" t="s">
        <v>20</v>
      </c>
      <c r="O169" s="114" t="s">
        <v>73</v>
      </c>
      <c r="P169" s="113">
        <f>I169+J169</f>
        <v>0</v>
      </c>
      <c r="Q169" s="113">
        <f>ROUND(I169*H169,1)</f>
        <v>0</v>
      </c>
      <c r="R169" s="113">
        <f>ROUND(J169*H169,1)</f>
        <v>0</v>
      </c>
      <c r="T169" s="112">
        <f>S169*H169</f>
        <v>0</v>
      </c>
      <c r="U169" s="112">
        <v>0</v>
      </c>
      <c r="V169" s="112">
        <f>U169*H169</f>
        <v>0</v>
      </c>
      <c r="W169" s="112">
        <v>0</v>
      </c>
      <c r="X169" s="111">
        <f>W169*H169</f>
        <v>0</v>
      </c>
      <c r="AR169" s="98" t="s">
        <v>293</v>
      </c>
      <c r="AT169" s="98" t="s">
        <v>180</v>
      </c>
      <c r="AU169" s="98" t="s">
        <v>22</v>
      </c>
      <c r="AY169" s="90" t="s">
        <v>100</v>
      </c>
      <c r="BE169" s="99">
        <f>IF(O169="základní",K169,0)</f>
        <v>0</v>
      </c>
      <c r="BF169" s="99">
        <f>IF(O169="snížená",K169,0)</f>
        <v>0</v>
      </c>
      <c r="BG169" s="99">
        <f>IF(O169="zákl. přenesená",K169,0)</f>
        <v>0</v>
      </c>
      <c r="BH169" s="99">
        <f>IF(O169="sníž. přenesená",K169,0)</f>
        <v>0</v>
      </c>
      <c r="BI169" s="99">
        <f>IF(O169="nulová",K169,0)</f>
        <v>0</v>
      </c>
      <c r="BJ169" s="90" t="s">
        <v>22</v>
      </c>
      <c r="BK169" s="99">
        <f>ROUND(P169*H169,1)</f>
        <v>0</v>
      </c>
      <c r="BL169" s="90" t="s">
        <v>143</v>
      </c>
      <c r="BM169" s="98" t="s">
        <v>594</v>
      </c>
    </row>
    <row r="170" spans="2:65" s="22" customFormat="1" ht="24.2" customHeight="1">
      <c r="B170" s="23"/>
      <c r="C170" s="110" t="s">
        <v>593</v>
      </c>
      <c r="D170" s="110" t="s">
        <v>101</v>
      </c>
      <c r="E170" s="109" t="s">
        <v>592</v>
      </c>
      <c r="F170" s="108" t="s">
        <v>591</v>
      </c>
      <c r="G170" s="107" t="s">
        <v>144</v>
      </c>
      <c r="H170" s="106">
        <v>1</v>
      </c>
      <c r="I170" s="218"/>
      <c r="J170" s="218"/>
      <c r="K170" s="105">
        <f>ROUND(P170*H170,1)</f>
        <v>0</v>
      </c>
      <c r="L170" s="104"/>
      <c r="M170" s="23"/>
      <c r="N170" s="220" t="s">
        <v>20</v>
      </c>
      <c r="O170" s="114" t="s">
        <v>73</v>
      </c>
      <c r="P170" s="113">
        <f>I170+J170</f>
        <v>0</v>
      </c>
      <c r="Q170" s="113">
        <f>ROUND(I170*H170,1)</f>
        <v>0</v>
      </c>
      <c r="R170" s="113">
        <f>ROUND(J170*H170,1)</f>
        <v>0</v>
      </c>
      <c r="T170" s="112">
        <f>S170*H170</f>
        <v>0</v>
      </c>
      <c r="U170" s="112">
        <v>0</v>
      </c>
      <c r="V170" s="112">
        <f>U170*H170</f>
        <v>0</v>
      </c>
      <c r="W170" s="112">
        <v>0</v>
      </c>
      <c r="X170" s="111">
        <f>W170*H170</f>
        <v>0</v>
      </c>
      <c r="AR170" s="98" t="s">
        <v>143</v>
      </c>
      <c r="AT170" s="98" t="s">
        <v>101</v>
      </c>
      <c r="AU170" s="98" t="s">
        <v>22</v>
      </c>
      <c r="AY170" s="90" t="s">
        <v>100</v>
      </c>
      <c r="BE170" s="99">
        <f>IF(O170="základní",K170,0)</f>
        <v>0</v>
      </c>
      <c r="BF170" s="99">
        <f>IF(O170="snížená",K170,0)</f>
        <v>0</v>
      </c>
      <c r="BG170" s="99">
        <f>IF(O170="zákl. přenesená",K170,0)</f>
        <v>0</v>
      </c>
      <c r="BH170" s="99">
        <f>IF(O170="sníž. přenesená",K170,0)</f>
        <v>0</v>
      </c>
      <c r="BI170" s="99">
        <f>IF(O170="nulová",K170,0)</f>
        <v>0</v>
      </c>
      <c r="BJ170" s="90" t="s">
        <v>22</v>
      </c>
      <c r="BK170" s="99">
        <f>ROUND(P170*H170,1)</f>
        <v>0</v>
      </c>
      <c r="BL170" s="90" t="s">
        <v>143</v>
      </c>
      <c r="BM170" s="98" t="s">
        <v>590</v>
      </c>
    </row>
    <row r="171" spans="2:65" s="22" customFormat="1" ht="24.2" customHeight="1">
      <c r="B171" s="23"/>
      <c r="C171" s="122" t="s">
        <v>589</v>
      </c>
      <c r="D171" s="122" t="s">
        <v>180</v>
      </c>
      <c r="E171" s="121" t="s">
        <v>588</v>
      </c>
      <c r="F171" s="120" t="s">
        <v>587</v>
      </c>
      <c r="G171" s="119" t="s">
        <v>144</v>
      </c>
      <c r="H171" s="118">
        <v>1</v>
      </c>
      <c r="I171" s="222"/>
      <c r="J171" s="116"/>
      <c r="K171" s="117">
        <f>ROUND(P171*H171,1)</f>
        <v>0</v>
      </c>
      <c r="L171" s="116"/>
      <c r="M171" s="115"/>
      <c r="N171" s="221" t="s">
        <v>20</v>
      </c>
      <c r="O171" s="114" t="s">
        <v>73</v>
      </c>
      <c r="P171" s="113">
        <f>I171+J171</f>
        <v>0</v>
      </c>
      <c r="Q171" s="113">
        <f>ROUND(I171*H171,1)</f>
        <v>0</v>
      </c>
      <c r="R171" s="113">
        <f>ROUND(J171*H171,1)</f>
        <v>0</v>
      </c>
      <c r="T171" s="112">
        <f>S171*H171</f>
        <v>0</v>
      </c>
      <c r="U171" s="112">
        <v>0</v>
      </c>
      <c r="V171" s="112">
        <f>U171*H171</f>
        <v>0</v>
      </c>
      <c r="W171" s="112">
        <v>0</v>
      </c>
      <c r="X171" s="111">
        <f>W171*H171</f>
        <v>0</v>
      </c>
      <c r="AR171" s="98" t="s">
        <v>293</v>
      </c>
      <c r="AT171" s="98" t="s">
        <v>180</v>
      </c>
      <c r="AU171" s="98" t="s">
        <v>22</v>
      </c>
      <c r="AY171" s="90" t="s">
        <v>100</v>
      </c>
      <c r="BE171" s="99">
        <f>IF(O171="základní",K171,0)</f>
        <v>0</v>
      </c>
      <c r="BF171" s="99">
        <f>IF(O171="snížená",K171,0)</f>
        <v>0</v>
      </c>
      <c r="BG171" s="99">
        <f>IF(O171="zákl. přenesená",K171,0)</f>
        <v>0</v>
      </c>
      <c r="BH171" s="99">
        <f>IF(O171="sníž. přenesená",K171,0)</f>
        <v>0</v>
      </c>
      <c r="BI171" s="99">
        <f>IF(O171="nulová",K171,0)</f>
        <v>0</v>
      </c>
      <c r="BJ171" s="90" t="s">
        <v>22</v>
      </c>
      <c r="BK171" s="99">
        <f>ROUND(P171*H171,1)</f>
        <v>0</v>
      </c>
      <c r="BL171" s="90" t="s">
        <v>143</v>
      </c>
      <c r="BM171" s="98" t="s">
        <v>586</v>
      </c>
    </row>
    <row r="172" spans="2:65" s="22" customFormat="1" ht="21.75" customHeight="1">
      <c r="B172" s="23"/>
      <c r="C172" s="122" t="s">
        <v>585</v>
      </c>
      <c r="D172" s="122" t="s">
        <v>180</v>
      </c>
      <c r="E172" s="121" t="s">
        <v>584</v>
      </c>
      <c r="F172" s="120" t="s">
        <v>583</v>
      </c>
      <c r="G172" s="119" t="s">
        <v>252</v>
      </c>
      <c r="H172" s="118">
        <v>1</v>
      </c>
      <c r="I172" s="222"/>
      <c r="J172" s="116"/>
      <c r="K172" s="117">
        <f>ROUND(P172*H172,1)</f>
        <v>0</v>
      </c>
      <c r="L172" s="116"/>
      <c r="M172" s="115"/>
      <c r="N172" s="221" t="s">
        <v>20</v>
      </c>
      <c r="O172" s="114" t="s">
        <v>73</v>
      </c>
      <c r="P172" s="113">
        <f>I172+J172</f>
        <v>0</v>
      </c>
      <c r="Q172" s="113">
        <f>ROUND(I172*H172,1)</f>
        <v>0</v>
      </c>
      <c r="R172" s="113">
        <f>ROUND(J172*H172,1)</f>
        <v>0</v>
      </c>
      <c r="T172" s="112">
        <f>S172*H172</f>
        <v>0</v>
      </c>
      <c r="U172" s="112">
        <v>0</v>
      </c>
      <c r="V172" s="112">
        <f>U172*H172</f>
        <v>0</v>
      </c>
      <c r="W172" s="112">
        <v>0</v>
      </c>
      <c r="X172" s="111">
        <f>W172*H172</f>
        <v>0</v>
      </c>
      <c r="AR172" s="98" t="s">
        <v>293</v>
      </c>
      <c r="AT172" s="98" t="s">
        <v>180</v>
      </c>
      <c r="AU172" s="98" t="s">
        <v>22</v>
      </c>
      <c r="AY172" s="90" t="s">
        <v>100</v>
      </c>
      <c r="BE172" s="99">
        <f>IF(O172="základní",K172,0)</f>
        <v>0</v>
      </c>
      <c r="BF172" s="99">
        <f>IF(O172="snížená",K172,0)</f>
        <v>0</v>
      </c>
      <c r="BG172" s="99">
        <f>IF(O172="zákl. přenesená",K172,0)</f>
        <v>0</v>
      </c>
      <c r="BH172" s="99">
        <f>IF(O172="sníž. přenesená",K172,0)</f>
        <v>0</v>
      </c>
      <c r="BI172" s="99">
        <f>IF(O172="nulová",K172,0)</f>
        <v>0</v>
      </c>
      <c r="BJ172" s="90" t="s">
        <v>22</v>
      </c>
      <c r="BK172" s="99">
        <f>ROUND(P172*H172,1)</f>
        <v>0</v>
      </c>
      <c r="BL172" s="90" t="s">
        <v>143</v>
      </c>
      <c r="BM172" s="98" t="s">
        <v>582</v>
      </c>
    </row>
    <row r="173" spans="2:63" s="123" customFormat="1" ht="25.9" customHeight="1">
      <c r="B173" s="131"/>
      <c r="D173" s="125" t="s">
        <v>32</v>
      </c>
      <c r="E173" s="133" t="s">
        <v>581</v>
      </c>
      <c r="F173" s="133" t="s">
        <v>580</v>
      </c>
      <c r="I173" s="223"/>
      <c r="J173" s="223"/>
      <c r="K173" s="132">
        <f>BK173</f>
        <v>0</v>
      </c>
      <c r="M173" s="131"/>
      <c r="N173" s="130"/>
      <c r="Q173" s="129">
        <f>SUM(Q174:Q212)</f>
        <v>0</v>
      </c>
      <c r="R173" s="129">
        <f>SUM(R174:R212)</f>
        <v>0</v>
      </c>
      <c r="T173" s="128">
        <f>SUM(T174:T212)</f>
        <v>0</v>
      </c>
      <c r="V173" s="128">
        <f>SUM(V174:V212)</f>
        <v>0.02287</v>
      </c>
      <c r="X173" s="127">
        <f>SUM(X174:X212)</f>
        <v>0</v>
      </c>
      <c r="AR173" s="125" t="s">
        <v>224</v>
      </c>
      <c r="AT173" s="126" t="s">
        <v>32</v>
      </c>
      <c r="AU173" s="126" t="s">
        <v>31</v>
      </c>
      <c r="AY173" s="125" t="s">
        <v>100</v>
      </c>
      <c r="BK173" s="124">
        <f>SUM(BK174:BK212)</f>
        <v>0</v>
      </c>
    </row>
    <row r="174" spans="2:65" s="22" customFormat="1" ht="37.9" customHeight="1">
      <c r="B174" s="23"/>
      <c r="C174" s="110" t="s">
        <v>579</v>
      </c>
      <c r="D174" s="110" t="s">
        <v>101</v>
      </c>
      <c r="E174" s="109" t="s">
        <v>578</v>
      </c>
      <c r="F174" s="108" t="s">
        <v>577</v>
      </c>
      <c r="G174" s="107" t="s">
        <v>144</v>
      </c>
      <c r="H174" s="106">
        <v>47</v>
      </c>
      <c r="I174" s="218"/>
      <c r="J174" s="218"/>
      <c r="K174" s="105">
        <f>ROUND(P174*H174,1)</f>
        <v>0</v>
      </c>
      <c r="L174" s="104"/>
      <c r="M174" s="23"/>
      <c r="N174" s="220" t="s">
        <v>20</v>
      </c>
      <c r="O174" s="114" t="s">
        <v>73</v>
      </c>
      <c r="P174" s="113">
        <f>I174+J174</f>
        <v>0</v>
      </c>
      <c r="Q174" s="113">
        <f>ROUND(I174*H174,1)</f>
        <v>0</v>
      </c>
      <c r="R174" s="113">
        <f>ROUND(J174*H174,1)</f>
        <v>0</v>
      </c>
      <c r="T174" s="112">
        <f>S174*H174</f>
        <v>0</v>
      </c>
      <c r="U174" s="112">
        <v>0</v>
      </c>
      <c r="V174" s="112">
        <f>U174*H174</f>
        <v>0</v>
      </c>
      <c r="W174" s="112">
        <v>0</v>
      </c>
      <c r="X174" s="111">
        <f>W174*H174</f>
        <v>0</v>
      </c>
      <c r="AR174" s="98" t="s">
        <v>143</v>
      </c>
      <c r="AT174" s="98" t="s">
        <v>101</v>
      </c>
      <c r="AU174" s="98" t="s">
        <v>22</v>
      </c>
      <c r="AY174" s="90" t="s">
        <v>100</v>
      </c>
      <c r="BE174" s="99">
        <f>IF(O174="základní",K174,0)</f>
        <v>0</v>
      </c>
      <c r="BF174" s="99">
        <f>IF(O174="snížená",K174,0)</f>
        <v>0</v>
      </c>
      <c r="BG174" s="99">
        <f>IF(O174="zákl. přenesená",K174,0)</f>
        <v>0</v>
      </c>
      <c r="BH174" s="99">
        <f>IF(O174="sníž. přenesená",K174,0)</f>
        <v>0</v>
      </c>
      <c r="BI174" s="99">
        <f>IF(O174="nulová",K174,0)</f>
        <v>0</v>
      </c>
      <c r="BJ174" s="90" t="s">
        <v>22</v>
      </c>
      <c r="BK174" s="99">
        <f>ROUND(P174*H174,1)</f>
        <v>0</v>
      </c>
      <c r="BL174" s="90" t="s">
        <v>143</v>
      </c>
      <c r="BM174" s="98" t="s">
        <v>576</v>
      </c>
    </row>
    <row r="175" spans="2:65" s="22" customFormat="1" ht="24.2" customHeight="1">
      <c r="B175" s="23"/>
      <c r="C175" s="122" t="s">
        <v>575</v>
      </c>
      <c r="D175" s="122" t="s">
        <v>180</v>
      </c>
      <c r="E175" s="121" t="s">
        <v>574</v>
      </c>
      <c r="F175" s="120" t="s">
        <v>836</v>
      </c>
      <c r="G175" s="119" t="s">
        <v>144</v>
      </c>
      <c r="H175" s="118">
        <v>7</v>
      </c>
      <c r="I175" s="222"/>
      <c r="J175" s="116"/>
      <c r="K175" s="117">
        <f>ROUND(P175*H175,1)</f>
        <v>0</v>
      </c>
      <c r="L175" s="116"/>
      <c r="M175" s="115"/>
      <c r="N175" s="221" t="s">
        <v>20</v>
      </c>
      <c r="O175" s="114" t="s">
        <v>73</v>
      </c>
      <c r="P175" s="113">
        <f>I175+J175</f>
        <v>0</v>
      </c>
      <c r="Q175" s="113">
        <f>ROUND(I175*H175,1)</f>
        <v>0</v>
      </c>
      <c r="R175" s="113">
        <f>ROUND(J175*H175,1)</f>
        <v>0</v>
      </c>
      <c r="T175" s="112">
        <f>S175*H175</f>
        <v>0</v>
      </c>
      <c r="U175" s="112">
        <v>0</v>
      </c>
      <c r="V175" s="112">
        <f>U175*H175</f>
        <v>0</v>
      </c>
      <c r="W175" s="112">
        <v>0</v>
      </c>
      <c r="X175" s="111">
        <f>W175*H175</f>
        <v>0</v>
      </c>
      <c r="AR175" s="98" t="s">
        <v>99</v>
      </c>
      <c r="AT175" s="98" t="s">
        <v>180</v>
      </c>
      <c r="AU175" s="98" t="s">
        <v>22</v>
      </c>
      <c r="AY175" s="90" t="s">
        <v>100</v>
      </c>
      <c r="BE175" s="99">
        <f>IF(O175="základní",K175,0)</f>
        <v>0</v>
      </c>
      <c r="BF175" s="99">
        <f>IF(O175="snížená",K175,0)</f>
        <v>0</v>
      </c>
      <c r="BG175" s="99">
        <f>IF(O175="zákl. přenesená",K175,0)</f>
        <v>0</v>
      </c>
      <c r="BH175" s="99">
        <f>IF(O175="sníž. přenesená",K175,0)</f>
        <v>0</v>
      </c>
      <c r="BI175" s="99">
        <f>IF(O175="nulová",K175,0)</f>
        <v>0</v>
      </c>
      <c r="BJ175" s="90" t="s">
        <v>22</v>
      </c>
      <c r="BK175" s="99">
        <f>ROUND(P175*H175,1)</f>
        <v>0</v>
      </c>
      <c r="BL175" s="90" t="s">
        <v>99</v>
      </c>
      <c r="BM175" s="98" t="s">
        <v>573</v>
      </c>
    </row>
    <row r="176" spans="2:65" s="22" customFormat="1" ht="33" customHeight="1">
      <c r="B176" s="23"/>
      <c r="C176" s="122" t="s">
        <v>572</v>
      </c>
      <c r="D176" s="122" t="s">
        <v>180</v>
      </c>
      <c r="E176" s="121" t="s">
        <v>571</v>
      </c>
      <c r="F176" s="120" t="s">
        <v>835</v>
      </c>
      <c r="G176" s="119" t="s">
        <v>144</v>
      </c>
      <c r="H176" s="118">
        <v>3</v>
      </c>
      <c r="I176" s="222"/>
      <c r="J176" s="116"/>
      <c r="K176" s="117">
        <f>ROUND(P176*H176,1)</f>
        <v>0</v>
      </c>
      <c r="L176" s="116"/>
      <c r="M176" s="115"/>
      <c r="N176" s="221" t="s">
        <v>20</v>
      </c>
      <c r="O176" s="114" t="s">
        <v>73</v>
      </c>
      <c r="P176" s="113">
        <f>I176+J176</f>
        <v>0</v>
      </c>
      <c r="Q176" s="113">
        <f>ROUND(I176*H176,1)</f>
        <v>0</v>
      </c>
      <c r="R176" s="113">
        <f>ROUND(J176*H176,1)</f>
        <v>0</v>
      </c>
      <c r="T176" s="112">
        <f>S176*H176</f>
        <v>0</v>
      </c>
      <c r="U176" s="112">
        <v>0</v>
      </c>
      <c r="V176" s="112">
        <f>U176*H176</f>
        <v>0</v>
      </c>
      <c r="W176" s="112">
        <v>0</v>
      </c>
      <c r="X176" s="111">
        <f>W176*H176</f>
        <v>0</v>
      </c>
      <c r="AR176" s="98" t="s">
        <v>99</v>
      </c>
      <c r="AT176" s="98" t="s">
        <v>180</v>
      </c>
      <c r="AU176" s="98" t="s">
        <v>22</v>
      </c>
      <c r="AY176" s="90" t="s">
        <v>100</v>
      </c>
      <c r="BE176" s="99">
        <f>IF(O176="základní",K176,0)</f>
        <v>0</v>
      </c>
      <c r="BF176" s="99">
        <f>IF(O176="snížená",K176,0)</f>
        <v>0</v>
      </c>
      <c r="BG176" s="99">
        <f>IF(O176="zákl. přenesená",K176,0)</f>
        <v>0</v>
      </c>
      <c r="BH176" s="99">
        <f>IF(O176="sníž. přenesená",K176,0)</f>
        <v>0</v>
      </c>
      <c r="BI176" s="99">
        <f>IF(O176="nulová",K176,0)</f>
        <v>0</v>
      </c>
      <c r="BJ176" s="90" t="s">
        <v>22</v>
      </c>
      <c r="BK176" s="99">
        <f>ROUND(P176*H176,1)</f>
        <v>0</v>
      </c>
      <c r="BL176" s="90" t="s">
        <v>99</v>
      </c>
      <c r="BM176" s="98" t="s">
        <v>570</v>
      </c>
    </row>
    <row r="177" spans="2:65" s="22" customFormat="1" ht="33" customHeight="1">
      <c r="B177" s="23"/>
      <c r="C177" s="122" t="s">
        <v>569</v>
      </c>
      <c r="D177" s="122" t="s">
        <v>180</v>
      </c>
      <c r="E177" s="121" t="s">
        <v>568</v>
      </c>
      <c r="F177" s="120" t="s">
        <v>834</v>
      </c>
      <c r="G177" s="119" t="s">
        <v>144</v>
      </c>
      <c r="H177" s="118">
        <v>10</v>
      </c>
      <c r="I177" s="222"/>
      <c r="J177" s="116"/>
      <c r="K177" s="117">
        <f>ROUND(P177*H177,1)</f>
        <v>0</v>
      </c>
      <c r="L177" s="116"/>
      <c r="M177" s="115"/>
      <c r="N177" s="221" t="s">
        <v>20</v>
      </c>
      <c r="O177" s="114" t="s">
        <v>73</v>
      </c>
      <c r="P177" s="113">
        <f>I177+J177</f>
        <v>0</v>
      </c>
      <c r="Q177" s="113">
        <f>ROUND(I177*H177,1)</f>
        <v>0</v>
      </c>
      <c r="R177" s="113">
        <f>ROUND(J177*H177,1)</f>
        <v>0</v>
      </c>
      <c r="T177" s="112">
        <f>S177*H177</f>
        <v>0</v>
      </c>
      <c r="U177" s="112">
        <v>0</v>
      </c>
      <c r="V177" s="112">
        <f>U177*H177</f>
        <v>0</v>
      </c>
      <c r="W177" s="112">
        <v>0</v>
      </c>
      <c r="X177" s="111">
        <f>W177*H177</f>
        <v>0</v>
      </c>
      <c r="AR177" s="98" t="s">
        <v>99</v>
      </c>
      <c r="AT177" s="98" t="s">
        <v>180</v>
      </c>
      <c r="AU177" s="98" t="s">
        <v>22</v>
      </c>
      <c r="AY177" s="90" t="s">
        <v>100</v>
      </c>
      <c r="BE177" s="99">
        <f>IF(O177="základní",K177,0)</f>
        <v>0</v>
      </c>
      <c r="BF177" s="99">
        <f>IF(O177="snížená",K177,0)</f>
        <v>0</v>
      </c>
      <c r="BG177" s="99">
        <f>IF(O177="zákl. přenesená",K177,0)</f>
        <v>0</v>
      </c>
      <c r="BH177" s="99">
        <f>IF(O177="sníž. přenesená",K177,0)</f>
        <v>0</v>
      </c>
      <c r="BI177" s="99">
        <f>IF(O177="nulová",K177,0)</f>
        <v>0</v>
      </c>
      <c r="BJ177" s="90" t="s">
        <v>22</v>
      </c>
      <c r="BK177" s="99">
        <f>ROUND(P177*H177,1)</f>
        <v>0</v>
      </c>
      <c r="BL177" s="90" t="s">
        <v>99</v>
      </c>
      <c r="BM177" s="98" t="s">
        <v>567</v>
      </c>
    </row>
    <row r="178" spans="2:65" s="22" customFormat="1" ht="33" customHeight="1">
      <c r="B178" s="23"/>
      <c r="C178" s="122" t="s">
        <v>566</v>
      </c>
      <c r="D178" s="122" t="s">
        <v>180</v>
      </c>
      <c r="E178" s="121" t="s">
        <v>565</v>
      </c>
      <c r="F178" s="120" t="s">
        <v>833</v>
      </c>
      <c r="G178" s="119" t="s">
        <v>144</v>
      </c>
      <c r="H178" s="118">
        <v>12</v>
      </c>
      <c r="I178" s="222"/>
      <c r="J178" s="116"/>
      <c r="K178" s="117">
        <f>ROUND(P178*H178,1)</f>
        <v>0</v>
      </c>
      <c r="L178" s="116"/>
      <c r="M178" s="115"/>
      <c r="N178" s="221" t="s">
        <v>20</v>
      </c>
      <c r="O178" s="114" t="s">
        <v>73</v>
      </c>
      <c r="P178" s="113">
        <f>I178+J178</f>
        <v>0</v>
      </c>
      <c r="Q178" s="113">
        <f>ROUND(I178*H178,1)</f>
        <v>0</v>
      </c>
      <c r="R178" s="113">
        <f>ROUND(J178*H178,1)</f>
        <v>0</v>
      </c>
      <c r="T178" s="112">
        <f>S178*H178</f>
        <v>0</v>
      </c>
      <c r="U178" s="112">
        <v>0</v>
      </c>
      <c r="V178" s="112">
        <f>U178*H178</f>
        <v>0</v>
      </c>
      <c r="W178" s="112">
        <v>0</v>
      </c>
      <c r="X178" s="111">
        <f>W178*H178</f>
        <v>0</v>
      </c>
      <c r="AR178" s="98" t="s">
        <v>99</v>
      </c>
      <c r="AT178" s="98" t="s">
        <v>180</v>
      </c>
      <c r="AU178" s="98" t="s">
        <v>22</v>
      </c>
      <c r="AY178" s="90" t="s">
        <v>100</v>
      </c>
      <c r="BE178" s="99">
        <f>IF(O178="základní",K178,0)</f>
        <v>0</v>
      </c>
      <c r="BF178" s="99">
        <f>IF(O178="snížená",K178,0)</f>
        <v>0</v>
      </c>
      <c r="BG178" s="99">
        <f>IF(O178="zákl. přenesená",K178,0)</f>
        <v>0</v>
      </c>
      <c r="BH178" s="99">
        <f>IF(O178="sníž. přenesená",K178,0)</f>
        <v>0</v>
      </c>
      <c r="BI178" s="99">
        <f>IF(O178="nulová",K178,0)</f>
        <v>0</v>
      </c>
      <c r="BJ178" s="90" t="s">
        <v>22</v>
      </c>
      <c r="BK178" s="99">
        <f>ROUND(P178*H178,1)</f>
        <v>0</v>
      </c>
      <c r="BL178" s="90" t="s">
        <v>99</v>
      </c>
      <c r="BM178" s="98" t="s">
        <v>564</v>
      </c>
    </row>
    <row r="179" spans="2:65" s="22" customFormat="1" ht="24.2" customHeight="1">
      <c r="B179" s="23"/>
      <c r="C179" s="122" t="s">
        <v>563</v>
      </c>
      <c r="D179" s="122" t="s">
        <v>180</v>
      </c>
      <c r="E179" s="121" t="s">
        <v>562</v>
      </c>
      <c r="F179" s="120" t="s">
        <v>832</v>
      </c>
      <c r="G179" s="119" t="s">
        <v>144</v>
      </c>
      <c r="H179" s="118">
        <v>2</v>
      </c>
      <c r="I179" s="222"/>
      <c r="J179" s="116"/>
      <c r="K179" s="117">
        <f>ROUND(P179*H179,1)</f>
        <v>0</v>
      </c>
      <c r="L179" s="116"/>
      <c r="M179" s="115"/>
      <c r="N179" s="221" t="s">
        <v>20</v>
      </c>
      <c r="O179" s="114" t="s">
        <v>73</v>
      </c>
      <c r="P179" s="113">
        <f>I179+J179</f>
        <v>0</v>
      </c>
      <c r="Q179" s="113">
        <f>ROUND(I179*H179,1)</f>
        <v>0</v>
      </c>
      <c r="R179" s="113">
        <f>ROUND(J179*H179,1)</f>
        <v>0</v>
      </c>
      <c r="T179" s="112">
        <f>S179*H179</f>
        <v>0</v>
      </c>
      <c r="U179" s="112">
        <v>0</v>
      </c>
      <c r="V179" s="112">
        <f>U179*H179</f>
        <v>0</v>
      </c>
      <c r="W179" s="112">
        <v>0</v>
      </c>
      <c r="X179" s="111">
        <f>W179*H179</f>
        <v>0</v>
      </c>
      <c r="AR179" s="98" t="s">
        <v>99</v>
      </c>
      <c r="AT179" s="98" t="s">
        <v>180</v>
      </c>
      <c r="AU179" s="98" t="s">
        <v>22</v>
      </c>
      <c r="AY179" s="90" t="s">
        <v>100</v>
      </c>
      <c r="BE179" s="99">
        <f>IF(O179="základní",K179,0)</f>
        <v>0</v>
      </c>
      <c r="BF179" s="99">
        <f>IF(O179="snížená",K179,0)</f>
        <v>0</v>
      </c>
      <c r="BG179" s="99">
        <f>IF(O179="zákl. přenesená",K179,0)</f>
        <v>0</v>
      </c>
      <c r="BH179" s="99">
        <f>IF(O179="sníž. přenesená",K179,0)</f>
        <v>0</v>
      </c>
      <c r="BI179" s="99">
        <f>IF(O179="nulová",K179,0)</f>
        <v>0</v>
      </c>
      <c r="BJ179" s="90" t="s">
        <v>22</v>
      </c>
      <c r="BK179" s="99">
        <f>ROUND(P179*H179,1)</f>
        <v>0</v>
      </c>
      <c r="BL179" s="90" t="s">
        <v>99</v>
      </c>
      <c r="BM179" s="98" t="s">
        <v>561</v>
      </c>
    </row>
    <row r="180" spans="2:65" s="22" customFormat="1" ht="24.2" customHeight="1">
      <c r="B180" s="23"/>
      <c r="C180" s="122" t="s">
        <v>560</v>
      </c>
      <c r="D180" s="122" t="s">
        <v>180</v>
      </c>
      <c r="E180" s="121" t="s">
        <v>559</v>
      </c>
      <c r="F180" s="120" t="s">
        <v>831</v>
      </c>
      <c r="G180" s="119" t="s">
        <v>144</v>
      </c>
      <c r="H180" s="118">
        <v>4</v>
      </c>
      <c r="I180" s="222"/>
      <c r="J180" s="116"/>
      <c r="K180" s="117">
        <f>ROUND(P180*H180,1)</f>
        <v>0</v>
      </c>
      <c r="L180" s="116"/>
      <c r="M180" s="115"/>
      <c r="N180" s="221" t="s">
        <v>20</v>
      </c>
      <c r="O180" s="114" t="s">
        <v>73</v>
      </c>
      <c r="P180" s="113">
        <f>I180+J180</f>
        <v>0</v>
      </c>
      <c r="Q180" s="113">
        <f>ROUND(I180*H180,1)</f>
        <v>0</v>
      </c>
      <c r="R180" s="113">
        <f>ROUND(J180*H180,1)</f>
        <v>0</v>
      </c>
      <c r="T180" s="112">
        <f>S180*H180</f>
        <v>0</v>
      </c>
      <c r="U180" s="112">
        <v>0</v>
      </c>
      <c r="V180" s="112">
        <f>U180*H180</f>
        <v>0</v>
      </c>
      <c r="W180" s="112">
        <v>0</v>
      </c>
      <c r="X180" s="111">
        <f>W180*H180</f>
        <v>0</v>
      </c>
      <c r="AR180" s="98" t="s">
        <v>99</v>
      </c>
      <c r="AT180" s="98" t="s">
        <v>180</v>
      </c>
      <c r="AU180" s="98" t="s">
        <v>22</v>
      </c>
      <c r="AY180" s="90" t="s">
        <v>100</v>
      </c>
      <c r="BE180" s="99">
        <f>IF(O180="základní",K180,0)</f>
        <v>0</v>
      </c>
      <c r="BF180" s="99">
        <f>IF(O180="snížená",K180,0)</f>
        <v>0</v>
      </c>
      <c r="BG180" s="99">
        <f>IF(O180="zákl. přenesená",K180,0)</f>
        <v>0</v>
      </c>
      <c r="BH180" s="99">
        <f>IF(O180="sníž. přenesená",K180,0)</f>
        <v>0</v>
      </c>
      <c r="BI180" s="99">
        <f>IF(O180="nulová",K180,0)</f>
        <v>0</v>
      </c>
      <c r="BJ180" s="90" t="s">
        <v>22</v>
      </c>
      <c r="BK180" s="99">
        <f>ROUND(P180*H180,1)</f>
        <v>0</v>
      </c>
      <c r="BL180" s="90" t="s">
        <v>99</v>
      </c>
      <c r="BM180" s="98" t="s">
        <v>558</v>
      </c>
    </row>
    <row r="181" spans="2:65" s="22" customFormat="1" ht="37.9" customHeight="1">
      <c r="B181" s="23"/>
      <c r="C181" s="122" t="s">
        <v>879</v>
      </c>
      <c r="D181" s="122" t="s">
        <v>180</v>
      </c>
      <c r="E181" s="121" t="s">
        <v>829</v>
      </c>
      <c r="F181" s="120" t="s">
        <v>828</v>
      </c>
      <c r="G181" s="119" t="s">
        <v>144</v>
      </c>
      <c r="H181" s="118">
        <v>13</v>
      </c>
      <c r="I181" s="222"/>
      <c r="J181" s="116"/>
      <c r="K181" s="117">
        <f>ROUND(P181*H181,1)</f>
        <v>0</v>
      </c>
      <c r="L181" s="116"/>
      <c r="M181" s="115"/>
      <c r="N181" s="221" t="s">
        <v>20</v>
      </c>
      <c r="O181" s="114" t="s">
        <v>73</v>
      </c>
      <c r="P181" s="113">
        <f>I181+J181</f>
        <v>0</v>
      </c>
      <c r="Q181" s="113">
        <f>ROUND(I181*H181,1)</f>
        <v>0</v>
      </c>
      <c r="R181" s="113">
        <f>ROUND(J181*H181,1)</f>
        <v>0</v>
      </c>
      <c r="T181" s="112">
        <f>S181*H181</f>
        <v>0</v>
      </c>
      <c r="U181" s="112">
        <v>0</v>
      </c>
      <c r="V181" s="112">
        <f>U181*H181</f>
        <v>0</v>
      </c>
      <c r="W181" s="112">
        <v>0</v>
      </c>
      <c r="X181" s="111">
        <f>W181*H181</f>
        <v>0</v>
      </c>
      <c r="AR181" s="98" t="s">
        <v>99</v>
      </c>
      <c r="AT181" s="98" t="s">
        <v>180</v>
      </c>
      <c r="AU181" s="98" t="s">
        <v>22</v>
      </c>
      <c r="AY181" s="90" t="s">
        <v>100</v>
      </c>
      <c r="BE181" s="99">
        <f>IF(O181="základní",K181,0)</f>
        <v>0</v>
      </c>
      <c r="BF181" s="99">
        <f>IF(O181="snížená",K181,0)</f>
        <v>0</v>
      </c>
      <c r="BG181" s="99">
        <f>IF(O181="zákl. přenesená",K181,0)</f>
        <v>0</v>
      </c>
      <c r="BH181" s="99">
        <f>IF(O181="sníž. přenesená",K181,0)</f>
        <v>0</v>
      </c>
      <c r="BI181" s="99">
        <f>IF(O181="nulová",K181,0)</f>
        <v>0</v>
      </c>
      <c r="BJ181" s="90" t="s">
        <v>22</v>
      </c>
      <c r="BK181" s="99">
        <f>ROUND(P181*H181,1)</f>
        <v>0</v>
      </c>
      <c r="BL181" s="90" t="s">
        <v>99</v>
      </c>
      <c r="BM181" s="98" t="s">
        <v>827</v>
      </c>
    </row>
    <row r="182" spans="2:65" s="22" customFormat="1" ht="24.2" customHeight="1">
      <c r="B182" s="23"/>
      <c r="C182" s="110" t="s">
        <v>557</v>
      </c>
      <c r="D182" s="110" t="s">
        <v>101</v>
      </c>
      <c r="E182" s="109" t="s">
        <v>556</v>
      </c>
      <c r="F182" s="108" t="s">
        <v>555</v>
      </c>
      <c r="G182" s="107" t="s">
        <v>144</v>
      </c>
      <c r="H182" s="106">
        <v>9</v>
      </c>
      <c r="I182" s="218"/>
      <c r="J182" s="218"/>
      <c r="K182" s="105">
        <f>ROUND(P182*H182,1)</f>
        <v>0</v>
      </c>
      <c r="L182" s="104"/>
      <c r="M182" s="23"/>
      <c r="N182" s="220" t="s">
        <v>20</v>
      </c>
      <c r="O182" s="114" t="s">
        <v>73</v>
      </c>
      <c r="P182" s="113">
        <f>I182+J182</f>
        <v>0</v>
      </c>
      <c r="Q182" s="113">
        <f>ROUND(I182*H182,1)</f>
        <v>0</v>
      </c>
      <c r="R182" s="113">
        <f>ROUND(J182*H182,1)</f>
        <v>0</v>
      </c>
      <c r="T182" s="112">
        <f>S182*H182</f>
        <v>0</v>
      </c>
      <c r="U182" s="112">
        <v>0</v>
      </c>
      <c r="V182" s="112">
        <f>U182*H182</f>
        <v>0</v>
      </c>
      <c r="W182" s="112">
        <v>0</v>
      </c>
      <c r="X182" s="111">
        <f>W182*H182</f>
        <v>0</v>
      </c>
      <c r="AR182" s="98" t="s">
        <v>143</v>
      </c>
      <c r="AT182" s="98" t="s">
        <v>101</v>
      </c>
      <c r="AU182" s="98" t="s">
        <v>22</v>
      </c>
      <c r="AY182" s="90" t="s">
        <v>100</v>
      </c>
      <c r="BE182" s="99">
        <f>IF(O182="základní",K182,0)</f>
        <v>0</v>
      </c>
      <c r="BF182" s="99">
        <f>IF(O182="snížená",K182,0)</f>
        <v>0</v>
      </c>
      <c r="BG182" s="99">
        <f>IF(O182="zákl. přenesená",K182,0)</f>
        <v>0</v>
      </c>
      <c r="BH182" s="99">
        <f>IF(O182="sníž. přenesená",K182,0)</f>
        <v>0</v>
      </c>
      <c r="BI182" s="99">
        <f>IF(O182="nulová",K182,0)</f>
        <v>0</v>
      </c>
      <c r="BJ182" s="90" t="s">
        <v>22</v>
      </c>
      <c r="BK182" s="99">
        <f>ROUND(P182*H182,1)</f>
        <v>0</v>
      </c>
      <c r="BL182" s="90" t="s">
        <v>143</v>
      </c>
      <c r="BM182" s="98" t="s">
        <v>554</v>
      </c>
    </row>
    <row r="183" spans="2:65" s="22" customFormat="1" ht="16.5" customHeight="1">
      <c r="B183" s="23"/>
      <c r="C183" s="122" t="s">
        <v>553</v>
      </c>
      <c r="D183" s="122" t="s">
        <v>180</v>
      </c>
      <c r="E183" s="121" t="s">
        <v>552</v>
      </c>
      <c r="F183" s="120" t="s">
        <v>551</v>
      </c>
      <c r="G183" s="119" t="s">
        <v>144</v>
      </c>
      <c r="H183" s="118">
        <v>9</v>
      </c>
      <c r="I183" s="222"/>
      <c r="J183" s="116"/>
      <c r="K183" s="117">
        <f>ROUND(P183*H183,1)</f>
        <v>0</v>
      </c>
      <c r="L183" s="116"/>
      <c r="M183" s="115"/>
      <c r="N183" s="221" t="s">
        <v>20</v>
      </c>
      <c r="O183" s="114" t="s">
        <v>73</v>
      </c>
      <c r="P183" s="113">
        <f>I183+J183</f>
        <v>0</v>
      </c>
      <c r="Q183" s="113">
        <f>ROUND(I183*H183,1)</f>
        <v>0</v>
      </c>
      <c r="R183" s="113">
        <f>ROUND(J183*H183,1)</f>
        <v>0</v>
      </c>
      <c r="T183" s="112">
        <f>S183*H183</f>
        <v>0</v>
      </c>
      <c r="U183" s="112">
        <v>5E-05</v>
      </c>
      <c r="V183" s="112">
        <f>U183*H183</f>
        <v>0.00045000000000000004</v>
      </c>
      <c r="W183" s="112">
        <v>0</v>
      </c>
      <c r="X183" s="111">
        <f>W183*H183</f>
        <v>0</v>
      </c>
      <c r="AR183" s="98" t="s">
        <v>99</v>
      </c>
      <c r="AT183" s="98" t="s">
        <v>180</v>
      </c>
      <c r="AU183" s="98" t="s">
        <v>22</v>
      </c>
      <c r="AY183" s="90" t="s">
        <v>100</v>
      </c>
      <c r="BE183" s="99">
        <f>IF(O183="základní",K183,0)</f>
        <v>0</v>
      </c>
      <c r="BF183" s="99">
        <f>IF(O183="snížená",K183,0)</f>
        <v>0</v>
      </c>
      <c r="BG183" s="99">
        <f>IF(O183="zákl. přenesená",K183,0)</f>
        <v>0</v>
      </c>
      <c r="BH183" s="99">
        <f>IF(O183="sníž. přenesená",K183,0)</f>
        <v>0</v>
      </c>
      <c r="BI183" s="99">
        <f>IF(O183="nulová",K183,0)</f>
        <v>0</v>
      </c>
      <c r="BJ183" s="90" t="s">
        <v>22</v>
      </c>
      <c r="BK183" s="99">
        <f>ROUND(P183*H183,1)</f>
        <v>0</v>
      </c>
      <c r="BL183" s="90" t="s">
        <v>99</v>
      </c>
      <c r="BM183" s="98" t="s">
        <v>550</v>
      </c>
    </row>
    <row r="184" spans="2:65" s="22" customFormat="1" ht="37.9" customHeight="1">
      <c r="B184" s="23"/>
      <c r="C184" s="110" t="s">
        <v>549</v>
      </c>
      <c r="D184" s="110" t="s">
        <v>101</v>
      </c>
      <c r="E184" s="109" t="s">
        <v>548</v>
      </c>
      <c r="F184" s="108" t="s">
        <v>547</v>
      </c>
      <c r="G184" s="107" t="s">
        <v>144</v>
      </c>
      <c r="H184" s="106">
        <v>1</v>
      </c>
      <c r="I184" s="218"/>
      <c r="J184" s="218"/>
      <c r="K184" s="105">
        <f>ROUND(P184*H184,1)</f>
        <v>0</v>
      </c>
      <c r="L184" s="104"/>
      <c r="M184" s="23"/>
      <c r="N184" s="220" t="s">
        <v>20</v>
      </c>
      <c r="O184" s="114" t="s">
        <v>73</v>
      </c>
      <c r="P184" s="113">
        <f>I184+J184</f>
        <v>0</v>
      </c>
      <c r="Q184" s="113">
        <f>ROUND(I184*H184,1)</f>
        <v>0</v>
      </c>
      <c r="R184" s="113">
        <f>ROUND(J184*H184,1)</f>
        <v>0</v>
      </c>
      <c r="T184" s="112">
        <f>S184*H184</f>
        <v>0</v>
      </c>
      <c r="U184" s="112">
        <v>0</v>
      </c>
      <c r="V184" s="112">
        <f>U184*H184</f>
        <v>0</v>
      </c>
      <c r="W184" s="112">
        <v>0</v>
      </c>
      <c r="X184" s="111">
        <f>W184*H184</f>
        <v>0</v>
      </c>
      <c r="AR184" s="98" t="s">
        <v>143</v>
      </c>
      <c r="AT184" s="98" t="s">
        <v>101</v>
      </c>
      <c r="AU184" s="98" t="s">
        <v>22</v>
      </c>
      <c r="AY184" s="90" t="s">
        <v>100</v>
      </c>
      <c r="BE184" s="99">
        <f>IF(O184="základní",K184,0)</f>
        <v>0</v>
      </c>
      <c r="BF184" s="99">
        <f>IF(O184="snížená",K184,0)</f>
        <v>0</v>
      </c>
      <c r="BG184" s="99">
        <f>IF(O184="zákl. přenesená",K184,0)</f>
        <v>0</v>
      </c>
      <c r="BH184" s="99">
        <f>IF(O184="sníž. přenesená",K184,0)</f>
        <v>0</v>
      </c>
      <c r="BI184" s="99">
        <f>IF(O184="nulová",K184,0)</f>
        <v>0</v>
      </c>
      <c r="BJ184" s="90" t="s">
        <v>22</v>
      </c>
      <c r="BK184" s="99">
        <f>ROUND(P184*H184,1)</f>
        <v>0</v>
      </c>
      <c r="BL184" s="90" t="s">
        <v>143</v>
      </c>
      <c r="BM184" s="98" t="s">
        <v>546</v>
      </c>
    </row>
    <row r="185" spans="2:65" s="22" customFormat="1" ht="24.2" customHeight="1">
      <c r="B185" s="23"/>
      <c r="C185" s="122" t="s">
        <v>545</v>
      </c>
      <c r="D185" s="122" t="s">
        <v>180</v>
      </c>
      <c r="E185" s="121" t="s">
        <v>544</v>
      </c>
      <c r="F185" s="120" t="s">
        <v>543</v>
      </c>
      <c r="G185" s="119" t="s">
        <v>144</v>
      </c>
      <c r="H185" s="118">
        <v>1</v>
      </c>
      <c r="I185" s="222"/>
      <c r="J185" s="116"/>
      <c r="K185" s="117">
        <f>ROUND(P185*H185,1)</f>
        <v>0</v>
      </c>
      <c r="L185" s="116"/>
      <c r="M185" s="115"/>
      <c r="N185" s="221" t="s">
        <v>20</v>
      </c>
      <c r="O185" s="114" t="s">
        <v>73</v>
      </c>
      <c r="P185" s="113">
        <f>I185+J185</f>
        <v>0</v>
      </c>
      <c r="Q185" s="113">
        <f>ROUND(I185*H185,1)</f>
        <v>0</v>
      </c>
      <c r="R185" s="113">
        <f>ROUND(J185*H185,1)</f>
        <v>0</v>
      </c>
      <c r="T185" s="112">
        <f>S185*H185</f>
        <v>0</v>
      </c>
      <c r="U185" s="112">
        <v>8E-05</v>
      </c>
      <c r="V185" s="112">
        <f>U185*H185</f>
        <v>8E-05</v>
      </c>
      <c r="W185" s="112">
        <v>0</v>
      </c>
      <c r="X185" s="111">
        <f>W185*H185</f>
        <v>0</v>
      </c>
      <c r="AR185" s="98" t="s">
        <v>99</v>
      </c>
      <c r="AT185" s="98" t="s">
        <v>180</v>
      </c>
      <c r="AU185" s="98" t="s">
        <v>22</v>
      </c>
      <c r="AY185" s="90" t="s">
        <v>100</v>
      </c>
      <c r="BE185" s="99">
        <f>IF(O185="základní",K185,0)</f>
        <v>0</v>
      </c>
      <c r="BF185" s="99">
        <f>IF(O185="snížená",K185,0)</f>
        <v>0</v>
      </c>
      <c r="BG185" s="99">
        <f>IF(O185="zákl. přenesená",K185,0)</f>
        <v>0</v>
      </c>
      <c r="BH185" s="99">
        <f>IF(O185="sníž. přenesená",K185,0)</f>
        <v>0</v>
      </c>
      <c r="BI185" s="99">
        <f>IF(O185="nulová",K185,0)</f>
        <v>0</v>
      </c>
      <c r="BJ185" s="90" t="s">
        <v>22</v>
      </c>
      <c r="BK185" s="99">
        <f>ROUND(P185*H185,1)</f>
        <v>0</v>
      </c>
      <c r="BL185" s="90" t="s">
        <v>99</v>
      </c>
      <c r="BM185" s="98" t="s">
        <v>542</v>
      </c>
    </row>
    <row r="186" spans="2:65" s="22" customFormat="1" ht="24.2" customHeight="1">
      <c r="B186" s="23"/>
      <c r="C186" s="110" t="s">
        <v>541</v>
      </c>
      <c r="D186" s="110" t="s">
        <v>101</v>
      </c>
      <c r="E186" s="109" t="s">
        <v>540</v>
      </c>
      <c r="F186" s="108" t="s">
        <v>539</v>
      </c>
      <c r="G186" s="107" t="s">
        <v>144</v>
      </c>
      <c r="H186" s="106">
        <v>2</v>
      </c>
      <c r="I186" s="218"/>
      <c r="J186" s="218"/>
      <c r="K186" s="105">
        <f>ROUND(P186*H186,1)</f>
        <v>0</v>
      </c>
      <c r="L186" s="104"/>
      <c r="M186" s="23"/>
      <c r="N186" s="220" t="s">
        <v>20</v>
      </c>
      <c r="O186" s="114" t="s">
        <v>73</v>
      </c>
      <c r="P186" s="113">
        <f>I186+J186</f>
        <v>0</v>
      </c>
      <c r="Q186" s="113">
        <f>ROUND(I186*H186,1)</f>
        <v>0</v>
      </c>
      <c r="R186" s="113">
        <f>ROUND(J186*H186,1)</f>
        <v>0</v>
      </c>
      <c r="T186" s="112">
        <f>S186*H186</f>
        <v>0</v>
      </c>
      <c r="U186" s="112">
        <v>0</v>
      </c>
      <c r="V186" s="112">
        <f>U186*H186</f>
        <v>0</v>
      </c>
      <c r="W186" s="112">
        <v>0</v>
      </c>
      <c r="X186" s="111">
        <f>W186*H186</f>
        <v>0</v>
      </c>
      <c r="AR186" s="98" t="s">
        <v>143</v>
      </c>
      <c r="AT186" s="98" t="s">
        <v>101</v>
      </c>
      <c r="AU186" s="98" t="s">
        <v>22</v>
      </c>
      <c r="AY186" s="90" t="s">
        <v>100</v>
      </c>
      <c r="BE186" s="99">
        <f>IF(O186="základní",K186,0)</f>
        <v>0</v>
      </c>
      <c r="BF186" s="99">
        <f>IF(O186="snížená",K186,0)</f>
        <v>0</v>
      </c>
      <c r="BG186" s="99">
        <f>IF(O186="zákl. přenesená",K186,0)</f>
        <v>0</v>
      </c>
      <c r="BH186" s="99">
        <f>IF(O186="sníž. přenesená",K186,0)</f>
        <v>0</v>
      </c>
      <c r="BI186" s="99">
        <f>IF(O186="nulová",K186,0)</f>
        <v>0</v>
      </c>
      <c r="BJ186" s="90" t="s">
        <v>22</v>
      </c>
      <c r="BK186" s="99">
        <f>ROUND(P186*H186,1)</f>
        <v>0</v>
      </c>
      <c r="BL186" s="90" t="s">
        <v>143</v>
      </c>
      <c r="BM186" s="98" t="s">
        <v>538</v>
      </c>
    </row>
    <row r="187" spans="2:65" s="22" customFormat="1" ht="16.5" customHeight="1">
      <c r="B187" s="23"/>
      <c r="C187" s="122" t="s">
        <v>537</v>
      </c>
      <c r="D187" s="122" t="s">
        <v>180</v>
      </c>
      <c r="E187" s="121" t="s">
        <v>536</v>
      </c>
      <c r="F187" s="120" t="s">
        <v>535</v>
      </c>
      <c r="G187" s="119" t="s">
        <v>144</v>
      </c>
      <c r="H187" s="118">
        <v>2</v>
      </c>
      <c r="I187" s="222"/>
      <c r="J187" s="116"/>
      <c r="K187" s="117">
        <f>ROUND(P187*H187,1)</f>
        <v>0</v>
      </c>
      <c r="L187" s="116"/>
      <c r="M187" s="115"/>
      <c r="N187" s="221" t="s">
        <v>20</v>
      </c>
      <c r="O187" s="114" t="s">
        <v>73</v>
      </c>
      <c r="P187" s="113">
        <f>I187+J187</f>
        <v>0</v>
      </c>
      <c r="Q187" s="113">
        <f>ROUND(I187*H187,1)</f>
        <v>0</v>
      </c>
      <c r="R187" s="113">
        <f>ROUND(J187*H187,1)</f>
        <v>0</v>
      </c>
      <c r="T187" s="112">
        <f>S187*H187</f>
        <v>0</v>
      </c>
      <c r="U187" s="112">
        <v>4E-05</v>
      </c>
      <c r="V187" s="112">
        <f>U187*H187</f>
        <v>8E-05</v>
      </c>
      <c r="W187" s="112">
        <v>0</v>
      </c>
      <c r="X187" s="111">
        <f>W187*H187</f>
        <v>0</v>
      </c>
      <c r="AR187" s="98" t="s">
        <v>99</v>
      </c>
      <c r="AT187" s="98" t="s">
        <v>180</v>
      </c>
      <c r="AU187" s="98" t="s">
        <v>22</v>
      </c>
      <c r="AY187" s="90" t="s">
        <v>100</v>
      </c>
      <c r="BE187" s="99">
        <f>IF(O187="základní",K187,0)</f>
        <v>0</v>
      </c>
      <c r="BF187" s="99">
        <f>IF(O187="snížená",K187,0)</f>
        <v>0</v>
      </c>
      <c r="BG187" s="99">
        <f>IF(O187="zákl. přenesená",K187,0)</f>
        <v>0</v>
      </c>
      <c r="BH187" s="99">
        <f>IF(O187="sníž. přenesená",K187,0)</f>
        <v>0</v>
      </c>
      <c r="BI187" s="99">
        <f>IF(O187="nulová",K187,0)</f>
        <v>0</v>
      </c>
      <c r="BJ187" s="90" t="s">
        <v>22</v>
      </c>
      <c r="BK187" s="99">
        <f>ROUND(P187*H187,1)</f>
        <v>0</v>
      </c>
      <c r="BL187" s="90" t="s">
        <v>99</v>
      </c>
      <c r="BM187" s="98" t="s">
        <v>534</v>
      </c>
    </row>
    <row r="188" spans="2:65" s="22" customFormat="1" ht="24.2" customHeight="1">
      <c r="B188" s="23"/>
      <c r="C188" s="110" t="s">
        <v>533</v>
      </c>
      <c r="D188" s="110" t="s">
        <v>101</v>
      </c>
      <c r="E188" s="109" t="s">
        <v>532</v>
      </c>
      <c r="F188" s="108" t="s">
        <v>531</v>
      </c>
      <c r="G188" s="107" t="s">
        <v>144</v>
      </c>
      <c r="H188" s="106">
        <v>10</v>
      </c>
      <c r="I188" s="218"/>
      <c r="J188" s="218"/>
      <c r="K188" s="105">
        <f>ROUND(P188*H188,1)</f>
        <v>0</v>
      </c>
      <c r="L188" s="104"/>
      <c r="M188" s="23"/>
      <c r="N188" s="220" t="s">
        <v>20</v>
      </c>
      <c r="O188" s="114" t="s">
        <v>73</v>
      </c>
      <c r="P188" s="113">
        <f>I188+J188</f>
        <v>0</v>
      </c>
      <c r="Q188" s="113">
        <f>ROUND(I188*H188,1)</f>
        <v>0</v>
      </c>
      <c r="R188" s="113">
        <f>ROUND(J188*H188,1)</f>
        <v>0</v>
      </c>
      <c r="T188" s="112">
        <f>S188*H188</f>
        <v>0</v>
      </c>
      <c r="U188" s="112">
        <v>0</v>
      </c>
      <c r="V188" s="112">
        <f>U188*H188</f>
        <v>0</v>
      </c>
      <c r="W188" s="112">
        <v>0</v>
      </c>
      <c r="X188" s="111">
        <f>W188*H188</f>
        <v>0</v>
      </c>
      <c r="AR188" s="98" t="s">
        <v>143</v>
      </c>
      <c r="AT188" s="98" t="s">
        <v>101</v>
      </c>
      <c r="AU188" s="98" t="s">
        <v>22</v>
      </c>
      <c r="AY188" s="90" t="s">
        <v>100</v>
      </c>
      <c r="BE188" s="99">
        <f>IF(O188="základní",K188,0)</f>
        <v>0</v>
      </c>
      <c r="BF188" s="99">
        <f>IF(O188="snížená",K188,0)</f>
        <v>0</v>
      </c>
      <c r="BG188" s="99">
        <f>IF(O188="zákl. přenesená",K188,0)</f>
        <v>0</v>
      </c>
      <c r="BH188" s="99">
        <f>IF(O188="sníž. přenesená",K188,0)</f>
        <v>0</v>
      </c>
      <c r="BI188" s="99">
        <f>IF(O188="nulová",K188,0)</f>
        <v>0</v>
      </c>
      <c r="BJ188" s="90" t="s">
        <v>22</v>
      </c>
      <c r="BK188" s="99">
        <f>ROUND(P188*H188,1)</f>
        <v>0</v>
      </c>
      <c r="BL188" s="90" t="s">
        <v>143</v>
      </c>
      <c r="BM188" s="98" t="s">
        <v>530</v>
      </c>
    </row>
    <row r="189" spans="2:65" s="22" customFormat="1" ht="16.5" customHeight="1">
      <c r="B189" s="23"/>
      <c r="C189" s="122" t="s">
        <v>529</v>
      </c>
      <c r="D189" s="122" t="s">
        <v>180</v>
      </c>
      <c r="E189" s="121" t="s">
        <v>528</v>
      </c>
      <c r="F189" s="120" t="s">
        <v>527</v>
      </c>
      <c r="G189" s="119" t="s">
        <v>144</v>
      </c>
      <c r="H189" s="118">
        <v>10</v>
      </c>
      <c r="I189" s="222"/>
      <c r="J189" s="116"/>
      <c r="K189" s="117">
        <f>ROUND(P189*H189,1)</f>
        <v>0</v>
      </c>
      <c r="L189" s="116"/>
      <c r="M189" s="115"/>
      <c r="N189" s="221" t="s">
        <v>20</v>
      </c>
      <c r="O189" s="114" t="s">
        <v>73</v>
      </c>
      <c r="P189" s="113">
        <f>I189+J189</f>
        <v>0</v>
      </c>
      <c r="Q189" s="113">
        <f>ROUND(I189*H189,1)</f>
        <v>0</v>
      </c>
      <c r="R189" s="113">
        <f>ROUND(J189*H189,1)</f>
        <v>0</v>
      </c>
      <c r="T189" s="112">
        <f>S189*H189</f>
        <v>0</v>
      </c>
      <c r="U189" s="112">
        <v>4E-05</v>
      </c>
      <c r="V189" s="112">
        <f>U189*H189</f>
        <v>0.0004</v>
      </c>
      <c r="W189" s="112">
        <v>0</v>
      </c>
      <c r="X189" s="111">
        <f>W189*H189</f>
        <v>0</v>
      </c>
      <c r="AR189" s="98" t="s">
        <v>99</v>
      </c>
      <c r="AT189" s="98" t="s">
        <v>180</v>
      </c>
      <c r="AU189" s="98" t="s">
        <v>22</v>
      </c>
      <c r="AY189" s="90" t="s">
        <v>100</v>
      </c>
      <c r="BE189" s="99">
        <f>IF(O189="základní",K189,0)</f>
        <v>0</v>
      </c>
      <c r="BF189" s="99">
        <f>IF(O189="snížená",K189,0)</f>
        <v>0</v>
      </c>
      <c r="BG189" s="99">
        <f>IF(O189="zákl. přenesená",K189,0)</f>
        <v>0</v>
      </c>
      <c r="BH189" s="99">
        <f>IF(O189="sníž. přenesená",K189,0)</f>
        <v>0</v>
      </c>
      <c r="BI189" s="99">
        <f>IF(O189="nulová",K189,0)</f>
        <v>0</v>
      </c>
      <c r="BJ189" s="90" t="s">
        <v>22</v>
      </c>
      <c r="BK189" s="99">
        <f>ROUND(P189*H189,1)</f>
        <v>0</v>
      </c>
      <c r="BL189" s="90" t="s">
        <v>99</v>
      </c>
      <c r="BM189" s="98" t="s">
        <v>526</v>
      </c>
    </row>
    <row r="190" spans="2:65" s="22" customFormat="1" ht="24.2" customHeight="1">
      <c r="B190" s="23"/>
      <c r="C190" s="110" t="s">
        <v>525</v>
      </c>
      <c r="D190" s="110" t="s">
        <v>101</v>
      </c>
      <c r="E190" s="109" t="s">
        <v>524</v>
      </c>
      <c r="F190" s="108" t="s">
        <v>523</v>
      </c>
      <c r="G190" s="107" t="s">
        <v>144</v>
      </c>
      <c r="H190" s="106">
        <v>3</v>
      </c>
      <c r="I190" s="218"/>
      <c r="J190" s="218"/>
      <c r="K190" s="105">
        <f>ROUND(P190*H190,1)</f>
        <v>0</v>
      </c>
      <c r="L190" s="104"/>
      <c r="M190" s="23"/>
      <c r="N190" s="220" t="s">
        <v>20</v>
      </c>
      <c r="O190" s="114" t="s">
        <v>73</v>
      </c>
      <c r="P190" s="113">
        <f>I190+J190</f>
        <v>0</v>
      </c>
      <c r="Q190" s="113">
        <f>ROUND(I190*H190,1)</f>
        <v>0</v>
      </c>
      <c r="R190" s="113">
        <f>ROUND(J190*H190,1)</f>
        <v>0</v>
      </c>
      <c r="T190" s="112">
        <f>S190*H190</f>
        <v>0</v>
      </c>
      <c r="U190" s="112">
        <v>0</v>
      </c>
      <c r="V190" s="112">
        <f>U190*H190</f>
        <v>0</v>
      </c>
      <c r="W190" s="112">
        <v>0</v>
      </c>
      <c r="X190" s="111">
        <f>W190*H190</f>
        <v>0</v>
      </c>
      <c r="AR190" s="98" t="s">
        <v>143</v>
      </c>
      <c r="AT190" s="98" t="s">
        <v>101</v>
      </c>
      <c r="AU190" s="98" t="s">
        <v>22</v>
      </c>
      <c r="AY190" s="90" t="s">
        <v>100</v>
      </c>
      <c r="BE190" s="99">
        <f>IF(O190="základní",K190,0)</f>
        <v>0</v>
      </c>
      <c r="BF190" s="99">
        <f>IF(O190="snížená",K190,0)</f>
        <v>0</v>
      </c>
      <c r="BG190" s="99">
        <f>IF(O190="zákl. přenesená",K190,0)</f>
        <v>0</v>
      </c>
      <c r="BH190" s="99">
        <f>IF(O190="sníž. přenesená",K190,0)</f>
        <v>0</v>
      </c>
      <c r="BI190" s="99">
        <f>IF(O190="nulová",K190,0)</f>
        <v>0</v>
      </c>
      <c r="BJ190" s="90" t="s">
        <v>22</v>
      </c>
      <c r="BK190" s="99">
        <f>ROUND(P190*H190,1)</f>
        <v>0</v>
      </c>
      <c r="BL190" s="90" t="s">
        <v>143</v>
      </c>
      <c r="BM190" s="98" t="s">
        <v>522</v>
      </c>
    </row>
    <row r="191" spans="2:65" s="22" customFormat="1" ht="16.5" customHeight="1">
      <c r="B191" s="23"/>
      <c r="C191" s="122" t="s">
        <v>521</v>
      </c>
      <c r="D191" s="122" t="s">
        <v>180</v>
      </c>
      <c r="E191" s="121" t="s">
        <v>520</v>
      </c>
      <c r="F191" s="120" t="s">
        <v>519</v>
      </c>
      <c r="G191" s="119" t="s">
        <v>144</v>
      </c>
      <c r="H191" s="118">
        <v>3</v>
      </c>
      <c r="I191" s="222"/>
      <c r="J191" s="116"/>
      <c r="K191" s="117">
        <f>ROUND(P191*H191,1)</f>
        <v>0</v>
      </c>
      <c r="L191" s="116"/>
      <c r="M191" s="115"/>
      <c r="N191" s="221" t="s">
        <v>20</v>
      </c>
      <c r="O191" s="114" t="s">
        <v>73</v>
      </c>
      <c r="P191" s="113">
        <f>I191+J191</f>
        <v>0</v>
      </c>
      <c r="Q191" s="113">
        <f>ROUND(I191*H191,1)</f>
        <v>0</v>
      </c>
      <c r="R191" s="113">
        <f>ROUND(J191*H191,1)</f>
        <v>0</v>
      </c>
      <c r="T191" s="112">
        <f>S191*H191</f>
        <v>0</v>
      </c>
      <c r="U191" s="112">
        <v>4E-05</v>
      </c>
      <c r="V191" s="112">
        <f>U191*H191</f>
        <v>0.00012000000000000002</v>
      </c>
      <c r="W191" s="112">
        <v>0</v>
      </c>
      <c r="X191" s="111">
        <f>W191*H191</f>
        <v>0</v>
      </c>
      <c r="AR191" s="98" t="s">
        <v>99</v>
      </c>
      <c r="AT191" s="98" t="s">
        <v>180</v>
      </c>
      <c r="AU191" s="98" t="s">
        <v>22</v>
      </c>
      <c r="AY191" s="90" t="s">
        <v>100</v>
      </c>
      <c r="BE191" s="99">
        <f>IF(O191="základní",K191,0)</f>
        <v>0</v>
      </c>
      <c r="BF191" s="99">
        <f>IF(O191="snížená",K191,0)</f>
        <v>0</v>
      </c>
      <c r="BG191" s="99">
        <f>IF(O191="zákl. přenesená",K191,0)</f>
        <v>0</v>
      </c>
      <c r="BH191" s="99">
        <f>IF(O191="sníž. přenesená",K191,0)</f>
        <v>0</v>
      </c>
      <c r="BI191" s="99">
        <f>IF(O191="nulová",K191,0)</f>
        <v>0</v>
      </c>
      <c r="BJ191" s="90" t="s">
        <v>22</v>
      </c>
      <c r="BK191" s="99">
        <f>ROUND(P191*H191,1)</f>
        <v>0</v>
      </c>
      <c r="BL191" s="90" t="s">
        <v>99</v>
      </c>
      <c r="BM191" s="98" t="s">
        <v>518</v>
      </c>
    </row>
    <row r="192" spans="2:65" s="22" customFormat="1" ht="16.5" customHeight="1">
      <c r="B192" s="23"/>
      <c r="C192" s="122" t="s">
        <v>143</v>
      </c>
      <c r="D192" s="122" t="s">
        <v>180</v>
      </c>
      <c r="E192" s="121" t="s">
        <v>517</v>
      </c>
      <c r="F192" s="120" t="s">
        <v>516</v>
      </c>
      <c r="G192" s="119" t="s">
        <v>144</v>
      </c>
      <c r="H192" s="118">
        <v>22</v>
      </c>
      <c r="I192" s="222"/>
      <c r="J192" s="116"/>
      <c r="K192" s="117">
        <f>ROUND(P192*H192,1)</f>
        <v>0</v>
      </c>
      <c r="L192" s="116"/>
      <c r="M192" s="115"/>
      <c r="N192" s="221" t="s">
        <v>20</v>
      </c>
      <c r="O192" s="114" t="s">
        <v>73</v>
      </c>
      <c r="P192" s="113">
        <f>I192+J192</f>
        <v>0</v>
      </c>
      <c r="Q192" s="113">
        <f>ROUND(I192*H192,1)</f>
        <v>0</v>
      </c>
      <c r="R192" s="113">
        <f>ROUND(J192*H192,1)</f>
        <v>0</v>
      </c>
      <c r="T192" s="112">
        <f>S192*H192</f>
        <v>0</v>
      </c>
      <c r="U192" s="112">
        <v>3E-05</v>
      </c>
      <c r="V192" s="112">
        <f>U192*H192</f>
        <v>0.00066</v>
      </c>
      <c r="W192" s="112">
        <v>0</v>
      </c>
      <c r="X192" s="111">
        <f>W192*H192</f>
        <v>0</v>
      </c>
      <c r="AR192" s="98" t="s">
        <v>99</v>
      </c>
      <c r="AT192" s="98" t="s">
        <v>180</v>
      </c>
      <c r="AU192" s="98" t="s">
        <v>22</v>
      </c>
      <c r="AY192" s="90" t="s">
        <v>100</v>
      </c>
      <c r="BE192" s="99">
        <f>IF(O192="základní",K192,0)</f>
        <v>0</v>
      </c>
      <c r="BF192" s="99">
        <f>IF(O192="snížená",K192,0)</f>
        <v>0</v>
      </c>
      <c r="BG192" s="99">
        <f>IF(O192="zákl. přenesená",K192,0)</f>
        <v>0</v>
      </c>
      <c r="BH192" s="99">
        <f>IF(O192="sníž. přenesená",K192,0)</f>
        <v>0</v>
      </c>
      <c r="BI192" s="99">
        <f>IF(O192="nulová",K192,0)</f>
        <v>0</v>
      </c>
      <c r="BJ192" s="90" t="s">
        <v>22</v>
      </c>
      <c r="BK192" s="99">
        <f>ROUND(P192*H192,1)</f>
        <v>0</v>
      </c>
      <c r="BL192" s="90" t="s">
        <v>99</v>
      </c>
      <c r="BM192" s="98" t="s">
        <v>515</v>
      </c>
    </row>
    <row r="193" spans="2:65" s="22" customFormat="1" ht="16.5" customHeight="1">
      <c r="B193" s="23"/>
      <c r="C193" s="122" t="s">
        <v>514</v>
      </c>
      <c r="D193" s="122" t="s">
        <v>180</v>
      </c>
      <c r="E193" s="121" t="s">
        <v>513</v>
      </c>
      <c r="F193" s="120" t="s">
        <v>512</v>
      </c>
      <c r="G193" s="119" t="s">
        <v>144</v>
      </c>
      <c r="H193" s="118">
        <v>2</v>
      </c>
      <c r="I193" s="222"/>
      <c r="J193" s="116"/>
      <c r="K193" s="117">
        <f>ROUND(P193*H193,1)</f>
        <v>0</v>
      </c>
      <c r="L193" s="116"/>
      <c r="M193" s="115"/>
      <c r="N193" s="221" t="s">
        <v>20</v>
      </c>
      <c r="O193" s="114" t="s">
        <v>73</v>
      </c>
      <c r="P193" s="113">
        <f>I193+J193</f>
        <v>0</v>
      </c>
      <c r="Q193" s="113">
        <f>ROUND(I193*H193,1)</f>
        <v>0</v>
      </c>
      <c r="R193" s="113">
        <f>ROUND(J193*H193,1)</f>
        <v>0</v>
      </c>
      <c r="T193" s="112">
        <f>S193*H193</f>
        <v>0</v>
      </c>
      <c r="U193" s="112">
        <v>3E-05</v>
      </c>
      <c r="V193" s="112">
        <f>U193*H193</f>
        <v>6E-05</v>
      </c>
      <c r="W193" s="112">
        <v>0</v>
      </c>
      <c r="X193" s="111">
        <f>W193*H193</f>
        <v>0</v>
      </c>
      <c r="AR193" s="98" t="s">
        <v>99</v>
      </c>
      <c r="AT193" s="98" t="s">
        <v>180</v>
      </c>
      <c r="AU193" s="98" t="s">
        <v>22</v>
      </c>
      <c r="AY193" s="90" t="s">
        <v>100</v>
      </c>
      <c r="BE193" s="99">
        <f>IF(O193="základní",K193,0)</f>
        <v>0</v>
      </c>
      <c r="BF193" s="99">
        <f>IF(O193="snížená",K193,0)</f>
        <v>0</v>
      </c>
      <c r="BG193" s="99">
        <f>IF(O193="zákl. přenesená",K193,0)</f>
        <v>0</v>
      </c>
      <c r="BH193" s="99">
        <f>IF(O193="sníž. přenesená",K193,0)</f>
        <v>0</v>
      </c>
      <c r="BI193" s="99">
        <f>IF(O193="nulová",K193,0)</f>
        <v>0</v>
      </c>
      <c r="BJ193" s="90" t="s">
        <v>22</v>
      </c>
      <c r="BK193" s="99">
        <f>ROUND(P193*H193,1)</f>
        <v>0</v>
      </c>
      <c r="BL193" s="90" t="s">
        <v>99</v>
      </c>
      <c r="BM193" s="98" t="s">
        <v>511</v>
      </c>
    </row>
    <row r="194" spans="2:65" s="22" customFormat="1" ht="16.5" customHeight="1">
      <c r="B194" s="23"/>
      <c r="C194" s="122" t="s">
        <v>510</v>
      </c>
      <c r="D194" s="122" t="s">
        <v>180</v>
      </c>
      <c r="E194" s="121" t="s">
        <v>509</v>
      </c>
      <c r="F194" s="120" t="s">
        <v>508</v>
      </c>
      <c r="G194" s="119" t="s">
        <v>144</v>
      </c>
      <c r="H194" s="118">
        <v>50</v>
      </c>
      <c r="I194" s="222"/>
      <c r="J194" s="116"/>
      <c r="K194" s="117">
        <f>ROUND(P194*H194,1)</f>
        <v>0</v>
      </c>
      <c r="L194" s="116"/>
      <c r="M194" s="115"/>
      <c r="N194" s="221" t="s">
        <v>20</v>
      </c>
      <c r="O194" s="114" t="s">
        <v>73</v>
      </c>
      <c r="P194" s="113">
        <f>I194+J194</f>
        <v>0</v>
      </c>
      <c r="Q194" s="113">
        <f>ROUND(I194*H194,1)</f>
        <v>0</v>
      </c>
      <c r="R194" s="113">
        <f>ROUND(J194*H194,1)</f>
        <v>0</v>
      </c>
      <c r="T194" s="112">
        <f>S194*H194</f>
        <v>0</v>
      </c>
      <c r="U194" s="112">
        <v>1E-05</v>
      </c>
      <c r="V194" s="112">
        <f>U194*H194</f>
        <v>0.0005</v>
      </c>
      <c r="W194" s="112">
        <v>0</v>
      </c>
      <c r="X194" s="111">
        <f>W194*H194</f>
        <v>0</v>
      </c>
      <c r="AR194" s="98" t="s">
        <v>99</v>
      </c>
      <c r="AT194" s="98" t="s">
        <v>180</v>
      </c>
      <c r="AU194" s="98" t="s">
        <v>22</v>
      </c>
      <c r="AY194" s="90" t="s">
        <v>100</v>
      </c>
      <c r="BE194" s="99">
        <f>IF(O194="základní",K194,0)</f>
        <v>0</v>
      </c>
      <c r="BF194" s="99">
        <f>IF(O194="snížená",K194,0)</f>
        <v>0</v>
      </c>
      <c r="BG194" s="99">
        <f>IF(O194="zákl. přenesená",K194,0)</f>
        <v>0</v>
      </c>
      <c r="BH194" s="99">
        <f>IF(O194="sníž. přenesená",K194,0)</f>
        <v>0</v>
      </c>
      <c r="BI194" s="99">
        <f>IF(O194="nulová",K194,0)</f>
        <v>0</v>
      </c>
      <c r="BJ194" s="90" t="s">
        <v>22</v>
      </c>
      <c r="BK194" s="99">
        <f>ROUND(P194*H194,1)</f>
        <v>0</v>
      </c>
      <c r="BL194" s="90" t="s">
        <v>99</v>
      </c>
      <c r="BM194" s="98" t="s">
        <v>507</v>
      </c>
    </row>
    <row r="195" spans="2:65" s="22" customFormat="1" ht="16.5" customHeight="1">
      <c r="B195" s="23"/>
      <c r="C195" s="122" t="s">
        <v>506</v>
      </c>
      <c r="D195" s="122" t="s">
        <v>180</v>
      </c>
      <c r="E195" s="121" t="s">
        <v>505</v>
      </c>
      <c r="F195" s="120" t="s">
        <v>504</v>
      </c>
      <c r="G195" s="119" t="s">
        <v>144</v>
      </c>
      <c r="H195" s="118">
        <v>9</v>
      </c>
      <c r="I195" s="222"/>
      <c r="J195" s="116"/>
      <c r="K195" s="117">
        <f>ROUND(P195*H195,1)</f>
        <v>0</v>
      </c>
      <c r="L195" s="116"/>
      <c r="M195" s="115"/>
      <c r="N195" s="221" t="s">
        <v>20</v>
      </c>
      <c r="O195" s="114" t="s">
        <v>73</v>
      </c>
      <c r="P195" s="113">
        <f>I195+J195</f>
        <v>0</v>
      </c>
      <c r="Q195" s="113">
        <f>ROUND(I195*H195,1)</f>
        <v>0</v>
      </c>
      <c r="R195" s="113">
        <f>ROUND(J195*H195,1)</f>
        <v>0</v>
      </c>
      <c r="T195" s="112">
        <f>S195*H195</f>
        <v>0</v>
      </c>
      <c r="U195" s="112">
        <v>2E-05</v>
      </c>
      <c r="V195" s="112">
        <f>U195*H195</f>
        <v>0.00018</v>
      </c>
      <c r="W195" s="112">
        <v>0</v>
      </c>
      <c r="X195" s="111">
        <f>W195*H195</f>
        <v>0</v>
      </c>
      <c r="AR195" s="98" t="s">
        <v>99</v>
      </c>
      <c r="AT195" s="98" t="s">
        <v>180</v>
      </c>
      <c r="AU195" s="98" t="s">
        <v>22</v>
      </c>
      <c r="AY195" s="90" t="s">
        <v>100</v>
      </c>
      <c r="BE195" s="99">
        <f>IF(O195="základní",K195,0)</f>
        <v>0</v>
      </c>
      <c r="BF195" s="99">
        <f>IF(O195="snížená",K195,0)</f>
        <v>0</v>
      </c>
      <c r="BG195" s="99">
        <f>IF(O195="zákl. přenesená",K195,0)</f>
        <v>0</v>
      </c>
      <c r="BH195" s="99">
        <f>IF(O195="sníž. přenesená",K195,0)</f>
        <v>0</v>
      </c>
      <c r="BI195" s="99">
        <f>IF(O195="nulová",K195,0)</f>
        <v>0</v>
      </c>
      <c r="BJ195" s="90" t="s">
        <v>22</v>
      </c>
      <c r="BK195" s="99">
        <f>ROUND(P195*H195,1)</f>
        <v>0</v>
      </c>
      <c r="BL195" s="90" t="s">
        <v>99</v>
      </c>
      <c r="BM195" s="98" t="s">
        <v>503</v>
      </c>
    </row>
    <row r="196" spans="2:65" s="22" customFormat="1" ht="16.5" customHeight="1">
      <c r="B196" s="23"/>
      <c r="C196" s="122" t="s">
        <v>502</v>
      </c>
      <c r="D196" s="122" t="s">
        <v>180</v>
      </c>
      <c r="E196" s="121" t="s">
        <v>501</v>
      </c>
      <c r="F196" s="120" t="s">
        <v>500</v>
      </c>
      <c r="G196" s="119" t="s">
        <v>144</v>
      </c>
      <c r="H196" s="118">
        <v>1</v>
      </c>
      <c r="I196" s="222"/>
      <c r="J196" s="116"/>
      <c r="K196" s="117">
        <f>ROUND(P196*H196,1)</f>
        <v>0</v>
      </c>
      <c r="L196" s="116"/>
      <c r="M196" s="115"/>
      <c r="N196" s="221" t="s">
        <v>20</v>
      </c>
      <c r="O196" s="114" t="s">
        <v>73</v>
      </c>
      <c r="P196" s="113">
        <f>I196+J196</f>
        <v>0</v>
      </c>
      <c r="Q196" s="113">
        <f>ROUND(I196*H196,1)</f>
        <v>0</v>
      </c>
      <c r="R196" s="113">
        <f>ROUND(J196*H196,1)</f>
        <v>0</v>
      </c>
      <c r="T196" s="112">
        <f>S196*H196</f>
        <v>0</v>
      </c>
      <c r="U196" s="112">
        <v>6E-05</v>
      </c>
      <c r="V196" s="112">
        <f>U196*H196</f>
        <v>6E-05</v>
      </c>
      <c r="W196" s="112">
        <v>0</v>
      </c>
      <c r="X196" s="111">
        <f>W196*H196</f>
        <v>0</v>
      </c>
      <c r="AR196" s="98" t="s">
        <v>99</v>
      </c>
      <c r="AT196" s="98" t="s">
        <v>180</v>
      </c>
      <c r="AU196" s="98" t="s">
        <v>22</v>
      </c>
      <c r="AY196" s="90" t="s">
        <v>100</v>
      </c>
      <c r="BE196" s="99">
        <f>IF(O196="základní",K196,0)</f>
        <v>0</v>
      </c>
      <c r="BF196" s="99">
        <f>IF(O196="snížená",K196,0)</f>
        <v>0</v>
      </c>
      <c r="BG196" s="99">
        <f>IF(O196="zákl. přenesená",K196,0)</f>
        <v>0</v>
      </c>
      <c r="BH196" s="99">
        <f>IF(O196="sníž. přenesená",K196,0)</f>
        <v>0</v>
      </c>
      <c r="BI196" s="99">
        <f>IF(O196="nulová",K196,0)</f>
        <v>0</v>
      </c>
      <c r="BJ196" s="90" t="s">
        <v>22</v>
      </c>
      <c r="BK196" s="99">
        <f>ROUND(P196*H196,1)</f>
        <v>0</v>
      </c>
      <c r="BL196" s="90" t="s">
        <v>99</v>
      </c>
      <c r="BM196" s="98" t="s">
        <v>499</v>
      </c>
    </row>
    <row r="197" spans="2:65" s="22" customFormat="1" ht="21.75" customHeight="1">
      <c r="B197" s="23"/>
      <c r="C197" s="110" t="s">
        <v>498</v>
      </c>
      <c r="D197" s="110" t="s">
        <v>101</v>
      </c>
      <c r="E197" s="109" t="s">
        <v>497</v>
      </c>
      <c r="F197" s="108" t="s">
        <v>496</v>
      </c>
      <c r="G197" s="107" t="s">
        <v>144</v>
      </c>
      <c r="H197" s="106">
        <v>1</v>
      </c>
      <c r="I197" s="218"/>
      <c r="J197" s="218"/>
      <c r="K197" s="105">
        <f>ROUND(P197*H197,1)</f>
        <v>0</v>
      </c>
      <c r="L197" s="104"/>
      <c r="M197" s="23"/>
      <c r="N197" s="220" t="s">
        <v>20</v>
      </c>
      <c r="O197" s="114" t="s">
        <v>73</v>
      </c>
      <c r="P197" s="113">
        <f>I197+J197</f>
        <v>0</v>
      </c>
      <c r="Q197" s="113">
        <f>ROUND(I197*H197,1)</f>
        <v>0</v>
      </c>
      <c r="R197" s="113">
        <f>ROUND(J197*H197,1)</f>
        <v>0</v>
      </c>
      <c r="T197" s="112">
        <f>S197*H197</f>
        <v>0</v>
      </c>
      <c r="U197" s="112">
        <v>0</v>
      </c>
      <c r="V197" s="112">
        <f>U197*H197</f>
        <v>0</v>
      </c>
      <c r="W197" s="112">
        <v>0</v>
      </c>
      <c r="X197" s="111">
        <f>W197*H197</f>
        <v>0</v>
      </c>
      <c r="AR197" s="98" t="s">
        <v>143</v>
      </c>
      <c r="AT197" s="98" t="s">
        <v>101</v>
      </c>
      <c r="AU197" s="98" t="s">
        <v>22</v>
      </c>
      <c r="AY197" s="90" t="s">
        <v>100</v>
      </c>
      <c r="BE197" s="99">
        <f>IF(O197="základní",K197,0)</f>
        <v>0</v>
      </c>
      <c r="BF197" s="99">
        <f>IF(O197="snížená",K197,0)</f>
        <v>0</v>
      </c>
      <c r="BG197" s="99">
        <f>IF(O197="zákl. přenesená",K197,0)</f>
        <v>0</v>
      </c>
      <c r="BH197" s="99">
        <f>IF(O197="sníž. přenesená",K197,0)</f>
        <v>0</v>
      </c>
      <c r="BI197" s="99">
        <f>IF(O197="nulová",K197,0)</f>
        <v>0</v>
      </c>
      <c r="BJ197" s="90" t="s">
        <v>22</v>
      </c>
      <c r="BK197" s="99">
        <f>ROUND(P197*H197,1)</f>
        <v>0</v>
      </c>
      <c r="BL197" s="90" t="s">
        <v>143</v>
      </c>
      <c r="BM197" s="98" t="s">
        <v>495</v>
      </c>
    </row>
    <row r="198" spans="2:65" s="22" customFormat="1" ht="24.2" customHeight="1">
      <c r="B198" s="23"/>
      <c r="C198" s="122" t="s">
        <v>494</v>
      </c>
      <c r="D198" s="122" t="s">
        <v>180</v>
      </c>
      <c r="E198" s="121" t="s">
        <v>493</v>
      </c>
      <c r="F198" s="120" t="s">
        <v>492</v>
      </c>
      <c r="G198" s="119" t="s">
        <v>144</v>
      </c>
      <c r="H198" s="118">
        <v>1</v>
      </c>
      <c r="I198" s="222"/>
      <c r="J198" s="116"/>
      <c r="K198" s="117">
        <f>ROUND(P198*H198,1)</f>
        <v>0</v>
      </c>
      <c r="L198" s="116"/>
      <c r="M198" s="115"/>
      <c r="N198" s="221" t="s">
        <v>20</v>
      </c>
      <c r="O198" s="114" t="s">
        <v>73</v>
      </c>
      <c r="P198" s="113">
        <f>I198+J198</f>
        <v>0</v>
      </c>
      <c r="Q198" s="113">
        <f>ROUND(I198*H198,1)</f>
        <v>0</v>
      </c>
      <c r="R198" s="113">
        <f>ROUND(J198*H198,1)</f>
        <v>0</v>
      </c>
      <c r="T198" s="112">
        <f>S198*H198</f>
        <v>0</v>
      </c>
      <c r="U198" s="112">
        <v>0</v>
      </c>
      <c r="V198" s="112">
        <f>U198*H198</f>
        <v>0</v>
      </c>
      <c r="W198" s="112">
        <v>0</v>
      </c>
      <c r="X198" s="111">
        <f>W198*H198</f>
        <v>0</v>
      </c>
      <c r="AR198" s="98" t="s">
        <v>99</v>
      </c>
      <c r="AT198" s="98" t="s">
        <v>180</v>
      </c>
      <c r="AU198" s="98" t="s">
        <v>22</v>
      </c>
      <c r="AY198" s="90" t="s">
        <v>100</v>
      </c>
      <c r="BE198" s="99">
        <f>IF(O198="základní",K198,0)</f>
        <v>0</v>
      </c>
      <c r="BF198" s="99">
        <f>IF(O198="snížená",K198,0)</f>
        <v>0</v>
      </c>
      <c r="BG198" s="99">
        <f>IF(O198="zákl. přenesená",K198,0)</f>
        <v>0</v>
      </c>
      <c r="BH198" s="99">
        <f>IF(O198="sníž. přenesená",K198,0)</f>
        <v>0</v>
      </c>
      <c r="BI198" s="99">
        <f>IF(O198="nulová",K198,0)</f>
        <v>0</v>
      </c>
      <c r="BJ198" s="90" t="s">
        <v>22</v>
      </c>
      <c r="BK198" s="99">
        <f>ROUND(P198*H198,1)</f>
        <v>0</v>
      </c>
      <c r="BL198" s="90" t="s">
        <v>99</v>
      </c>
      <c r="BM198" s="98" t="s">
        <v>491</v>
      </c>
    </row>
    <row r="199" spans="2:65" s="22" customFormat="1" ht="21.75" customHeight="1">
      <c r="B199" s="23"/>
      <c r="C199" s="110" t="s">
        <v>490</v>
      </c>
      <c r="D199" s="110" t="s">
        <v>101</v>
      </c>
      <c r="E199" s="109" t="s">
        <v>489</v>
      </c>
      <c r="F199" s="108" t="s">
        <v>488</v>
      </c>
      <c r="G199" s="107" t="s">
        <v>144</v>
      </c>
      <c r="H199" s="106">
        <v>87</v>
      </c>
      <c r="I199" s="218"/>
      <c r="J199" s="218"/>
      <c r="K199" s="105">
        <f>ROUND(P199*H199,1)</f>
        <v>0</v>
      </c>
      <c r="L199" s="104"/>
      <c r="M199" s="23"/>
      <c r="N199" s="220" t="s">
        <v>20</v>
      </c>
      <c r="O199" s="114" t="s">
        <v>73</v>
      </c>
      <c r="P199" s="113">
        <f>I199+J199</f>
        <v>0</v>
      </c>
      <c r="Q199" s="113">
        <f>ROUND(I199*H199,1)</f>
        <v>0</v>
      </c>
      <c r="R199" s="113">
        <f>ROUND(J199*H199,1)</f>
        <v>0</v>
      </c>
      <c r="T199" s="112">
        <f>S199*H199</f>
        <v>0</v>
      </c>
      <c r="U199" s="112">
        <v>0</v>
      </c>
      <c r="V199" s="112">
        <f>U199*H199</f>
        <v>0</v>
      </c>
      <c r="W199" s="112">
        <v>0</v>
      </c>
      <c r="X199" s="111">
        <f>W199*H199</f>
        <v>0</v>
      </c>
      <c r="AR199" s="98" t="s">
        <v>143</v>
      </c>
      <c r="AT199" s="98" t="s">
        <v>101</v>
      </c>
      <c r="AU199" s="98" t="s">
        <v>22</v>
      </c>
      <c r="AY199" s="90" t="s">
        <v>100</v>
      </c>
      <c r="BE199" s="99">
        <f>IF(O199="základní",K199,0)</f>
        <v>0</v>
      </c>
      <c r="BF199" s="99">
        <f>IF(O199="snížená",K199,0)</f>
        <v>0</v>
      </c>
      <c r="BG199" s="99">
        <f>IF(O199="zákl. přenesená",K199,0)</f>
        <v>0</v>
      </c>
      <c r="BH199" s="99">
        <f>IF(O199="sníž. přenesená",K199,0)</f>
        <v>0</v>
      </c>
      <c r="BI199" s="99">
        <f>IF(O199="nulová",K199,0)</f>
        <v>0</v>
      </c>
      <c r="BJ199" s="90" t="s">
        <v>22</v>
      </c>
      <c r="BK199" s="99">
        <f>ROUND(P199*H199,1)</f>
        <v>0</v>
      </c>
      <c r="BL199" s="90" t="s">
        <v>143</v>
      </c>
      <c r="BM199" s="98" t="s">
        <v>487</v>
      </c>
    </row>
    <row r="200" spans="2:65" s="22" customFormat="1" ht="24.2" customHeight="1">
      <c r="B200" s="23"/>
      <c r="C200" s="122" t="s">
        <v>486</v>
      </c>
      <c r="D200" s="122" t="s">
        <v>180</v>
      </c>
      <c r="E200" s="121" t="s">
        <v>403</v>
      </c>
      <c r="F200" s="120" t="s">
        <v>402</v>
      </c>
      <c r="G200" s="119" t="s">
        <v>144</v>
      </c>
      <c r="H200" s="118">
        <v>87</v>
      </c>
      <c r="I200" s="222"/>
      <c r="J200" s="116"/>
      <c r="K200" s="117">
        <f>ROUND(P200*H200,1)</f>
        <v>0</v>
      </c>
      <c r="L200" s="116"/>
      <c r="M200" s="115"/>
      <c r="N200" s="221" t="s">
        <v>20</v>
      </c>
      <c r="O200" s="114" t="s">
        <v>73</v>
      </c>
      <c r="P200" s="113">
        <f>I200+J200</f>
        <v>0</v>
      </c>
      <c r="Q200" s="113">
        <f>ROUND(I200*H200,1)</f>
        <v>0</v>
      </c>
      <c r="R200" s="113">
        <f>ROUND(J200*H200,1)</f>
        <v>0</v>
      </c>
      <c r="T200" s="112">
        <f>S200*H200</f>
        <v>0</v>
      </c>
      <c r="U200" s="112">
        <v>5E-05</v>
      </c>
      <c r="V200" s="112">
        <f>U200*H200</f>
        <v>0.004350000000000001</v>
      </c>
      <c r="W200" s="112">
        <v>0</v>
      </c>
      <c r="X200" s="111">
        <f>W200*H200</f>
        <v>0</v>
      </c>
      <c r="AR200" s="98" t="s">
        <v>99</v>
      </c>
      <c r="AT200" s="98" t="s">
        <v>180</v>
      </c>
      <c r="AU200" s="98" t="s">
        <v>22</v>
      </c>
      <c r="AY200" s="90" t="s">
        <v>100</v>
      </c>
      <c r="BE200" s="99">
        <f>IF(O200="základní",K200,0)</f>
        <v>0</v>
      </c>
      <c r="BF200" s="99">
        <f>IF(O200="snížená",K200,0)</f>
        <v>0</v>
      </c>
      <c r="BG200" s="99">
        <f>IF(O200="zákl. přenesená",K200,0)</f>
        <v>0</v>
      </c>
      <c r="BH200" s="99">
        <f>IF(O200="sníž. přenesená",K200,0)</f>
        <v>0</v>
      </c>
      <c r="BI200" s="99">
        <f>IF(O200="nulová",K200,0)</f>
        <v>0</v>
      </c>
      <c r="BJ200" s="90" t="s">
        <v>22</v>
      </c>
      <c r="BK200" s="99">
        <f>ROUND(P200*H200,1)</f>
        <v>0</v>
      </c>
      <c r="BL200" s="90" t="s">
        <v>99</v>
      </c>
      <c r="BM200" s="98" t="s">
        <v>485</v>
      </c>
    </row>
    <row r="201" spans="2:65" s="22" customFormat="1" ht="16.5" customHeight="1">
      <c r="B201" s="23"/>
      <c r="C201" s="110" t="s">
        <v>484</v>
      </c>
      <c r="D201" s="110" t="s">
        <v>101</v>
      </c>
      <c r="E201" s="109" t="s">
        <v>483</v>
      </c>
      <c r="F201" s="108" t="s">
        <v>482</v>
      </c>
      <c r="G201" s="107" t="s">
        <v>144</v>
      </c>
      <c r="H201" s="106">
        <v>55</v>
      </c>
      <c r="I201" s="218"/>
      <c r="J201" s="218"/>
      <c r="K201" s="105">
        <f>ROUND(P201*H201,1)</f>
        <v>0</v>
      </c>
      <c r="L201" s="104"/>
      <c r="M201" s="23"/>
      <c r="N201" s="220" t="s">
        <v>20</v>
      </c>
      <c r="O201" s="114" t="s">
        <v>73</v>
      </c>
      <c r="P201" s="113">
        <f>I201+J201</f>
        <v>0</v>
      </c>
      <c r="Q201" s="113">
        <f>ROUND(I201*H201,1)</f>
        <v>0</v>
      </c>
      <c r="R201" s="113">
        <f>ROUND(J201*H201,1)</f>
        <v>0</v>
      </c>
      <c r="T201" s="112">
        <f>S201*H201</f>
        <v>0</v>
      </c>
      <c r="U201" s="112">
        <v>0</v>
      </c>
      <c r="V201" s="112">
        <f>U201*H201</f>
        <v>0</v>
      </c>
      <c r="W201" s="112">
        <v>0</v>
      </c>
      <c r="X201" s="111">
        <f>W201*H201</f>
        <v>0</v>
      </c>
      <c r="AR201" s="98" t="s">
        <v>143</v>
      </c>
      <c r="AT201" s="98" t="s">
        <v>101</v>
      </c>
      <c r="AU201" s="98" t="s">
        <v>22</v>
      </c>
      <c r="AY201" s="90" t="s">
        <v>100</v>
      </c>
      <c r="BE201" s="99">
        <f>IF(O201="základní",K201,0)</f>
        <v>0</v>
      </c>
      <c r="BF201" s="99">
        <f>IF(O201="snížená",K201,0)</f>
        <v>0</v>
      </c>
      <c r="BG201" s="99">
        <f>IF(O201="zákl. přenesená",K201,0)</f>
        <v>0</v>
      </c>
      <c r="BH201" s="99">
        <f>IF(O201="sníž. přenesená",K201,0)</f>
        <v>0</v>
      </c>
      <c r="BI201" s="99">
        <f>IF(O201="nulová",K201,0)</f>
        <v>0</v>
      </c>
      <c r="BJ201" s="90" t="s">
        <v>22</v>
      </c>
      <c r="BK201" s="99">
        <f>ROUND(P201*H201,1)</f>
        <v>0</v>
      </c>
      <c r="BL201" s="90" t="s">
        <v>143</v>
      </c>
      <c r="BM201" s="98" t="s">
        <v>481</v>
      </c>
    </row>
    <row r="202" spans="2:65" s="22" customFormat="1" ht="24.2" customHeight="1">
      <c r="B202" s="23"/>
      <c r="C202" s="122" t="s">
        <v>480</v>
      </c>
      <c r="D202" s="122" t="s">
        <v>180</v>
      </c>
      <c r="E202" s="121" t="s">
        <v>479</v>
      </c>
      <c r="F202" s="120" t="s">
        <v>478</v>
      </c>
      <c r="G202" s="119" t="s">
        <v>144</v>
      </c>
      <c r="H202" s="118">
        <v>55</v>
      </c>
      <c r="I202" s="222"/>
      <c r="J202" s="116"/>
      <c r="K202" s="117">
        <f>ROUND(P202*H202,1)</f>
        <v>0</v>
      </c>
      <c r="L202" s="116"/>
      <c r="M202" s="115"/>
      <c r="N202" s="221" t="s">
        <v>20</v>
      </c>
      <c r="O202" s="114" t="s">
        <v>73</v>
      </c>
      <c r="P202" s="113">
        <f>I202+J202</f>
        <v>0</v>
      </c>
      <c r="Q202" s="113">
        <f>ROUND(I202*H202,1)</f>
        <v>0</v>
      </c>
      <c r="R202" s="113">
        <f>ROUND(J202*H202,1)</f>
        <v>0</v>
      </c>
      <c r="T202" s="112">
        <f>S202*H202</f>
        <v>0</v>
      </c>
      <c r="U202" s="112">
        <v>0.00019</v>
      </c>
      <c r="V202" s="112">
        <f>U202*H202</f>
        <v>0.010450000000000001</v>
      </c>
      <c r="W202" s="112">
        <v>0</v>
      </c>
      <c r="X202" s="111">
        <f>W202*H202</f>
        <v>0</v>
      </c>
      <c r="AR202" s="98" t="s">
        <v>99</v>
      </c>
      <c r="AT202" s="98" t="s">
        <v>180</v>
      </c>
      <c r="AU202" s="98" t="s">
        <v>22</v>
      </c>
      <c r="AY202" s="90" t="s">
        <v>100</v>
      </c>
      <c r="BE202" s="99">
        <f>IF(O202="základní",K202,0)</f>
        <v>0</v>
      </c>
      <c r="BF202" s="99">
        <f>IF(O202="snížená",K202,0)</f>
        <v>0</v>
      </c>
      <c r="BG202" s="99">
        <f>IF(O202="zákl. přenesená",K202,0)</f>
        <v>0</v>
      </c>
      <c r="BH202" s="99">
        <f>IF(O202="sníž. přenesená",K202,0)</f>
        <v>0</v>
      </c>
      <c r="BI202" s="99">
        <f>IF(O202="nulová",K202,0)</f>
        <v>0</v>
      </c>
      <c r="BJ202" s="90" t="s">
        <v>22</v>
      </c>
      <c r="BK202" s="99">
        <f>ROUND(P202*H202,1)</f>
        <v>0</v>
      </c>
      <c r="BL202" s="90" t="s">
        <v>99</v>
      </c>
      <c r="BM202" s="98" t="s">
        <v>477</v>
      </c>
    </row>
    <row r="203" spans="2:65" s="22" customFormat="1" ht="24.2" customHeight="1">
      <c r="B203" s="23"/>
      <c r="C203" s="110" t="s">
        <v>476</v>
      </c>
      <c r="D203" s="110" t="s">
        <v>101</v>
      </c>
      <c r="E203" s="109" t="s">
        <v>475</v>
      </c>
      <c r="F203" s="108" t="s">
        <v>474</v>
      </c>
      <c r="G203" s="107" t="s">
        <v>144</v>
      </c>
      <c r="H203" s="106">
        <v>26</v>
      </c>
      <c r="I203" s="218"/>
      <c r="J203" s="218"/>
      <c r="K203" s="105">
        <f>ROUND(P203*H203,1)</f>
        <v>0</v>
      </c>
      <c r="L203" s="104"/>
      <c r="M203" s="23"/>
      <c r="N203" s="220" t="s">
        <v>20</v>
      </c>
      <c r="O203" s="114" t="s">
        <v>73</v>
      </c>
      <c r="P203" s="113">
        <f>I203+J203</f>
        <v>0</v>
      </c>
      <c r="Q203" s="113">
        <f>ROUND(I203*H203,1)</f>
        <v>0</v>
      </c>
      <c r="R203" s="113">
        <f>ROUND(J203*H203,1)</f>
        <v>0</v>
      </c>
      <c r="T203" s="112">
        <f>S203*H203</f>
        <v>0</v>
      </c>
      <c r="U203" s="112">
        <v>0</v>
      </c>
      <c r="V203" s="112">
        <f>U203*H203</f>
        <v>0</v>
      </c>
      <c r="W203" s="112">
        <v>0</v>
      </c>
      <c r="X203" s="111">
        <f>W203*H203</f>
        <v>0</v>
      </c>
      <c r="AR203" s="98" t="s">
        <v>143</v>
      </c>
      <c r="AT203" s="98" t="s">
        <v>101</v>
      </c>
      <c r="AU203" s="98" t="s">
        <v>22</v>
      </c>
      <c r="AY203" s="90" t="s">
        <v>100</v>
      </c>
      <c r="BE203" s="99">
        <f>IF(O203="základní",K203,0)</f>
        <v>0</v>
      </c>
      <c r="BF203" s="99">
        <f>IF(O203="snížená",K203,0)</f>
        <v>0</v>
      </c>
      <c r="BG203" s="99">
        <f>IF(O203="zákl. přenesená",K203,0)</f>
        <v>0</v>
      </c>
      <c r="BH203" s="99">
        <f>IF(O203="sníž. přenesená",K203,0)</f>
        <v>0</v>
      </c>
      <c r="BI203" s="99">
        <f>IF(O203="nulová",K203,0)</f>
        <v>0</v>
      </c>
      <c r="BJ203" s="90" t="s">
        <v>22</v>
      </c>
      <c r="BK203" s="99">
        <f>ROUND(P203*H203,1)</f>
        <v>0</v>
      </c>
      <c r="BL203" s="90" t="s">
        <v>143</v>
      </c>
      <c r="BM203" s="98" t="s">
        <v>473</v>
      </c>
    </row>
    <row r="204" spans="2:65" s="22" customFormat="1" ht="24.2" customHeight="1">
      <c r="B204" s="23"/>
      <c r="C204" s="122" t="s">
        <v>472</v>
      </c>
      <c r="D204" s="122" t="s">
        <v>180</v>
      </c>
      <c r="E204" s="121" t="s">
        <v>471</v>
      </c>
      <c r="F204" s="120" t="s">
        <v>470</v>
      </c>
      <c r="G204" s="119" t="s">
        <v>144</v>
      </c>
      <c r="H204" s="118">
        <v>20</v>
      </c>
      <c r="I204" s="222"/>
      <c r="J204" s="116"/>
      <c r="K204" s="117">
        <f>ROUND(P204*H204,1)</f>
        <v>0</v>
      </c>
      <c r="L204" s="116"/>
      <c r="M204" s="115"/>
      <c r="N204" s="221" t="s">
        <v>20</v>
      </c>
      <c r="O204" s="114" t="s">
        <v>73</v>
      </c>
      <c r="P204" s="113">
        <f>I204+J204</f>
        <v>0</v>
      </c>
      <c r="Q204" s="113">
        <f>ROUND(I204*H204,1)</f>
        <v>0</v>
      </c>
      <c r="R204" s="113">
        <f>ROUND(J204*H204,1)</f>
        <v>0</v>
      </c>
      <c r="T204" s="112">
        <f>S204*H204</f>
        <v>0</v>
      </c>
      <c r="U204" s="112">
        <v>7E-05</v>
      </c>
      <c r="V204" s="112">
        <f>U204*H204</f>
        <v>0.0013999999999999998</v>
      </c>
      <c r="W204" s="112">
        <v>0</v>
      </c>
      <c r="X204" s="111">
        <f>W204*H204</f>
        <v>0</v>
      </c>
      <c r="AR204" s="98" t="s">
        <v>99</v>
      </c>
      <c r="AT204" s="98" t="s">
        <v>180</v>
      </c>
      <c r="AU204" s="98" t="s">
        <v>22</v>
      </c>
      <c r="AY204" s="90" t="s">
        <v>100</v>
      </c>
      <c r="BE204" s="99">
        <f>IF(O204="základní",K204,0)</f>
        <v>0</v>
      </c>
      <c r="BF204" s="99">
        <f>IF(O204="snížená",K204,0)</f>
        <v>0</v>
      </c>
      <c r="BG204" s="99">
        <f>IF(O204="zákl. přenesená",K204,0)</f>
        <v>0</v>
      </c>
      <c r="BH204" s="99">
        <f>IF(O204="sníž. přenesená",K204,0)</f>
        <v>0</v>
      </c>
      <c r="BI204" s="99">
        <f>IF(O204="nulová",K204,0)</f>
        <v>0</v>
      </c>
      <c r="BJ204" s="90" t="s">
        <v>22</v>
      </c>
      <c r="BK204" s="99">
        <f>ROUND(P204*H204,1)</f>
        <v>0</v>
      </c>
      <c r="BL204" s="90" t="s">
        <v>99</v>
      </c>
      <c r="BM204" s="98" t="s">
        <v>469</v>
      </c>
    </row>
    <row r="205" spans="2:65" s="22" customFormat="1" ht="24.2" customHeight="1">
      <c r="B205" s="23"/>
      <c r="C205" s="122" t="s">
        <v>468</v>
      </c>
      <c r="D205" s="122" t="s">
        <v>180</v>
      </c>
      <c r="E205" s="121" t="s">
        <v>467</v>
      </c>
      <c r="F205" s="120" t="s">
        <v>466</v>
      </c>
      <c r="G205" s="119" t="s">
        <v>144</v>
      </c>
      <c r="H205" s="118">
        <v>6</v>
      </c>
      <c r="I205" s="222"/>
      <c r="J205" s="116"/>
      <c r="K205" s="117">
        <f>ROUND(P205*H205,1)</f>
        <v>0</v>
      </c>
      <c r="L205" s="116"/>
      <c r="M205" s="115"/>
      <c r="N205" s="221" t="s">
        <v>20</v>
      </c>
      <c r="O205" s="114" t="s">
        <v>73</v>
      </c>
      <c r="P205" s="113">
        <f>I205+J205</f>
        <v>0</v>
      </c>
      <c r="Q205" s="113">
        <f>ROUND(I205*H205,1)</f>
        <v>0</v>
      </c>
      <c r="R205" s="113">
        <f>ROUND(J205*H205,1)</f>
        <v>0</v>
      </c>
      <c r="T205" s="112">
        <f>S205*H205</f>
        <v>0</v>
      </c>
      <c r="U205" s="112">
        <v>8E-05</v>
      </c>
      <c r="V205" s="112">
        <f>U205*H205</f>
        <v>0.00048000000000000007</v>
      </c>
      <c r="W205" s="112">
        <v>0</v>
      </c>
      <c r="X205" s="111">
        <f>W205*H205</f>
        <v>0</v>
      </c>
      <c r="AR205" s="98" t="s">
        <v>99</v>
      </c>
      <c r="AT205" s="98" t="s">
        <v>180</v>
      </c>
      <c r="AU205" s="98" t="s">
        <v>22</v>
      </c>
      <c r="AY205" s="90" t="s">
        <v>100</v>
      </c>
      <c r="BE205" s="99">
        <f>IF(O205="základní",K205,0)</f>
        <v>0</v>
      </c>
      <c r="BF205" s="99">
        <f>IF(O205="snížená",K205,0)</f>
        <v>0</v>
      </c>
      <c r="BG205" s="99">
        <f>IF(O205="zákl. přenesená",K205,0)</f>
        <v>0</v>
      </c>
      <c r="BH205" s="99">
        <f>IF(O205="sníž. přenesená",K205,0)</f>
        <v>0</v>
      </c>
      <c r="BI205" s="99">
        <f>IF(O205="nulová",K205,0)</f>
        <v>0</v>
      </c>
      <c r="BJ205" s="90" t="s">
        <v>22</v>
      </c>
      <c r="BK205" s="99">
        <f>ROUND(P205*H205,1)</f>
        <v>0</v>
      </c>
      <c r="BL205" s="90" t="s">
        <v>99</v>
      </c>
      <c r="BM205" s="98" t="s">
        <v>465</v>
      </c>
    </row>
    <row r="206" spans="2:65" s="22" customFormat="1" ht="33" customHeight="1">
      <c r="B206" s="23"/>
      <c r="C206" s="110" t="s">
        <v>464</v>
      </c>
      <c r="D206" s="110" t="s">
        <v>101</v>
      </c>
      <c r="E206" s="109" t="s">
        <v>463</v>
      </c>
      <c r="F206" s="108" t="s">
        <v>462</v>
      </c>
      <c r="G206" s="107" t="s">
        <v>144</v>
      </c>
      <c r="H206" s="106">
        <v>28</v>
      </c>
      <c r="I206" s="218"/>
      <c r="J206" s="218"/>
      <c r="K206" s="105">
        <f>ROUND(P206*H206,1)</f>
        <v>0</v>
      </c>
      <c r="L206" s="104"/>
      <c r="M206" s="23"/>
      <c r="N206" s="220" t="s">
        <v>20</v>
      </c>
      <c r="O206" s="114" t="s">
        <v>73</v>
      </c>
      <c r="P206" s="113">
        <f>I206+J206</f>
        <v>0</v>
      </c>
      <c r="Q206" s="113">
        <f>ROUND(I206*H206,1)</f>
        <v>0</v>
      </c>
      <c r="R206" s="113">
        <f>ROUND(J206*H206,1)</f>
        <v>0</v>
      </c>
      <c r="T206" s="112">
        <f>S206*H206</f>
        <v>0</v>
      </c>
      <c r="U206" s="112">
        <v>0</v>
      </c>
      <c r="V206" s="112">
        <f>U206*H206</f>
        <v>0</v>
      </c>
      <c r="W206" s="112">
        <v>0</v>
      </c>
      <c r="X206" s="111">
        <f>W206*H206</f>
        <v>0</v>
      </c>
      <c r="AR206" s="98" t="s">
        <v>143</v>
      </c>
      <c r="AT206" s="98" t="s">
        <v>101</v>
      </c>
      <c r="AU206" s="98" t="s">
        <v>22</v>
      </c>
      <c r="AY206" s="90" t="s">
        <v>100</v>
      </c>
      <c r="BE206" s="99">
        <f>IF(O206="základní",K206,0)</f>
        <v>0</v>
      </c>
      <c r="BF206" s="99">
        <f>IF(O206="snížená",K206,0)</f>
        <v>0</v>
      </c>
      <c r="BG206" s="99">
        <f>IF(O206="zákl. přenesená",K206,0)</f>
        <v>0</v>
      </c>
      <c r="BH206" s="99">
        <f>IF(O206="sníž. přenesená",K206,0)</f>
        <v>0</v>
      </c>
      <c r="BI206" s="99">
        <f>IF(O206="nulová",K206,0)</f>
        <v>0</v>
      </c>
      <c r="BJ206" s="90" t="s">
        <v>22</v>
      </c>
      <c r="BK206" s="99">
        <f>ROUND(P206*H206,1)</f>
        <v>0</v>
      </c>
      <c r="BL206" s="90" t="s">
        <v>143</v>
      </c>
      <c r="BM206" s="98" t="s">
        <v>461</v>
      </c>
    </row>
    <row r="207" spans="2:65" s="22" customFormat="1" ht="16.5" customHeight="1">
      <c r="B207" s="23"/>
      <c r="C207" s="122" t="s">
        <v>460</v>
      </c>
      <c r="D207" s="122" t="s">
        <v>180</v>
      </c>
      <c r="E207" s="121" t="s">
        <v>459</v>
      </c>
      <c r="F207" s="120" t="s">
        <v>458</v>
      </c>
      <c r="G207" s="119" t="s">
        <v>144</v>
      </c>
      <c r="H207" s="118">
        <v>28</v>
      </c>
      <c r="I207" s="222"/>
      <c r="J207" s="116"/>
      <c r="K207" s="117">
        <f>ROUND(P207*H207,1)</f>
        <v>0</v>
      </c>
      <c r="L207" s="116"/>
      <c r="M207" s="115"/>
      <c r="N207" s="221" t="s">
        <v>20</v>
      </c>
      <c r="O207" s="114" t="s">
        <v>73</v>
      </c>
      <c r="P207" s="113">
        <f>I207+J207</f>
        <v>0</v>
      </c>
      <c r="Q207" s="113">
        <f>ROUND(I207*H207,1)</f>
        <v>0</v>
      </c>
      <c r="R207" s="113">
        <f>ROUND(J207*H207,1)</f>
        <v>0</v>
      </c>
      <c r="T207" s="112">
        <f>S207*H207</f>
        <v>0</v>
      </c>
      <c r="U207" s="112">
        <v>0.0001</v>
      </c>
      <c r="V207" s="112">
        <f>U207*H207</f>
        <v>0.0028</v>
      </c>
      <c r="W207" s="112">
        <v>0</v>
      </c>
      <c r="X207" s="111">
        <f>W207*H207</f>
        <v>0</v>
      </c>
      <c r="AR207" s="98" t="s">
        <v>99</v>
      </c>
      <c r="AT207" s="98" t="s">
        <v>180</v>
      </c>
      <c r="AU207" s="98" t="s">
        <v>22</v>
      </c>
      <c r="AY207" s="90" t="s">
        <v>100</v>
      </c>
      <c r="BE207" s="99">
        <f>IF(O207="základní",K207,0)</f>
        <v>0</v>
      </c>
      <c r="BF207" s="99">
        <f>IF(O207="snížená",K207,0)</f>
        <v>0</v>
      </c>
      <c r="BG207" s="99">
        <f>IF(O207="zákl. přenesená",K207,0)</f>
        <v>0</v>
      </c>
      <c r="BH207" s="99">
        <f>IF(O207="sníž. přenesená",K207,0)</f>
        <v>0</v>
      </c>
      <c r="BI207" s="99">
        <f>IF(O207="nulová",K207,0)</f>
        <v>0</v>
      </c>
      <c r="BJ207" s="90" t="s">
        <v>22</v>
      </c>
      <c r="BK207" s="99">
        <f>ROUND(P207*H207,1)</f>
        <v>0</v>
      </c>
      <c r="BL207" s="90" t="s">
        <v>99</v>
      </c>
      <c r="BM207" s="98" t="s">
        <v>457</v>
      </c>
    </row>
    <row r="208" spans="2:65" s="22" customFormat="1" ht="37.9" customHeight="1">
      <c r="B208" s="23"/>
      <c r="C208" s="110" t="s">
        <v>456</v>
      </c>
      <c r="D208" s="110" t="s">
        <v>101</v>
      </c>
      <c r="E208" s="109" t="s">
        <v>455</v>
      </c>
      <c r="F208" s="108" t="s">
        <v>454</v>
      </c>
      <c r="G208" s="107" t="s">
        <v>144</v>
      </c>
      <c r="H208" s="106">
        <v>5</v>
      </c>
      <c r="I208" s="218"/>
      <c r="J208" s="218"/>
      <c r="K208" s="105">
        <f>ROUND(P208*H208,1)</f>
        <v>0</v>
      </c>
      <c r="L208" s="104"/>
      <c r="M208" s="23"/>
      <c r="N208" s="220" t="s">
        <v>20</v>
      </c>
      <c r="O208" s="114" t="s">
        <v>73</v>
      </c>
      <c r="P208" s="113">
        <f>I208+J208</f>
        <v>0</v>
      </c>
      <c r="Q208" s="113">
        <f>ROUND(I208*H208,1)</f>
        <v>0</v>
      </c>
      <c r="R208" s="113">
        <f>ROUND(J208*H208,1)</f>
        <v>0</v>
      </c>
      <c r="T208" s="112">
        <f>S208*H208</f>
        <v>0</v>
      </c>
      <c r="U208" s="112">
        <v>0</v>
      </c>
      <c r="V208" s="112">
        <f>U208*H208</f>
        <v>0</v>
      </c>
      <c r="W208" s="112">
        <v>0</v>
      </c>
      <c r="X208" s="111">
        <f>W208*H208</f>
        <v>0</v>
      </c>
      <c r="AR208" s="98" t="s">
        <v>143</v>
      </c>
      <c r="AT208" s="98" t="s">
        <v>101</v>
      </c>
      <c r="AU208" s="98" t="s">
        <v>22</v>
      </c>
      <c r="AY208" s="90" t="s">
        <v>100</v>
      </c>
      <c r="BE208" s="99">
        <f>IF(O208="základní",K208,0)</f>
        <v>0</v>
      </c>
      <c r="BF208" s="99">
        <f>IF(O208="snížená",K208,0)</f>
        <v>0</v>
      </c>
      <c r="BG208" s="99">
        <f>IF(O208="zákl. přenesená",K208,0)</f>
        <v>0</v>
      </c>
      <c r="BH208" s="99">
        <f>IF(O208="sníž. přenesená",K208,0)</f>
        <v>0</v>
      </c>
      <c r="BI208" s="99">
        <f>IF(O208="nulová",K208,0)</f>
        <v>0</v>
      </c>
      <c r="BJ208" s="90" t="s">
        <v>22</v>
      </c>
      <c r="BK208" s="99">
        <f>ROUND(P208*H208,1)</f>
        <v>0</v>
      </c>
      <c r="BL208" s="90" t="s">
        <v>143</v>
      </c>
      <c r="BM208" s="98" t="s">
        <v>453</v>
      </c>
    </row>
    <row r="209" spans="2:65" s="22" customFormat="1" ht="16.5" customHeight="1">
      <c r="B209" s="23"/>
      <c r="C209" s="122" t="s">
        <v>452</v>
      </c>
      <c r="D209" s="122" t="s">
        <v>180</v>
      </c>
      <c r="E209" s="121" t="s">
        <v>451</v>
      </c>
      <c r="F209" s="120" t="s">
        <v>450</v>
      </c>
      <c r="G209" s="119" t="s">
        <v>144</v>
      </c>
      <c r="H209" s="118">
        <v>5</v>
      </c>
      <c r="I209" s="222"/>
      <c r="J209" s="116"/>
      <c r="K209" s="117">
        <f>ROUND(P209*H209,1)</f>
        <v>0</v>
      </c>
      <c r="L209" s="116"/>
      <c r="M209" s="115"/>
      <c r="N209" s="221" t="s">
        <v>20</v>
      </c>
      <c r="O209" s="114" t="s">
        <v>73</v>
      </c>
      <c r="P209" s="113">
        <f>I209+J209</f>
        <v>0</v>
      </c>
      <c r="Q209" s="113">
        <f>ROUND(I209*H209,1)</f>
        <v>0</v>
      </c>
      <c r="R209" s="113">
        <f>ROUND(J209*H209,1)</f>
        <v>0</v>
      </c>
      <c r="T209" s="112">
        <f>S209*H209</f>
        <v>0</v>
      </c>
      <c r="U209" s="112">
        <v>0.00016</v>
      </c>
      <c r="V209" s="112">
        <f>U209*H209</f>
        <v>0.0008</v>
      </c>
      <c r="W209" s="112">
        <v>0</v>
      </c>
      <c r="X209" s="111">
        <f>W209*H209</f>
        <v>0</v>
      </c>
      <c r="AR209" s="98" t="s">
        <v>99</v>
      </c>
      <c r="AT209" s="98" t="s">
        <v>180</v>
      </c>
      <c r="AU209" s="98" t="s">
        <v>22</v>
      </c>
      <c r="AY209" s="90" t="s">
        <v>100</v>
      </c>
      <c r="BE209" s="99">
        <f>IF(O209="základní",K209,0)</f>
        <v>0</v>
      </c>
      <c r="BF209" s="99">
        <f>IF(O209="snížená",K209,0)</f>
        <v>0</v>
      </c>
      <c r="BG209" s="99">
        <f>IF(O209="zákl. přenesená",K209,0)</f>
        <v>0</v>
      </c>
      <c r="BH209" s="99">
        <f>IF(O209="sníž. přenesená",K209,0)</f>
        <v>0</v>
      </c>
      <c r="BI209" s="99">
        <f>IF(O209="nulová",K209,0)</f>
        <v>0</v>
      </c>
      <c r="BJ209" s="90" t="s">
        <v>22</v>
      </c>
      <c r="BK209" s="99">
        <f>ROUND(P209*H209,1)</f>
        <v>0</v>
      </c>
      <c r="BL209" s="90" t="s">
        <v>99</v>
      </c>
      <c r="BM209" s="98" t="s">
        <v>449</v>
      </c>
    </row>
    <row r="210" spans="2:65" s="22" customFormat="1" ht="16.5" customHeight="1">
      <c r="B210" s="23"/>
      <c r="C210" s="110" t="s">
        <v>448</v>
      </c>
      <c r="D210" s="110" t="s">
        <v>101</v>
      </c>
      <c r="E210" s="109" t="s">
        <v>447</v>
      </c>
      <c r="F210" s="108" t="s">
        <v>446</v>
      </c>
      <c r="G210" s="107" t="s">
        <v>144</v>
      </c>
      <c r="H210" s="106">
        <v>1</v>
      </c>
      <c r="I210" s="218"/>
      <c r="J210" s="218"/>
      <c r="K210" s="105">
        <f>ROUND(P210*H210,1)</f>
        <v>0</v>
      </c>
      <c r="L210" s="104"/>
      <c r="M210" s="23"/>
      <c r="N210" s="220" t="s">
        <v>20</v>
      </c>
      <c r="O210" s="114" t="s">
        <v>73</v>
      </c>
      <c r="P210" s="113">
        <f>I210+J210</f>
        <v>0</v>
      </c>
      <c r="Q210" s="113">
        <f>ROUND(I210*H210,1)</f>
        <v>0</v>
      </c>
      <c r="R210" s="113">
        <f>ROUND(J210*H210,1)</f>
        <v>0</v>
      </c>
      <c r="T210" s="112">
        <f>S210*H210</f>
        <v>0</v>
      </c>
      <c r="U210" s="112">
        <v>0</v>
      </c>
      <c r="V210" s="112">
        <f>U210*H210</f>
        <v>0</v>
      </c>
      <c r="W210" s="112">
        <v>0</v>
      </c>
      <c r="X210" s="111">
        <f>W210*H210</f>
        <v>0</v>
      </c>
      <c r="AR210" s="98" t="s">
        <v>143</v>
      </c>
      <c r="AT210" s="98" t="s">
        <v>101</v>
      </c>
      <c r="AU210" s="98" t="s">
        <v>22</v>
      </c>
      <c r="AY210" s="90" t="s">
        <v>100</v>
      </c>
      <c r="BE210" s="99">
        <f>IF(O210="základní",K210,0)</f>
        <v>0</v>
      </c>
      <c r="BF210" s="99">
        <f>IF(O210="snížená",K210,0)</f>
        <v>0</v>
      </c>
      <c r="BG210" s="99">
        <f>IF(O210="zákl. přenesená",K210,0)</f>
        <v>0</v>
      </c>
      <c r="BH210" s="99">
        <f>IF(O210="sníž. přenesená",K210,0)</f>
        <v>0</v>
      </c>
      <c r="BI210" s="99">
        <f>IF(O210="nulová",K210,0)</f>
        <v>0</v>
      </c>
      <c r="BJ210" s="90" t="s">
        <v>22</v>
      </c>
      <c r="BK210" s="99">
        <f>ROUND(P210*H210,1)</f>
        <v>0</v>
      </c>
      <c r="BL210" s="90" t="s">
        <v>143</v>
      </c>
      <c r="BM210" s="98" t="s">
        <v>445</v>
      </c>
    </row>
    <row r="211" spans="2:65" s="22" customFormat="1" ht="44.25" customHeight="1">
      <c r="B211" s="23"/>
      <c r="C211" s="122" t="s">
        <v>444</v>
      </c>
      <c r="D211" s="122" t="s">
        <v>180</v>
      </c>
      <c r="E211" s="121" t="s">
        <v>443</v>
      </c>
      <c r="F211" s="120" t="s">
        <v>442</v>
      </c>
      <c r="G211" s="119" t="s">
        <v>144</v>
      </c>
      <c r="H211" s="118">
        <v>1</v>
      </c>
      <c r="I211" s="222"/>
      <c r="J211" s="116"/>
      <c r="K211" s="117">
        <f>ROUND(P211*H211,1)</f>
        <v>0</v>
      </c>
      <c r="L211" s="116"/>
      <c r="M211" s="115"/>
      <c r="N211" s="221" t="s">
        <v>20</v>
      </c>
      <c r="O211" s="114" t="s">
        <v>73</v>
      </c>
      <c r="P211" s="113">
        <f>I211+J211</f>
        <v>0</v>
      </c>
      <c r="Q211" s="113">
        <f>ROUND(I211*H211,1)</f>
        <v>0</v>
      </c>
      <c r="R211" s="113">
        <f>ROUND(J211*H211,1)</f>
        <v>0</v>
      </c>
      <c r="T211" s="112">
        <f>S211*H211</f>
        <v>0</v>
      </c>
      <c r="U211" s="112">
        <v>0</v>
      </c>
      <c r="V211" s="112">
        <f>U211*H211</f>
        <v>0</v>
      </c>
      <c r="W211" s="112">
        <v>0</v>
      </c>
      <c r="X211" s="111">
        <f>W211*H211</f>
        <v>0</v>
      </c>
      <c r="AR211" s="98" t="s">
        <v>99</v>
      </c>
      <c r="AT211" s="98" t="s">
        <v>180</v>
      </c>
      <c r="AU211" s="98" t="s">
        <v>22</v>
      </c>
      <c r="AY211" s="90" t="s">
        <v>100</v>
      </c>
      <c r="BE211" s="99">
        <f>IF(O211="základní",K211,0)</f>
        <v>0</v>
      </c>
      <c r="BF211" s="99">
        <f>IF(O211="snížená",K211,0)</f>
        <v>0</v>
      </c>
      <c r="BG211" s="99">
        <f>IF(O211="zákl. přenesená",K211,0)</f>
        <v>0</v>
      </c>
      <c r="BH211" s="99">
        <f>IF(O211="sníž. přenesená",K211,0)</f>
        <v>0</v>
      </c>
      <c r="BI211" s="99">
        <f>IF(O211="nulová",K211,0)</f>
        <v>0</v>
      </c>
      <c r="BJ211" s="90" t="s">
        <v>22</v>
      </c>
      <c r="BK211" s="99">
        <f>ROUND(P211*H211,1)</f>
        <v>0</v>
      </c>
      <c r="BL211" s="90" t="s">
        <v>99</v>
      </c>
      <c r="BM211" s="98" t="s">
        <v>441</v>
      </c>
    </row>
    <row r="212" spans="2:65" s="22" customFormat="1" ht="16.5" customHeight="1">
      <c r="B212" s="23"/>
      <c r="C212" s="110" t="s">
        <v>440</v>
      </c>
      <c r="D212" s="110" t="s">
        <v>101</v>
      </c>
      <c r="E212" s="109" t="s">
        <v>103</v>
      </c>
      <c r="F212" s="108" t="s">
        <v>881</v>
      </c>
      <c r="G212" s="107" t="s">
        <v>102</v>
      </c>
      <c r="H212" s="219"/>
      <c r="I212" s="218"/>
      <c r="J212" s="218"/>
      <c r="K212" s="105">
        <f>ROUND(P212*H212,1)</f>
        <v>0</v>
      </c>
      <c r="L212" s="104"/>
      <c r="M212" s="23"/>
      <c r="N212" s="220" t="s">
        <v>20</v>
      </c>
      <c r="O212" s="114" t="s">
        <v>73</v>
      </c>
      <c r="P212" s="113">
        <f>I212+J212</f>
        <v>0</v>
      </c>
      <c r="Q212" s="113">
        <f>ROUND(I212*H212,1)</f>
        <v>0</v>
      </c>
      <c r="R212" s="113">
        <f>ROUND(J212*H212,1)</f>
        <v>0</v>
      </c>
      <c r="T212" s="112">
        <f>S212*H212</f>
        <v>0</v>
      </c>
      <c r="U212" s="112">
        <v>0</v>
      </c>
      <c r="V212" s="112">
        <f>U212*H212</f>
        <v>0</v>
      </c>
      <c r="W212" s="112">
        <v>0</v>
      </c>
      <c r="X212" s="111">
        <f>W212*H212</f>
        <v>0</v>
      </c>
      <c r="AR212" s="98" t="s">
        <v>99</v>
      </c>
      <c r="AT212" s="98" t="s">
        <v>101</v>
      </c>
      <c r="AU212" s="98" t="s">
        <v>22</v>
      </c>
      <c r="AY212" s="90" t="s">
        <v>100</v>
      </c>
      <c r="BE212" s="99">
        <f>IF(O212="základní",K212,0)</f>
        <v>0</v>
      </c>
      <c r="BF212" s="99">
        <f>IF(O212="snížená",K212,0)</f>
        <v>0</v>
      </c>
      <c r="BG212" s="99">
        <f>IF(O212="zákl. přenesená",K212,0)</f>
        <v>0</v>
      </c>
      <c r="BH212" s="99">
        <f>IF(O212="sníž. přenesená",K212,0)</f>
        <v>0</v>
      </c>
      <c r="BI212" s="99">
        <f>IF(O212="nulová",K212,0)</f>
        <v>0</v>
      </c>
      <c r="BJ212" s="90" t="s">
        <v>22</v>
      </c>
      <c r="BK212" s="99">
        <f>ROUND(P212*H212,1)</f>
        <v>0</v>
      </c>
      <c r="BL212" s="90" t="s">
        <v>99</v>
      </c>
      <c r="BM212" s="98" t="s">
        <v>439</v>
      </c>
    </row>
    <row r="213" spans="2:63" s="123" customFormat="1" ht="25.9" customHeight="1">
      <c r="B213" s="131"/>
      <c r="D213" s="125" t="s">
        <v>32</v>
      </c>
      <c r="E213" s="133" t="s">
        <v>438</v>
      </c>
      <c r="F213" s="133" t="s">
        <v>437</v>
      </c>
      <c r="I213" s="223"/>
      <c r="J213" s="223"/>
      <c r="K213" s="132">
        <f>BK213</f>
        <v>0</v>
      </c>
      <c r="M213" s="131"/>
      <c r="N213" s="130"/>
      <c r="Q213" s="129">
        <f>SUM(Q214:Q229)</f>
        <v>0</v>
      </c>
      <c r="R213" s="129">
        <f>SUM(R214:R229)</f>
        <v>0</v>
      </c>
      <c r="T213" s="128">
        <f>SUM(T214:T229)</f>
        <v>0</v>
      </c>
      <c r="V213" s="128">
        <f>SUM(V214:V229)</f>
        <v>0.0187675</v>
      </c>
      <c r="X213" s="127">
        <f>SUM(X214:X229)</f>
        <v>0</v>
      </c>
      <c r="AR213" s="125" t="s">
        <v>224</v>
      </c>
      <c r="AT213" s="126" t="s">
        <v>32</v>
      </c>
      <c r="AU213" s="126" t="s">
        <v>31</v>
      </c>
      <c r="AY213" s="125" t="s">
        <v>100</v>
      </c>
      <c r="BK213" s="124">
        <f>SUM(BK214:BK229)</f>
        <v>0</v>
      </c>
    </row>
    <row r="214" spans="2:65" s="22" customFormat="1" ht="24.2" customHeight="1">
      <c r="B214" s="23"/>
      <c r="C214" s="110" t="s">
        <v>436</v>
      </c>
      <c r="D214" s="110" t="s">
        <v>101</v>
      </c>
      <c r="E214" s="109" t="s">
        <v>435</v>
      </c>
      <c r="F214" s="108" t="s">
        <v>434</v>
      </c>
      <c r="G214" s="107" t="s">
        <v>144</v>
      </c>
      <c r="H214" s="106">
        <v>1</v>
      </c>
      <c r="I214" s="218"/>
      <c r="J214" s="218"/>
      <c r="K214" s="105">
        <f>ROUND(P214*H214,1)</f>
        <v>0</v>
      </c>
      <c r="L214" s="104"/>
      <c r="M214" s="23"/>
      <c r="N214" s="220" t="s">
        <v>20</v>
      </c>
      <c r="O214" s="114" t="s">
        <v>73</v>
      </c>
      <c r="P214" s="113">
        <f>I214+J214</f>
        <v>0</v>
      </c>
      <c r="Q214" s="113">
        <f>ROUND(I214*H214,1)</f>
        <v>0</v>
      </c>
      <c r="R214" s="113">
        <f>ROUND(J214*H214,1)</f>
        <v>0</v>
      </c>
      <c r="T214" s="112">
        <f>S214*H214</f>
        <v>0</v>
      </c>
      <c r="U214" s="112">
        <v>0</v>
      </c>
      <c r="V214" s="112">
        <f>U214*H214</f>
        <v>0</v>
      </c>
      <c r="W214" s="112">
        <v>0</v>
      </c>
      <c r="X214" s="111">
        <f>W214*H214</f>
        <v>0</v>
      </c>
      <c r="AR214" s="98" t="s">
        <v>143</v>
      </c>
      <c r="AT214" s="98" t="s">
        <v>101</v>
      </c>
      <c r="AU214" s="98" t="s">
        <v>22</v>
      </c>
      <c r="AY214" s="90" t="s">
        <v>100</v>
      </c>
      <c r="BE214" s="99">
        <f>IF(O214="základní",K214,0)</f>
        <v>0</v>
      </c>
      <c r="BF214" s="99">
        <f>IF(O214="snížená",K214,0)</f>
        <v>0</v>
      </c>
      <c r="BG214" s="99">
        <f>IF(O214="zákl. přenesená",K214,0)</f>
        <v>0</v>
      </c>
      <c r="BH214" s="99">
        <f>IF(O214="sníž. přenesená",K214,0)</f>
        <v>0</v>
      </c>
      <c r="BI214" s="99">
        <f>IF(O214="nulová",K214,0)</f>
        <v>0</v>
      </c>
      <c r="BJ214" s="90" t="s">
        <v>22</v>
      </c>
      <c r="BK214" s="99">
        <f>ROUND(P214*H214,1)</f>
        <v>0</v>
      </c>
      <c r="BL214" s="90" t="s">
        <v>143</v>
      </c>
      <c r="BM214" s="98" t="s">
        <v>433</v>
      </c>
    </row>
    <row r="215" spans="2:65" s="22" customFormat="1" ht="16.5" customHeight="1">
      <c r="B215" s="23"/>
      <c r="C215" s="110" t="s">
        <v>432</v>
      </c>
      <c r="D215" s="110" t="s">
        <v>101</v>
      </c>
      <c r="E215" s="109" t="s">
        <v>431</v>
      </c>
      <c r="F215" s="108" t="s">
        <v>430</v>
      </c>
      <c r="G215" s="107" t="s">
        <v>144</v>
      </c>
      <c r="H215" s="106">
        <v>10</v>
      </c>
      <c r="I215" s="218"/>
      <c r="J215" s="218"/>
      <c r="K215" s="105">
        <f>ROUND(P215*H215,1)</f>
        <v>0</v>
      </c>
      <c r="L215" s="104"/>
      <c r="M215" s="23"/>
      <c r="N215" s="220" t="s">
        <v>20</v>
      </c>
      <c r="O215" s="114" t="s">
        <v>73</v>
      </c>
      <c r="P215" s="113">
        <f>I215+J215</f>
        <v>0</v>
      </c>
      <c r="Q215" s="113">
        <f>ROUND(I215*H215,1)</f>
        <v>0</v>
      </c>
      <c r="R215" s="113">
        <f>ROUND(J215*H215,1)</f>
        <v>0</v>
      </c>
      <c r="T215" s="112">
        <f>S215*H215</f>
        <v>0</v>
      </c>
      <c r="U215" s="112">
        <v>0</v>
      </c>
      <c r="V215" s="112">
        <f>U215*H215</f>
        <v>0</v>
      </c>
      <c r="W215" s="112">
        <v>0</v>
      </c>
      <c r="X215" s="111">
        <f>W215*H215</f>
        <v>0</v>
      </c>
      <c r="AR215" s="98" t="s">
        <v>143</v>
      </c>
      <c r="AT215" s="98" t="s">
        <v>101</v>
      </c>
      <c r="AU215" s="98" t="s">
        <v>22</v>
      </c>
      <c r="AY215" s="90" t="s">
        <v>100</v>
      </c>
      <c r="BE215" s="99">
        <f>IF(O215="základní",K215,0)</f>
        <v>0</v>
      </c>
      <c r="BF215" s="99">
        <f>IF(O215="snížená",K215,0)</f>
        <v>0</v>
      </c>
      <c r="BG215" s="99">
        <f>IF(O215="zákl. přenesená",K215,0)</f>
        <v>0</v>
      </c>
      <c r="BH215" s="99">
        <f>IF(O215="sníž. přenesená",K215,0)</f>
        <v>0</v>
      </c>
      <c r="BI215" s="99">
        <f>IF(O215="nulová",K215,0)</f>
        <v>0</v>
      </c>
      <c r="BJ215" s="90" t="s">
        <v>22</v>
      </c>
      <c r="BK215" s="99">
        <f>ROUND(P215*H215,1)</f>
        <v>0</v>
      </c>
      <c r="BL215" s="90" t="s">
        <v>143</v>
      </c>
      <c r="BM215" s="98" t="s">
        <v>429</v>
      </c>
    </row>
    <row r="216" spans="2:65" s="22" customFormat="1" ht="16.5" customHeight="1">
      <c r="B216" s="23"/>
      <c r="C216" s="110" t="s">
        <v>428</v>
      </c>
      <c r="D216" s="110" t="s">
        <v>101</v>
      </c>
      <c r="E216" s="109" t="s">
        <v>427</v>
      </c>
      <c r="F216" s="108" t="s">
        <v>426</v>
      </c>
      <c r="G216" s="107" t="s">
        <v>144</v>
      </c>
      <c r="H216" s="106">
        <v>16</v>
      </c>
      <c r="I216" s="218"/>
      <c r="J216" s="218"/>
      <c r="K216" s="105">
        <f>ROUND(P216*H216,1)</f>
        <v>0</v>
      </c>
      <c r="L216" s="104"/>
      <c r="M216" s="23"/>
      <c r="N216" s="220" t="s">
        <v>20</v>
      </c>
      <c r="O216" s="114" t="s">
        <v>73</v>
      </c>
      <c r="P216" s="113">
        <f>I216+J216</f>
        <v>0</v>
      </c>
      <c r="Q216" s="113">
        <f>ROUND(I216*H216,1)</f>
        <v>0</v>
      </c>
      <c r="R216" s="113">
        <f>ROUND(J216*H216,1)</f>
        <v>0</v>
      </c>
      <c r="T216" s="112">
        <f>S216*H216</f>
        <v>0</v>
      </c>
      <c r="U216" s="112">
        <v>0</v>
      </c>
      <c r="V216" s="112">
        <f>U216*H216</f>
        <v>0</v>
      </c>
      <c r="W216" s="112">
        <v>0</v>
      </c>
      <c r="X216" s="111">
        <f>W216*H216</f>
        <v>0</v>
      </c>
      <c r="AR216" s="98" t="s">
        <v>143</v>
      </c>
      <c r="AT216" s="98" t="s">
        <v>101</v>
      </c>
      <c r="AU216" s="98" t="s">
        <v>22</v>
      </c>
      <c r="AY216" s="90" t="s">
        <v>100</v>
      </c>
      <c r="BE216" s="99">
        <f>IF(O216="základní",K216,0)</f>
        <v>0</v>
      </c>
      <c r="BF216" s="99">
        <f>IF(O216="snížená",K216,0)</f>
        <v>0</v>
      </c>
      <c r="BG216" s="99">
        <f>IF(O216="zákl. přenesená",K216,0)</f>
        <v>0</v>
      </c>
      <c r="BH216" s="99">
        <f>IF(O216="sníž. přenesená",K216,0)</f>
        <v>0</v>
      </c>
      <c r="BI216" s="99">
        <f>IF(O216="nulová",K216,0)</f>
        <v>0</v>
      </c>
      <c r="BJ216" s="90" t="s">
        <v>22</v>
      </c>
      <c r="BK216" s="99">
        <f>ROUND(P216*H216,1)</f>
        <v>0</v>
      </c>
      <c r="BL216" s="90" t="s">
        <v>143</v>
      </c>
      <c r="BM216" s="98" t="s">
        <v>425</v>
      </c>
    </row>
    <row r="217" spans="2:65" s="22" customFormat="1" ht="37.9" customHeight="1">
      <c r="B217" s="23"/>
      <c r="C217" s="122" t="s">
        <v>424</v>
      </c>
      <c r="D217" s="122" t="s">
        <v>180</v>
      </c>
      <c r="E217" s="121" t="s">
        <v>423</v>
      </c>
      <c r="F217" s="120" t="s">
        <v>422</v>
      </c>
      <c r="G217" s="119" t="s">
        <v>144</v>
      </c>
      <c r="H217" s="118">
        <v>1</v>
      </c>
      <c r="I217" s="222"/>
      <c r="J217" s="116"/>
      <c r="K217" s="117">
        <f>ROUND(P217*H217,1)</f>
        <v>0</v>
      </c>
      <c r="L217" s="116"/>
      <c r="M217" s="115"/>
      <c r="N217" s="221" t="s">
        <v>20</v>
      </c>
      <c r="O217" s="114" t="s">
        <v>73</v>
      </c>
      <c r="P217" s="113">
        <f>I217+J217</f>
        <v>0</v>
      </c>
      <c r="Q217" s="113">
        <f>ROUND(I217*H217,1)</f>
        <v>0</v>
      </c>
      <c r="R217" s="113">
        <f>ROUND(J217*H217,1)</f>
        <v>0</v>
      </c>
      <c r="T217" s="112">
        <f>S217*H217</f>
        <v>0</v>
      </c>
      <c r="U217" s="112">
        <v>0</v>
      </c>
      <c r="V217" s="112">
        <f>U217*H217</f>
        <v>0</v>
      </c>
      <c r="W217" s="112">
        <v>0</v>
      </c>
      <c r="X217" s="111">
        <f>W217*H217</f>
        <v>0</v>
      </c>
      <c r="AR217" s="98" t="s">
        <v>99</v>
      </c>
      <c r="AT217" s="98" t="s">
        <v>180</v>
      </c>
      <c r="AU217" s="98" t="s">
        <v>22</v>
      </c>
      <c r="AY217" s="90" t="s">
        <v>100</v>
      </c>
      <c r="BE217" s="99">
        <f>IF(O217="základní",K217,0)</f>
        <v>0</v>
      </c>
      <c r="BF217" s="99">
        <f>IF(O217="snížená",K217,0)</f>
        <v>0</v>
      </c>
      <c r="BG217" s="99">
        <f>IF(O217="zákl. přenesená",K217,0)</f>
        <v>0</v>
      </c>
      <c r="BH217" s="99">
        <f>IF(O217="sníž. přenesená",K217,0)</f>
        <v>0</v>
      </c>
      <c r="BI217" s="99">
        <f>IF(O217="nulová",K217,0)</f>
        <v>0</v>
      </c>
      <c r="BJ217" s="90" t="s">
        <v>22</v>
      </c>
      <c r="BK217" s="99">
        <f>ROUND(P217*H217,1)</f>
        <v>0</v>
      </c>
      <c r="BL217" s="90" t="s">
        <v>99</v>
      </c>
      <c r="BM217" s="98" t="s">
        <v>421</v>
      </c>
    </row>
    <row r="218" spans="2:65" s="22" customFormat="1" ht="24.2" customHeight="1">
      <c r="B218" s="23"/>
      <c r="C218" s="110" t="s">
        <v>420</v>
      </c>
      <c r="D218" s="110" t="s">
        <v>101</v>
      </c>
      <c r="E218" s="109" t="s">
        <v>419</v>
      </c>
      <c r="F218" s="108" t="s">
        <v>418</v>
      </c>
      <c r="G218" s="107" t="s">
        <v>144</v>
      </c>
      <c r="H218" s="106">
        <v>1</v>
      </c>
      <c r="I218" s="218"/>
      <c r="J218" s="218"/>
      <c r="K218" s="105">
        <f>ROUND(P218*H218,1)</f>
        <v>0</v>
      </c>
      <c r="L218" s="104"/>
      <c r="M218" s="23"/>
      <c r="N218" s="220" t="s">
        <v>20</v>
      </c>
      <c r="O218" s="114" t="s">
        <v>73</v>
      </c>
      <c r="P218" s="113">
        <f>I218+J218</f>
        <v>0</v>
      </c>
      <c r="Q218" s="113">
        <f>ROUND(I218*H218,1)</f>
        <v>0</v>
      </c>
      <c r="R218" s="113">
        <f>ROUND(J218*H218,1)</f>
        <v>0</v>
      </c>
      <c r="T218" s="112">
        <f>S218*H218</f>
        <v>0</v>
      </c>
      <c r="U218" s="112">
        <v>0</v>
      </c>
      <c r="V218" s="112">
        <f>U218*H218</f>
        <v>0</v>
      </c>
      <c r="W218" s="112">
        <v>0</v>
      </c>
      <c r="X218" s="111">
        <f>W218*H218</f>
        <v>0</v>
      </c>
      <c r="AR218" s="98" t="s">
        <v>143</v>
      </c>
      <c r="AT218" s="98" t="s">
        <v>101</v>
      </c>
      <c r="AU218" s="98" t="s">
        <v>22</v>
      </c>
      <c r="AY218" s="90" t="s">
        <v>100</v>
      </c>
      <c r="BE218" s="99">
        <f>IF(O218="základní",K218,0)</f>
        <v>0</v>
      </c>
      <c r="BF218" s="99">
        <f>IF(O218="snížená",K218,0)</f>
        <v>0</v>
      </c>
      <c r="BG218" s="99">
        <f>IF(O218="zákl. přenesená",K218,0)</f>
        <v>0</v>
      </c>
      <c r="BH218" s="99">
        <f>IF(O218="sníž. přenesená",K218,0)</f>
        <v>0</v>
      </c>
      <c r="BI218" s="99">
        <f>IF(O218="nulová",K218,0)</f>
        <v>0</v>
      </c>
      <c r="BJ218" s="90" t="s">
        <v>22</v>
      </c>
      <c r="BK218" s="99">
        <f>ROUND(P218*H218,1)</f>
        <v>0</v>
      </c>
      <c r="BL218" s="90" t="s">
        <v>143</v>
      </c>
      <c r="BM218" s="98" t="s">
        <v>417</v>
      </c>
    </row>
    <row r="219" spans="2:65" s="22" customFormat="1" ht="24.2" customHeight="1">
      <c r="B219" s="23"/>
      <c r="C219" s="122" t="s">
        <v>416</v>
      </c>
      <c r="D219" s="122" t="s">
        <v>180</v>
      </c>
      <c r="E219" s="121" t="s">
        <v>415</v>
      </c>
      <c r="F219" s="120" t="s">
        <v>414</v>
      </c>
      <c r="G219" s="119" t="s">
        <v>144</v>
      </c>
      <c r="H219" s="118">
        <v>1</v>
      </c>
      <c r="I219" s="222"/>
      <c r="J219" s="116"/>
      <c r="K219" s="117">
        <f>ROUND(P219*H219,1)</f>
        <v>0</v>
      </c>
      <c r="L219" s="116"/>
      <c r="M219" s="115"/>
      <c r="N219" s="221" t="s">
        <v>20</v>
      </c>
      <c r="O219" s="114" t="s">
        <v>73</v>
      </c>
      <c r="P219" s="113">
        <f>I219+J219</f>
        <v>0</v>
      </c>
      <c r="Q219" s="113">
        <f>ROUND(I219*H219,1)</f>
        <v>0</v>
      </c>
      <c r="R219" s="113">
        <f>ROUND(J219*H219,1)</f>
        <v>0</v>
      </c>
      <c r="T219" s="112">
        <f>S219*H219</f>
        <v>0</v>
      </c>
      <c r="U219" s="112">
        <v>0.00057</v>
      </c>
      <c r="V219" s="112">
        <f>U219*H219</f>
        <v>0.00057</v>
      </c>
      <c r="W219" s="112">
        <v>0</v>
      </c>
      <c r="X219" s="111">
        <f>W219*H219</f>
        <v>0</v>
      </c>
      <c r="AR219" s="98" t="s">
        <v>99</v>
      </c>
      <c r="AT219" s="98" t="s">
        <v>180</v>
      </c>
      <c r="AU219" s="98" t="s">
        <v>22</v>
      </c>
      <c r="AY219" s="90" t="s">
        <v>100</v>
      </c>
      <c r="BE219" s="99">
        <f>IF(O219="základní",K219,0)</f>
        <v>0</v>
      </c>
      <c r="BF219" s="99">
        <f>IF(O219="snížená",K219,0)</f>
        <v>0</v>
      </c>
      <c r="BG219" s="99">
        <f>IF(O219="zákl. přenesená",K219,0)</f>
        <v>0</v>
      </c>
      <c r="BH219" s="99">
        <f>IF(O219="sníž. přenesená",K219,0)</f>
        <v>0</v>
      </c>
      <c r="BI219" s="99">
        <f>IF(O219="nulová",K219,0)</f>
        <v>0</v>
      </c>
      <c r="BJ219" s="90" t="s">
        <v>22</v>
      </c>
      <c r="BK219" s="99">
        <f>ROUND(P219*H219,1)</f>
        <v>0</v>
      </c>
      <c r="BL219" s="90" t="s">
        <v>99</v>
      </c>
      <c r="BM219" s="98" t="s">
        <v>413</v>
      </c>
    </row>
    <row r="220" spans="2:65" s="22" customFormat="1" ht="24.2" customHeight="1">
      <c r="B220" s="23"/>
      <c r="C220" s="110" t="s">
        <v>412</v>
      </c>
      <c r="D220" s="110" t="s">
        <v>101</v>
      </c>
      <c r="E220" s="109" t="s">
        <v>411</v>
      </c>
      <c r="F220" s="108" t="s">
        <v>410</v>
      </c>
      <c r="G220" s="107" t="s">
        <v>144</v>
      </c>
      <c r="H220" s="106">
        <v>5</v>
      </c>
      <c r="I220" s="218"/>
      <c r="J220" s="218"/>
      <c r="K220" s="105">
        <f>ROUND(P220*H220,1)</f>
        <v>0</v>
      </c>
      <c r="L220" s="104"/>
      <c r="M220" s="23"/>
      <c r="N220" s="220" t="s">
        <v>20</v>
      </c>
      <c r="O220" s="114" t="s">
        <v>73</v>
      </c>
      <c r="P220" s="113">
        <f>I220+J220</f>
        <v>0</v>
      </c>
      <c r="Q220" s="113">
        <f>ROUND(I220*H220,1)</f>
        <v>0</v>
      </c>
      <c r="R220" s="113">
        <f>ROUND(J220*H220,1)</f>
        <v>0</v>
      </c>
      <c r="T220" s="112">
        <f>S220*H220</f>
        <v>0</v>
      </c>
      <c r="U220" s="112">
        <v>0</v>
      </c>
      <c r="V220" s="112">
        <f>U220*H220</f>
        <v>0</v>
      </c>
      <c r="W220" s="112">
        <v>0</v>
      </c>
      <c r="X220" s="111">
        <f>W220*H220</f>
        <v>0</v>
      </c>
      <c r="AR220" s="98" t="s">
        <v>143</v>
      </c>
      <c r="AT220" s="98" t="s">
        <v>101</v>
      </c>
      <c r="AU220" s="98" t="s">
        <v>22</v>
      </c>
      <c r="AY220" s="90" t="s">
        <v>100</v>
      </c>
      <c r="BE220" s="99">
        <f>IF(O220="základní",K220,0)</f>
        <v>0</v>
      </c>
      <c r="BF220" s="99">
        <f>IF(O220="snížená",K220,0)</f>
        <v>0</v>
      </c>
      <c r="BG220" s="99">
        <f>IF(O220="zákl. přenesená",K220,0)</f>
        <v>0</v>
      </c>
      <c r="BH220" s="99">
        <f>IF(O220="sníž. přenesená",K220,0)</f>
        <v>0</v>
      </c>
      <c r="BI220" s="99">
        <f>IF(O220="nulová",K220,0)</f>
        <v>0</v>
      </c>
      <c r="BJ220" s="90" t="s">
        <v>22</v>
      </c>
      <c r="BK220" s="99">
        <f>ROUND(P220*H220,1)</f>
        <v>0</v>
      </c>
      <c r="BL220" s="90" t="s">
        <v>143</v>
      </c>
      <c r="BM220" s="98" t="s">
        <v>409</v>
      </c>
    </row>
    <row r="221" spans="2:65" s="22" customFormat="1" ht="24.2" customHeight="1">
      <c r="B221" s="23"/>
      <c r="C221" s="122" t="s">
        <v>408</v>
      </c>
      <c r="D221" s="122" t="s">
        <v>180</v>
      </c>
      <c r="E221" s="121" t="s">
        <v>407</v>
      </c>
      <c r="F221" s="120" t="s">
        <v>406</v>
      </c>
      <c r="G221" s="119" t="s">
        <v>144</v>
      </c>
      <c r="H221" s="118">
        <v>5</v>
      </c>
      <c r="I221" s="222"/>
      <c r="J221" s="116"/>
      <c r="K221" s="117">
        <f>ROUND(P221*H221,1)</f>
        <v>0</v>
      </c>
      <c r="L221" s="116"/>
      <c r="M221" s="115"/>
      <c r="N221" s="221" t="s">
        <v>20</v>
      </c>
      <c r="O221" s="114" t="s">
        <v>73</v>
      </c>
      <c r="P221" s="113">
        <f>I221+J221</f>
        <v>0</v>
      </c>
      <c r="Q221" s="113">
        <f>ROUND(I221*H221,1)</f>
        <v>0</v>
      </c>
      <c r="R221" s="113">
        <f>ROUND(J221*H221,1)</f>
        <v>0</v>
      </c>
      <c r="T221" s="112">
        <f>S221*H221</f>
        <v>0</v>
      </c>
      <c r="U221" s="112">
        <v>0</v>
      </c>
      <c r="V221" s="112">
        <f>U221*H221</f>
        <v>0</v>
      </c>
      <c r="W221" s="112">
        <v>0</v>
      </c>
      <c r="X221" s="111">
        <f>W221*H221</f>
        <v>0</v>
      </c>
      <c r="AR221" s="98" t="s">
        <v>99</v>
      </c>
      <c r="AT221" s="98" t="s">
        <v>180</v>
      </c>
      <c r="AU221" s="98" t="s">
        <v>22</v>
      </c>
      <c r="AY221" s="90" t="s">
        <v>100</v>
      </c>
      <c r="BE221" s="99">
        <f>IF(O221="základní",K221,0)</f>
        <v>0</v>
      </c>
      <c r="BF221" s="99">
        <f>IF(O221="snížená",K221,0)</f>
        <v>0</v>
      </c>
      <c r="BG221" s="99">
        <f>IF(O221="zákl. přenesená",K221,0)</f>
        <v>0</v>
      </c>
      <c r="BH221" s="99">
        <f>IF(O221="sníž. přenesená",K221,0)</f>
        <v>0</v>
      </c>
      <c r="BI221" s="99">
        <f>IF(O221="nulová",K221,0)</f>
        <v>0</v>
      </c>
      <c r="BJ221" s="90" t="s">
        <v>22</v>
      </c>
      <c r="BK221" s="99">
        <f>ROUND(P221*H221,1)</f>
        <v>0</v>
      </c>
      <c r="BL221" s="90" t="s">
        <v>99</v>
      </c>
      <c r="BM221" s="98" t="s">
        <v>405</v>
      </c>
    </row>
    <row r="222" spans="2:65" s="22" customFormat="1" ht="24.2" customHeight="1">
      <c r="B222" s="23"/>
      <c r="C222" s="122" t="s">
        <v>404</v>
      </c>
      <c r="D222" s="122" t="s">
        <v>180</v>
      </c>
      <c r="E222" s="121" t="s">
        <v>403</v>
      </c>
      <c r="F222" s="120" t="s">
        <v>402</v>
      </c>
      <c r="G222" s="119" t="s">
        <v>144</v>
      </c>
      <c r="H222" s="118">
        <v>5</v>
      </c>
      <c r="I222" s="222"/>
      <c r="J222" s="116"/>
      <c r="K222" s="117">
        <f>ROUND(P222*H222,1)</f>
        <v>0</v>
      </c>
      <c r="L222" s="116"/>
      <c r="M222" s="115"/>
      <c r="N222" s="221" t="s">
        <v>20</v>
      </c>
      <c r="O222" s="114" t="s">
        <v>73</v>
      </c>
      <c r="P222" s="113">
        <f>I222+J222</f>
        <v>0</v>
      </c>
      <c r="Q222" s="113">
        <f>ROUND(I222*H222,1)</f>
        <v>0</v>
      </c>
      <c r="R222" s="113">
        <f>ROUND(J222*H222,1)</f>
        <v>0</v>
      </c>
      <c r="T222" s="112">
        <f>S222*H222</f>
        <v>0</v>
      </c>
      <c r="U222" s="112">
        <v>5E-05</v>
      </c>
      <c r="V222" s="112">
        <f>U222*H222</f>
        <v>0.00025</v>
      </c>
      <c r="W222" s="112">
        <v>0</v>
      </c>
      <c r="X222" s="111">
        <f>W222*H222</f>
        <v>0</v>
      </c>
      <c r="AR222" s="98" t="s">
        <v>99</v>
      </c>
      <c r="AT222" s="98" t="s">
        <v>180</v>
      </c>
      <c r="AU222" s="98" t="s">
        <v>22</v>
      </c>
      <c r="AY222" s="90" t="s">
        <v>100</v>
      </c>
      <c r="BE222" s="99">
        <f>IF(O222="základní",K222,0)</f>
        <v>0</v>
      </c>
      <c r="BF222" s="99">
        <f>IF(O222="snížená",K222,0)</f>
        <v>0</v>
      </c>
      <c r="BG222" s="99">
        <f>IF(O222="zákl. přenesená",K222,0)</f>
        <v>0</v>
      </c>
      <c r="BH222" s="99">
        <f>IF(O222="sníž. přenesená",K222,0)</f>
        <v>0</v>
      </c>
      <c r="BI222" s="99">
        <f>IF(O222="nulová",K222,0)</f>
        <v>0</v>
      </c>
      <c r="BJ222" s="90" t="s">
        <v>22</v>
      </c>
      <c r="BK222" s="99">
        <f>ROUND(P222*H222,1)</f>
        <v>0</v>
      </c>
      <c r="BL222" s="90" t="s">
        <v>99</v>
      </c>
      <c r="BM222" s="98" t="s">
        <v>401</v>
      </c>
    </row>
    <row r="223" spans="2:65" s="22" customFormat="1" ht="33" customHeight="1">
      <c r="B223" s="23"/>
      <c r="C223" s="110" t="s">
        <v>400</v>
      </c>
      <c r="D223" s="110" t="s">
        <v>101</v>
      </c>
      <c r="E223" s="109" t="s">
        <v>399</v>
      </c>
      <c r="F223" s="108" t="s">
        <v>398</v>
      </c>
      <c r="G223" s="107" t="s">
        <v>137</v>
      </c>
      <c r="H223" s="106">
        <v>100</v>
      </c>
      <c r="I223" s="218"/>
      <c r="J223" s="218"/>
      <c r="K223" s="105">
        <f>ROUND(P223*H223,1)</f>
        <v>0</v>
      </c>
      <c r="L223" s="104"/>
      <c r="M223" s="23"/>
      <c r="N223" s="220" t="s">
        <v>20</v>
      </c>
      <c r="O223" s="114" t="s">
        <v>73</v>
      </c>
      <c r="P223" s="113">
        <f>I223+J223</f>
        <v>0</v>
      </c>
      <c r="Q223" s="113">
        <f>ROUND(I223*H223,1)</f>
        <v>0</v>
      </c>
      <c r="R223" s="113">
        <f>ROUND(J223*H223,1)</f>
        <v>0</v>
      </c>
      <c r="T223" s="112">
        <f>S223*H223</f>
        <v>0</v>
      </c>
      <c r="U223" s="112">
        <v>0</v>
      </c>
      <c r="V223" s="112">
        <f>U223*H223</f>
        <v>0</v>
      </c>
      <c r="W223" s="112">
        <v>0</v>
      </c>
      <c r="X223" s="111">
        <f>W223*H223</f>
        <v>0</v>
      </c>
      <c r="AR223" s="98" t="s">
        <v>143</v>
      </c>
      <c r="AT223" s="98" t="s">
        <v>101</v>
      </c>
      <c r="AU223" s="98" t="s">
        <v>22</v>
      </c>
      <c r="AY223" s="90" t="s">
        <v>100</v>
      </c>
      <c r="BE223" s="99">
        <f>IF(O223="základní",K223,0)</f>
        <v>0</v>
      </c>
      <c r="BF223" s="99">
        <f>IF(O223="snížená",K223,0)</f>
        <v>0</v>
      </c>
      <c r="BG223" s="99">
        <f>IF(O223="zákl. přenesená",K223,0)</f>
        <v>0</v>
      </c>
      <c r="BH223" s="99">
        <f>IF(O223="sníž. přenesená",K223,0)</f>
        <v>0</v>
      </c>
      <c r="BI223" s="99">
        <f>IF(O223="nulová",K223,0)</f>
        <v>0</v>
      </c>
      <c r="BJ223" s="90" t="s">
        <v>22</v>
      </c>
      <c r="BK223" s="99">
        <f>ROUND(P223*H223,1)</f>
        <v>0</v>
      </c>
      <c r="BL223" s="90" t="s">
        <v>143</v>
      </c>
      <c r="BM223" s="98" t="s">
        <v>397</v>
      </c>
    </row>
    <row r="224" spans="2:65" s="22" customFormat="1" ht="24.2" customHeight="1">
      <c r="B224" s="23"/>
      <c r="C224" s="122" t="s">
        <v>396</v>
      </c>
      <c r="D224" s="122" t="s">
        <v>180</v>
      </c>
      <c r="E224" s="121" t="s">
        <v>395</v>
      </c>
      <c r="F224" s="120" t="s">
        <v>394</v>
      </c>
      <c r="G224" s="119" t="s">
        <v>137</v>
      </c>
      <c r="H224" s="118">
        <v>46</v>
      </c>
      <c r="I224" s="222"/>
      <c r="J224" s="116"/>
      <c r="K224" s="117">
        <f>ROUND(P224*H224,1)</f>
        <v>0</v>
      </c>
      <c r="L224" s="116"/>
      <c r="M224" s="115"/>
      <c r="N224" s="221" t="s">
        <v>20</v>
      </c>
      <c r="O224" s="114" t="s">
        <v>73</v>
      </c>
      <c r="P224" s="113">
        <f>I224+J224</f>
        <v>0</v>
      </c>
      <c r="Q224" s="113">
        <f>ROUND(I224*H224,1)</f>
        <v>0</v>
      </c>
      <c r="R224" s="113">
        <f>ROUND(J224*H224,1)</f>
        <v>0</v>
      </c>
      <c r="T224" s="112">
        <f>S224*H224</f>
        <v>0</v>
      </c>
      <c r="U224" s="112">
        <v>0.00022</v>
      </c>
      <c r="V224" s="112">
        <f>U224*H224</f>
        <v>0.01012</v>
      </c>
      <c r="W224" s="112">
        <v>0</v>
      </c>
      <c r="X224" s="111">
        <f>W224*H224</f>
        <v>0</v>
      </c>
      <c r="AR224" s="98" t="s">
        <v>99</v>
      </c>
      <c r="AT224" s="98" t="s">
        <v>180</v>
      </c>
      <c r="AU224" s="98" t="s">
        <v>22</v>
      </c>
      <c r="AY224" s="90" t="s">
        <v>100</v>
      </c>
      <c r="BE224" s="99">
        <f>IF(O224="základní",K224,0)</f>
        <v>0</v>
      </c>
      <c r="BF224" s="99">
        <f>IF(O224="snížená",K224,0)</f>
        <v>0</v>
      </c>
      <c r="BG224" s="99">
        <f>IF(O224="zákl. přenesená",K224,0)</f>
        <v>0</v>
      </c>
      <c r="BH224" s="99">
        <f>IF(O224="sníž. přenesená",K224,0)</f>
        <v>0</v>
      </c>
      <c r="BI224" s="99">
        <f>IF(O224="nulová",K224,0)</f>
        <v>0</v>
      </c>
      <c r="BJ224" s="90" t="s">
        <v>22</v>
      </c>
      <c r="BK224" s="99">
        <f>ROUND(P224*H224,1)</f>
        <v>0</v>
      </c>
      <c r="BL224" s="90" t="s">
        <v>99</v>
      </c>
      <c r="BM224" s="98" t="s">
        <v>393</v>
      </c>
    </row>
    <row r="225" spans="2:65" s="22" customFormat="1" ht="24.2" customHeight="1">
      <c r="B225" s="23"/>
      <c r="C225" s="122" t="s">
        <v>392</v>
      </c>
      <c r="D225" s="122" t="s">
        <v>180</v>
      </c>
      <c r="E225" s="121" t="s">
        <v>391</v>
      </c>
      <c r="F225" s="120" t="s">
        <v>390</v>
      </c>
      <c r="G225" s="119" t="s">
        <v>137</v>
      </c>
      <c r="H225" s="118">
        <v>5.75</v>
      </c>
      <c r="I225" s="222"/>
      <c r="J225" s="116"/>
      <c r="K225" s="117">
        <f>ROUND(P225*H225,1)</f>
        <v>0</v>
      </c>
      <c r="L225" s="116"/>
      <c r="M225" s="115"/>
      <c r="N225" s="221" t="s">
        <v>20</v>
      </c>
      <c r="O225" s="114" t="s">
        <v>73</v>
      </c>
      <c r="P225" s="113">
        <f>I225+J225</f>
        <v>0</v>
      </c>
      <c r="Q225" s="113">
        <f>ROUND(I225*H225,1)</f>
        <v>0</v>
      </c>
      <c r="R225" s="113">
        <f>ROUND(J225*H225,1)</f>
        <v>0</v>
      </c>
      <c r="T225" s="112">
        <f>S225*H225</f>
        <v>0</v>
      </c>
      <c r="U225" s="112">
        <v>0.00015</v>
      </c>
      <c r="V225" s="112">
        <f>U225*H225</f>
        <v>0.0008624999999999999</v>
      </c>
      <c r="W225" s="112">
        <v>0</v>
      </c>
      <c r="X225" s="111">
        <f>W225*H225</f>
        <v>0</v>
      </c>
      <c r="AR225" s="98" t="s">
        <v>99</v>
      </c>
      <c r="AT225" s="98" t="s">
        <v>180</v>
      </c>
      <c r="AU225" s="98" t="s">
        <v>22</v>
      </c>
      <c r="AY225" s="90" t="s">
        <v>100</v>
      </c>
      <c r="BE225" s="99">
        <f>IF(O225="základní",K225,0)</f>
        <v>0</v>
      </c>
      <c r="BF225" s="99">
        <f>IF(O225="snížená",K225,0)</f>
        <v>0</v>
      </c>
      <c r="BG225" s="99">
        <f>IF(O225="zákl. přenesená",K225,0)</f>
        <v>0</v>
      </c>
      <c r="BH225" s="99">
        <f>IF(O225="sníž. přenesená",K225,0)</f>
        <v>0</v>
      </c>
      <c r="BI225" s="99">
        <f>IF(O225="nulová",K225,0)</f>
        <v>0</v>
      </c>
      <c r="BJ225" s="90" t="s">
        <v>22</v>
      </c>
      <c r="BK225" s="99">
        <f>ROUND(P225*H225,1)</f>
        <v>0</v>
      </c>
      <c r="BL225" s="90" t="s">
        <v>99</v>
      </c>
      <c r="BM225" s="98" t="s">
        <v>389</v>
      </c>
    </row>
    <row r="226" spans="2:65" s="22" customFormat="1" ht="24.2" customHeight="1">
      <c r="B226" s="23"/>
      <c r="C226" s="122" t="s">
        <v>388</v>
      </c>
      <c r="D226" s="122" t="s">
        <v>180</v>
      </c>
      <c r="E226" s="121" t="s">
        <v>387</v>
      </c>
      <c r="F226" s="120" t="s">
        <v>386</v>
      </c>
      <c r="G226" s="119" t="s">
        <v>137</v>
      </c>
      <c r="H226" s="118">
        <v>57.5</v>
      </c>
      <c r="I226" s="222"/>
      <c r="J226" s="116"/>
      <c r="K226" s="117">
        <f>ROUND(P226*H226,1)</f>
        <v>0</v>
      </c>
      <c r="L226" s="116"/>
      <c r="M226" s="115"/>
      <c r="N226" s="221" t="s">
        <v>20</v>
      </c>
      <c r="O226" s="114" t="s">
        <v>73</v>
      </c>
      <c r="P226" s="113">
        <f>I226+J226</f>
        <v>0</v>
      </c>
      <c r="Q226" s="113">
        <f>ROUND(I226*H226,1)</f>
        <v>0</v>
      </c>
      <c r="R226" s="113">
        <f>ROUND(J226*H226,1)</f>
        <v>0</v>
      </c>
      <c r="T226" s="112">
        <f>S226*H226</f>
        <v>0</v>
      </c>
      <c r="U226" s="112">
        <v>7E-05</v>
      </c>
      <c r="V226" s="112">
        <f>U226*H226</f>
        <v>0.004025</v>
      </c>
      <c r="W226" s="112">
        <v>0</v>
      </c>
      <c r="X226" s="111">
        <f>W226*H226</f>
        <v>0</v>
      </c>
      <c r="AR226" s="98" t="s">
        <v>99</v>
      </c>
      <c r="AT226" s="98" t="s">
        <v>180</v>
      </c>
      <c r="AU226" s="98" t="s">
        <v>22</v>
      </c>
      <c r="AY226" s="90" t="s">
        <v>100</v>
      </c>
      <c r="BE226" s="99">
        <f>IF(O226="základní",K226,0)</f>
        <v>0</v>
      </c>
      <c r="BF226" s="99">
        <f>IF(O226="snížená",K226,0)</f>
        <v>0</v>
      </c>
      <c r="BG226" s="99">
        <f>IF(O226="zákl. přenesená",K226,0)</f>
        <v>0</v>
      </c>
      <c r="BH226" s="99">
        <f>IF(O226="sníž. přenesená",K226,0)</f>
        <v>0</v>
      </c>
      <c r="BI226" s="99">
        <f>IF(O226="nulová",K226,0)</f>
        <v>0</v>
      </c>
      <c r="BJ226" s="90" t="s">
        <v>22</v>
      </c>
      <c r="BK226" s="99">
        <f>ROUND(P226*H226,1)</f>
        <v>0</v>
      </c>
      <c r="BL226" s="90" t="s">
        <v>99</v>
      </c>
      <c r="BM226" s="98" t="s">
        <v>385</v>
      </c>
    </row>
    <row r="227" spans="2:65" s="22" customFormat="1" ht="24.2" customHeight="1">
      <c r="B227" s="23"/>
      <c r="C227" s="110" t="s">
        <v>384</v>
      </c>
      <c r="D227" s="110" t="s">
        <v>101</v>
      </c>
      <c r="E227" s="109" t="s">
        <v>383</v>
      </c>
      <c r="F227" s="108" t="s">
        <v>382</v>
      </c>
      <c r="G227" s="107" t="s">
        <v>137</v>
      </c>
      <c r="H227" s="106">
        <v>40</v>
      </c>
      <c r="I227" s="218"/>
      <c r="J227" s="218"/>
      <c r="K227" s="105">
        <f>ROUND(P227*H227,1)</f>
        <v>0</v>
      </c>
      <c r="L227" s="104"/>
      <c r="M227" s="23"/>
      <c r="N227" s="220" t="s">
        <v>20</v>
      </c>
      <c r="O227" s="114" t="s">
        <v>73</v>
      </c>
      <c r="P227" s="113">
        <f>I227+J227</f>
        <v>0</v>
      </c>
      <c r="Q227" s="113">
        <f>ROUND(I227*H227,1)</f>
        <v>0</v>
      </c>
      <c r="R227" s="113">
        <f>ROUND(J227*H227,1)</f>
        <v>0</v>
      </c>
      <c r="T227" s="112">
        <f>S227*H227</f>
        <v>0</v>
      </c>
      <c r="U227" s="112">
        <v>0</v>
      </c>
      <c r="V227" s="112">
        <f>U227*H227</f>
        <v>0</v>
      </c>
      <c r="W227" s="112">
        <v>0</v>
      </c>
      <c r="X227" s="111">
        <f>W227*H227</f>
        <v>0</v>
      </c>
      <c r="AR227" s="98" t="s">
        <v>143</v>
      </c>
      <c r="AT227" s="98" t="s">
        <v>101</v>
      </c>
      <c r="AU227" s="98" t="s">
        <v>22</v>
      </c>
      <c r="AY227" s="90" t="s">
        <v>100</v>
      </c>
      <c r="BE227" s="99">
        <f>IF(O227="základní",K227,0)</f>
        <v>0</v>
      </c>
      <c r="BF227" s="99">
        <f>IF(O227="snížená",K227,0)</f>
        <v>0</v>
      </c>
      <c r="BG227" s="99">
        <f>IF(O227="zákl. přenesená",K227,0)</f>
        <v>0</v>
      </c>
      <c r="BH227" s="99">
        <f>IF(O227="sníž. přenesená",K227,0)</f>
        <v>0</v>
      </c>
      <c r="BI227" s="99">
        <f>IF(O227="nulová",K227,0)</f>
        <v>0</v>
      </c>
      <c r="BJ227" s="90" t="s">
        <v>22</v>
      </c>
      <c r="BK227" s="99">
        <f>ROUND(P227*H227,1)</f>
        <v>0</v>
      </c>
      <c r="BL227" s="90" t="s">
        <v>143</v>
      </c>
      <c r="BM227" s="98" t="s">
        <v>381</v>
      </c>
    </row>
    <row r="228" spans="2:65" s="22" customFormat="1" ht="21.75" customHeight="1">
      <c r="B228" s="23"/>
      <c r="C228" s="122" t="s">
        <v>380</v>
      </c>
      <c r="D228" s="122" t="s">
        <v>180</v>
      </c>
      <c r="E228" s="121" t="s">
        <v>379</v>
      </c>
      <c r="F228" s="120" t="s">
        <v>378</v>
      </c>
      <c r="G228" s="119" t="s">
        <v>137</v>
      </c>
      <c r="H228" s="118">
        <v>42</v>
      </c>
      <c r="I228" s="222"/>
      <c r="J228" s="116"/>
      <c r="K228" s="117">
        <f>ROUND(P228*H228,1)</f>
        <v>0</v>
      </c>
      <c r="L228" s="116"/>
      <c r="M228" s="115"/>
      <c r="N228" s="221" t="s">
        <v>20</v>
      </c>
      <c r="O228" s="114" t="s">
        <v>73</v>
      </c>
      <c r="P228" s="113">
        <f>I228+J228</f>
        <v>0</v>
      </c>
      <c r="Q228" s="113">
        <f>ROUND(I228*H228,1)</f>
        <v>0</v>
      </c>
      <c r="R228" s="113">
        <f>ROUND(J228*H228,1)</f>
        <v>0</v>
      </c>
      <c r="T228" s="112">
        <f>S228*H228</f>
        <v>0</v>
      </c>
      <c r="U228" s="112">
        <v>7E-05</v>
      </c>
      <c r="V228" s="112">
        <f>U228*H228</f>
        <v>0.00294</v>
      </c>
      <c r="W228" s="112">
        <v>0</v>
      </c>
      <c r="X228" s="111">
        <f>W228*H228</f>
        <v>0</v>
      </c>
      <c r="AR228" s="98" t="s">
        <v>99</v>
      </c>
      <c r="AT228" s="98" t="s">
        <v>180</v>
      </c>
      <c r="AU228" s="98" t="s">
        <v>22</v>
      </c>
      <c r="AY228" s="90" t="s">
        <v>100</v>
      </c>
      <c r="BE228" s="99">
        <f>IF(O228="základní",K228,0)</f>
        <v>0</v>
      </c>
      <c r="BF228" s="99">
        <f>IF(O228="snížená",K228,0)</f>
        <v>0</v>
      </c>
      <c r="BG228" s="99">
        <f>IF(O228="zákl. přenesená",K228,0)</f>
        <v>0</v>
      </c>
      <c r="BH228" s="99">
        <f>IF(O228="sníž. přenesená",K228,0)</f>
        <v>0</v>
      </c>
      <c r="BI228" s="99">
        <f>IF(O228="nulová",K228,0)</f>
        <v>0</v>
      </c>
      <c r="BJ228" s="90" t="s">
        <v>22</v>
      </c>
      <c r="BK228" s="99">
        <f>ROUND(P228*H228,1)</f>
        <v>0</v>
      </c>
      <c r="BL228" s="90" t="s">
        <v>99</v>
      </c>
      <c r="BM228" s="98" t="s">
        <v>377</v>
      </c>
    </row>
    <row r="229" spans="2:65" s="22" customFormat="1" ht="16.5" customHeight="1">
      <c r="B229" s="23"/>
      <c r="C229" s="110" t="s">
        <v>376</v>
      </c>
      <c r="D229" s="110" t="s">
        <v>101</v>
      </c>
      <c r="E229" s="109" t="s">
        <v>103</v>
      </c>
      <c r="F229" s="108" t="s">
        <v>881</v>
      </c>
      <c r="G229" s="107" t="s">
        <v>102</v>
      </c>
      <c r="H229" s="219"/>
      <c r="I229" s="218"/>
      <c r="J229" s="218"/>
      <c r="K229" s="105">
        <f>ROUND(P229*H229,1)</f>
        <v>0</v>
      </c>
      <c r="L229" s="104"/>
      <c r="M229" s="23"/>
      <c r="N229" s="220" t="s">
        <v>20</v>
      </c>
      <c r="O229" s="114" t="s">
        <v>73</v>
      </c>
      <c r="P229" s="113">
        <f>I229+J229</f>
        <v>0</v>
      </c>
      <c r="Q229" s="113">
        <f>ROUND(I229*H229,1)</f>
        <v>0</v>
      </c>
      <c r="R229" s="113">
        <f>ROUND(J229*H229,1)</f>
        <v>0</v>
      </c>
      <c r="T229" s="112">
        <f>S229*H229</f>
        <v>0</v>
      </c>
      <c r="U229" s="112">
        <v>0</v>
      </c>
      <c r="V229" s="112">
        <f>U229*H229</f>
        <v>0</v>
      </c>
      <c r="W229" s="112">
        <v>0</v>
      </c>
      <c r="X229" s="111">
        <f>W229*H229</f>
        <v>0</v>
      </c>
      <c r="AR229" s="98" t="s">
        <v>99</v>
      </c>
      <c r="AT229" s="98" t="s">
        <v>101</v>
      </c>
      <c r="AU229" s="98" t="s">
        <v>22</v>
      </c>
      <c r="AY229" s="90" t="s">
        <v>100</v>
      </c>
      <c r="BE229" s="99">
        <f>IF(O229="základní",K229,0)</f>
        <v>0</v>
      </c>
      <c r="BF229" s="99">
        <f>IF(O229="snížená",K229,0)</f>
        <v>0</v>
      </c>
      <c r="BG229" s="99">
        <f>IF(O229="zákl. přenesená",K229,0)</f>
        <v>0</v>
      </c>
      <c r="BH229" s="99">
        <f>IF(O229="sníž. přenesená",K229,0)</f>
        <v>0</v>
      </c>
      <c r="BI229" s="99">
        <f>IF(O229="nulová",K229,0)</f>
        <v>0</v>
      </c>
      <c r="BJ229" s="90" t="s">
        <v>22</v>
      </c>
      <c r="BK229" s="99">
        <f>ROUND(P229*H229,1)</f>
        <v>0</v>
      </c>
      <c r="BL229" s="90" t="s">
        <v>99</v>
      </c>
      <c r="BM229" s="98" t="s">
        <v>375</v>
      </c>
    </row>
    <row r="230" spans="2:63" s="123" customFormat="1" ht="25.9" customHeight="1">
      <c r="B230" s="131"/>
      <c r="D230" s="125" t="s">
        <v>32</v>
      </c>
      <c r="E230" s="133" t="s">
        <v>374</v>
      </c>
      <c r="F230" s="133" t="s">
        <v>373</v>
      </c>
      <c r="I230" s="223"/>
      <c r="J230" s="223"/>
      <c r="K230" s="132">
        <f>BK230</f>
        <v>0</v>
      </c>
      <c r="M230" s="131"/>
      <c r="N230" s="130"/>
      <c r="Q230" s="129">
        <f>SUM(Q231:Q264)</f>
        <v>0</v>
      </c>
      <c r="R230" s="129">
        <f>SUM(R231:R264)</f>
        <v>0</v>
      </c>
      <c r="T230" s="128">
        <f>SUM(T231:T264)</f>
        <v>0</v>
      </c>
      <c r="V230" s="128">
        <f>SUM(V231:V264)</f>
        <v>0.70229</v>
      </c>
      <c r="X230" s="127">
        <f>SUM(X231:X264)</f>
        <v>1.3319999999999999</v>
      </c>
      <c r="AR230" s="125" t="s">
        <v>224</v>
      </c>
      <c r="AT230" s="126" t="s">
        <v>32</v>
      </c>
      <c r="AU230" s="126" t="s">
        <v>31</v>
      </c>
      <c r="AY230" s="125" t="s">
        <v>100</v>
      </c>
      <c r="BK230" s="124">
        <f>SUM(BK231:BK264)</f>
        <v>0</v>
      </c>
    </row>
    <row r="231" spans="2:65" s="22" customFormat="1" ht="16.5" customHeight="1">
      <c r="B231" s="23"/>
      <c r="C231" s="110" t="s">
        <v>372</v>
      </c>
      <c r="D231" s="110" t="s">
        <v>101</v>
      </c>
      <c r="E231" s="109" t="s">
        <v>822</v>
      </c>
      <c r="F231" s="108" t="s">
        <v>821</v>
      </c>
      <c r="G231" s="107" t="s">
        <v>144</v>
      </c>
      <c r="H231" s="106">
        <v>1</v>
      </c>
      <c r="I231" s="218"/>
      <c r="J231" s="218"/>
      <c r="K231" s="105">
        <f>ROUND(P231*H231,1)</f>
        <v>0</v>
      </c>
      <c r="L231" s="104"/>
      <c r="M231" s="23"/>
      <c r="N231" s="220" t="s">
        <v>20</v>
      </c>
      <c r="O231" s="114" t="s">
        <v>73</v>
      </c>
      <c r="P231" s="113">
        <f>I231+J231</f>
        <v>0</v>
      </c>
      <c r="Q231" s="113">
        <f>ROUND(I231*H231,1)</f>
        <v>0</v>
      </c>
      <c r="R231" s="113">
        <f>ROUND(J231*H231,1)</f>
        <v>0</v>
      </c>
      <c r="T231" s="112">
        <f>S231*H231</f>
        <v>0</v>
      </c>
      <c r="U231" s="112">
        <v>0</v>
      </c>
      <c r="V231" s="112">
        <f>U231*H231</f>
        <v>0</v>
      </c>
      <c r="W231" s="112">
        <v>0</v>
      </c>
      <c r="X231" s="111">
        <f>W231*H231</f>
        <v>0</v>
      </c>
      <c r="AR231" s="98" t="s">
        <v>143</v>
      </c>
      <c r="AT231" s="98" t="s">
        <v>101</v>
      </c>
      <c r="AU231" s="98" t="s">
        <v>22</v>
      </c>
      <c r="AY231" s="90" t="s">
        <v>100</v>
      </c>
      <c r="BE231" s="99">
        <f>IF(O231="základní",K231,0)</f>
        <v>0</v>
      </c>
      <c r="BF231" s="99">
        <f>IF(O231="snížená",K231,0)</f>
        <v>0</v>
      </c>
      <c r="BG231" s="99">
        <f>IF(O231="zákl. přenesená",K231,0)</f>
        <v>0</v>
      </c>
      <c r="BH231" s="99">
        <f>IF(O231="sníž. přenesená",K231,0)</f>
        <v>0</v>
      </c>
      <c r="BI231" s="99">
        <f>IF(O231="nulová",K231,0)</f>
        <v>0</v>
      </c>
      <c r="BJ231" s="90" t="s">
        <v>22</v>
      </c>
      <c r="BK231" s="99">
        <f>ROUND(P231*H231,1)</f>
        <v>0</v>
      </c>
      <c r="BL231" s="90" t="s">
        <v>143</v>
      </c>
      <c r="BM231" s="98" t="s">
        <v>820</v>
      </c>
    </row>
    <row r="232" spans="2:65" s="22" customFormat="1" ht="33" customHeight="1">
      <c r="B232" s="23"/>
      <c r="C232" s="122" t="s">
        <v>368</v>
      </c>
      <c r="D232" s="122" t="s">
        <v>180</v>
      </c>
      <c r="E232" s="121" t="s">
        <v>354</v>
      </c>
      <c r="F232" s="120" t="s">
        <v>819</v>
      </c>
      <c r="G232" s="119" t="s">
        <v>144</v>
      </c>
      <c r="H232" s="118">
        <v>1</v>
      </c>
      <c r="I232" s="222"/>
      <c r="J232" s="116"/>
      <c r="K232" s="117">
        <f>ROUND(P232*H232,1)</f>
        <v>0</v>
      </c>
      <c r="L232" s="116"/>
      <c r="M232" s="115"/>
      <c r="N232" s="221" t="s">
        <v>20</v>
      </c>
      <c r="O232" s="114" t="s">
        <v>73</v>
      </c>
      <c r="P232" s="113">
        <f>I232+J232</f>
        <v>0</v>
      </c>
      <c r="Q232" s="113">
        <f>ROUND(I232*H232,1)</f>
        <v>0</v>
      </c>
      <c r="R232" s="113">
        <f>ROUND(J232*H232,1)</f>
        <v>0</v>
      </c>
      <c r="T232" s="112">
        <f>S232*H232</f>
        <v>0</v>
      </c>
      <c r="U232" s="112">
        <v>0</v>
      </c>
      <c r="V232" s="112">
        <f>U232*H232</f>
        <v>0</v>
      </c>
      <c r="W232" s="112">
        <v>0</v>
      </c>
      <c r="X232" s="111">
        <f>W232*H232</f>
        <v>0</v>
      </c>
      <c r="AR232" s="98" t="s">
        <v>293</v>
      </c>
      <c r="AT232" s="98" t="s">
        <v>180</v>
      </c>
      <c r="AU232" s="98" t="s">
        <v>22</v>
      </c>
      <c r="AY232" s="90" t="s">
        <v>100</v>
      </c>
      <c r="BE232" s="99">
        <f>IF(O232="základní",K232,0)</f>
        <v>0</v>
      </c>
      <c r="BF232" s="99">
        <f>IF(O232="snížená",K232,0)</f>
        <v>0</v>
      </c>
      <c r="BG232" s="99">
        <f>IF(O232="zákl. přenesená",K232,0)</f>
        <v>0</v>
      </c>
      <c r="BH232" s="99">
        <f>IF(O232="sníž. přenesená",K232,0)</f>
        <v>0</v>
      </c>
      <c r="BI232" s="99">
        <f>IF(O232="nulová",K232,0)</f>
        <v>0</v>
      </c>
      <c r="BJ232" s="90" t="s">
        <v>22</v>
      </c>
      <c r="BK232" s="99">
        <f>ROUND(P232*H232,1)</f>
        <v>0</v>
      </c>
      <c r="BL232" s="90" t="s">
        <v>143</v>
      </c>
      <c r="BM232" s="98" t="s">
        <v>353</v>
      </c>
    </row>
    <row r="233" spans="2:65" s="22" customFormat="1" ht="16.5" customHeight="1">
      <c r="B233" s="23"/>
      <c r="C233" s="110" t="s">
        <v>364</v>
      </c>
      <c r="D233" s="110" t="s">
        <v>101</v>
      </c>
      <c r="E233" s="109" t="s">
        <v>371</v>
      </c>
      <c r="F233" s="108" t="s">
        <v>370</v>
      </c>
      <c r="G233" s="107" t="s">
        <v>144</v>
      </c>
      <c r="H233" s="106">
        <v>11</v>
      </c>
      <c r="I233" s="218"/>
      <c r="J233" s="218"/>
      <c r="K233" s="105">
        <f>ROUND(P233*H233,1)</f>
        <v>0</v>
      </c>
      <c r="L233" s="104"/>
      <c r="M233" s="23"/>
      <c r="N233" s="220" t="s">
        <v>20</v>
      </c>
      <c r="O233" s="114" t="s">
        <v>73</v>
      </c>
      <c r="P233" s="113">
        <f>I233+J233</f>
        <v>0</v>
      </c>
      <c r="Q233" s="113">
        <f>ROUND(I233*H233,1)</f>
        <v>0</v>
      </c>
      <c r="R233" s="113">
        <f>ROUND(J233*H233,1)</f>
        <v>0</v>
      </c>
      <c r="T233" s="112">
        <f>S233*H233</f>
        <v>0</v>
      </c>
      <c r="U233" s="112">
        <v>0</v>
      </c>
      <c r="V233" s="112">
        <f>U233*H233</f>
        <v>0</v>
      </c>
      <c r="W233" s="112">
        <v>0</v>
      </c>
      <c r="X233" s="111">
        <f>W233*H233</f>
        <v>0</v>
      </c>
      <c r="AR233" s="98" t="s">
        <v>143</v>
      </c>
      <c r="AT233" s="98" t="s">
        <v>101</v>
      </c>
      <c r="AU233" s="98" t="s">
        <v>22</v>
      </c>
      <c r="AY233" s="90" t="s">
        <v>100</v>
      </c>
      <c r="BE233" s="99">
        <f>IF(O233="základní",K233,0)</f>
        <v>0</v>
      </c>
      <c r="BF233" s="99">
        <f>IF(O233="snížená",K233,0)</f>
        <v>0</v>
      </c>
      <c r="BG233" s="99">
        <f>IF(O233="zákl. přenesená",K233,0)</f>
        <v>0</v>
      </c>
      <c r="BH233" s="99">
        <f>IF(O233="sníž. přenesená",K233,0)</f>
        <v>0</v>
      </c>
      <c r="BI233" s="99">
        <f>IF(O233="nulová",K233,0)</f>
        <v>0</v>
      </c>
      <c r="BJ233" s="90" t="s">
        <v>22</v>
      </c>
      <c r="BK233" s="99">
        <f>ROUND(P233*H233,1)</f>
        <v>0</v>
      </c>
      <c r="BL233" s="90" t="s">
        <v>143</v>
      </c>
      <c r="BM233" s="98" t="s">
        <v>369</v>
      </c>
    </row>
    <row r="234" spans="2:65" s="22" customFormat="1" ht="37.9" customHeight="1">
      <c r="B234" s="23"/>
      <c r="C234" s="122" t="s">
        <v>360</v>
      </c>
      <c r="D234" s="122" t="s">
        <v>180</v>
      </c>
      <c r="E234" s="121" t="s">
        <v>367</v>
      </c>
      <c r="F234" s="120" t="s">
        <v>366</v>
      </c>
      <c r="G234" s="119" t="s">
        <v>144</v>
      </c>
      <c r="H234" s="118">
        <v>11</v>
      </c>
      <c r="I234" s="222"/>
      <c r="J234" s="116"/>
      <c r="K234" s="117">
        <f>ROUND(P234*H234,1)</f>
        <v>0</v>
      </c>
      <c r="L234" s="116"/>
      <c r="M234" s="115"/>
      <c r="N234" s="221" t="s">
        <v>20</v>
      </c>
      <c r="O234" s="114" t="s">
        <v>73</v>
      </c>
      <c r="P234" s="113">
        <f>I234+J234</f>
        <v>0</v>
      </c>
      <c r="Q234" s="113">
        <f>ROUND(I234*H234,1)</f>
        <v>0</v>
      </c>
      <c r="R234" s="113">
        <f>ROUND(J234*H234,1)</f>
        <v>0</v>
      </c>
      <c r="T234" s="112">
        <f>S234*H234</f>
        <v>0</v>
      </c>
      <c r="U234" s="112">
        <v>0</v>
      </c>
      <c r="V234" s="112">
        <f>U234*H234</f>
        <v>0</v>
      </c>
      <c r="W234" s="112">
        <v>0</v>
      </c>
      <c r="X234" s="111">
        <f>W234*H234</f>
        <v>0</v>
      </c>
      <c r="AR234" s="98" t="s">
        <v>293</v>
      </c>
      <c r="AT234" s="98" t="s">
        <v>180</v>
      </c>
      <c r="AU234" s="98" t="s">
        <v>22</v>
      </c>
      <c r="AY234" s="90" t="s">
        <v>100</v>
      </c>
      <c r="BE234" s="99">
        <f>IF(O234="základní",K234,0)</f>
        <v>0</v>
      </c>
      <c r="BF234" s="99">
        <f>IF(O234="snížená",K234,0)</f>
        <v>0</v>
      </c>
      <c r="BG234" s="99">
        <f>IF(O234="zákl. přenesená",K234,0)</f>
        <v>0</v>
      </c>
      <c r="BH234" s="99">
        <f>IF(O234="sníž. přenesená",K234,0)</f>
        <v>0</v>
      </c>
      <c r="BI234" s="99">
        <f>IF(O234="nulová",K234,0)</f>
        <v>0</v>
      </c>
      <c r="BJ234" s="90" t="s">
        <v>22</v>
      </c>
      <c r="BK234" s="99">
        <f>ROUND(P234*H234,1)</f>
        <v>0</v>
      </c>
      <c r="BL234" s="90" t="s">
        <v>143</v>
      </c>
      <c r="BM234" s="98" t="s">
        <v>365</v>
      </c>
    </row>
    <row r="235" spans="2:65" s="22" customFormat="1" ht="16.5" customHeight="1">
      <c r="B235" s="23"/>
      <c r="C235" s="110" t="s">
        <v>356</v>
      </c>
      <c r="D235" s="110" t="s">
        <v>101</v>
      </c>
      <c r="E235" s="109" t="s">
        <v>363</v>
      </c>
      <c r="F235" s="108" t="s">
        <v>362</v>
      </c>
      <c r="G235" s="107" t="s">
        <v>144</v>
      </c>
      <c r="H235" s="106">
        <v>1</v>
      </c>
      <c r="I235" s="218"/>
      <c r="J235" s="218"/>
      <c r="K235" s="105">
        <f>ROUND(P235*H235,1)</f>
        <v>0</v>
      </c>
      <c r="L235" s="104"/>
      <c r="M235" s="23"/>
      <c r="N235" s="220" t="s">
        <v>20</v>
      </c>
      <c r="O235" s="114" t="s">
        <v>73</v>
      </c>
      <c r="P235" s="113">
        <f>I235+J235</f>
        <v>0</v>
      </c>
      <c r="Q235" s="113">
        <f>ROUND(I235*H235,1)</f>
        <v>0</v>
      </c>
      <c r="R235" s="113">
        <f>ROUND(J235*H235,1)</f>
        <v>0</v>
      </c>
      <c r="T235" s="112">
        <f>S235*H235</f>
        <v>0</v>
      </c>
      <c r="U235" s="112">
        <v>0</v>
      </c>
      <c r="V235" s="112">
        <f>U235*H235</f>
        <v>0</v>
      </c>
      <c r="W235" s="112">
        <v>0</v>
      </c>
      <c r="X235" s="111">
        <f>W235*H235</f>
        <v>0</v>
      </c>
      <c r="AR235" s="98" t="s">
        <v>143</v>
      </c>
      <c r="AT235" s="98" t="s">
        <v>101</v>
      </c>
      <c r="AU235" s="98" t="s">
        <v>22</v>
      </c>
      <c r="AY235" s="90" t="s">
        <v>100</v>
      </c>
      <c r="BE235" s="99">
        <f>IF(O235="základní",K235,0)</f>
        <v>0</v>
      </c>
      <c r="BF235" s="99">
        <f>IF(O235="snížená",K235,0)</f>
        <v>0</v>
      </c>
      <c r="BG235" s="99">
        <f>IF(O235="zákl. přenesená",K235,0)</f>
        <v>0</v>
      </c>
      <c r="BH235" s="99">
        <f>IF(O235="sníž. přenesená",K235,0)</f>
        <v>0</v>
      </c>
      <c r="BI235" s="99">
        <f>IF(O235="nulová",K235,0)</f>
        <v>0</v>
      </c>
      <c r="BJ235" s="90" t="s">
        <v>22</v>
      </c>
      <c r="BK235" s="99">
        <f>ROUND(P235*H235,1)</f>
        <v>0</v>
      </c>
      <c r="BL235" s="90" t="s">
        <v>143</v>
      </c>
      <c r="BM235" s="98" t="s">
        <v>361</v>
      </c>
    </row>
    <row r="236" spans="2:65" s="22" customFormat="1" ht="21.75" customHeight="1">
      <c r="B236" s="23"/>
      <c r="C236" s="122" t="s">
        <v>355</v>
      </c>
      <c r="D236" s="122" t="s">
        <v>180</v>
      </c>
      <c r="E236" s="121" t="s">
        <v>359</v>
      </c>
      <c r="F236" s="120" t="s">
        <v>358</v>
      </c>
      <c r="G236" s="119" t="s">
        <v>144</v>
      </c>
      <c r="H236" s="118">
        <v>1</v>
      </c>
      <c r="I236" s="222"/>
      <c r="J236" s="116"/>
      <c r="K236" s="117">
        <f>ROUND(P236*H236,1)</f>
        <v>0</v>
      </c>
      <c r="L236" s="116"/>
      <c r="M236" s="115"/>
      <c r="N236" s="221" t="s">
        <v>20</v>
      </c>
      <c r="O236" s="114" t="s">
        <v>73</v>
      </c>
      <c r="P236" s="113">
        <f>I236+J236</f>
        <v>0</v>
      </c>
      <c r="Q236" s="113">
        <f>ROUND(I236*H236,1)</f>
        <v>0</v>
      </c>
      <c r="R236" s="113">
        <f>ROUND(J236*H236,1)</f>
        <v>0</v>
      </c>
      <c r="T236" s="112">
        <f>S236*H236</f>
        <v>0</v>
      </c>
      <c r="U236" s="112">
        <v>0</v>
      </c>
      <c r="V236" s="112">
        <f>U236*H236</f>
        <v>0</v>
      </c>
      <c r="W236" s="112">
        <v>0</v>
      </c>
      <c r="X236" s="111">
        <f>W236*H236</f>
        <v>0</v>
      </c>
      <c r="AR236" s="98" t="s">
        <v>293</v>
      </c>
      <c r="AT236" s="98" t="s">
        <v>180</v>
      </c>
      <c r="AU236" s="98" t="s">
        <v>22</v>
      </c>
      <c r="AY236" s="90" t="s">
        <v>100</v>
      </c>
      <c r="BE236" s="99">
        <f>IF(O236="základní",K236,0)</f>
        <v>0</v>
      </c>
      <c r="BF236" s="99">
        <f>IF(O236="snížená",K236,0)</f>
        <v>0</v>
      </c>
      <c r="BG236" s="99">
        <f>IF(O236="zákl. přenesená",K236,0)</f>
        <v>0</v>
      </c>
      <c r="BH236" s="99">
        <f>IF(O236="sníž. přenesená",K236,0)</f>
        <v>0</v>
      </c>
      <c r="BI236" s="99">
        <f>IF(O236="nulová",K236,0)</f>
        <v>0</v>
      </c>
      <c r="BJ236" s="90" t="s">
        <v>22</v>
      </c>
      <c r="BK236" s="99">
        <f>ROUND(P236*H236,1)</f>
        <v>0</v>
      </c>
      <c r="BL236" s="90" t="s">
        <v>143</v>
      </c>
      <c r="BM236" s="98" t="s">
        <v>357</v>
      </c>
    </row>
    <row r="237" spans="2:65" s="22" customFormat="1" ht="16.5" customHeight="1">
      <c r="B237" s="23"/>
      <c r="C237" s="110" t="s">
        <v>352</v>
      </c>
      <c r="D237" s="110" t="s">
        <v>101</v>
      </c>
      <c r="E237" s="109" t="s">
        <v>351</v>
      </c>
      <c r="F237" s="108" t="s">
        <v>350</v>
      </c>
      <c r="G237" s="107" t="s">
        <v>144</v>
      </c>
      <c r="H237" s="106">
        <v>3</v>
      </c>
      <c r="I237" s="218"/>
      <c r="J237" s="218"/>
      <c r="K237" s="105">
        <f>ROUND(P237*H237,1)</f>
        <v>0</v>
      </c>
      <c r="L237" s="104"/>
      <c r="M237" s="23"/>
      <c r="N237" s="220" t="s">
        <v>20</v>
      </c>
      <c r="O237" s="114" t="s">
        <v>73</v>
      </c>
      <c r="P237" s="113">
        <f>I237+J237</f>
        <v>0</v>
      </c>
      <c r="Q237" s="113">
        <f>ROUND(I237*H237,1)</f>
        <v>0</v>
      </c>
      <c r="R237" s="113">
        <f>ROUND(J237*H237,1)</f>
        <v>0</v>
      </c>
      <c r="T237" s="112">
        <f>S237*H237</f>
        <v>0</v>
      </c>
      <c r="U237" s="112">
        <v>0</v>
      </c>
      <c r="V237" s="112">
        <f>U237*H237</f>
        <v>0</v>
      </c>
      <c r="W237" s="112">
        <v>0</v>
      </c>
      <c r="X237" s="111">
        <f>W237*H237</f>
        <v>0</v>
      </c>
      <c r="AR237" s="98" t="s">
        <v>143</v>
      </c>
      <c r="AT237" s="98" t="s">
        <v>101</v>
      </c>
      <c r="AU237" s="98" t="s">
        <v>22</v>
      </c>
      <c r="AY237" s="90" t="s">
        <v>100</v>
      </c>
      <c r="BE237" s="99">
        <f>IF(O237="základní",K237,0)</f>
        <v>0</v>
      </c>
      <c r="BF237" s="99">
        <f>IF(O237="snížená",K237,0)</f>
        <v>0</v>
      </c>
      <c r="BG237" s="99">
        <f>IF(O237="zákl. přenesená",K237,0)</f>
        <v>0</v>
      </c>
      <c r="BH237" s="99">
        <f>IF(O237="sníž. přenesená",K237,0)</f>
        <v>0</v>
      </c>
      <c r="BI237" s="99">
        <f>IF(O237="nulová",K237,0)</f>
        <v>0</v>
      </c>
      <c r="BJ237" s="90" t="s">
        <v>22</v>
      </c>
      <c r="BK237" s="99">
        <f>ROUND(P237*H237,1)</f>
        <v>0</v>
      </c>
      <c r="BL237" s="90" t="s">
        <v>143</v>
      </c>
      <c r="BM237" s="98" t="s">
        <v>349</v>
      </c>
    </row>
    <row r="238" spans="2:65" s="22" customFormat="1" ht="16.5" customHeight="1">
      <c r="B238" s="23"/>
      <c r="C238" s="122" t="s">
        <v>348</v>
      </c>
      <c r="D238" s="122" t="s">
        <v>180</v>
      </c>
      <c r="E238" s="121" t="s">
        <v>347</v>
      </c>
      <c r="F238" s="120" t="s">
        <v>346</v>
      </c>
      <c r="G238" s="119" t="s">
        <v>144</v>
      </c>
      <c r="H238" s="118">
        <v>3</v>
      </c>
      <c r="I238" s="222"/>
      <c r="J238" s="116"/>
      <c r="K238" s="117">
        <f>ROUND(P238*H238,1)</f>
        <v>0</v>
      </c>
      <c r="L238" s="116"/>
      <c r="M238" s="115"/>
      <c r="N238" s="221" t="s">
        <v>20</v>
      </c>
      <c r="O238" s="114" t="s">
        <v>73</v>
      </c>
      <c r="P238" s="113">
        <f>I238+J238</f>
        <v>0</v>
      </c>
      <c r="Q238" s="113">
        <f>ROUND(I238*H238,1)</f>
        <v>0</v>
      </c>
      <c r="R238" s="113">
        <f>ROUND(J238*H238,1)</f>
        <v>0</v>
      </c>
      <c r="T238" s="112">
        <f>S238*H238</f>
        <v>0</v>
      </c>
      <c r="U238" s="112">
        <v>0</v>
      </c>
      <c r="V238" s="112">
        <f>U238*H238</f>
        <v>0</v>
      </c>
      <c r="W238" s="112">
        <v>0</v>
      </c>
      <c r="X238" s="111">
        <f>W238*H238</f>
        <v>0</v>
      </c>
      <c r="AR238" s="98" t="s">
        <v>293</v>
      </c>
      <c r="AT238" s="98" t="s">
        <v>180</v>
      </c>
      <c r="AU238" s="98" t="s">
        <v>22</v>
      </c>
      <c r="AY238" s="90" t="s">
        <v>100</v>
      </c>
      <c r="BE238" s="99">
        <f>IF(O238="základní",K238,0)</f>
        <v>0</v>
      </c>
      <c r="BF238" s="99">
        <f>IF(O238="snížená",K238,0)</f>
        <v>0</v>
      </c>
      <c r="BG238" s="99">
        <f>IF(O238="zákl. přenesená",K238,0)</f>
        <v>0</v>
      </c>
      <c r="BH238" s="99">
        <f>IF(O238="sníž. přenesená",K238,0)</f>
        <v>0</v>
      </c>
      <c r="BI238" s="99">
        <f>IF(O238="nulová",K238,0)</f>
        <v>0</v>
      </c>
      <c r="BJ238" s="90" t="s">
        <v>22</v>
      </c>
      <c r="BK238" s="99">
        <f>ROUND(P238*H238,1)</f>
        <v>0</v>
      </c>
      <c r="BL238" s="90" t="s">
        <v>143</v>
      </c>
      <c r="BM238" s="98" t="s">
        <v>345</v>
      </c>
    </row>
    <row r="239" spans="2:65" s="22" customFormat="1" ht="24.2" customHeight="1">
      <c r="B239" s="23"/>
      <c r="C239" s="110" t="s">
        <v>344</v>
      </c>
      <c r="D239" s="110" t="s">
        <v>101</v>
      </c>
      <c r="E239" s="109" t="s">
        <v>343</v>
      </c>
      <c r="F239" s="108" t="s">
        <v>342</v>
      </c>
      <c r="G239" s="107" t="s">
        <v>144</v>
      </c>
      <c r="H239" s="106">
        <v>1</v>
      </c>
      <c r="I239" s="218"/>
      <c r="J239" s="218"/>
      <c r="K239" s="105">
        <f>ROUND(P239*H239,1)</f>
        <v>0</v>
      </c>
      <c r="L239" s="104"/>
      <c r="M239" s="23"/>
      <c r="N239" s="220" t="s">
        <v>20</v>
      </c>
      <c r="O239" s="114" t="s">
        <v>73</v>
      </c>
      <c r="P239" s="113">
        <f>I239+J239</f>
        <v>0</v>
      </c>
      <c r="Q239" s="113">
        <f>ROUND(I239*H239,1)</f>
        <v>0</v>
      </c>
      <c r="R239" s="113">
        <f>ROUND(J239*H239,1)</f>
        <v>0</v>
      </c>
      <c r="T239" s="112">
        <f>S239*H239</f>
        <v>0</v>
      </c>
      <c r="U239" s="112">
        <v>0</v>
      </c>
      <c r="V239" s="112">
        <f>U239*H239</f>
        <v>0</v>
      </c>
      <c r="W239" s="112">
        <v>0</v>
      </c>
      <c r="X239" s="111">
        <f>W239*H239</f>
        <v>0</v>
      </c>
      <c r="AR239" s="98" t="s">
        <v>143</v>
      </c>
      <c r="AT239" s="98" t="s">
        <v>101</v>
      </c>
      <c r="AU239" s="98" t="s">
        <v>22</v>
      </c>
      <c r="AY239" s="90" t="s">
        <v>100</v>
      </c>
      <c r="BE239" s="99">
        <f>IF(O239="základní",K239,0)</f>
        <v>0</v>
      </c>
      <c r="BF239" s="99">
        <f>IF(O239="snížená",K239,0)</f>
        <v>0</v>
      </c>
      <c r="BG239" s="99">
        <f>IF(O239="zákl. přenesená",K239,0)</f>
        <v>0</v>
      </c>
      <c r="BH239" s="99">
        <f>IF(O239="sníž. přenesená",K239,0)</f>
        <v>0</v>
      </c>
      <c r="BI239" s="99">
        <f>IF(O239="nulová",K239,0)</f>
        <v>0</v>
      </c>
      <c r="BJ239" s="90" t="s">
        <v>22</v>
      </c>
      <c r="BK239" s="99">
        <f>ROUND(P239*H239,1)</f>
        <v>0</v>
      </c>
      <c r="BL239" s="90" t="s">
        <v>143</v>
      </c>
      <c r="BM239" s="98" t="s">
        <v>341</v>
      </c>
    </row>
    <row r="240" spans="2:65" s="22" customFormat="1" ht="16.5" customHeight="1">
      <c r="B240" s="23"/>
      <c r="C240" s="122" t="s">
        <v>340</v>
      </c>
      <c r="D240" s="122" t="s">
        <v>180</v>
      </c>
      <c r="E240" s="121" t="s">
        <v>339</v>
      </c>
      <c r="F240" s="120" t="s">
        <v>338</v>
      </c>
      <c r="G240" s="119" t="s">
        <v>144</v>
      </c>
      <c r="H240" s="118">
        <v>1</v>
      </c>
      <c r="I240" s="222"/>
      <c r="J240" s="116"/>
      <c r="K240" s="117">
        <f>ROUND(P240*H240,1)</f>
        <v>0</v>
      </c>
      <c r="L240" s="116"/>
      <c r="M240" s="115"/>
      <c r="N240" s="221" t="s">
        <v>20</v>
      </c>
      <c r="O240" s="114" t="s">
        <v>73</v>
      </c>
      <c r="P240" s="113">
        <f>I240+J240</f>
        <v>0</v>
      </c>
      <c r="Q240" s="113">
        <f>ROUND(I240*H240,1)</f>
        <v>0</v>
      </c>
      <c r="R240" s="113">
        <f>ROUND(J240*H240,1)</f>
        <v>0</v>
      </c>
      <c r="T240" s="112">
        <f>S240*H240</f>
        <v>0</v>
      </c>
      <c r="U240" s="112">
        <v>0</v>
      </c>
      <c r="V240" s="112">
        <f>U240*H240</f>
        <v>0</v>
      </c>
      <c r="W240" s="112">
        <v>0</v>
      </c>
      <c r="X240" s="111">
        <f>W240*H240</f>
        <v>0</v>
      </c>
      <c r="AR240" s="98" t="s">
        <v>293</v>
      </c>
      <c r="AT240" s="98" t="s">
        <v>180</v>
      </c>
      <c r="AU240" s="98" t="s">
        <v>22</v>
      </c>
      <c r="AY240" s="90" t="s">
        <v>100</v>
      </c>
      <c r="BE240" s="99">
        <f>IF(O240="základní",K240,0)</f>
        <v>0</v>
      </c>
      <c r="BF240" s="99">
        <f>IF(O240="snížená",K240,0)</f>
        <v>0</v>
      </c>
      <c r="BG240" s="99">
        <f>IF(O240="zákl. přenesená",K240,0)</f>
        <v>0</v>
      </c>
      <c r="BH240" s="99">
        <f>IF(O240="sníž. přenesená",K240,0)</f>
        <v>0</v>
      </c>
      <c r="BI240" s="99">
        <f>IF(O240="nulová",K240,0)</f>
        <v>0</v>
      </c>
      <c r="BJ240" s="90" t="s">
        <v>22</v>
      </c>
      <c r="BK240" s="99">
        <f>ROUND(P240*H240,1)</f>
        <v>0</v>
      </c>
      <c r="BL240" s="90" t="s">
        <v>143</v>
      </c>
      <c r="BM240" s="98" t="s">
        <v>337</v>
      </c>
    </row>
    <row r="241" spans="2:65" s="22" customFormat="1" ht="16.5" customHeight="1">
      <c r="B241" s="23"/>
      <c r="C241" s="122" t="s">
        <v>336</v>
      </c>
      <c r="D241" s="122" t="s">
        <v>180</v>
      </c>
      <c r="E241" s="121" t="s">
        <v>335</v>
      </c>
      <c r="F241" s="120" t="s">
        <v>334</v>
      </c>
      <c r="G241" s="119" t="s">
        <v>144</v>
      </c>
      <c r="H241" s="118">
        <v>1</v>
      </c>
      <c r="I241" s="222"/>
      <c r="J241" s="116"/>
      <c r="K241" s="117">
        <f>ROUND(P241*H241,1)</f>
        <v>0</v>
      </c>
      <c r="L241" s="116"/>
      <c r="M241" s="115"/>
      <c r="N241" s="221" t="s">
        <v>20</v>
      </c>
      <c r="O241" s="114" t="s">
        <v>73</v>
      </c>
      <c r="P241" s="113">
        <f>I241+J241</f>
        <v>0</v>
      </c>
      <c r="Q241" s="113">
        <f>ROUND(I241*H241,1)</f>
        <v>0</v>
      </c>
      <c r="R241" s="113">
        <f>ROUND(J241*H241,1)</f>
        <v>0</v>
      </c>
      <c r="T241" s="112">
        <f>S241*H241</f>
        <v>0</v>
      </c>
      <c r="U241" s="112">
        <v>0</v>
      </c>
      <c r="V241" s="112">
        <f>U241*H241</f>
        <v>0</v>
      </c>
      <c r="W241" s="112">
        <v>0</v>
      </c>
      <c r="X241" s="111">
        <f>W241*H241</f>
        <v>0</v>
      </c>
      <c r="AR241" s="98" t="s">
        <v>293</v>
      </c>
      <c r="AT241" s="98" t="s">
        <v>180</v>
      </c>
      <c r="AU241" s="98" t="s">
        <v>22</v>
      </c>
      <c r="AY241" s="90" t="s">
        <v>100</v>
      </c>
      <c r="BE241" s="99">
        <f>IF(O241="základní",K241,0)</f>
        <v>0</v>
      </c>
      <c r="BF241" s="99">
        <f>IF(O241="snížená",K241,0)</f>
        <v>0</v>
      </c>
      <c r="BG241" s="99">
        <f>IF(O241="zákl. přenesená",K241,0)</f>
        <v>0</v>
      </c>
      <c r="BH241" s="99">
        <f>IF(O241="sníž. přenesená",K241,0)</f>
        <v>0</v>
      </c>
      <c r="BI241" s="99">
        <f>IF(O241="nulová",K241,0)</f>
        <v>0</v>
      </c>
      <c r="BJ241" s="90" t="s">
        <v>22</v>
      </c>
      <c r="BK241" s="99">
        <f>ROUND(P241*H241,1)</f>
        <v>0</v>
      </c>
      <c r="BL241" s="90" t="s">
        <v>143</v>
      </c>
      <c r="BM241" s="98" t="s">
        <v>333</v>
      </c>
    </row>
    <row r="242" spans="2:65" s="22" customFormat="1" ht="16.5" customHeight="1">
      <c r="B242" s="23"/>
      <c r="C242" s="110" t="s">
        <v>332</v>
      </c>
      <c r="D242" s="110" t="s">
        <v>101</v>
      </c>
      <c r="E242" s="109" t="s">
        <v>331</v>
      </c>
      <c r="F242" s="108" t="s">
        <v>330</v>
      </c>
      <c r="G242" s="107" t="s">
        <v>144</v>
      </c>
      <c r="H242" s="106">
        <v>1</v>
      </c>
      <c r="I242" s="218"/>
      <c r="J242" s="218"/>
      <c r="K242" s="105">
        <f>ROUND(P242*H242,1)</f>
        <v>0</v>
      </c>
      <c r="L242" s="104"/>
      <c r="M242" s="23"/>
      <c r="N242" s="220" t="s">
        <v>20</v>
      </c>
      <c r="O242" s="114" t="s">
        <v>73</v>
      </c>
      <c r="P242" s="113">
        <f>I242+J242</f>
        <v>0</v>
      </c>
      <c r="Q242" s="113">
        <f>ROUND(I242*H242,1)</f>
        <v>0</v>
      </c>
      <c r="R242" s="113">
        <f>ROUND(J242*H242,1)</f>
        <v>0</v>
      </c>
      <c r="T242" s="112">
        <f>S242*H242</f>
        <v>0</v>
      </c>
      <c r="U242" s="112">
        <v>0</v>
      </c>
      <c r="V242" s="112">
        <f>U242*H242</f>
        <v>0</v>
      </c>
      <c r="W242" s="112">
        <v>0</v>
      </c>
      <c r="X242" s="111">
        <f>W242*H242</f>
        <v>0</v>
      </c>
      <c r="AR242" s="98" t="s">
        <v>143</v>
      </c>
      <c r="AT242" s="98" t="s">
        <v>101</v>
      </c>
      <c r="AU242" s="98" t="s">
        <v>22</v>
      </c>
      <c r="AY242" s="90" t="s">
        <v>100</v>
      </c>
      <c r="BE242" s="99">
        <f>IF(O242="základní",K242,0)</f>
        <v>0</v>
      </c>
      <c r="BF242" s="99">
        <f>IF(O242="snížená",K242,0)</f>
        <v>0</v>
      </c>
      <c r="BG242" s="99">
        <f>IF(O242="zákl. přenesená",K242,0)</f>
        <v>0</v>
      </c>
      <c r="BH242" s="99">
        <f>IF(O242="sníž. přenesená",K242,0)</f>
        <v>0</v>
      </c>
      <c r="BI242" s="99">
        <f>IF(O242="nulová",K242,0)</f>
        <v>0</v>
      </c>
      <c r="BJ242" s="90" t="s">
        <v>22</v>
      </c>
      <c r="BK242" s="99">
        <f>ROUND(P242*H242,1)</f>
        <v>0</v>
      </c>
      <c r="BL242" s="90" t="s">
        <v>143</v>
      </c>
      <c r="BM242" s="98" t="s">
        <v>329</v>
      </c>
    </row>
    <row r="243" spans="2:65" s="22" customFormat="1" ht="16.5" customHeight="1">
      <c r="B243" s="23"/>
      <c r="C243" s="122" t="s">
        <v>328</v>
      </c>
      <c r="D243" s="122" t="s">
        <v>180</v>
      </c>
      <c r="E243" s="121" t="s">
        <v>327</v>
      </c>
      <c r="F243" s="120" t="s">
        <v>326</v>
      </c>
      <c r="G243" s="119" t="s">
        <v>144</v>
      </c>
      <c r="H243" s="118">
        <v>1</v>
      </c>
      <c r="I243" s="222"/>
      <c r="J243" s="116"/>
      <c r="K243" s="117">
        <f>ROUND(P243*H243,1)</f>
        <v>0</v>
      </c>
      <c r="L243" s="116"/>
      <c r="M243" s="115"/>
      <c r="N243" s="221" t="s">
        <v>20</v>
      </c>
      <c r="O243" s="114" t="s">
        <v>73</v>
      </c>
      <c r="P243" s="113">
        <f>I243+J243</f>
        <v>0</v>
      </c>
      <c r="Q243" s="113">
        <f>ROUND(I243*H243,1)</f>
        <v>0</v>
      </c>
      <c r="R243" s="113">
        <f>ROUND(J243*H243,1)</f>
        <v>0</v>
      </c>
      <c r="T243" s="112">
        <f>S243*H243</f>
        <v>0</v>
      </c>
      <c r="U243" s="112">
        <v>0</v>
      </c>
      <c r="V243" s="112">
        <f>U243*H243</f>
        <v>0</v>
      </c>
      <c r="W243" s="112">
        <v>0</v>
      </c>
      <c r="X243" s="111">
        <f>W243*H243</f>
        <v>0</v>
      </c>
      <c r="AR243" s="98" t="s">
        <v>293</v>
      </c>
      <c r="AT243" s="98" t="s">
        <v>180</v>
      </c>
      <c r="AU243" s="98" t="s">
        <v>22</v>
      </c>
      <c r="AY243" s="90" t="s">
        <v>100</v>
      </c>
      <c r="BE243" s="99">
        <f>IF(O243="základní",K243,0)</f>
        <v>0</v>
      </c>
      <c r="BF243" s="99">
        <f>IF(O243="snížená",K243,0)</f>
        <v>0</v>
      </c>
      <c r="BG243" s="99">
        <f>IF(O243="zákl. přenesená",K243,0)</f>
        <v>0</v>
      </c>
      <c r="BH243" s="99">
        <f>IF(O243="sníž. přenesená",K243,0)</f>
        <v>0</v>
      </c>
      <c r="BI243" s="99">
        <f>IF(O243="nulová",K243,0)</f>
        <v>0</v>
      </c>
      <c r="BJ243" s="90" t="s">
        <v>22</v>
      </c>
      <c r="BK243" s="99">
        <f>ROUND(P243*H243,1)</f>
        <v>0</v>
      </c>
      <c r="BL243" s="90" t="s">
        <v>143</v>
      </c>
      <c r="BM243" s="98" t="s">
        <v>325</v>
      </c>
    </row>
    <row r="244" spans="2:65" s="22" customFormat="1" ht="16.5" customHeight="1">
      <c r="B244" s="23"/>
      <c r="C244" s="110" t="s">
        <v>324</v>
      </c>
      <c r="D244" s="110" t="s">
        <v>101</v>
      </c>
      <c r="E244" s="109" t="s">
        <v>323</v>
      </c>
      <c r="F244" s="108" t="s">
        <v>322</v>
      </c>
      <c r="G244" s="107" t="s">
        <v>144</v>
      </c>
      <c r="H244" s="106">
        <v>2</v>
      </c>
      <c r="I244" s="218"/>
      <c r="J244" s="218"/>
      <c r="K244" s="105">
        <f>ROUND(P244*H244,1)</f>
        <v>0</v>
      </c>
      <c r="L244" s="104"/>
      <c r="M244" s="23"/>
      <c r="N244" s="220" t="s">
        <v>20</v>
      </c>
      <c r="O244" s="114" t="s">
        <v>73</v>
      </c>
      <c r="P244" s="113">
        <f>I244+J244</f>
        <v>0</v>
      </c>
      <c r="Q244" s="113">
        <f>ROUND(I244*H244,1)</f>
        <v>0</v>
      </c>
      <c r="R244" s="113">
        <f>ROUND(J244*H244,1)</f>
        <v>0</v>
      </c>
      <c r="T244" s="112">
        <f>S244*H244</f>
        <v>0</v>
      </c>
      <c r="U244" s="112">
        <v>0</v>
      </c>
      <c r="V244" s="112">
        <f>U244*H244</f>
        <v>0</v>
      </c>
      <c r="W244" s="112">
        <v>0</v>
      </c>
      <c r="X244" s="111">
        <f>W244*H244</f>
        <v>0</v>
      </c>
      <c r="AR244" s="98" t="s">
        <v>143</v>
      </c>
      <c r="AT244" s="98" t="s">
        <v>101</v>
      </c>
      <c r="AU244" s="98" t="s">
        <v>22</v>
      </c>
      <c r="AY244" s="90" t="s">
        <v>100</v>
      </c>
      <c r="BE244" s="99">
        <f>IF(O244="základní",K244,0)</f>
        <v>0</v>
      </c>
      <c r="BF244" s="99">
        <f>IF(O244="snížená",K244,0)</f>
        <v>0</v>
      </c>
      <c r="BG244" s="99">
        <f>IF(O244="zákl. přenesená",K244,0)</f>
        <v>0</v>
      </c>
      <c r="BH244" s="99">
        <f>IF(O244="sníž. přenesená",K244,0)</f>
        <v>0</v>
      </c>
      <c r="BI244" s="99">
        <f>IF(O244="nulová",K244,0)</f>
        <v>0</v>
      </c>
      <c r="BJ244" s="90" t="s">
        <v>22</v>
      </c>
      <c r="BK244" s="99">
        <f>ROUND(P244*H244,1)</f>
        <v>0</v>
      </c>
      <c r="BL244" s="90" t="s">
        <v>143</v>
      </c>
      <c r="BM244" s="98" t="s">
        <v>321</v>
      </c>
    </row>
    <row r="245" spans="2:65" s="22" customFormat="1" ht="24.2" customHeight="1">
      <c r="B245" s="23"/>
      <c r="C245" s="122" t="s">
        <v>320</v>
      </c>
      <c r="D245" s="122" t="s">
        <v>180</v>
      </c>
      <c r="E245" s="121" t="s">
        <v>319</v>
      </c>
      <c r="F245" s="120" t="s">
        <v>318</v>
      </c>
      <c r="G245" s="119" t="s">
        <v>144</v>
      </c>
      <c r="H245" s="118">
        <v>1</v>
      </c>
      <c r="I245" s="222"/>
      <c r="J245" s="116"/>
      <c r="K245" s="117">
        <f>ROUND(P245*H245,1)</f>
        <v>0</v>
      </c>
      <c r="L245" s="116"/>
      <c r="M245" s="115"/>
      <c r="N245" s="221" t="s">
        <v>20</v>
      </c>
      <c r="O245" s="114" t="s">
        <v>73</v>
      </c>
      <c r="P245" s="113">
        <f>I245+J245</f>
        <v>0</v>
      </c>
      <c r="Q245" s="113">
        <f>ROUND(I245*H245,1)</f>
        <v>0</v>
      </c>
      <c r="R245" s="113">
        <f>ROUND(J245*H245,1)</f>
        <v>0</v>
      </c>
      <c r="T245" s="112">
        <f>S245*H245</f>
        <v>0</v>
      </c>
      <c r="U245" s="112">
        <v>0</v>
      </c>
      <c r="V245" s="112">
        <f>U245*H245</f>
        <v>0</v>
      </c>
      <c r="W245" s="112">
        <v>0</v>
      </c>
      <c r="X245" s="111">
        <f>W245*H245</f>
        <v>0</v>
      </c>
      <c r="AR245" s="98" t="s">
        <v>293</v>
      </c>
      <c r="AT245" s="98" t="s">
        <v>180</v>
      </c>
      <c r="AU245" s="98" t="s">
        <v>22</v>
      </c>
      <c r="AY245" s="90" t="s">
        <v>100</v>
      </c>
      <c r="BE245" s="99">
        <f>IF(O245="základní",K245,0)</f>
        <v>0</v>
      </c>
      <c r="BF245" s="99">
        <f>IF(O245="snížená",K245,0)</f>
        <v>0</v>
      </c>
      <c r="BG245" s="99">
        <f>IF(O245="zákl. přenesená",K245,0)</f>
        <v>0</v>
      </c>
      <c r="BH245" s="99">
        <f>IF(O245="sníž. přenesená",K245,0)</f>
        <v>0</v>
      </c>
      <c r="BI245" s="99">
        <f>IF(O245="nulová",K245,0)</f>
        <v>0</v>
      </c>
      <c r="BJ245" s="90" t="s">
        <v>22</v>
      </c>
      <c r="BK245" s="99">
        <f>ROUND(P245*H245,1)</f>
        <v>0</v>
      </c>
      <c r="BL245" s="90" t="s">
        <v>143</v>
      </c>
      <c r="BM245" s="98" t="s">
        <v>317</v>
      </c>
    </row>
    <row r="246" spans="2:65" s="22" customFormat="1" ht="16.5" customHeight="1">
      <c r="B246" s="23"/>
      <c r="C246" s="122" t="s">
        <v>316</v>
      </c>
      <c r="D246" s="122" t="s">
        <v>180</v>
      </c>
      <c r="E246" s="121" t="s">
        <v>805</v>
      </c>
      <c r="F246" s="120" t="s">
        <v>818</v>
      </c>
      <c r="G246" s="119" t="s">
        <v>144</v>
      </c>
      <c r="H246" s="118">
        <v>1</v>
      </c>
      <c r="I246" s="222"/>
      <c r="J246" s="116"/>
      <c r="K246" s="117">
        <f>ROUND(P246*H246,1)</f>
        <v>0</v>
      </c>
      <c r="L246" s="116"/>
      <c r="M246" s="115"/>
      <c r="N246" s="221" t="s">
        <v>20</v>
      </c>
      <c r="O246" s="114" t="s">
        <v>73</v>
      </c>
      <c r="P246" s="113">
        <f>I246+J246</f>
        <v>0</v>
      </c>
      <c r="Q246" s="113">
        <f>ROUND(I246*H246,1)</f>
        <v>0</v>
      </c>
      <c r="R246" s="113">
        <f>ROUND(J246*H246,1)</f>
        <v>0</v>
      </c>
      <c r="T246" s="112">
        <f>S246*H246</f>
        <v>0</v>
      </c>
      <c r="U246" s="112">
        <v>0</v>
      </c>
      <c r="V246" s="112">
        <f>U246*H246</f>
        <v>0</v>
      </c>
      <c r="W246" s="112">
        <v>0</v>
      </c>
      <c r="X246" s="111">
        <f>W246*H246</f>
        <v>0</v>
      </c>
      <c r="AR246" s="98" t="s">
        <v>293</v>
      </c>
      <c r="AT246" s="98" t="s">
        <v>180</v>
      </c>
      <c r="AU246" s="98" t="s">
        <v>22</v>
      </c>
      <c r="AY246" s="90" t="s">
        <v>100</v>
      </c>
      <c r="BE246" s="99">
        <f>IF(O246="základní",K246,0)</f>
        <v>0</v>
      </c>
      <c r="BF246" s="99">
        <f>IF(O246="snížená",K246,0)</f>
        <v>0</v>
      </c>
      <c r="BG246" s="99">
        <f>IF(O246="zákl. přenesená",K246,0)</f>
        <v>0</v>
      </c>
      <c r="BH246" s="99">
        <f>IF(O246="sníž. přenesená",K246,0)</f>
        <v>0</v>
      </c>
      <c r="BI246" s="99">
        <f>IF(O246="nulová",K246,0)</f>
        <v>0</v>
      </c>
      <c r="BJ246" s="90" t="s">
        <v>22</v>
      </c>
      <c r="BK246" s="99">
        <f>ROUND(P246*H246,1)</f>
        <v>0</v>
      </c>
      <c r="BL246" s="90" t="s">
        <v>143</v>
      </c>
      <c r="BM246" s="98" t="s">
        <v>804</v>
      </c>
    </row>
    <row r="247" spans="2:65" s="22" customFormat="1" ht="16.5" customHeight="1">
      <c r="B247" s="23"/>
      <c r="C247" s="110" t="s">
        <v>312</v>
      </c>
      <c r="D247" s="110" t="s">
        <v>101</v>
      </c>
      <c r="E247" s="109" t="s">
        <v>315</v>
      </c>
      <c r="F247" s="108" t="s">
        <v>314</v>
      </c>
      <c r="G247" s="107" t="s">
        <v>137</v>
      </c>
      <c r="H247" s="106">
        <v>35</v>
      </c>
      <c r="I247" s="218"/>
      <c r="J247" s="218"/>
      <c r="K247" s="105">
        <f>ROUND(P247*H247,1)</f>
        <v>0</v>
      </c>
      <c r="L247" s="104"/>
      <c r="M247" s="23"/>
      <c r="N247" s="220" t="s">
        <v>20</v>
      </c>
      <c r="O247" s="114" t="s">
        <v>73</v>
      </c>
      <c r="P247" s="113">
        <f>I247+J247</f>
        <v>0</v>
      </c>
      <c r="Q247" s="113">
        <f>ROUND(I247*H247,1)</f>
        <v>0</v>
      </c>
      <c r="R247" s="113">
        <f>ROUND(J247*H247,1)</f>
        <v>0</v>
      </c>
      <c r="T247" s="112">
        <f>S247*H247</f>
        <v>0</v>
      </c>
      <c r="U247" s="112">
        <v>0</v>
      </c>
      <c r="V247" s="112">
        <f>U247*H247</f>
        <v>0</v>
      </c>
      <c r="W247" s="112">
        <v>0</v>
      </c>
      <c r="X247" s="111">
        <f>W247*H247</f>
        <v>0</v>
      </c>
      <c r="AR247" s="98" t="s">
        <v>143</v>
      </c>
      <c r="AT247" s="98" t="s">
        <v>101</v>
      </c>
      <c r="AU247" s="98" t="s">
        <v>22</v>
      </c>
      <c r="AY247" s="90" t="s">
        <v>100</v>
      </c>
      <c r="BE247" s="99">
        <f>IF(O247="základní",K247,0)</f>
        <v>0</v>
      </c>
      <c r="BF247" s="99">
        <f>IF(O247="snížená",K247,0)</f>
        <v>0</v>
      </c>
      <c r="BG247" s="99">
        <f>IF(O247="zákl. přenesená",K247,0)</f>
        <v>0</v>
      </c>
      <c r="BH247" s="99">
        <f>IF(O247="sníž. přenesená",K247,0)</f>
        <v>0</v>
      </c>
      <c r="BI247" s="99">
        <f>IF(O247="nulová",K247,0)</f>
        <v>0</v>
      </c>
      <c r="BJ247" s="90" t="s">
        <v>22</v>
      </c>
      <c r="BK247" s="99">
        <f>ROUND(P247*H247,1)</f>
        <v>0</v>
      </c>
      <c r="BL247" s="90" t="s">
        <v>143</v>
      </c>
      <c r="BM247" s="98" t="s">
        <v>313</v>
      </c>
    </row>
    <row r="248" spans="2:65" s="22" customFormat="1" ht="16.5" customHeight="1">
      <c r="B248" s="23"/>
      <c r="C248" s="122" t="s">
        <v>308</v>
      </c>
      <c r="D248" s="122" t="s">
        <v>180</v>
      </c>
      <c r="E248" s="121" t="s">
        <v>311</v>
      </c>
      <c r="F248" s="120" t="s">
        <v>310</v>
      </c>
      <c r="G248" s="119" t="s">
        <v>137</v>
      </c>
      <c r="H248" s="118">
        <v>35</v>
      </c>
      <c r="I248" s="222"/>
      <c r="J248" s="116"/>
      <c r="K248" s="117">
        <f>ROUND(P248*H248,1)</f>
        <v>0</v>
      </c>
      <c r="L248" s="116"/>
      <c r="M248" s="115"/>
      <c r="N248" s="221" t="s">
        <v>20</v>
      </c>
      <c r="O248" s="114" t="s">
        <v>73</v>
      </c>
      <c r="P248" s="113">
        <f>I248+J248</f>
        <v>0</v>
      </c>
      <c r="Q248" s="113">
        <f>ROUND(I248*H248,1)</f>
        <v>0</v>
      </c>
      <c r="R248" s="113">
        <f>ROUND(J248*H248,1)</f>
        <v>0</v>
      </c>
      <c r="T248" s="112">
        <f>S248*H248</f>
        <v>0</v>
      </c>
      <c r="U248" s="112">
        <v>0</v>
      </c>
      <c r="V248" s="112">
        <f>U248*H248</f>
        <v>0</v>
      </c>
      <c r="W248" s="112">
        <v>0</v>
      </c>
      <c r="X248" s="111">
        <f>W248*H248</f>
        <v>0</v>
      </c>
      <c r="AR248" s="98" t="s">
        <v>293</v>
      </c>
      <c r="AT248" s="98" t="s">
        <v>180</v>
      </c>
      <c r="AU248" s="98" t="s">
        <v>22</v>
      </c>
      <c r="AY248" s="90" t="s">
        <v>100</v>
      </c>
      <c r="BE248" s="99">
        <f>IF(O248="základní",K248,0)</f>
        <v>0</v>
      </c>
      <c r="BF248" s="99">
        <f>IF(O248="snížená",K248,0)</f>
        <v>0</v>
      </c>
      <c r="BG248" s="99">
        <f>IF(O248="zákl. přenesená",K248,0)</f>
        <v>0</v>
      </c>
      <c r="BH248" s="99">
        <f>IF(O248="sníž. přenesená",K248,0)</f>
        <v>0</v>
      </c>
      <c r="BI248" s="99">
        <f>IF(O248="nulová",K248,0)</f>
        <v>0</v>
      </c>
      <c r="BJ248" s="90" t="s">
        <v>22</v>
      </c>
      <c r="BK248" s="99">
        <f>ROUND(P248*H248,1)</f>
        <v>0</v>
      </c>
      <c r="BL248" s="90" t="s">
        <v>143</v>
      </c>
      <c r="BM248" s="98" t="s">
        <v>309</v>
      </c>
    </row>
    <row r="249" spans="2:65" s="22" customFormat="1" ht="24.2" customHeight="1">
      <c r="B249" s="23"/>
      <c r="C249" s="110" t="s">
        <v>300</v>
      </c>
      <c r="D249" s="110" t="s">
        <v>101</v>
      </c>
      <c r="E249" s="109" t="s">
        <v>307</v>
      </c>
      <c r="F249" s="108" t="s">
        <v>306</v>
      </c>
      <c r="G249" s="107" t="s">
        <v>137</v>
      </c>
      <c r="H249" s="106">
        <v>300</v>
      </c>
      <c r="I249" s="218"/>
      <c r="J249" s="218"/>
      <c r="K249" s="105">
        <f>ROUND(P249*H249,1)</f>
        <v>0</v>
      </c>
      <c r="L249" s="104"/>
      <c r="M249" s="23"/>
      <c r="N249" s="220" t="s">
        <v>20</v>
      </c>
      <c r="O249" s="114" t="s">
        <v>73</v>
      </c>
      <c r="P249" s="113">
        <f>I249+J249</f>
        <v>0</v>
      </c>
      <c r="Q249" s="113">
        <f>ROUND(I249*H249,1)</f>
        <v>0</v>
      </c>
      <c r="R249" s="113">
        <f>ROUND(J249*H249,1)</f>
        <v>0</v>
      </c>
      <c r="T249" s="112">
        <f>S249*H249</f>
        <v>0</v>
      </c>
      <c r="U249" s="112">
        <v>0</v>
      </c>
      <c r="V249" s="112">
        <f>U249*H249</f>
        <v>0</v>
      </c>
      <c r="W249" s="112">
        <v>0</v>
      </c>
      <c r="X249" s="111">
        <f>W249*H249</f>
        <v>0</v>
      </c>
      <c r="AR249" s="98" t="s">
        <v>143</v>
      </c>
      <c r="AT249" s="98" t="s">
        <v>101</v>
      </c>
      <c r="AU249" s="98" t="s">
        <v>22</v>
      </c>
      <c r="AY249" s="90" t="s">
        <v>100</v>
      </c>
      <c r="BE249" s="99">
        <f>IF(O249="základní",K249,0)</f>
        <v>0</v>
      </c>
      <c r="BF249" s="99">
        <f>IF(O249="snížená",K249,0)</f>
        <v>0</v>
      </c>
      <c r="BG249" s="99">
        <f>IF(O249="zákl. přenesená",K249,0)</f>
        <v>0</v>
      </c>
      <c r="BH249" s="99">
        <f>IF(O249="sníž. přenesená",K249,0)</f>
        <v>0</v>
      </c>
      <c r="BI249" s="99">
        <f>IF(O249="nulová",K249,0)</f>
        <v>0</v>
      </c>
      <c r="BJ249" s="90" t="s">
        <v>22</v>
      </c>
      <c r="BK249" s="99">
        <f>ROUND(P249*H249,1)</f>
        <v>0</v>
      </c>
      <c r="BL249" s="90" t="s">
        <v>143</v>
      </c>
      <c r="BM249" s="98" t="s">
        <v>305</v>
      </c>
    </row>
    <row r="250" spans="2:65" s="22" customFormat="1" ht="24.2" customHeight="1">
      <c r="B250" s="23"/>
      <c r="C250" s="122" t="s">
        <v>304</v>
      </c>
      <c r="D250" s="122" t="s">
        <v>180</v>
      </c>
      <c r="E250" s="121" t="s">
        <v>299</v>
      </c>
      <c r="F250" s="120" t="s">
        <v>298</v>
      </c>
      <c r="G250" s="119" t="s">
        <v>137</v>
      </c>
      <c r="H250" s="118">
        <v>360</v>
      </c>
      <c r="I250" s="222"/>
      <c r="J250" s="116"/>
      <c r="K250" s="117">
        <f>ROUND(P250*H250,1)</f>
        <v>0</v>
      </c>
      <c r="L250" s="116"/>
      <c r="M250" s="115"/>
      <c r="N250" s="221" t="s">
        <v>20</v>
      </c>
      <c r="O250" s="114" t="s">
        <v>73</v>
      </c>
      <c r="P250" s="113">
        <f>I250+J250</f>
        <v>0</v>
      </c>
      <c r="Q250" s="113">
        <f>ROUND(I250*H250,1)</f>
        <v>0</v>
      </c>
      <c r="R250" s="113">
        <f>ROUND(J250*H250,1)</f>
        <v>0</v>
      </c>
      <c r="T250" s="112">
        <f>S250*H250</f>
        <v>0</v>
      </c>
      <c r="U250" s="112">
        <v>4E-05</v>
      </c>
      <c r="V250" s="112">
        <f>U250*H250</f>
        <v>0.014400000000000001</v>
      </c>
      <c r="W250" s="112">
        <v>0</v>
      </c>
      <c r="X250" s="111">
        <f>W250*H250</f>
        <v>0</v>
      </c>
      <c r="AR250" s="98" t="s">
        <v>293</v>
      </c>
      <c r="AT250" s="98" t="s">
        <v>180</v>
      </c>
      <c r="AU250" s="98" t="s">
        <v>22</v>
      </c>
      <c r="AY250" s="90" t="s">
        <v>100</v>
      </c>
      <c r="BE250" s="99">
        <f>IF(O250="základní",K250,0)</f>
        <v>0</v>
      </c>
      <c r="BF250" s="99">
        <f>IF(O250="snížená",K250,0)</f>
        <v>0</v>
      </c>
      <c r="BG250" s="99">
        <f>IF(O250="zákl. přenesená",K250,0)</f>
        <v>0</v>
      </c>
      <c r="BH250" s="99">
        <f>IF(O250="sníž. přenesená",K250,0)</f>
        <v>0</v>
      </c>
      <c r="BI250" s="99">
        <f>IF(O250="nulová",K250,0)</f>
        <v>0</v>
      </c>
      <c r="BJ250" s="90" t="s">
        <v>22</v>
      </c>
      <c r="BK250" s="99">
        <f>ROUND(P250*H250,1)</f>
        <v>0</v>
      </c>
      <c r="BL250" s="90" t="s">
        <v>143</v>
      </c>
      <c r="BM250" s="98" t="s">
        <v>297</v>
      </c>
    </row>
    <row r="251" spans="2:65" s="22" customFormat="1" ht="24.2" customHeight="1">
      <c r="B251" s="23"/>
      <c r="C251" s="110" t="s">
        <v>296</v>
      </c>
      <c r="D251" s="110" t="s">
        <v>101</v>
      </c>
      <c r="E251" s="109" t="s">
        <v>303</v>
      </c>
      <c r="F251" s="108" t="s">
        <v>302</v>
      </c>
      <c r="G251" s="107" t="s">
        <v>144</v>
      </c>
      <c r="H251" s="106">
        <v>12</v>
      </c>
      <c r="I251" s="218"/>
      <c r="J251" s="218"/>
      <c r="K251" s="105">
        <f>ROUND(P251*H251,1)</f>
        <v>0</v>
      </c>
      <c r="L251" s="104"/>
      <c r="M251" s="23"/>
      <c r="N251" s="220" t="s">
        <v>20</v>
      </c>
      <c r="O251" s="114" t="s">
        <v>73</v>
      </c>
      <c r="P251" s="113">
        <f>I251+J251</f>
        <v>0</v>
      </c>
      <c r="Q251" s="113">
        <f>ROUND(I251*H251,1)</f>
        <v>0</v>
      </c>
      <c r="R251" s="113">
        <f>ROUND(J251*H251,1)</f>
        <v>0</v>
      </c>
      <c r="T251" s="112">
        <f>S251*H251</f>
        <v>0</v>
      </c>
      <c r="U251" s="112">
        <v>0</v>
      </c>
      <c r="V251" s="112">
        <f>U251*H251</f>
        <v>0</v>
      </c>
      <c r="W251" s="112">
        <v>0</v>
      </c>
      <c r="X251" s="111">
        <f>W251*H251</f>
        <v>0</v>
      </c>
      <c r="AR251" s="98" t="s">
        <v>143</v>
      </c>
      <c r="AT251" s="98" t="s">
        <v>101</v>
      </c>
      <c r="AU251" s="98" t="s">
        <v>22</v>
      </c>
      <c r="AY251" s="90" t="s">
        <v>100</v>
      </c>
      <c r="BE251" s="99">
        <f>IF(O251="základní",K251,0)</f>
        <v>0</v>
      </c>
      <c r="BF251" s="99">
        <f>IF(O251="snížená",K251,0)</f>
        <v>0</v>
      </c>
      <c r="BG251" s="99">
        <f>IF(O251="zákl. přenesená",K251,0)</f>
        <v>0</v>
      </c>
      <c r="BH251" s="99">
        <f>IF(O251="sníž. přenesená",K251,0)</f>
        <v>0</v>
      </c>
      <c r="BI251" s="99">
        <f>IF(O251="nulová",K251,0)</f>
        <v>0</v>
      </c>
      <c r="BJ251" s="90" t="s">
        <v>22</v>
      </c>
      <c r="BK251" s="99">
        <f>ROUND(P251*H251,1)</f>
        <v>0</v>
      </c>
      <c r="BL251" s="90" t="s">
        <v>143</v>
      </c>
      <c r="BM251" s="98" t="s">
        <v>301</v>
      </c>
    </row>
    <row r="252" spans="2:65" s="22" customFormat="1" ht="24.2" customHeight="1">
      <c r="B252" s="23"/>
      <c r="C252" s="110" t="s">
        <v>294</v>
      </c>
      <c r="D252" s="110" t="s">
        <v>101</v>
      </c>
      <c r="E252" s="109" t="s">
        <v>194</v>
      </c>
      <c r="F252" s="108" t="s">
        <v>193</v>
      </c>
      <c r="G252" s="107" t="s">
        <v>137</v>
      </c>
      <c r="H252" s="106">
        <v>30</v>
      </c>
      <c r="I252" s="218"/>
      <c r="J252" s="218"/>
      <c r="K252" s="105">
        <f>ROUND(P252*H252,1)</f>
        <v>0</v>
      </c>
      <c r="L252" s="104"/>
      <c r="M252" s="23"/>
      <c r="N252" s="220" t="s">
        <v>20</v>
      </c>
      <c r="O252" s="114" t="s">
        <v>73</v>
      </c>
      <c r="P252" s="113">
        <f>I252+J252</f>
        <v>0</v>
      </c>
      <c r="Q252" s="113">
        <f>ROUND(I252*H252,1)</f>
        <v>0</v>
      </c>
      <c r="R252" s="113">
        <f>ROUND(J252*H252,1)</f>
        <v>0</v>
      </c>
      <c r="T252" s="112">
        <f>S252*H252</f>
        <v>0</v>
      </c>
      <c r="U252" s="112">
        <v>0</v>
      </c>
      <c r="V252" s="112">
        <f>U252*H252</f>
        <v>0</v>
      </c>
      <c r="W252" s="112">
        <v>0</v>
      </c>
      <c r="X252" s="111">
        <f>W252*H252</f>
        <v>0</v>
      </c>
      <c r="AR252" s="98" t="s">
        <v>143</v>
      </c>
      <c r="AT252" s="98" t="s">
        <v>101</v>
      </c>
      <c r="AU252" s="98" t="s">
        <v>22</v>
      </c>
      <c r="AY252" s="90" t="s">
        <v>100</v>
      </c>
      <c r="BE252" s="99">
        <f>IF(O252="základní",K252,0)</f>
        <v>0</v>
      </c>
      <c r="BF252" s="99">
        <f>IF(O252="snížená",K252,0)</f>
        <v>0</v>
      </c>
      <c r="BG252" s="99">
        <f>IF(O252="zákl. přenesená",K252,0)</f>
        <v>0</v>
      </c>
      <c r="BH252" s="99">
        <f>IF(O252="sníž. přenesená",K252,0)</f>
        <v>0</v>
      </c>
      <c r="BI252" s="99">
        <f>IF(O252="nulová",K252,0)</f>
        <v>0</v>
      </c>
      <c r="BJ252" s="90" t="s">
        <v>22</v>
      </c>
      <c r="BK252" s="99">
        <f>ROUND(P252*H252,1)</f>
        <v>0</v>
      </c>
      <c r="BL252" s="90" t="s">
        <v>143</v>
      </c>
      <c r="BM252" s="98" t="s">
        <v>295</v>
      </c>
    </row>
    <row r="253" spans="2:65" s="22" customFormat="1" ht="21.75" customHeight="1">
      <c r="B253" s="23"/>
      <c r="C253" s="122" t="s">
        <v>281</v>
      </c>
      <c r="D253" s="122" t="s">
        <v>180</v>
      </c>
      <c r="E253" s="121" t="s">
        <v>190</v>
      </c>
      <c r="F253" s="120" t="s">
        <v>189</v>
      </c>
      <c r="G253" s="119" t="s">
        <v>137</v>
      </c>
      <c r="H253" s="118">
        <v>31.5</v>
      </c>
      <c r="I253" s="222"/>
      <c r="J253" s="116"/>
      <c r="K253" s="117">
        <f>ROUND(P253*H253,1)</f>
        <v>0</v>
      </c>
      <c r="L253" s="116"/>
      <c r="M253" s="115"/>
      <c r="N253" s="221" t="s">
        <v>20</v>
      </c>
      <c r="O253" s="114" t="s">
        <v>73</v>
      </c>
      <c r="P253" s="113">
        <f>I253+J253</f>
        <v>0</v>
      </c>
      <c r="Q253" s="113">
        <f>ROUND(I253*H253,1)</f>
        <v>0</v>
      </c>
      <c r="R253" s="113">
        <f>ROUND(J253*H253,1)</f>
        <v>0</v>
      </c>
      <c r="T253" s="112">
        <f>S253*H253</f>
        <v>0</v>
      </c>
      <c r="U253" s="112">
        <v>0.0002</v>
      </c>
      <c r="V253" s="112">
        <f>U253*H253</f>
        <v>0.0063</v>
      </c>
      <c r="W253" s="112">
        <v>0</v>
      </c>
      <c r="X253" s="111">
        <f>W253*H253</f>
        <v>0</v>
      </c>
      <c r="AR253" s="98" t="s">
        <v>293</v>
      </c>
      <c r="AT253" s="98" t="s">
        <v>180</v>
      </c>
      <c r="AU253" s="98" t="s">
        <v>22</v>
      </c>
      <c r="AY253" s="90" t="s">
        <v>100</v>
      </c>
      <c r="BE253" s="99">
        <f>IF(O253="základní",K253,0)</f>
        <v>0</v>
      </c>
      <c r="BF253" s="99">
        <f>IF(O253="snížená",K253,0)</f>
        <v>0</v>
      </c>
      <c r="BG253" s="99">
        <f>IF(O253="zákl. přenesená",K253,0)</f>
        <v>0</v>
      </c>
      <c r="BH253" s="99">
        <f>IF(O253="sníž. přenesená",K253,0)</f>
        <v>0</v>
      </c>
      <c r="BI253" s="99">
        <f>IF(O253="nulová",K253,0)</f>
        <v>0</v>
      </c>
      <c r="BJ253" s="90" t="s">
        <v>22</v>
      </c>
      <c r="BK253" s="99">
        <f>ROUND(P253*H253,1)</f>
        <v>0</v>
      </c>
      <c r="BL253" s="90" t="s">
        <v>143</v>
      </c>
      <c r="BM253" s="98" t="s">
        <v>292</v>
      </c>
    </row>
    <row r="254" spans="2:65" s="22" customFormat="1" ht="33" customHeight="1">
      <c r="B254" s="23"/>
      <c r="C254" s="110" t="s">
        <v>277</v>
      </c>
      <c r="D254" s="110" t="s">
        <v>101</v>
      </c>
      <c r="E254" s="109" t="s">
        <v>177</v>
      </c>
      <c r="F254" s="108" t="s">
        <v>176</v>
      </c>
      <c r="G254" s="107" t="s">
        <v>137</v>
      </c>
      <c r="H254" s="106">
        <v>140</v>
      </c>
      <c r="I254" s="218"/>
      <c r="J254" s="218"/>
      <c r="K254" s="105">
        <f>ROUND(P254*H254,1)</f>
        <v>0</v>
      </c>
      <c r="L254" s="104"/>
      <c r="M254" s="23"/>
      <c r="N254" s="220" t="s">
        <v>20</v>
      </c>
      <c r="O254" s="114" t="s">
        <v>73</v>
      </c>
      <c r="P254" s="113">
        <f>I254+J254</f>
        <v>0</v>
      </c>
      <c r="Q254" s="113">
        <f>ROUND(I254*H254,1)</f>
        <v>0</v>
      </c>
      <c r="R254" s="113">
        <f>ROUND(J254*H254,1)</f>
        <v>0</v>
      </c>
      <c r="T254" s="112">
        <f>S254*H254</f>
        <v>0</v>
      </c>
      <c r="U254" s="112">
        <v>0</v>
      </c>
      <c r="V254" s="112">
        <f>U254*H254</f>
        <v>0</v>
      </c>
      <c r="W254" s="112">
        <v>0.003</v>
      </c>
      <c r="X254" s="111">
        <f>W254*H254</f>
        <v>0.42</v>
      </c>
      <c r="AR254" s="98" t="s">
        <v>143</v>
      </c>
      <c r="AT254" s="98" t="s">
        <v>101</v>
      </c>
      <c r="AU254" s="98" t="s">
        <v>22</v>
      </c>
      <c r="AY254" s="90" t="s">
        <v>100</v>
      </c>
      <c r="BE254" s="99">
        <f>IF(O254="základní",K254,0)</f>
        <v>0</v>
      </c>
      <c r="BF254" s="99">
        <f>IF(O254="snížená",K254,0)</f>
        <v>0</v>
      </c>
      <c r="BG254" s="99">
        <f>IF(O254="zákl. přenesená",K254,0)</f>
        <v>0</v>
      </c>
      <c r="BH254" s="99">
        <f>IF(O254="sníž. přenesená",K254,0)</f>
        <v>0</v>
      </c>
      <c r="BI254" s="99">
        <f>IF(O254="nulová",K254,0)</f>
        <v>0</v>
      </c>
      <c r="BJ254" s="90" t="s">
        <v>22</v>
      </c>
      <c r="BK254" s="99">
        <f>ROUND(P254*H254,1)</f>
        <v>0</v>
      </c>
      <c r="BL254" s="90" t="s">
        <v>143</v>
      </c>
      <c r="BM254" s="98" t="s">
        <v>291</v>
      </c>
    </row>
    <row r="255" spans="2:65" s="22" customFormat="1" ht="24.2" customHeight="1">
      <c r="B255" s="23"/>
      <c r="C255" s="110" t="s">
        <v>273</v>
      </c>
      <c r="D255" s="110" t="s">
        <v>101</v>
      </c>
      <c r="E255" s="109" t="s">
        <v>173</v>
      </c>
      <c r="F255" s="108" t="s">
        <v>172</v>
      </c>
      <c r="G255" s="107" t="s">
        <v>137</v>
      </c>
      <c r="H255" s="106">
        <v>60</v>
      </c>
      <c r="I255" s="218"/>
      <c r="J255" s="218"/>
      <c r="K255" s="105">
        <f>ROUND(P255*H255,1)</f>
        <v>0</v>
      </c>
      <c r="L255" s="104"/>
      <c r="M255" s="23"/>
      <c r="N255" s="220" t="s">
        <v>20</v>
      </c>
      <c r="O255" s="114" t="s">
        <v>73</v>
      </c>
      <c r="P255" s="113">
        <f>I255+J255</f>
        <v>0</v>
      </c>
      <c r="Q255" s="113">
        <f>ROUND(I255*H255,1)</f>
        <v>0</v>
      </c>
      <c r="R255" s="113">
        <f>ROUND(J255*H255,1)</f>
        <v>0</v>
      </c>
      <c r="T255" s="112">
        <f>S255*H255</f>
        <v>0</v>
      </c>
      <c r="U255" s="112">
        <v>0</v>
      </c>
      <c r="V255" s="112">
        <f>U255*H255</f>
        <v>0</v>
      </c>
      <c r="W255" s="112">
        <v>0.0035</v>
      </c>
      <c r="X255" s="111">
        <f>W255*H255</f>
        <v>0.21</v>
      </c>
      <c r="AR255" s="98" t="s">
        <v>143</v>
      </c>
      <c r="AT255" s="98" t="s">
        <v>101</v>
      </c>
      <c r="AU255" s="98" t="s">
        <v>22</v>
      </c>
      <c r="AY255" s="90" t="s">
        <v>100</v>
      </c>
      <c r="BE255" s="99">
        <f>IF(O255="základní",K255,0)</f>
        <v>0</v>
      </c>
      <c r="BF255" s="99">
        <f>IF(O255="snížená",K255,0)</f>
        <v>0</v>
      </c>
      <c r="BG255" s="99">
        <f>IF(O255="zákl. přenesená",K255,0)</f>
        <v>0</v>
      </c>
      <c r="BH255" s="99">
        <f>IF(O255="sníž. přenesená",K255,0)</f>
        <v>0</v>
      </c>
      <c r="BI255" s="99">
        <f>IF(O255="nulová",K255,0)</f>
        <v>0</v>
      </c>
      <c r="BJ255" s="90" t="s">
        <v>22</v>
      </c>
      <c r="BK255" s="99">
        <f>ROUND(P255*H255,1)</f>
        <v>0</v>
      </c>
      <c r="BL255" s="90" t="s">
        <v>143</v>
      </c>
      <c r="BM255" s="98" t="s">
        <v>290</v>
      </c>
    </row>
    <row r="256" spans="2:65" s="22" customFormat="1" ht="24.2" customHeight="1">
      <c r="B256" s="23"/>
      <c r="C256" s="110" t="s">
        <v>269</v>
      </c>
      <c r="D256" s="110" t="s">
        <v>101</v>
      </c>
      <c r="E256" s="109" t="s">
        <v>157</v>
      </c>
      <c r="F256" s="108" t="s">
        <v>156</v>
      </c>
      <c r="G256" s="107" t="s">
        <v>137</v>
      </c>
      <c r="H256" s="106">
        <v>140</v>
      </c>
      <c r="I256" s="218"/>
      <c r="J256" s="218"/>
      <c r="K256" s="105">
        <f>ROUND(P256*H256,1)</f>
        <v>0</v>
      </c>
      <c r="L256" s="104"/>
      <c r="M256" s="23"/>
      <c r="N256" s="220" t="s">
        <v>20</v>
      </c>
      <c r="O256" s="114" t="s">
        <v>73</v>
      </c>
      <c r="P256" s="113">
        <f>I256+J256</f>
        <v>0</v>
      </c>
      <c r="Q256" s="113">
        <f>ROUND(I256*H256,1)</f>
        <v>0</v>
      </c>
      <c r="R256" s="113">
        <f>ROUND(J256*H256,1)</f>
        <v>0</v>
      </c>
      <c r="T256" s="112">
        <f>S256*H256</f>
        <v>0</v>
      </c>
      <c r="U256" s="112">
        <v>0.00026</v>
      </c>
      <c r="V256" s="112">
        <f>U256*H256</f>
        <v>0.036399999999999995</v>
      </c>
      <c r="W256" s="112">
        <v>0</v>
      </c>
      <c r="X256" s="111">
        <f>W256*H256</f>
        <v>0</v>
      </c>
      <c r="AR256" s="98" t="s">
        <v>143</v>
      </c>
      <c r="AT256" s="98" t="s">
        <v>101</v>
      </c>
      <c r="AU256" s="98" t="s">
        <v>22</v>
      </c>
      <c r="AY256" s="90" t="s">
        <v>100</v>
      </c>
      <c r="BE256" s="99">
        <f>IF(O256="základní",K256,0)</f>
        <v>0</v>
      </c>
      <c r="BF256" s="99">
        <f>IF(O256="snížená",K256,0)</f>
        <v>0</v>
      </c>
      <c r="BG256" s="99">
        <f>IF(O256="zákl. přenesená",K256,0)</f>
        <v>0</v>
      </c>
      <c r="BH256" s="99">
        <f>IF(O256="sníž. přenesená",K256,0)</f>
        <v>0</v>
      </c>
      <c r="BI256" s="99">
        <f>IF(O256="nulová",K256,0)</f>
        <v>0</v>
      </c>
      <c r="BJ256" s="90" t="s">
        <v>22</v>
      </c>
      <c r="BK256" s="99">
        <f>ROUND(P256*H256,1)</f>
        <v>0</v>
      </c>
      <c r="BL256" s="90" t="s">
        <v>143</v>
      </c>
      <c r="BM256" s="98" t="s">
        <v>289</v>
      </c>
    </row>
    <row r="257" spans="2:65" s="22" customFormat="1" ht="24.2" customHeight="1">
      <c r="B257" s="23"/>
      <c r="C257" s="110" t="s">
        <v>265</v>
      </c>
      <c r="D257" s="110" t="s">
        <v>101</v>
      </c>
      <c r="E257" s="109" t="s">
        <v>153</v>
      </c>
      <c r="F257" s="108" t="s">
        <v>152</v>
      </c>
      <c r="G257" s="107" t="s">
        <v>137</v>
      </c>
      <c r="H257" s="106">
        <v>60</v>
      </c>
      <c r="I257" s="218"/>
      <c r="J257" s="218"/>
      <c r="K257" s="105">
        <f>ROUND(P257*H257,1)</f>
        <v>0</v>
      </c>
      <c r="L257" s="104"/>
      <c r="M257" s="23"/>
      <c r="N257" s="220" t="s">
        <v>20</v>
      </c>
      <c r="O257" s="114" t="s">
        <v>73</v>
      </c>
      <c r="P257" s="113">
        <f>I257+J257</f>
        <v>0</v>
      </c>
      <c r="Q257" s="113">
        <f>ROUND(I257*H257,1)</f>
        <v>0</v>
      </c>
      <c r="R257" s="113">
        <f>ROUND(J257*H257,1)</f>
        <v>0</v>
      </c>
      <c r="T257" s="112">
        <f>S257*H257</f>
        <v>0</v>
      </c>
      <c r="U257" s="112">
        <v>0.00026</v>
      </c>
      <c r="V257" s="112">
        <f>U257*H257</f>
        <v>0.0156</v>
      </c>
      <c r="W257" s="112">
        <v>0</v>
      </c>
      <c r="X257" s="111">
        <f>W257*H257</f>
        <v>0</v>
      </c>
      <c r="AR257" s="98" t="s">
        <v>143</v>
      </c>
      <c r="AT257" s="98" t="s">
        <v>101</v>
      </c>
      <c r="AU257" s="98" t="s">
        <v>22</v>
      </c>
      <c r="AY257" s="90" t="s">
        <v>100</v>
      </c>
      <c r="BE257" s="99">
        <f>IF(O257="základní",K257,0)</f>
        <v>0</v>
      </c>
      <c r="BF257" s="99">
        <f>IF(O257="snížená",K257,0)</f>
        <v>0</v>
      </c>
      <c r="BG257" s="99">
        <f>IF(O257="zákl. přenesená",K257,0)</f>
        <v>0</v>
      </c>
      <c r="BH257" s="99">
        <f>IF(O257="sníž. přenesená",K257,0)</f>
        <v>0</v>
      </c>
      <c r="BI257" s="99">
        <f>IF(O257="nulová",K257,0)</f>
        <v>0</v>
      </c>
      <c r="BJ257" s="90" t="s">
        <v>22</v>
      </c>
      <c r="BK257" s="99">
        <f>ROUND(P257*H257,1)</f>
        <v>0</v>
      </c>
      <c r="BL257" s="90" t="s">
        <v>143</v>
      </c>
      <c r="BM257" s="98" t="s">
        <v>288</v>
      </c>
    </row>
    <row r="258" spans="2:65" s="22" customFormat="1" ht="33" customHeight="1">
      <c r="B258" s="23"/>
      <c r="C258" s="110" t="s">
        <v>99</v>
      </c>
      <c r="D258" s="110" t="s">
        <v>101</v>
      </c>
      <c r="E258" s="109" t="s">
        <v>287</v>
      </c>
      <c r="F258" s="108" t="s">
        <v>286</v>
      </c>
      <c r="G258" s="107" t="s">
        <v>144</v>
      </c>
      <c r="H258" s="106">
        <v>13</v>
      </c>
      <c r="I258" s="218"/>
      <c r="J258" s="218"/>
      <c r="K258" s="105">
        <f>ROUND(P258*H258,1)</f>
        <v>0</v>
      </c>
      <c r="L258" s="104"/>
      <c r="M258" s="23"/>
      <c r="N258" s="220" t="s">
        <v>20</v>
      </c>
      <c r="O258" s="114" t="s">
        <v>73</v>
      </c>
      <c r="P258" s="113">
        <f>I258+J258</f>
        <v>0</v>
      </c>
      <c r="Q258" s="113">
        <f>ROUND(I258*H258,1)</f>
        <v>0</v>
      </c>
      <c r="R258" s="113">
        <f>ROUND(J258*H258,1)</f>
        <v>0</v>
      </c>
      <c r="T258" s="112">
        <f>S258*H258</f>
        <v>0</v>
      </c>
      <c r="U258" s="112">
        <v>0</v>
      </c>
      <c r="V258" s="112">
        <f>U258*H258</f>
        <v>0</v>
      </c>
      <c r="W258" s="112">
        <v>0.054</v>
      </c>
      <c r="X258" s="111">
        <f>W258*H258</f>
        <v>0.702</v>
      </c>
      <c r="AR258" s="98" t="s">
        <v>143</v>
      </c>
      <c r="AT258" s="98" t="s">
        <v>101</v>
      </c>
      <c r="AU258" s="98" t="s">
        <v>22</v>
      </c>
      <c r="AY258" s="90" t="s">
        <v>100</v>
      </c>
      <c r="BE258" s="99">
        <f>IF(O258="základní",K258,0)</f>
        <v>0</v>
      </c>
      <c r="BF258" s="99">
        <f>IF(O258="snížená",K258,0)</f>
        <v>0</v>
      </c>
      <c r="BG258" s="99">
        <f>IF(O258="zákl. přenesená",K258,0)</f>
        <v>0</v>
      </c>
      <c r="BH258" s="99">
        <f>IF(O258="sníž. přenesená",K258,0)</f>
        <v>0</v>
      </c>
      <c r="BI258" s="99">
        <f>IF(O258="nulová",K258,0)</f>
        <v>0</v>
      </c>
      <c r="BJ258" s="90" t="s">
        <v>22</v>
      </c>
      <c r="BK258" s="99">
        <f>ROUND(P258*H258,1)</f>
        <v>0</v>
      </c>
      <c r="BL258" s="90" t="s">
        <v>143</v>
      </c>
      <c r="BM258" s="98" t="s">
        <v>285</v>
      </c>
    </row>
    <row r="259" spans="2:65" s="22" customFormat="1" ht="33" customHeight="1">
      <c r="B259" s="23"/>
      <c r="C259" s="110" t="s">
        <v>259</v>
      </c>
      <c r="D259" s="110" t="s">
        <v>101</v>
      </c>
      <c r="E259" s="109" t="s">
        <v>284</v>
      </c>
      <c r="F259" s="108" t="s">
        <v>283</v>
      </c>
      <c r="G259" s="107" t="s">
        <v>144</v>
      </c>
      <c r="H259" s="106">
        <v>13</v>
      </c>
      <c r="I259" s="218"/>
      <c r="J259" s="218"/>
      <c r="K259" s="105">
        <f>ROUND(P259*H259,1)</f>
        <v>0</v>
      </c>
      <c r="L259" s="104"/>
      <c r="M259" s="23"/>
      <c r="N259" s="220" t="s">
        <v>20</v>
      </c>
      <c r="O259" s="114" t="s">
        <v>73</v>
      </c>
      <c r="P259" s="113">
        <f>I259+J259</f>
        <v>0</v>
      </c>
      <c r="Q259" s="113">
        <f>ROUND(I259*H259,1)</f>
        <v>0</v>
      </c>
      <c r="R259" s="113">
        <f>ROUND(J259*H259,1)</f>
        <v>0</v>
      </c>
      <c r="T259" s="112">
        <f>S259*H259</f>
        <v>0</v>
      </c>
      <c r="U259" s="112">
        <v>0.04843</v>
      </c>
      <c r="V259" s="112">
        <f>U259*H259</f>
        <v>0.62959</v>
      </c>
      <c r="W259" s="112">
        <v>0</v>
      </c>
      <c r="X259" s="111">
        <f>W259*H259</f>
        <v>0</v>
      </c>
      <c r="AR259" s="98" t="s">
        <v>143</v>
      </c>
      <c r="AT259" s="98" t="s">
        <v>101</v>
      </c>
      <c r="AU259" s="98" t="s">
        <v>22</v>
      </c>
      <c r="AY259" s="90" t="s">
        <v>100</v>
      </c>
      <c r="BE259" s="99">
        <f>IF(O259="základní",K259,0)</f>
        <v>0</v>
      </c>
      <c r="BF259" s="99">
        <f>IF(O259="snížená",K259,0)</f>
        <v>0</v>
      </c>
      <c r="BG259" s="99">
        <f>IF(O259="zákl. přenesená",K259,0)</f>
        <v>0</v>
      </c>
      <c r="BH259" s="99">
        <f>IF(O259="sníž. přenesená",K259,0)</f>
        <v>0</v>
      </c>
      <c r="BI259" s="99">
        <f>IF(O259="nulová",K259,0)</f>
        <v>0</v>
      </c>
      <c r="BJ259" s="90" t="s">
        <v>22</v>
      </c>
      <c r="BK259" s="99">
        <f>ROUND(P259*H259,1)</f>
        <v>0</v>
      </c>
      <c r="BL259" s="90" t="s">
        <v>143</v>
      </c>
      <c r="BM259" s="98" t="s">
        <v>282</v>
      </c>
    </row>
    <row r="260" spans="2:65" s="22" customFormat="1" ht="21.75" customHeight="1">
      <c r="B260" s="23"/>
      <c r="C260" s="110" t="s">
        <v>223</v>
      </c>
      <c r="D260" s="110" t="s">
        <v>101</v>
      </c>
      <c r="E260" s="109" t="s">
        <v>280</v>
      </c>
      <c r="F260" s="108" t="s">
        <v>279</v>
      </c>
      <c r="G260" s="107" t="s">
        <v>144</v>
      </c>
      <c r="H260" s="106">
        <v>1</v>
      </c>
      <c r="I260" s="218"/>
      <c r="J260" s="218"/>
      <c r="K260" s="105">
        <f>ROUND(P260*H260,1)</f>
        <v>0</v>
      </c>
      <c r="L260" s="104"/>
      <c r="M260" s="23"/>
      <c r="N260" s="220" t="s">
        <v>20</v>
      </c>
      <c r="O260" s="114" t="s">
        <v>73</v>
      </c>
      <c r="P260" s="113">
        <f>I260+J260</f>
        <v>0</v>
      </c>
      <c r="Q260" s="113">
        <f>ROUND(I260*H260,1)</f>
        <v>0</v>
      </c>
      <c r="R260" s="113">
        <f>ROUND(J260*H260,1)</f>
        <v>0</v>
      </c>
      <c r="T260" s="112">
        <f>S260*H260</f>
        <v>0</v>
      </c>
      <c r="U260" s="112">
        <v>0</v>
      </c>
      <c r="V260" s="112">
        <f>U260*H260</f>
        <v>0</v>
      </c>
      <c r="W260" s="112">
        <v>0</v>
      </c>
      <c r="X260" s="111">
        <f>W260*H260</f>
        <v>0</v>
      </c>
      <c r="AR260" s="98" t="s">
        <v>143</v>
      </c>
      <c r="AT260" s="98" t="s">
        <v>101</v>
      </c>
      <c r="AU260" s="98" t="s">
        <v>22</v>
      </c>
      <c r="AY260" s="90" t="s">
        <v>100</v>
      </c>
      <c r="BE260" s="99">
        <f>IF(O260="základní",K260,0)</f>
        <v>0</v>
      </c>
      <c r="BF260" s="99">
        <f>IF(O260="snížená",K260,0)</f>
        <v>0</v>
      </c>
      <c r="BG260" s="99">
        <f>IF(O260="zákl. přenesená",K260,0)</f>
        <v>0</v>
      </c>
      <c r="BH260" s="99">
        <f>IF(O260="sníž. přenesená",K260,0)</f>
        <v>0</v>
      </c>
      <c r="BI260" s="99">
        <f>IF(O260="nulová",K260,0)</f>
        <v>0</v>
      </c>
      <c r="BJ260" s="90" t="s">
        <v>22</v>
      </c>
      <c r="BK260" s="99">
        <f>ROUND(P260*H260,1)</f>
        <v>0</v>
      </c>
      <c r="BL260" s="90" t="s">
        <v>143</v>
      </c>
      <c r="BM260" s="98" t="s">
        <v>278</v>
      </c>
    </row>
    <row r="261" spans="2:65" s="22" customFormat="1" ht="16.5" customHeight="1">
      <c r="B261" s="23"/>
      <c r="C261" s="110" t="s">
        <v>219</v>
      </c>
      <c r="D261" s="110" t="s">
        <v>101</v>
      </c>
      <c r="E261" s="109" t="s">
        <v>276</v>
      </c>
      <c r="F261" s="108" t="s">
        <v>275</v>
      </c>
      <c r="G261" s="107" t="s">
        <v>144</v>
      </c>
      <c r="H261" s="106">
        <v>11</v>
      </c>
      <c r="I261" s="218"/>
      <c r="J261" s="218"/>
      <c r="K261" s="105">
        <f>ROUND(P261*H261,1)</f>
        <v>0</v>
      </c>
      <c r="L261" s="104"/>
      <c r="M261" s="23"/>
      <c r="N261" s="220" t="s">
        <v>20</v>
      </c>
      <c r="O261" s="114" t="s">
        <v>73</v>
      </c>
      <c r="P261" s="113">
        <f>I261+J261</f>
        <v>0</v>
      </c>
      <c r="Q261" s="113">
        <f>ROUND(I261*H261,1)</f>
        <v>0</v>
      </c>
      <c r="R261" s="113">
        <f>ROUND(J261*H261,1)</f>
        <v>0</v>
      </c>
      <c r="T261" s="112">
        <f>S261*H261</f>
        <v>0</v>
      </c>
      <c r="U261" s="112">
        <v>0</v>
      </c>
      <c r="V261" s="112">
        <f>U261*H261</f>
        <v>0</v>
      </c>
      <c r="W261" s="112">
        <v>0</v>
      </c>
      <c r="X261" s="111">
        <f>W261*H261</f>
        <v>0</v>
      </c>
      <c r="AR261" s="98" t="s">
        <v>143</v>
      </c>
      <c r="AT261" s="98" t="s">
        <v>101</v>
      </c>
      <c r="AU261" s="98" t="s">
        <v>22</v>
      </c>
      <c r="AY261" s="90" t="s">
        <v>100</v>
      </c>
      <c r="BE261" s="99">
        <f>IF(O261="základní",K261,0)</f>
        <v>0</v>
      </c>
      <c r="BF261" s="99">
        <f>IF(O261="snížená",K261,0)</f>
        <v>0</v>
      </c>
      <c r="BG261" s="99">
        <f>IF(O261="zákl. přenesená",K261,0)</f>
        <v>0</v>
      </c>
      <c r="BH261" s="99">
        <f>IF(O261="sníž. přenesená",K261,0)</f>
        <v>0</v>
      </c>
      <c r="BI261" s="99">
        <f>IF(O261="nulová",K261,0)</f>
        <v>0</v>
      </c>
      <c r="BJ261" s="90" t="s">
        <v>22</v>
      </c>
      <c r="BK261" s="99">
        <f>ROUND(P261*H261,1)</f>
        <v>0</v>
      </c>
      <c r="BL261" s="90" t="s">
        <v>143</v>
      </c>
      <c r="BM261" s="98" t="s">
        <v>274</v>
      </c>
    </row>
    <row r="262" spans="2:65" s="22" customFormat="1" ht="16.5" customHeight="1">
      <c r="B262" s="23"/>
      <c r="C262" s="110" t="s">
        <v>215</v>
      </c>
      <c r="D262" s="110" t="s">
        <v>101</v>
      </c>
      <c r="E262" s="109" t="s">
        <v>272</v>
      </c>
      <c r="F262" s="108" t="s">
        <v>271</v>
      </c>
      <c r="G262" s="107" t="s">
        <v>144</v>
      </c>
      <c r="H262" s="106">
        <v>11</v>
      </c>
      <c r="I262" s="218"/>
      <c r="J262" s="218"/>
      <c r="K262" s="105">
        <f>ROUND(P262*H262,1)</f>
        <v>0</v>
      </c>
      <c r="L262" s="104"/>
      <c r="M262" s="23"/>
      <c r="N262" s="220" t="s">
        <v>20</v>
      </c>
      <c r="O262" s="114" t="s">
        <v>73</v>
      </c>
      <c r="P262" s="113">
        <f>I262+J262</f>
        <v>0</v>
      </c>
      <c r="Q262" s="113">
        <f>ROUND(I262*H262,1)</f>
        <v>0</v>
      </c>
      <c r="R262" s="113">
        <f>ROUND(J262*H262,1)</f>
        <v>0</v>
      </c>
      <c r="T262" s="112">
        <f>S262*H262</f>
        <v>0</v>
      </c>
      <c r="U262" s="112">
        <v>0</v>
      </c>
      <c r="V262" s="112">
        <f>U262*H262</f>
        <v>0</v>
      </c>
      <c r="W262" s="112">
        <v>0</v>
      </c>
      <c r="X262" s="111">
        <f>W262*H262</f>
        <v>0</v>
      </c>
      <c r="AR262" s="98" t="s">
        <v>143</v>
      </c>
      <c r="AT262" s="98" t="s">
        <v>101</v>
      </c>
      <c r="AU262" s="98" t="s">
        <v>22</v>
      </c>
      <c r="AY262" s="90" t="s">
        <v>100</v>
      </c>
      <c r="BE262" s="99">
        <f>IF(O262="základní",K262,0)</f>
        <v>0</v>
      </c>
      <c r="BF262" s="99">
        <f>IF(O262="snížená",K262,0)</f>
        <v>0</v>
      </c>
      <c r="BG262" s="99">
        <f>IF(O262="zákl. přenesená",K262,0)</f>
        <v>0</v>
      </c>
      <c r="BH262" s="99">
        <f>IF(O262="sníž. přenesená",K262,0)</f>
        <v>0</v>
      </c>
      <c r="BI262" s="99">
        <f>IF(O262="nulová",K262,0)</f>
        <v>0</v>
      </c>
      <c r="BJ262" s="90" t="s">
        <v>22</v>
      </c>
      <c r="BK262" s="99">
        <f>ROUND(P262*H262,1)</f>
        <v>0</v>
      </c>
      <c r="BL262" s="90" t="s">
        <v>143</v>
      </c>
      <c r="BM262" s="98" t="s">
        <v>270</v>
      </c>
    </row>
    <row r="263" spans="2:65" s="22" customFormat="1" ht="16.5" customHeight="1">
      <c r="B263" s="23"/>
      <c r="C263" s="110" t="s">
        <v>210</v>
      </c>
      <c r="D263" s="110" t="s">
        <v>101</v>
      </c>
      <c r="E263" s="109" t="s">
        <v>268</v>
      </c>
      <c r="F263" s="108" t="s">
        <v>267</v>
      </c>
      <c r="G263" s="107" t="s">
        <v>144</v>
      </c>
      <c r="H263" s="106">
        <v>1</v>
      </c>
      <c r="I263" s="218"/>
      <c r="J263" s="218"/>
      <c r="K263" s="105">
        <f>ROUND(P263*H263,1)</f>
        <v>0</v>
      </c>
      <c r="L263" s="104"/>
      <c r="M263" s="23"/>
      <c r="N263" s="220" t="s">
        <v>20</v>
      </c>
      <c r="O263" s="114" t="s">
        <v>73</v>
      </c>
      <c r="P263" s="113">
        <f>I263+J263</f>
        <v>0</v>
      </c>
      <c r="Q263" s="113">
        <f>ROUND(I263*H263,1)</f>
        <v>0</v>
      </c>
      <c r="R263" s="113">
        <f>ROUND(J263*H263,1)</f>
        <v>0</v>
      </c>
      <c r="T263" s="112">
        <f>S263*H263</f>
        <v>0</v>
      </c>
      <c r="U263" s="112">
        <v>0</v>
      </c>
      <c r="V263" s="112">
        <f>U263*H263</f>
        <v>0</v>
      </c>
      <c r="W263" s="112">
        <v>0</v>
      </c>
      <c r="X263" s="111">
        <f>W263*H263</f>
        <v>0</v>
      </c>
      <c r="AR263" s="98" t="s">
        <v>143</v>
      </c>
      <c r="AT263" s="98" t="s">
        <v>101</v>
      </c>
      <c r="AU263" s="98" t="s">
        <v>22</v>
      </c>
      <c r="AY263" s="90" t="s">
        <v>100</v>
      </c>
      <c r="BE263" s="99">
        <f>IF(O263="základní",K263,0)</f>
        <v>0</v>
      </c>
      <c r="BF263" s="99">
        <f>IF(O263="snížená",K263,0)</f>
        <v>0</v>
      </c>
      <c r="BG263" s="99">
        <f>IF(O263="zákl. přenesená",K263,0)</f>
        <v>0</v>
      </c>
      <c r="BH263" s="99">
        <f>IF(O263="sníž. přenesená",K263,0)</f>
        <v>0</v>
      </c>
      <c r="BI263" s="99">
        <f>IF(O263="nulová",K263,0)</f>
        <v>0</v>
      </c>
      <c r="BJ263" s="90" t="s">
        <v>22</v>
      </c>
      <c r="BK263" s="99">
        <f>ROUND(P263*H263,1)</f>
        <v>0</v>
      </c>
      <c r="BL263" s="90" t="s">
        <v>143</v>
      </c>
      <c r="BM263" s="98" t="s">
        <v>266</v>
      </c>
    </row>
    <row r="264" spans="2:65" s="22" customFormat="1" ht="24.2" customHeight="1">
      <c r="B264" s="23"/>
      <c r="C264" s="110" t="s">
        <v>206</v>
      </c>
      <c r="D264" s="110" t="s">
        <v>101</v>
      </c>
      <c r="E264" s="109" t="s">
        <v>817</v>
      </c>
      <c r="F264" s="108" t="s">
        <v>816</v>
      </c>
      <c r="G264" s="107" t="s">
        <v>137</v>
      </c>
      <c r="H264" s="106">
        <v>300</v>
      </c>
      <c r="I264" s="218"/>
      <c r="J264" s="218"/>
      <c r="K264" s="105">
        <f>ROUND(P264*H264,1)</f>
        <v>0</v>
      </c>
      <c r="L264" s="104"/>
      <c r="M264" s="23"/>
      <c r="N264" s="220" t="s">
        <v>20</v>
      </c>
      <c r="O264" s="114" t="s">
        <v>73</v>
      </c>
      <c r="P264" s="113">
        <f>I264+J264</f>
        <v>0</v>
      </c>
      <c r="Q264" s="113">
        <f>ROUND(I264*H264,1)</f>
        <v>0</v>
      </c>
      <c r="R264" s="113">
        <f>ROUND(J264*H264,1)</f>
        <v>0</v>
      </c>
      <c r="T264" s="112">
        <f>S264*H264</f>
        <v>0</v>
      </c>
      <c r="U264" s="112">
        <v>0</v>
      </c>
      <c r="V264" s="112">
        <f>U264*H264</f>
        <v>0</v>
      </c>
      <c r="W264" s="112">
        <v>0</v>
      </c>
      <c r="X264" s="111">
        <f>W264*H264</f>
        <v>0</v>
      </c>
      <c r="AR264" s="98" t="s">
        <v>143</v>
      </c>
      <c r="AT264" s="98" t="s">
        <v>101</v>
      </c>
      <c r="AU264" s="98" t="s">
        <v>22</v>
      </c>
      <c r="AY264" s="90" t="s">
        <v>100</v>
      </c>
      <c r="BE264" s="99">
        <f>IF(O264="základní",K264,0)</f>
        <v>0</v>
      </c>
      <c r="BF264" s="99">
        <f>IF(O264="snížená",K264,0)</f>
        <v>0</v>
      </c>
      <c r="BG264" s="99">
        <f>IF(O264="zákl. přenesená",K264,0)</f>
        <v>0</v>
      </c>
      <c r="BH264" s="99">
        <f>IF(O264="sníž. přenesená",K264,0)</f>
        <v>0</v>
      </c>
      <c r="BI264" s="99">
        <f>IF(O264="nulová",K264,0)</f>
        <v>0</v>
      </c>
      <c r="BJ264" s="90" t="s">
        <v>22</v>
      </c>
      <c r="BK264" s="99">
        <f>ROUND(P264*H264,1)</f>
        <v>0</v>
      </c>
      <c r="BL264" s="90" t="s">
        <v>143</v>
      </c>
      <c r="BM264" s="98" t="s">
        <v>815</v>
      </c>
    </row>
    <row r="265" spans="2:63" s="123" customFormat="1" ht="25.9" customHeight="1">
      <c r="B265" s="131"/>
      <c r="D265" s="125" t="s">
        <v>32</v>
      </c>
      <c r="E265" s="133" t="s">
        <v>264</v>
      </c>
      <c r="F265" s="133" t="s">
        <v>263</v>
      </c>
      <c r="I265" s="223"/>
      <c r="J265" s="223"/>
      <c r="K265" s="132">
        <f>BK265</f>
        <v>0</v>
      </c>
      <c r="M265" s="131"/>
      <c r="N265" s="130"/>
      <c r="Q265" s="129">
        <f>SUM(Q266:Q275)</f>
        <v>0</v>
      </c>
      <c r="R265" s="129">
        <f>SUM(R266:R275)</f>
        <v>0</v>
      </c>
      <c r="T265" s="128">
        <f>SUM(T266:T275)</f>
        <v>0</v>
      </c>
      <c r="V265" s="128">
        <f>SUM(V266:V275)</f>
        <v>0</v>
      </c>
      <c r="X265" s="127">
        <f>SUM(X266:X275)</f>
        <v>0.37855</v>
      </c>
      <c r="AR265" s="125" t="s">
        <v>224</v>
      </c>
      <c r="AT265" s="126" t="s">
        <v>32</v>
      </c>
      <c r="AU265" s="126" t="s">
        <v>31</v>
      </c>
      <c r="AY265" s="125" t="s">
        <v>100</v>
      </c>
      <c r="BK265" s="124">
        <f>SUM(BK266:BK275)</f>
        <v>0</v>
      </c>
    </row>
    <row r="266" spans="2:65" s="22" customFormat="1" ht="24.2" customHeight="1">
      <c r="B266" s="23"/>
      <c r="C266" s="110" t="s">
        <v>203</v>
      </c>
      <c r="D266" s="110" t="s">
        <v>101</v>
      </c>
      <c r="E266" s="109" t="s">
        <v>262</v>
      </c>
      <c r="F266" s="108" t="s">
        <v>261</v>
      </c>
      <c r="G266" s="107" t="s">
        <v>144</v>
      </c>
      <c r="H266" s="106">
        <v>1</v>
      </c>
      <c r="I266" s="218"/>
      <c r="J266" s="218"/>
      <c r="K266" s="105">
        <f>ROUND(P266*H266,1)</f>
        <v>0</v>
      </c>
      <c r="L266" s="104"/>
      <c r="M266" s="23"/>
      <c r="N266" s="220" t="s">
        <v>20</v>
      </c>
      <c r="O266" s="114" t="s">
        <v>73</v>
      </c>
      <c r="P266" s="113">
        <f>I266+J266</f>
        <v>0</v>
      </c>
      <c r="Q266" s="113">
        <f>ROUND(I266*H266,1)</f>
        <v>0</v>
      </c>
      <c r="R266" s="113">
        <f>ROUND(J266*H266,1)</f>
        <v>0</v>
      </c>
      <c r="T266" s="112">
        <f>S266*H266</f>
        <v>0</v>
      </c>
      <c r="U266" s="112">
        <v>0</v>
      </c>
      <c r="V266" s="112">
        <f>U266*H266</f>
        <v>0</v>
      </c>
      <c r="W266" s="112">
        <v>0.02</v>
      </c>
      <c r="X266" s="111">
        <f>W266*H266</f>
        <v>0.02</v>
      </c>
      <c r="AR266" s="98" t="s">
        <v>143</v>
      </c>
      <c r="AT266" s="98" t="s">
        <v>101</v>
      </c>
      <c r="AU266" s="98" t="s">
        <v>22</v>
      </c>
      <c r="AY266" s="90" t="s">
        <v>100</v>
      </c>
      <c r="BE266" s="99">
        <f>IF(O266="základní",K266,0)</f>
        <v>0</v>
      </c>
      <c r="BF266" s="99">
        <f>IF(O266="snížená",K266,0)</f>
        <v>0</v>
      </c>
      <c r="BG266" s="99">
        <f>IF(O266="zákl. přenesená",K266,0)</f>
        <v>0</v>
      </c>
      <c r="BH266" s="99">
        <f>IF(O266="sníž. přenesená",K266,0)</f>
        <v>0</v>
      </c>
      <c r="BI266" s="99">
        <f>IF(O266="nulová",K266,0)</f>
        <v>0</v>
      </c>
      <c r="BJ266" s="90" t="s">
        <v>22</v>
      </c>
      <c r="BK266" s="99">
        <f>ROUND(P266*H266,1)</f>
        <v>0</v>
      </c>
      <c r="BL266" s="90" t="s">
        <v>143</v>
      </c>
      <c r="BM266" s="98" t="s">
        <v>260</v>
      </c>
    </row>
    <row r="267" spans="2:65" s="22" customFormat="1" ht="24.2" customHeight="1">
      <c r="B267" s="23"/>
      <c r="C267" s="110" t="s">
        <v>199</v>
      </c>
      <c r="D267" s="110" t="s">
        <v>101</v>
      </c>
      <c r="E267" s="109" t="s">
        <v>258</v>
      </c>
      <c r="F267" s="108" t="s">
        <v>257</v>
      </c>
      <c r="G267" s="107" t="s">
        <v>144</v>
      </c>
      <c r="H267" s="106">
        <v>15</v>
      </c>
      <c r="I267" s="218"/>
      <c r="J267" s="218"/>
      <c r="K267" s="105">
        <f>ROUND(P267*H267,1)</f>
        <v>0</v>
      </c>
      <c r="L267" s="104"/>
      <c r="M267" s="23"/>
      <c r="N267" s="220" t="s">
        <v>20</v>
      </c>
      <c r="O267" s="114" t="s">
        <v>73</v>
      </c>
      <c r="P267" s="113">
        <f>I267+J267</f>
        <v>0</v>
      </c>
      <c r="Q267" s="113">
        <f>ROUND(I267*H267,1)</f>
        <v>0</v>
      </c>
      <c r="R267" s="113">
        <f>ROUND(J267*H267,1)</f>
        <v>0</v>
      </c>
      <c r="T267" s="112">
        <f>S267*H267</f>
        <v>0</v>
      </c>
      <c r="U267" s="112">
        <v>0</v>
      </c>
      <c r="V267" s="112">
        <f>U267*H267</f>
        <v>0</v>
      </c>
      <c r="W267" s="112">
        <v>0.00023</v>
      </c>
      <c r="X267" s="111">
        <f>W267*H267</f>
        <v>0.00345</v>
      </c>
      <c r="AR267" s="98" t="s">
        <v>143</v>
      </c>
      <c r="AT267" s="98" t="s">
        <v>101</v>
      </c>
      <c r="AU267" s="98" t="s">
        <v>22</v>
      </c>
      <c r="AY267" s="90" t="s">
        <v>100</v>
      </c>
      <c r="BE267" s="99">
        <f>IF(O267="základní",K267,0)</f>
        <v>0</v>
      </c>
      <c r="BF267" s="99">
        <f>IF(O267="snížená",K267,0)</f>
        <v>0</v>
      </c>
      <c r="BG267" s="99">
        <f>IF(O267="zákl. přenesená",K267,0)</f>
        <v>0</v>
      </c>
      <c r="BH267" s="99">
        <f>IF(O267="sníž. přenesená",K267,0)</f>
        <v>0</v>
      </c>
      <c r="BI267" s="99">
        <f>IF(O267="nulová",K267,0)</f>
        <v>0</v>
      </c>
      <c r="BJ267" s="90" t="s">
        <v>22</v>
      </c>
      <c r="BK267" s="99">
        <f>ROUND(P267*H267,1)</f>
        <v>0</v>
      </c>
      <c r="BL267" s="90" t="s">
        <v>143</v>
      </c>
      <c r="BM267" s="98" t="s">
        <v>256</v>
      </c>
    </row>
    <row r="268" spans="2:65" s="22" customFormat="1" ht="24.2" customHeight="1">
      <c r="B268" s="23"/>
      <c r="C268" s="110" t="s">
        <v>195</v>
      </c>
      <c r="D268" s="110" t="s">
        <v>101</v>
      </c>
      <c r="E268" s="109" t="s">
        <v>254</v>
      </c>
      <c r="F268" s="108" t="s">
        <v>253</v>
      </c>
      <c r="G268" s="107" t="s">
        <v>252</v>
      </c>
      <c r="H268" s="106">
        <v>1</v>
      </c>
      <c r="I268" s="218"/>
      <c r="J268" s="218"/>
      <c r="K268" s="105">
        <f>ROUND(P268*H268,1)</f>
        <v>0</v>
      </c>
      <c r="L268" s="104"/>
      <c r="M268" s="23"/>
      <c r="N268" s="220" t="s">
        <v>20</v>
      </c>
      <c r="O268" s="114" t="s">
        <v>73</v>
      </c>
      <c r="P268" s="113">
        <f>I268+J268</f>
        <v>0</v>
      </c>
      <c r="Q268" s="113">
        <f>ROUND(I268*H268,1)</f>
        <v>0</v>
      </c>
      <c r="R268" s="113">
        <f>ROUND(J268*H268,1)</f>
        <v>0</v>
      </c>
      <c r="T268" s="112">
        <f>S268*H268</f>
        <v>0</v>
      </c>
      <c r="U268" s="112">
        <v>0</v>
      </c>
      <c r="V268" s="112">
        <f>U268*H268</f>
        <v>0</v>
      </c>
      <c r="W268" s="112">
        <v>0</v>
      </c>
      <c r="X268" s="111">
        <f>W268*H268</f>
        <v>0</v>
      </c>
      <c r="AR268" s="98" t="s">
        <v>143</v>
      </c>
      <c r="AT268" s="98" t="s">
        <v>101</v>
      </c>
      <c r="AU268" s="98" t="s">
        <v>22</v>
      </c>
      <c r="AY268" s="90" t="s">
        <v>100</v>
      </c>
      <c r="BE268" s="99">
        <f>IF(O268="základní",K268,0)</f>
        <v>0</v>
      </c>
      <c r="BF268" s="99">
        <f>IF(O268="snížená",K268,0)</f>
        <v>0</v>
      </c>
      <c r="BG268" s="99">
        <f>IF(O268="zákl. přenesená",K268,0)</f>
        <v>0</v>
      </c>
      <c r="BH268" s="99">
        <f>IF(O268="sníž. přenesená",K268,0)</f>
        <v>0</v>
      </c>
      <c r="BI268" s="99">
        <f>IF(O268="nulová",K268,0)</f>
        <v>0</v>
      </c>
      <c r="BJ268" s="90" t="s">
        <v>22</v>
      </c>
      <c r="BK268" s="99">
        <f>ROUND(P268*H268,1)</f>
        <v>0</v>
      </c>
      <c r="BL268" s="90" t="s">
        <v>143</v>
      </c>
      <c r="BM268" s="98" t="s">
        <v>251</v>
      </c>
    </row>
    <row r="269" spans="2:65" s="22" customFormat="1" ht="24.2" customHeight="1">
      <c r="B269" s="23"/>
      <c r="C269" s="110" t="s">
        <v>191</v>
      </c>
      <c r="D269" s="110" t="s">
        <v>101</v>
      </c>
      <c r="E269" s="109" t="s">
        <v>249</v>
      </c>
      <c r="F269" s="108" t="s">
        <v>248</v>
      </c>
      <c r="G269" s="107" t="s">
        <v>137</v>
      </c>
      <c r="H269" s="106">
        <v>40</v>
      </c>
      <c r="I269" s="218"/>
      <c r="J269" s="218"/>
      <c r="K269" s="105">
        <f>ROUND(P269*H269,1)</f>
        <v>0</v>
      </c>
      <c r="L269" s="104"/>
      <c r="M269" s="23"/>
      <c r="N269" s="220" t="s">
        <v>20</v>
      </c>
      <c r="O269" s="114" t="s">
        <v>73</v>
      </c>
      <c r="P269" s="113">
        <f>I269+J269</f>
        <v>0</v>
      </c>
      <c r="Q269" s="113">
        <f>ROUND(I269*H269,1)</f>
        <v>0</v>
      </c>
      <c r="R269" s="113">
        <f>ROUND(J269*H269,1)</f>
        <v>0</v>
      </c>
      <c r="T269" s="112">
        <f>S269*H269</f>
        <v>0</v>
      </c>
      <c r="U269" s="112">
        <v>0</v>
      </c>
      <c r="V269" s="112">
        <f>U269*H269</f>
        <v>0</v>
      </c>
      <c r="W269" s="112">
        <v>0</v>
      </c>
      <c r="X269" s="111">
        <f>W269*H269</f>
        <v>0</v>
      </c>
      <c r="AR269" s="98" t="s">
        <v>143</v>
      </c>
      <c r="AT269" s="98" t="s">
        <v>101</v>
      </c>
      <c r="AU269" s="98" t="s">
        <v>22</v>
      </c>
      <c r="AY269" s="90" t="s">
        <v>100</v>
      </c>
      <c r="BE269" s="99">
        <f>IF(O269="základní",K269,0)</f>
        <v>0</v>
      </c>
      <c r="BF269" s="99">
        <f>IF(O269="snížená",K269,0)</f>
        <v>0</v>
      </c>
      <c r="BG269" s="99">
        <f>IF(O269="zákl. přenesená",K269,0)</f>
        <v>0</v>
      </c>
      <c r="BH269" s="99">
        <f>IF(O269="sníž. přenesená",K269,0)</f>
        <v>0</v>
      </c>
      <c r="BI269" s="99">
        <f>IF(O269="nulová",K269,0)</f>
        <v>0</v>
      </c>
      <c r="BJ269" s="90" t="s">
        <v>22</v>
      </c>
      <c r="BK269" s="99">
        <f>ROUND(P269*H269,1)</f>
        <v>0</v>
      </c>
      <c r="BL269" s="90" t="s">
        <v>143</v>
      </c>
      <c r="BM269" s="98" t="s">
        <v>247</v>
      </c>
    </row>
    <row r="270" spans="2:65" s="22" customFormat="1" ht="37.9" customHeight="1">
      <c r="B270" s="23"/>
      <c r="C270" s="110" t="s">
        <v>187</v>
      </c>
      <c r="D270" s="110" t="s">
        <v>101</v>
      </c>
      <c r="E270" s="109" t="s">
        <v>245</v>
      </c>
      <c r="F270" s="108" t="s">
        <v>244</v>
      </c>
      <c r="G270" s="107" t="s">
        <v>137</v>
      </c>
      <c r="H270" s="106">
        <v>35</v>
      </c>
      <c r="I270" s="218"/>
      <c r="J270" s="218"/>
      <c r="K270" s="105">
        <f>ROUND(P270*H270,1)</f>
        <v>0</v>
      </c>
      <c r="L270" s="104"/>
      <c r="M270" s="23"/>
      <c r="N270" s="220" t="s">
        <v>20</v>
      </c>
      <c r="O270" s="114" t="s">
        <v>73</v>
      </c>
      <c r="P270" s="113">
        <f>I270+J270</f>
        <v>0</v>
      </c>
      <c r="Q270" s="113">
        <f>ROUND(I270*H270,1)</f>
        <v>0</v>
      </c>
      <c r="R270" s="113">
        <f>ROUND(J270*H270,1)</f>
        <v>0</v>
      </c>
      <c r="T270" s="112">
        <f>S270*H270</f>
        <v>0</v>
      </c>
      <c r="U270" s="112">
        <v>0</v>
      </c>
      <c r="V270" s="112">
        <f>U270*H270</f>
        <v>0</v>
      </c>
      <c r="W270" s="112">
        <v>0</v>
      </c>
      <c r="X270" s="111">
        <f>W270*H270</f>
        <v>0</v>
      </c>
      <c r="AR270" s="98" t="s">
        <v>143</v>
      </c>
      <c r="AT270" s="98" t="s">
        <v>101</v>
      </c>
      <c r="AU270" s="98" t="s">
        <v>22</v>
      </c>
      <c r="AY270" s="90" t="s">
        <v>100</v>
      </c>
      <c r="BE270" s="99">
        <f>IF(O270="základní",K270,0)</f>
        <v>0</v>
      </c>
      <c r="BF270" s="99">
        <f>IF(O270="snížená",K270,0)</f>
        <v>0</v>
      </c>
      <c r="BG270" s="99">
        <f>IF(O270="zákl. přenesená",K270,0)</f>
        <v>0</v>
      </c>
      <c r="BH270" s="99">
        <f>IF(O270="sníž. přenesená",K270,0)</f>
        <v>0</v>
      </c>
      <c r="BI270" s="99">
        <f>IF(O270="nulová",K270,0)</f>
        <v>0</v>
      </c>
      <c r="BJ270" s="90" t="s">
        <v>22</v>
      </c>
      <c r="BK270" s="99">
        <f>ROUND(P270*H270,1)</f>
        <v>0</v>
      </c>
      <c r="BL270" s="90" t="s">
        <v>143</v>
      </c>
      <c r="BM270" s="98" t="s">
        <v>243</v>
      </c>
    </row>
    <row r="271" spans="2:65" s="22" customFormat="1" ht="16.5" customHeight="1">
      <c r="B271" s="23"/>
      <c r="C271" s="110" t="s">
        <v>183</v>
      </c>
      <c r="D271" s="110" t="s">
        <v>101</v>
      </c>
      <c r="E271" s="109" t="s">
        <v>241</v>
      </c>
      <c r="F271" s="108" t="s">
        <v>240</v>
      </c>
      <c r="G271" s="107" t="s">
        <v>137</v>
      </c>
      <c r="H271" s="106">
        <v>35</v>
      </c>
      <c r="I271" s="218"/>
      <c r="J271" s="218"/>
      <c r="K271" s="105">
        <f>ROUND(P271*H271,1)</f>
        <v>0</v>
      </c>
      <c r="L271" s="104"/>
      <c r="M271" s="23"/>
      <c r="N271" s="220" t="s">
        <v>20</v>
      </c>
      <c r="O271" s="114" t="s">
        <v>73</v>
      </c>
      <c r="P271" s="113">
        <f>I271+J271</f>
        <v>0</v>
      </c>
      <c r="Q271" s="113">
        <f>ROUND(I271*H271,1)</f>
        <v>0</v>
      </c>
      <c r="R271" s="113">
        <f>ROUND(J271*H271,1)</f>
        <v>0</v>
      </c>
      <c r="T271" s="112">
        <f>S271*H271</f>
        <v>0</v>
      </c>
      <c r="U271" s="112">
        <v>0</v>
      </c>
      <c r="V271" s="112">
        <f>U271*H271</f>
        <v>0</v>
      </c>
      <c r="W271" s="112">
        <v>0.0045</v>
      </c>
      <c r="X271" s="111">
        <f>W271*H271</f>
        <v>0.1575</v>
      </c>
      <c r="AR271" s="98" t="s">
        <v>143</v>
      </c>
      <c r="AT271" s="98" t="s">
        <v>101</v>
      </c>
      <c r="AU271" s="98" t="s">
        <v>22</v>
      </c>
      <c r="AY271" s="90" t="s">
        <v>100</v>
      </c>
      <c r="BE271" s="99">
        <f>IF(O271="základní",K271,0)</f>
        <v>0</v>
      </c>
      <c r="BF271" s="99">
        <f>IF(O271="snížená",K271,0)</f>
        <v>0</v>
      </c>
      <c r="BG271" s="99">
        <f>IF(O271="zákl. přenesená",K271,0)</f>
        <v>0</v>
      </c>
      <c r="BH271" s="99">
        <f>IF(O271="sníž. přenesená",K271,0)</f>
        <v>0</v>
      </c>
      <c r="BI271" s="99">
        <f>IF(O271="nulová",K271,0)</f>
        <v>0</v>
      </c>
      <c r="BJ271" s="90" t="s">
        <v>22</v>
      </c>
      <c r="BK271" s="99">
        <f>ROUND(P271*H271,1)</f>
        <v>0</v>
      </c>
      <c r="BL271" s="90" t="s">
        <v>143</v>
      </c>
      <c r="BM271" s="98" t="s">
        <v>239</v>
      </c>
    </row>
    <row r="272" spans="2:65" s="22" customFormat="1" ht="33" customHeight="1">
      <c r="B272" s="23"/>
      <c r="C272" s="110" t="s">
        <v>178</v>
      </c>
      <c r="D272" s="110" t="s">
        <v>101</v>
      </c>
      <c r="E272" s="109" t="s">
        <v>237</v>
      </c>
      <c r="F272" s="108" t="s">
        <v>236</v>
      </c>
      <c r="G272" s="107" t="s">
        <v>137</v>
      </c>
      <c r="H272" s="106">
        <v>40</v>
      </c>
      <c r="I272" s="218"/>
      <c r="J272" s="218"/>
      <c r="K272" s="105">
        <f>ROUND(P272*H272,1)</f>
        <v>0</v>
      </c>
      <c r="L272" s="104"/>
      <c r="M272" s="23"/>
      <c r="N272" s="220" t="s">
        <v>20</v>
      </c>
      <c r="O272" s="114" t="s">
        <v>73</v>
      </c>
      <c r="P272" s="113">
        <f>I272+J272</f>
        <v>0</v>
      </c>
      <c r="Q272" s="113">
        <f>ROUND(I272*H272,1)</f>
        <v>0</v>
      </c>
      <c r="R272" s="113">
        <f>ROUND(J272*H272,1)</f>
        <v>0</v>
      </c>
      <c r="T272" s="112">
        <f>S272*H272</f>
        <v>0</v>
      </c>
      <c r="U272" s="112">
        <v>0</v>
      </c>
      <c r="V272" s="112">
        <f>U272*H272</f>
        <v>0</v>
      </c>
      <c r="W272" s="112">
        <v>0</v>
      </c>
      <c r="X272" s="111">
        <f>W272*H272</f>
        <v>0</v>
      </c>
      <c r="AR272" s="98" t="s">
        <v>143</v>
      </c>
      <c r="AT272" s="98" t="s">
        <v>101</v>
      </c>
      <c r="AU272" s="98" t="s">
        <v>22</v>
      </c>
      <c r="AY272" s="90" t="s">
        <v>100</v>
      </c>
      <c r="BE272" s="99">
        <f>IF(O272="základní",K272,0)</f>
        <v>0</v>
      </c>
      <c r="BF272" s="99">
        <f>IF(O272="snížená",K272,0)</f>
        <v>0</v>
      </c>
      <c r="BG272" s="99">
        <f>IF(O272="zákl. přenesená",K272,0)</f>
        <v>0</v>
      </c>
      <c r="BH272" s="99">
        <f>IF(O272="sníž. přenesená",K272,0)</f>
        <v>0</v>
      </c>
      <c r="BI272" s="99">
        <f>IF(O272="nulová",K272,0)</f>
        <v>0</v>
      </c>
      <c r="BJ272" s="90" t="s">
        <v>22</v>
      </c>
      <c r="BK272" s="99">
        <f>ROUND(P272*H272,1)</f>
        <v>0</v>
      </c>
      <c r="BL272" s="90" t="s">
        <v>143</v>
      </c>
      <c r="BM272" s="98" t="s">
        <v>235</v>
      </c>
    </row>
    <row r="273" spans="2:65" s="22" customFormat="1" ht="16.5" customHeight="1">
      <c r="B273" s="23"/>
      <c r="C273" s="110" t="s">
        <v>174</v>
      </c>
      <c r="D273" s="110" t="s">
        <v>101</v>
      </c>
      <c r="E273" s="109" t="s">
        <v>233</v>
      </c>
      <c r="F273" s="108" t="s">
        <v>232</v>
      </c>
      <c r="G273" s="107" t="s">
        <v>144</v>
      </c>
      <c r="H273" s="106">
        <v>80</v>
      </c>
      <c r="I273" s="218"/>
      <c r="J273" s="218"/>
      <c r="K273" s="105">
        <f>ROUND(P273*H273,1)</f>
        <v>0</v>
      </c>
      <c r="L273" s="104"/>
      <c r="M273" s="23"/>
      <c r="N273" s="220" t="s">
        <v>20</v>
      </c>
      <c r="O273" s="114" t="s">
        <v>73</v>
      </c>
      <c r="P273" s="113">
        <f>I273+J273</f>
        <v>0</v>
      </c>
      <c r="Q273" s="113">
        <f>ROUND(I273*H273,1)</f>
        <v>0</v>
      </c>
      <c r="R273" s="113">
        <f>ROUND(J273*H273,1)</f>
        <v>0</v>
      </c>
      <c r="T273" s="112">
        <f>S273*H273</f>
        <v>0</v>
      </c>
      <c r="U273" s="112">
        <v>0</v>
      </c>
      <c r="V273" s="112">
        <f>U273*H273</f>
        <v>0</v>
      </c>
      <c r="W273" s="112">
        <v>2E-05</v>
      </c>
      <c r="X273" s="111">
        <f>W273*H273</f>
        <v>0.0016</v>
      </c>
      <c r="AR273" s="98" t="s">
        <v>143</v>
      </c>
      <c r="AT273" s="98" t="s">
        <v>101</v>
      </c>
      <c r="AU273" s="98" t="s">
        <v>22</v>
      </c>
      <c r="AY273" s="90" t="s">
        <v>100</v>
      </c>
      <c r="BE273" s="99">
        <f>IF(O273="základní",K273,0)</f>
        <v>0</v>
      </c>
      <c r="BF273" s="99">
        <f>IF(O273="snížená",K273,0)</f>
        <v>0</v>
      </c>
      <c r="BG273" s="99">
        <f>IF(O273="zákl. přenesená",K273,0)</f>
        <v>0</v>
      </c>
      <c r="BH273" s="99">
        <f>IF(O273="sníž. přenesená",K273,0)</f>
        <v>0</v>
      </c>
      <c r="BI273" s="99">
        <f>IF(O273="nulová",K273,0)</f>
        <v>0</v>
      </c>
      <c r="BJ273" s="90" t="s">
        <v>22</v>
      </c>
      <c r="BK273" s="99">
        <f>ROUND(P273*H273,1)</f>
        <v>0</v>
      </c>
      <c r="BL273" s="90" t="s">
        <v>143</v>
      </c>
      <c r="BM273" s="98" t="s">
        <v>231</v>
      </c>
    </row>
    <row r="274" spans="2:65" s="22" customFormat="1" ht="24.2" customHeight="1">
      <c r="B274" s="23"/>
      <c r="C274" s="110" t="s">
        <v>170</v>
      </c>
      <c r="D274" s="110" t="s">
        <v>101</v>
      </c>
      <c r="E274" s="109" t="s">
        <v>229</v>
      </c>
      <c r="F274" s="108" t="s">
        <v>228</v>
      </c>
      <c r="G274" s="107" t="s">
        <v>137</v>
      </c>
      <c r="H274" s="106">
        <v>40</v>
      </c>
      <c r="I274" s="218"/>
      <c r="J274" s="218"/>
      <c r="K274" s="105">
        <f>ROUND(P274*H274,1)</f>
        <v>0</v>
      </c>
      <c r="L274" s="104"/>
      <c r="M274" s="23"/>
      <c r="N274" s="220" t="s">
        <v>20</v>
      </c>
      <c r="O274" s="114" t="s">
        <v>73</v>
      </c>
      <c r="P274" s="113">
        <f>I274+J274</f>
        <v>0</v>
      </c>
      <c r="Q274" s="113">
        <f>ROUND(I274*H274,1)</f>
        <v>0</v>
      </c>
      <c r="R274" s="113">
        <f>ROUND(J274*H274,1)</f>
        <v>0</v>
      </c>
      <c r="T274" s="112">
        <f>S274*H274</f>
        <v>0</v>
      </c>
      <c r="U274" s="112">
        <v>0</v>
      </c>
      <c r="V274" s="112">
        <f>U274*H274</f>
        <v>0</v>
      </c>
      <c r="W274" s="112">
        <v>0.004</v>
      </c>
      <c r="X274" s="111">
        <f>W274*H274</f>
        <v>0.16</v>
      </c>
      <c r="AR274" s="98" t="s">
        <v>143</v>
      </c>
      <c r="AT274" s="98" t="s">
        <v>101</v>
      </c>
      <c r="AU274" s="98" t="s">
        <v>22</v>
      </c>
      <c r="AY274" s="90" t="s">
        <v>100</v>
      </c>
      <c r="BE274" s="99">
        <f>IF(O274="základní",K274,0)</f>
        <v>0</v>
      </c>
      <c r="BF274" s="99">
        <f>IF(O274="snížená",K274,0)</f>
        <v>0</v>
      </c>
      <c r="BG274" s="99">
        <f>IF(O274="zákl. přenesená",K274,0)</f>
        <v>0</v>
      </c>
      <c r="BH274" s="99">
        <f>IF(O274="sníž. přenesená",K274,0)</f>
        <v>0</v>
      </c>
      <c r="BI274" s="99">
        <f>IF(O274="nulová",K274,0)</f>
        <v>0</v>
      </c>
      <c r="BJ274" s="90" t="s">
        <v>22</v>
      </c>
      <c r="BK274" s="99">
        <f>ROUND(P274*H274,1)</f>
        <v>0</v>
      </c>
      <c r="BL274" s="90" t="s">
        <v>143</v>
      </c>
      <c r="BM274" s="98" t="s">
        <v>227</v>
      </c>
    </row>
    <row r="275" spans="2:65" s="22" customFormat="1" ht="24.2" customHeight="1">
      <c r="B275" s="23"/>
      <c r="C275" s="110" t="s">
        <v>814</v>
      </c>
      <c r="D275" s="110" t="s">
        <v>101</v>
      </c>
      <c r="E275" s="109" t="s">
        <v>825</v>
      </c>
      <c r="F275" s="108" t="s">
        <v>824</v>
      </c>
      <c r="G275" s="107" t="s">
        <v>144</v>
      </c>
      <c r="H275" s="106">
        <v>1</v>
      </c>
      <c r="I275" s="218"/>
      <c r="J275" s="218"/>
      <c r="K275" s="105">
        <f>ROUND(P275*H275,1)</f>
        <v>0</v>
      </c>
      <c r="L275" s="104"/>
      <c r="M275" s="23"/>
      <c r="N275" s="220" t="s">
        <v>20</v>
      </c>
      <c r="O275" s="114" t="s">
        <v>73</v>
      </c>
      <c r="P275" s="113">
        <f>I275+J275</f>
        <v>0</v>
      </c>
      <c r="Q275" s="113">
        <f>ROUND(I275*H275,1)</f>
        <v>0</v>
      </c>
      <c r="R275" s="113">
        <f>ROUND(J275*H275,1)</f>
        <v>0</v>
      </c>
      <c r="T275" s="112">
        <f>S275*H275</f>
        <v>0</v>
      </c>
      <c r="U275" s="112">
        <v>0</v>
      </c>
      <c r="V275" s="112">
        <f>U275*H275</f>
        <v>0</v>
      </c>
      <c r="W275" s="112">
        <v>0.036</v>
      </c>
      <c r="X275" s="111">
        <f>W275*H275</f>
        <v>0.036</v>
      </c>
      <c r="AR275" s="98" t="s">
        <v>143</v>
      </c>
      <c r="AT275" s="98" t="s">
        <v>101</v>
      </c>
      <c r="AU275" s="98" t="s">
        <v>22</v>
      </c>
      <c r="AY275" s="90" t="s">
        <v>100</v>
      </c>
      <c r="BE275" s="99">
        <f>IF(O275="základní",K275,0)</f>
        <v>0</v>
      </c>
      <c r="BF275" s="99">
        <f>IF(O275="snížená",K275,0)</f>
        <v>0</v>
      </c>
      <c r="BG275" s="99">
        <f>IF(O275="zákl. přenesená",K275,0)</f>
        <v>0</v>
      </c>
      <c r="BH275" s="99">
        <f>IF(O275="sníž. přenesená",K275,0)</f>
        <v>0</v>
      </c>
      <c r="BI275" s="99">
        <f>IF(O275="nulová",K275,0)</f>
        <v>0</v>
      </c>
      <c r="BJ275" s="90" t="s">
        <v>22</v>
      </c>
      <c r="BK275" s="99">
        <f>ROUND(P275*H275,1)</f>
        <v>0</v>
      </c>
      <c r="BL275" s="90" t="s">
        <v>143</v>
      </c>
      <c r="BM275" s="98" t="s">
        <v>823</v>
      </c>
    </row>
    <row r="276" spans="2:63" s="123" customFormat="1" ht="25.9" customHeight="1">
      <c r="B276" s="131"/>
      <c r="D276" s="125" t="s">
        <v>32</v>
      </c>
      <c r="E276" s="133" t="s">
        <v>226</v>
      </c>
      <c r="F276" s="133" t="s">
        <v>225</v>
      </c>
      <c r="I276" s="223"/>
      <c r="J276" s="223"/>
      <c r="K276" s="132">
        <f>BK276</f>
        <v>0</v>
      </c>
      <c r="M276" s="131"/>
      <c r="N276" s="130"/>
      <c r="Q276" s="129">
        <f>SUM(Q277:Q315)</f>
        <v>0</v>
      </c>
      <c r="R276" s="129">
        <f>SUM(R277:R315)</f>
        <v>0</v>
      </c>
      <c r="T276" s="128">
        <f>SUM(T277:T315)</f>
        <v>0</v>
      </c>
      <c r="V276" s="128">
        <f>SUM(V277:V315)</f>
        <v>29.24107</v>
      </c>
      <c r="X276" s="127">
        <f>SUM(X277:X315)</f>
        <v>52.025999999999996</v>
      </c>
      <c r="AR276" s="125" t="s">
        <v>224</v>
      </c>
      <c r="AT276" s="126" t="s">
        <v>32</v>
      </c>
      <c r="AU276" s="126" t="s">
        <v>31</v>
      </c>
      <c r="AY276" s="125" t="s">
        <v>100</v>
      </c>
      <c r="BK276" s="124">
        <f>SUM(BK277:BK315)</f>
        <v>0</v>
      </c>
    </row>
    <row r="277" spans="2:65" s="22" customFormat="1" ht="44.25" customHeight="1">
      <c r="B277" s="23"/>
      <c r="C277" s="110" t="s">
        <v>166</v>
      </c>
      <c r="D277" s="110" t="s">
        <v>101</v>
      </c>
      <c r="E277" s="109" t="s">
        <v>840</v>
      </c>
      <c r="F277" s="108" t="s">
        <v>839</v>
      </c>
      <c r="G277" s="107" t="s">
        <v>144</v>
      </c>
      <c r="H277" s="106">
        <v>1</v>
      </c>
      <c r="I277" s="218"/>
      <c r="J277" s="218"/>
      <c r="K277" s="105">
        <f>ROUND(P277*H277,1)</f>
        <v>0</v>
      </c>
      <c r="L277" s="104"/>
      <c r="M277" s="23"/>
      <c r="N277" s="220" t="s">
        <v>20</v>
      </c>
      <c r="O277" s="114" t="s">
        <v>73</v>
      </c>
      <c r="P277" s="113">
        <f>I277+J277</f>
        <v>0</v>
      </c>
      <c r="Q277" s="113">
        <f>ROUND(I277*H277,1)</f>
        <v>0</v>
      </c>
      <c r="R277" s="113">
        <f>ROUND(J277*H277,1)</f>
        <v>0</v>
      </c>
      <c r="T277" s="112">
        <f>S277*H277</f>
        <v>0</v>
      </c>
      <c r="U277" s="112">
        <v>0</v>
      </c>
      <c r="V277" s="112">
        <f>U277*H277</f>
        <v>0</v>
      </c>
      <c r="W277" s="112">
        <v>0</v>
      </c>
      <c r="X277" s="111">
        <f>W277*H277</f>
        <v>0</v>
      </c>
      <c r="AR277" s="98" t="s">
        <v>143</v>
      </c>
      <c r="AT277" s="98" t="s">
        <v>101</v>
      </c>
      <c r="AU277" s="98" t="s">
        <v>22</v>
      </c>
      <c r="AY277" s="90" t="s">
        <v>100</v>
      </c>
      <c r="BE277" s="99">
        <f>IF(O277="základní",K277,0)</f>
        <v>0</v>
      </c>
      <c r="BF277" s="99">
        <f>IF(O277="snížená",K277,0)</f>
        <v>0</v>
      </c>
      <c r="BG277" s="99">
        <f>IF(O277="zákl. přenesená",K277,0)</f>
        <v>0</v>
      </c>
      <c r="BH277" s="99">
        <f>IF(O277="sníž. přenesená",K277,0)</f>
        <v>0</v>
      </c>
      <c r="BI277" s="99">
        <f>IF(O277="nulová",K277,0)</f>
        <v>0</v>
      </c>
      <c r="BJ277" s="90" t="s">
        <v>22</v>
      </c>
      <c r="BK277" s="99">
        <f>ROUND(P277*H277,1)</f>
        <v>0</v>
      </c>
      <c r="BL277" s="90" t="s">
        <v>143</v>
      </c>
      <c r="BM277" s="98" t="s">
        <v>222</v>
      </c>
    </row>
    <row r="278" spans="2:65" s="22" customFormat="1" ht="55.5" customHeight="1">
      <c r="B278" s="23"/>
      <c r="C278" s="110" t="s">
        <v>162</v>
      </c>
      <c r="D278" s="110" t="s">
        <v>101</v>
      </c>
      <c r="E278" s="109" t="s">
        <v>838</v>
      </c>
      <c r="F278" s="108" t="s">
        <v>837</v>
      </c>
      <c r="G278" s="107" t="s">
        <v>144</v>
      </c>
      <c r="H278" s="106">
        <v>1</v>
      </c>
      <c r="I278" s="218"/>
      <c r="J278" s="218"/>
      <c r="K278" s="105">
        <f>ROUND(P278*H278,1)</f>
        <v>0</v>
      </c>
      <c r="L278" s="104"/>
      <c r="M278" s="23"/>
      <c r="N278" s="220" t="s">
        <v>20</v>
      </c>
      <c r="O278" s="114" t="s">
        <v>73</v>
      </c>
      <c r="P278" s="113">
        <f>I278+J278</f>
        <v>0</v>
      </c>
      <c r="Q278" s="113">
        <f>ROUND(I278*H278,1)</f>
        <v>0</v>
      </c>
      <c r="R278" s="113">
        <f>ROUND(J278*H278,1)</f>
        <v>0</v>
      </c>
      <c r="T278" s="112">
        <f>S278*H278</f>
        <v>0</v>
      </c>
      <c r="U278" s="112">
        <v>0</v>
      </c>
      <c r="V278" s="112">
        <f>U278*H278</f>
        <v>0</v>
      </c>
      <c r="W278" s="112">
        <v>0</v>
      </c>
      <c r="X278" s="111">
        <f>W278*H278</f>
        <v>0</v>
      </c>
      <c r="AR278" s="98" t="s">
        <v>143</v>
      </c>
      <c r="AT278" s="98" t="s">
        <v>101</v>
      </c>
      <c r="AU278" s="98" t="s">
        <v>22</v>
      </c>
      <c r="AY278" s="90" t="s">
        <v>100</v>
      </c>
      <c r="BE278" s="99">
        <f>IF(O278="základní",K278,0)</f>
        <v>0</v>
      </c>
      <c r="BF278" s="99">
        <f>IF(O278="snížená",K278,0)</f>
        <v>0</v>
      </c>
      <c r="BG278" s="99">
        <f>IF(O278="zákl. přenesená",K278,0)</f>
        <v>0</v>
      </c>
      <c r="BH278" s="99">
        <f>IF(O278="sníž. přenesená",K278,0)</f>
        <v>0</v>
      </c>
      <c r="BI278" s="99">
        <f>IF(O278="nulová",K278,0)</f>
        <v>0</v>
      </c>
      <c r="BJ278" s="90" t="s">
        <v>22</v>
      </c>
      <c r="BK278" s="99">
        <f>ROUND(P278*H278,1)</f>
        <v>0</v>
      </c>
      <c r="BL278" s="90" t="s">
        <v>143</v>
      </c>
      <c r="BM278" s="98" t="s">
        <v>220</v>
      </c>
    </row>
    <row r="279" spans="2:65" s="22" customFormat="1" ht="66.75" customHeight="1">
      <c r="B279" s="23"/>
      <c r="C279" s="122" t="s">
        <v>158</v>
      </c>
      <c r="D279" s="122" t="s">
        <v>180</v>
      </c>
      <c r="E279" s="121" t="s">
        <v>218</v>
      </c>
      <c r="F279" s="120" t="s">
        <v>217</v>
      </c>
      <c r="G279" s="119" t="s">
        <v>144</v>
      </c>
      <c r="H279" s="118">
        <v>1</v>
      </c>
      <c r="I279" s="222"/>
      <c r="J279" s="116"/>
      <c r="K279" s="117">
        <f>ROUND(P279*H279,1)</f>
        <v>0</v>
      </c>
      <c r="L279" s="116"/>
      <c r="M279" s="115"/>
      <c r="N279" s="221" t="s">
        <v>20</v>
      </c>
      <c r="O279" s="114" t="s">
        <v>73</v>
      </c>
      <c r="P279" s="113">
        <f>I279+J279</f>
        <v>0</v>
      </c>
      <c r="Q279" s="113">
        <f>ROUND(I279*H279,1)</f>
        <v>0</v>
      </c>
      <c r="R279" s="113">
        <f>ROUND(J279*H279,1)</f>
        <v>0</v>
      </c>
      <c r="T279" s="112">
        <f>S279*H279</f>
        <v>0</v>
      </c>
      <c r="U279" s="112">
        <v>0</v>
      </c>
      <c r="V279" s="112">
        <f>U279*H279</f>
        <v>0</v>
      </c>
      <c r="W279" s="112">
        <v>0</v>
      </c>
      <c r="X279" s="111">
        <f>W279*H279</f>
        <v>0</v>
      </c>
      <c r="AR279" s="98" t="s">
        <v>99</v>
      </c>
      <c r="AT279" s="98" t="s">
        <v>180</v>
      </c>
      <c r="AU279" s="98" t="s">
        <v>22</v>
      </c>
      <c r="AY279" s="90" t="s">
        <v>100</v>
      </c>
      <c r="BE279" s="99">
        <f>IF(O279="základní",K279,0)</f>
        <v>0</v>
      </c>
      <c r="BF279" s="99">
        <f>IF(O279="snížená",K279,0)</f>
        <v>0</v>
      </c>
      <c r="BG279" s="99">
        <f>IF(O279="zákl. přenesená",K279,0)</f>
        <v>0</v>
      </c>
      <c r="BH279" s="99">
        <f>IF(O279="sníž. přenesená",K279,0)</f>
        <v>0</v>
      </c>
      <c r="BI279" s="99">
        <f>IF(O279="nulová",K279,0)</f>
        <v>0</v>
      </c>
      <c r="BJ279" s="90" t="s">
        <v>22</v>
      </c>
      <c r="BK279" s="99">
        <f>ROUND(P279*H279,1)</f>
        <v>0</v>
      </c>
      <c r="BL279" s="90" t="s">
        <v>99</v>
      </c>
      <c r="BM279" s="98" t="s">
        <v>216</v>
      </c>
    </row>
    <row r="280" spans="2:65" s="22" customFormat="1" ht="24.2" customHeight="1">
      <c r="B280" s="23"/>
      <c r="C280" s="110" t="s">
        <v>154</v>
      </c>
      <c r="D280" s="110" t="s">
        <v>101</v>
      </c>
      <c r="E280" s="109" t="s">
        <v>214</v>
      </c>
      <c r="F280" s="108" t="s">
        <v>213</v>
      </c>
      <c r="G280" s="107" t="s">
        <v>212</v>
      </c>
      <c r="H280" s="106">
        <v>1</v>
      </c>
      <c r="I280" s="218"/>
      <c r="J280" s="218"/>
      <c r="K280" s="105">
        <f>ROUND(P280*H280,1)</f>
        <v>0</v>
      </c>
      <c r="L280" s="104"/>
      <c r="M280" s="23"/>
      <c r="N280" s="220" t="s">
        <v>20</v>
      </c>
      <c r="O280" s="114" t="s">
        <v>73</v>
      </c>
      <c r="P280" s="113">
        <f>I280+J280</f>
        <v>0</v>
      </c>
      <c r="Q280" s="113">
        <f>ROUND(I280*H280,1)</f>
        <v>0</v>
      </c>
      <c r="R280" s="113">
        <f>ROUND(J280*H280,1)</f>
        <v>0</v>
      </c>
      <c r="T280" s="112">
        <f>S280*H280</f>
        <v>0</v>
      </c>
      <c r="U280" s="112">
        <v>0.00234</v>
      </c>
      <c r="V280" s="112">
        <f>U280*H280</f>
        <v>0.00234</v>
      </c>
      <c r="W280" s="112">
        <v>0</v>
      </c>
      <c r="X280" s="111">
        <f>W280*H280</f>
        <v>0</v>
      </c>
      <c r="AR280" s="98" t="s">
        <v>143</v>
      </c>
      <c r="AT280" s="98" t="s">
        <v>101</v>
      </c>
      <c r="AU280" s="98" t="s">
        <v>22</v>
      </c>
      <c r="AY280" s="90" t="s">
        <v>100</v>
      </c>
      <c r="BE280" s="99">
        <f>IF(O280="základní",K280,0)</f>
        <v>0</v>
      </c>
      <c r="BF280" s="99">
        <f>IF(O280="snížená",K280,0)</f>
        <v>0</v>
      </c>
      <c r="BG280" s="99">
        <f>IF(O280="zákl. přenesená",K280,0)</f>
        <v>0</v>
      </c>
      <c r="BH280" s="99">
        <f>IF(O280="sníž. přenesená",K280,0)</f>
        <v>0</v>
      </c>
      <c r="BI280" s="99">
        <f>IF(O280="nulová",K280,0)</f>
        <v>0</v>
      </c>
      <c r="BJ280" s="90" t="s">
        <v>22</v>
      </c>
      <c r="BK280" s="99">
        <f>ROUND(P280*H280,1)</f>
        <v>0</v>
      </c>
      <c r="BL280" s="90" t="s">
        <v>143</v>
      </c>
      <c r="BM280" s="98" t="s">
        <v>211</v>
      </c>
    </row>
    <row r="281" spans="2:65" s="22" customFormat="1" ht="55.5" customHeight="1">
      <c r="B281" s="23"/>
      <c r="C281" s="122" t="s">
        <v>150</v>
      </c>
      <c r="D281" s="122" t="s">
        <v>180</v>
      </c>
      <c r="E281" s="121" t="s">
        <v>209</v>
      </c>
      <c r="F281" s="120" t="s">
        <v>208</v>
      </c>
      <c r="G281" s="119" t="s">
        <v>144</v>
      </c>
      <c r="H281" s="118">
        <v>1</v>
      </c>
      <c r="I281" s="222"/>
      <c r="J281" s="116"/>
      <c r="K281" s="117">
        <f>ROUND(P281*H281,1)</f>
        <v>0</v>
      </c>
      <c r="L281" s="116"/>
      <c r="M281" s="115"/>
      <c r="N281" s="221" t="s">
        <v>20</v>
      </c>
      <c r="O281" s="114" t="s">
        <v>73</v>
      </c>
      <c r="P281" s="113">
        <f>I281+J281</f>
        <v>0</v>
      </c>
      <c r="Q281" s="113">
        <f>ROUND(I281*H281,1)</f>
        <v>0</v>
      </c>
      <c r="R281" s="113">
        <f>ROUND(J281*H281,1)</f>
        <v>0</v>
      </c>
      <c r="T281" s="112">
        <f>S281*H281</f>
        <v>0</v>
      </c>
      <c r="U281" s="112">
        <v>0</v>
      </c>
      <c r="V281" s="112">
        <f>U281*H281</f>
        <v>0</v>
      </c>
      <c r="W281" s="112">
        <v>0</v>
      </c>
      <c r="X281" s="111">
        <f>W281*H281</f>
        <v>0</v>
      </c>
      <c r="AR281" s="98" t="s">
        <v>99</v>
      </c>
      <c r="AT281" s="98" t="s">
        <v>180</v>
      </c>
      <c r="AU281" s="98" t="s">
        <v>22</v>
      </c>
      <c r="AY281" s="90" t="s">
        <v>100</v>
      </c>
      <c r="BE281" s="99">
        <f>IF(O281="základní",K281,0)</f>
        <v>0</v>
      </c>
      <c r="BF281" s="99">
        <f>IF(O281="snížená",K281,0)</f>
        <v>0</v>
      </c>
      <c r="BG281" s="99">
        <f>IF(O281="zákl. přenesená",K281,0)</f>
        <v>0</v>
      </c>
      <c r="BH281" s="99">
        <f>IF(O281="sníž. přenesená",K281,0)</f>
        <v>0</v>
      </c>
      <c r="BI281" s="99">
        <f>IF(O281="nulová",K281,0)</f>
        <v>0</v>
      </c>
      <c r="BJ281" s="90" t="s">
        <v>22</v>
      </c>
      <c r="BK281" s="99">
        <f>ROUND(P281*H281,1)</f>
        <v>0</v>
      </c>
      <c r="BL281" s="90" t="s">
        <v>99</v>
      </c>
      <c r="BM281" s="98" t="s">
        <v>207</v>
      </c>
    </row>
    <row r="282" spans="2:65" s="22" customFormat="1" ht="44.25" customHeight="1">
      <c r="B282" s="23"/>
      <c r="C282" s="110" t="s">
        <v>812</v>
      </c>
      <c r="D282" s="110" t="s">
        <v>101</v>
      </c>
      <c r="E282" s="109" t="s">
        <v>205</v>
      </c>
      <c r="F282" s="108" t="s">
        <v>813</v>
      </c>
      <c r="G282" s="107" t="s">
        <v>144</v>
      </c>
      <c r="H282" s="106">
        <v>1</v>
      </c>
      <c r="I282" s="218"/>
      <c r="J282" s="218"/>
      <c r="K282" s="105">
        <f>ROUND(P282*H282,1)</f>
        <v>0</v>
      </c>
      <c r="L282" s="104"/>
      <c r="M282" s="23"/>
      <c r="N282" s="220" t="s">
        <v>20</v>
      </c>
      <c r="O282" s="114" t="s">
        <v>73</v>
      </c>
      <c r="P282" s="113">
        <f>I282+J282</f>
        <v>0</v>
      </c>
      <c r="Q282" s="113">
        <f>ROUND(I282*H282,1)</f>
        <v>0</v>
      </c>
      <c r="R282" s="113">
        <f>ROUND(J282*H282,1)</f>
        <v>0</v>
      </c>
      <c r="T282" s="112">
        <f>S282*H282</f>
        <v>0</v>
      </c>
      <c r="U282" s="112">
        <v>0</v>
      </c>
      <c r="V282" s="112">
        <f>U282*H282</f>
        <v>0</v>
      </c>
      <c r="W282" s="112">
        <v>0</v>
      </c>
      <c r="X282" s="111">
        <f>W282*H282</f>
        <v>0</v>
      </c>
      <c r="AR282" s="98" t="s">
        <v>143</v>
      </c>
      <c r="AT282" s="98" t="s">
        <v>101</v>
      </c>
      <c r="AU282" s="98" t="s">
        <v>22</v>
      </c>
      <c r="AY282" s="90" t="s">
        <v>100</v>
      </c>
      <c r="BE282" s="99">
        <f>IF(O282="základní",K282,0)</f>
        <v>0</v>
      </c>
      <c r="BF282" s="99">
        <f>IF(O282="snížená",K282,0)</f>
        <v>0</v>
      </c>
      <c r="BG282" s="99">
        <f>IF(O282="zákl. přenesená",K282,0)</f>
        <v>0</v>
      </c>
      <c r="BH282" s="99">
        <f>IF(O282="sníž. přenesená",K282,0)</f>
        <v>0</v>
      </c>
      <c r="BI282" s="99">
        <f>IF(O282="nulová",K282,0)</f>
        <v>0</v>
      </c>
      <c r="BJ282" s="90" t="s">
        <v>22</v>
      </c>
      <c r="BK282" s="99">
        <f>ROUND(P282*H282,1)</f>
        <v>0</v>
      </c>
      <c r="BL282" s="90" t="s">
        <v>143</v>
      </c>
      <c r="BM282" s="98" t="s">
        <v>204</v>
      </c>
    </row>
    <row r="283" spans="2:65" s="22" customFormat="1" ht="37.9" customHeight="1">
      <c r="B283" s="23"/>
      <c r="C283" s="110" t="s">
        <v>811</v>
      </c>
      <c r="D283" s="110" t="s">
        <v>101</v>
      </c>
      <c r="E283" s="109" t="s">
        <v>202</v>
      </c>
      <c r="F283" s="108" t="s">
        <v>201</v>
      </c>
      <c r="G283" s="107" t="s">
        <v>144</v>
      </c>
      <c r="H283" s="106">
        <v>1</v>
      </c>
      <c r="I283" s="218"/>
      <c r="J283" s="218"/>
      <c r="K283" s="105">
        <f>ROUND(P283*H283,1)</f>
        <v>0</v>
      </c>
      <c r="L283" s="104"/>
      <c r="M283" s="23"/>
      <c r="N283" s="220" t="s">
        <v>20</v>
      </c>
      <c r="O283" s="114" t="s">
        <v>73</v>
      </c>
      <c r="P283" s="113">
        <f>I283+J283</f>
        <v>0</v>
      </c>
      <c r="Q283" s="113">
        <f>ROUND(I283*H283,1)</f>
        <v>0</v>
      </c>
      <c r="R283" s="113">
        <f>ROUND(J283*H283,1)</f>
        <v>0</v>
      </c>
      <c r="T283" s="112">
        <f>S283*H283</f>
        <v>0</v>
      </c>
      <c r="U283" s="112">
        <v>0</v>
      </c>
      <c r="V283" s="112">
        <f>U283*H283</f>
        <v>0</v>
      </c>
      <c r="W283" s="112">
        <v>0.049</v>
      </c>
      <c r="X283" s="111">
        <f>W283*H283</f>
        <v>0.049</v>
      </c>
      <c r="AR283" s="98" t="s">
        <v>143</v>
      </c>
      <c r="AT283" s="98" t="s">
        <v>101</v>
      </c>
      <c r="AU283" s="98" t="s">
        <v>22</v>
      </c>
      <c r="AY283" s="90" t="s">
        <v>100</v>
      </c>
      <c r="BE283" s="99">
        <f>IF(O283="základní",K283,0)</f>
        <v>0</v>
      </c>
      <c r="BF283" s="99">
        <f>IF(O283="snížená",K283,0)</f>
        <v>0</v>
      </c>
      <c r="BG283" s="99">
        <f>IF(O283="zákl. přenesená",K283,0)</f>
        <v>0</v>
      </c>
      <c r="BH283" s="99">
        <f>IF(O283="sníž. přenesená",K283,0)</f>
        <v>0</v>
      </c>
      <c r="BI283" s="99">
        <f>IF(O283="nulová",K283,0)</f>
        <v>0</v>
      </c>
      <c r="BJ283" s="90" t="s">
        <v>22</v>
      </c>
      <c r="BK283" s="99">
        <f>ROUND(P283*H283,1)</f>
        <v>0</v>
      </c>
      <c r="BL283" s="90" t="s">
        <v>143</v>
      </c>
      <c r="BM283" s="98" t="s">
        <v>200</v>
      </c>
    </row>
    <row r="284" spans="2:65" s="22" customFormat="1" ht="24.2" customHeight="1">
      <c r="B284" s="23"/>
      <c r="C284" s="110" t="s">
        <v>141</v>
      </c>
      <c r="D284" s="110" t="s">
        <v>101</v>
      </c>
      <c r="E284" s="109" t="s">
        <v>198</v>
      </c>
      <c r="F284" s="108" t="s">
        <v>197</v>
      </c>
      <c r="G284" s="107" t="s">
        <v>144</v>
      </c>
      <c r="H284" s="106">
        <v>1</v>
      </c>
      <c r="I284" s="218"/>
      <c r="J284" s="218"/>
      <c r="K284" s="105">
        <f>ROUND(P284*H284,1)</f>
        <v>0</v>
      </c>
      <c r="L284" s="104"/>
      <c r="M284" s="23"/>
      <c r="N284" s="220" t="s">
        <v>20</v>
      </c>
      <c r="O284" s="114" t="s">
        <v>73</v>
      </c>
      <c r="P284" s="113">
        <f>I284+J284</f>
        <v>0</v>
      </c>
      <c r="Q284" s="113">
        <f>ROUND(I284*H284,1)</f>
        <v>0</v>
      </c>
      <c r="R284" s="113">
        <f>ROUND(J284*H284,1)</f>
        <v>0</v>
      </c>
      <c r="T284" s="112">
        <f>S284*H284</f>
        <v>0</v>
      </c>
      <c r="U284" s="112">
        <v>0.02867</v>
      </c>
      <c r="V284" s="112">
        <f>U284*H284</f>
        <v>0.02867</v>
      </c>
      <c r="W284" s="112">
        <v>0</v>
      </c>
      <c r="X284" s="111">
        <f>W284*H284</f>
        <v>0</v>
      </c>
      <c r="AR284" s="98" t="s">
        <v>143</v>
      </c>
      <c r="AT284" s="98" t="s">
        <v>101</v>
      </c>
      <c r="AU284" s="98" t="s">
        <v>22</v>
      </c>
      <c r="AY284" s="90" t="s">
        <v>100</v>
      </c>
      <c r="BE284" s="99">
        <f>IF(O284="základní",K284,0)</f>
        <v>0</v>
      </c>
      <c r="BF284" s="99">
        <f>IF(O284="snížená",K284,0)</f>
        <v>0</v>
      </c>
      <c r="BG284" s="99">
        <f>IF(O284="zákl. přenesená",K284,0)</f>
        <v>0</v>
      </c>
      <c r="BH284" s="99">
        <f>IF(O284="sníž. přenesená",K284,0)</f>
        <v>0</v>
      </c>
      <c r="BI284" s="99">
        <f>IF(O284="nulová",K284,0)</f>
        <v>0</v>
      </c>
      <c r="BJ284" s="90" t="s">
        <v>22</v>
      </c>
      <c r="BK284" s="99">
        <f>ROUND(P284*H284,1)</f>
        <v>0</v>
      </c>
      <c r="BL284" s="90" t="s">
        <v>143</v>
      </c>
      <c r="BM284" s="98" t="s">
        <v>196</v>
      </c>
    </row>
    <row r="285" spans="2:65" s="22" customFormat="1" ht="24.2" customHeight="1">
      <c r="B285" s="23"/>
      <c r="C285" s="110" t="s">
        <v>140</v>
      </c>
      <c r="D285" s="110" t="s">
        <v>101</v>
      </c>
      <c r="E285" s="109" t="s">
        <v>194</v>
      </c>
      <c r="F285" s="108" t="s">
        <v>193</v>
      </c>
      <c r="G285" s="107" t="s">
        <v>137</v>
      </c>
      <c r="H285" s="106">
        <v>10</v>
      </c>
      <c r="I285" s="218"/>
      <c r="J285" s="218"/>
      <c r="K285" s="105">
        <f>ROUND(P285*H285,1)</f>
        <v>0</v>
      </c>
      <c r="L285" s="104"/>
      <c r="M285" s="23"/>
      <c r="N285" s="220" t="s">
        <v>20</v>
      </c>
      <c r="O285" s="114" t="s">
        <v>73</v>
      </c>
      <c r="P285" s="113">
        <f>I285+J285</f>
        <v>0</v>
      </c>
      <c r="Q285" s="113">
        <f>ROUND(I285*H285,1)</f>
        <v>0</v>
      </c>
      <c r="R285" s="113">
        <f>ROUND(J285*H285,1)</f>
        <v>0</v>
      </c>
      <c r="T285" s="112">
        <f>S285*H285</f>
        <v>0</v>
      </c>
      <c r="U285" s="112">
        <v>0</v>
      </c>
      <c r="V285" s="112">
        <f>U285*H285</f>
        <v>0</v>
      </c>
      <c r="W285" s="112">
        <v>0</v>
      </c>
      <c r="X285" s="111">
        <f>W285*H285</f>
        <v>0</v>
      </c>
      <c r="AR285" s="98" t="s">
        <v>143</v>
      </c>
      <c r="AT285" s="98" t="s">
        <v>101</v>
      </c>
      <c r="AU285" s="98" t="s">
        <v>22</v>
      </c>
      <c r="AY285" s="90" t="s">
        <v>100</v>
      </c>
      <c r="BE285" s="99">
        <f>IF(O285="základní",K285,0)</f>
        <v>0</v>
      </c>
      <c r="BF285" s="99">
        <f>IF(O285="snížená",K285,0)</f>
        <v>0</v>
      </c>
      <c r="BG285" s="99">
        <f>IF(O285="zákl. přenesená",K285,0)</f>
        <v>0</v>
      </c>
      <c r="BH285" s="99">
        <f>IF(O285="sníž. přenesená",K285,0)</f>
        <v>0</v>
      </c>
      <c r="BI285" s="99">
        <f>IF(O285="nulová",K285,0)</f>
        <v>0</v>
      </c>
      <c r="BJ285" s="90" t="s">
        <v>22</v>
      </c>
      <c r="BK285" s="99">
        <f>ROUND(P285*H285,1)</f>
        <v>0</v>
      </c>
      <c r="BL285" s="90" t="s">
        <v>143</v>
      </c>
      <c r="BM285" s="98" t="s">
        <v>192</v>
      </c>
    </row>
    <row r="286" spans="2:65" s="22" customFormat="1" ht="21.75" customHeight="1">
      <c r="B286" s="23"/>
      <c r="C286" s="122" t="s">
        <v>135</v>
      </c>
      <c r="D286" s="122" t="s">
        <v>180</v>
      </c>
      <c r="E286" s="121" t="s">
        <v>190</v>
      </c>
      <c r="F286" s="120" t="s">
        <v>189</v>
      </c>
      <c r="G286" s="119" t="s">
        <v>137</v>
      </c>
      <c r="H286" s="118">
        <v>10.5</v>
      </c>
      <c r="I286" s="222"/>
      <c r="J286" s="116"/>
      <c r="K286" s="117">
        <f>ROUND(P286*H286,1)</f>
        <v>0</v>
      </c>
      <c r="L286" s="116"/>
      <c r="M286" s="115"/>
      <c r="N286" s="221" t="s">
        <v>20</v>
      </c>
      <c r="O286" s="114" t="s">
        <v>73</v>
      </c>
      <c r="P286" s="113">
        <f>I286+J286</f>
        <v>0</v>
      </c>
      <c r="Q286" s="113">
        <f>ROUND(I286*H286,1)</f>
        <v>0</v>
      </c>
      <c r="R286" s="113">
        <f>ROUND(J286*H286,1)</f>
        <v>0</v>
      </c>
      <c r="T286" s="112">
        <f>S286*H286</f>
        <v>0</v>
      </c>
      <c r="U286" s="112">
        <v>0.0002</v>
      </c>
      <c r="V286" s="112">
        <f>U286*H286</f>
        <v>0.0021000000000000003</v>
      </c>
      <c r="W286" s="112">
        <v>0</v>
      </c>
      <c r="X286" s="111">
        <f>W286*H286</f>
        <v>0</v>
      </c>
      <c r="AR286" s="98" t="s">
        <v>99</v>
      </c>
      <c r="AT286" s="98" t="s">
        <v>180</v>
      </c>
      <c r="AU286" s="98" t="s">
        <v>22</v>
      </c>
      <c r="AY286" s="90" t="s">
        <v>100</v>
      </c>
      <c r="BE286" s="99">
        <f>IF(O286="základní",K286,0)</f>
        <v>0</v>
      </c>
      <c r="BF286" s="99">
        <f>IF(O286="snížená",K286,0)</f>
        <v>0</v>
      </c>
      <c r="BG286" s="99">
        <f>IF(O286="zákl. přenesená",K286,0)</f>
        <v>0</v>
      </c>
      <c r="BH286" s="99">
        <f>IF(O286="sníž. přenesená",K286,0)</f>
        <v>0</v>
      </c>
      <c r="BI286" s="99">
        <f>IF(O286="nulová",K286,0)</f>
        <v>0</v>
      </c>
      <c r="BJ286" s="90" t="s">
        <v>22</v>
      </c>
      <c r="BK286" s="99">
        <f>ROUND(P286*H286,1)</f>
        <v>0</v>
      </c>
      <c r="BL286" s="90" t="s">
        <v>99</v>
      </c>
      <c r="BM286" s="98" t="s">
        <v>188</v>
      </c>
    </row>
    <row r="287" spans="2:65" s="22" customFormat="1" ht="24.2" customHeight="1">
      <c r="B287" s="23"/>
      <c r="C287" s="110" t="s">
        <v>131</v>
      </c>
      <c r="D287" s="110" t="s">
        <v>101</v>
      </c>
      <c r="E287" s="109" t="s">
        <v>186</v>
      </c>
      <c r="F287" s="108" t="s">
        <v>185</v>
      </c>
      <c r="G287" s="107" t="s">
        <v>137</v>
      </c>
      <c r="H287" s="106">
        <v>45</v>
      </c>
      <c r="I287" s="218"/>
      <c r="J287" s="218"/>
      <c r="K287" s="105">
        <f>ROUND(P287*H287,1)</f>
        <v>0</v>
      </c>
      <c r="L287" s="104"/>
      <c r="M287" s="23"/>
      <c r="N287" s="220" t="s">
        <v>20</v>
      </c>
      <c r="O287" s="114" t="s">
        <v>73</v>
      </c>
      <c r="P287" s="113">
        <f>I287+J287</f>
        <v>0</v>
      </c>
      <c r="Q287" s="113">
        <f>ROUND(I287*H287,1)</f>
        <v>0</v>
      </c>
      <c r="R287" s="113">
        <f>ROUND(J287*H287,1)</f>
        <v>0</v>
      </c>
      <c r="T287" s="112">
        <f>S287*H287</f>
        <v>0</v>
      </c>
      <c r="U287" s="112">
        <v>0</v>
      </c>
      <c r="V287" s="112">
        <f>U287*H287</f>
        <v>0</v>
      </c>
      <c r="W287" s="112">
        <v>0</v>
      </c>
      <c r="X287" s="111">
        <f>W287*H287</f>
        <v>0</v>
      </c>
      <c r="AR287" s="98" t="s">
        <v>143</v>
      </c>
      <c r="AT287" s="98" t="s">
        <v>101</v>
      </c>
      <c r="AU287" s="98" t="s">
        <v>22</v>
      </c>
      <c r="AY287" s="90" t="s">
        <v>100</v>
      </c>
      <c r="BE287" s="99">
        <f>IF(O287="základní",K287,0)</f>
        <v>0</v>
      </c>
      <c r="BF287" s="99">
        <f>IF(O287="snížená",K287,0)</f>
        <v>0</v>
      </c>
      <c r="BG287" s="99">
        <f>IF(O287="zákl. přenesená",K287,0)</f>
        <v>0</v>
      </c>
      <c r="BH287" s="99">
        <f>IF(O287="sníž. přenesená",K287,0)</f>
        <v>0</v>
      </c>
      <c r="BI287" s="99">
        <f>IF(O287="nulová",K287,0)</f>
        <v>0</v>
      </c>
      <c r="BJ287" s="90" t="s">
        <v>22</v>
      </c>
      <c r="BK287" s="99">
        <f>ROUND(P287*H287,1)</f>
        <v>0</v>
      </c>
      <c r="BL287" s="90" t="s">
        <v>143</v>
      </c>
      <c r="BM287" s="98" t="s">
        <v>184</v>
      </c>
    </row>
    <row r="288" spans="2:65" s="22" customFormat="1" ht="24.2" customHeight="1">
      <c r="B288" s="23"/>
      <c r="C288" s="122" t="s">
        <v>127</v>
      </c>
      <c r="D288" s="122" t="s">
        <v>180</v>
      </c>
      <c r="E288" s="121" t="s">
        <v>182</v>
      </c>
      <c r="F288" s="120" t="s">
        <v>181</v>
      </c>
      <c r="G288" s="119" t="s">
        <v>137</v>
      </c>
      <c r="H288" s="118">
        <v>45</v>
      </c>
      <c r="I288" s="222"/>
      <c r="J288" s="116"/>
      <c r="K288" s="117">
        <f>ROUND(P288*H288,1)</f>
        <v>0</v>
      </c>
      <c r="L288" s="116"/>
      <c r="M288" s="115"/>
      <c r="N288" s="221" t="s">
        <v>20</v>
      </c>
      <c r="O288" s="114" t="s">
        <v>73</v>
      </c>
      <c r="P288" s="113">
        <f>I288+J288</f>
        <v>0</v>
      </c>
      <c r="Q288" s="113">
        <f>ROUND(I288*H288,1)</f>
        <v>0</v>
      </c>
      <c r="R288" s="113">
        <f>ROUND(J288*H288,1)</f>
        <v>0</v>
      </c>
      <c r="T288" s="112">
        <f>S288*H288</f>
        <v>0</v>
      </c>
      <c r="U288" s="112">
        <v>0</v>
      </c>
      <c r="V288" s="112">
        <f>U288*H288</f>
        <v>0</v>
      </c>
      <c r="W288" s="112">
        <v>0</v>
      </c>
      <c r="X288" s="111">
        <f>W288*H288</f>
        <v>0</v>
      </c>
      <c r="AR288" s="98" t="s">
        <v>99</v>
      </c>
      <c r="AT288" s="98" t="s">
        <v>180</v>
      </c>
      <c r="AU288" s="98" t="s">
        <v>22</v>
      </c>
      <c r="AY288" s="90" t="s">
        <v>100</v>
      </c>
      <c r="BE288" s="99">
        <f>IF(O288="základní",K288,0)</f>
        <v>0</v>
      </c>
      <c r="BF288" s="99">
        <f>IF(O288="snížená",K288,0)</f>
        <v>0</v>
      </c>
      <c r="BG288" s="99">
        <f>IF(O288="zákl. přenesená",K288,0)</f>
        <v>0</v>
      </c>
      <c r="BH288" s="99">
        <f>IF(O288="sníž. přenesená",K288,0)</f>
        <v>0</v>
      </c>
      <c r="BI288" s="99">
        <f>IF(O288="nulová",K288,0)</f>
        <v>0</v>
      </c>
      <c r="BJ288" s="90" t="s">
        <v>22</v>
      </c>
      <c r="BK288" s="99">
        <f>ROUND(P288*H288,1)</f>
        <v>0</v>
      </c>
      <c r="BL288" s="90" t="s">
        <v>99</v>
      </c>
      <c r="BM288" s="98" t="s">
        <v>179</v>
      </c>
    </row>
    <row r="289" spans="2:65" s="22" customFormat="1" ht="33" customHeight="1">
      <c r="B289" s="23"/>
      <c r="C289" s="110" t="s">
        <v>123</v>
      </c>
      <c r="D289" s="110" t="s">
        <v>101</v>
      </c>
      <c r="E289" s="109" t="s">
        <v>177</v>
      </c>
      <c r="F289" s="108" t="s">
        <v>176</v>
      </c>
      <c r="G289" s="107" t="s">
        <v>137</v>
      </c>
      <c r="H289" s="106">
        <v>210</v>
      </c>
      <c r="I289" s="218"/>
      <c r="J289" s="218"/>
      <c r="K289" s="105">
        <f>ROUND(P289*H289,1)</f>
        <v>0</v>
      </c>
      <c r="L289" s="104"/>
      <c r="M289" s="23"/>
      <c r="N289" s="220" t="s">
        <v>20</v>
      </c>
      <c r="O289" s="114" t="s">
        <v>73</v>
      </c>
      <c r="P289" s="113">
        <f>I289+J289</f>
        <v>0</v>
      </c>
      <c r="Q289" s="113">
        <f>ROUND(I289*H289,1)</f>
        <v>0</v>
      </c>
      <c r="R289" s="113">
        <f>ROUND(J289*H289,1)</f>
        <v>0</v>
      </c>
      <c r="T289" s="112">
        <f>S289*H289</f>
        <v>0</v>
      </c>
      <c r="U289" s="112">
        <v>0</v>
      </c>
      <c r="V289" s="112">
        <f>U289*H289</f>
        <v>0</v>
      </c>
      <c r="W289" s="112">
        <v>0.003</v>
      </c>
      <c r="X289" s="111">
        <f>W289*H289</f>
        <v>0.63</v>
      </c>
      <c r="AR289" s="98" t="s">
        <v>143</v>
      </c>
      <c r="AT289" s="98" t="s">
        <v>101</v>
      </c>
      <c r="AU289" s="98" t="s">
        <v>22</v>
      </c>
      <c r="AY289" s="90" t="s">
        <v>100</v>
      </c>
      <c r="BE289" s="99">
        <f>IF(O289="základní",K289,0)</f>
        <v>0</v>
      </c>
      <c r="BF289" s="99">
        <f>IF(O289="snížená",K289,0)</f>
        <v>0</v>
      </c>
      <c r="BG289" s="99">
        <f>IF(O289="zákl. přenesená",K289,0)</f>
        <v>0</v>
      </c>
      <c r="BH289" s="99">
        <f>IF(O289="sníž. přenesená",K289,0)</f>
        <v>0</v>
      </c>
      <c r="BI289" s="99">
        <f>IF(O289="nulová",K289,0)</f>
        <v>0</v>
      </c>
      <c r="BJ289" s="90" t="s">
        <v>22</v>
      </c>
      <c r="BK289" s="99">
        <f>ROUND(P289*H289,1)</f>
        <v>0</v>
      </c>
      <c r="BL289" s="90" t="s">
        <v>143</v>
      </c>
      <c r="BM289" s="98" t="s">
        <v>175</v>
      </c>
    </row>
    <row r="290" spans="2:65" s="22" customFormat="1" ht="24.2" customHeight="1">
      <c r="B290" s="23"/>
      <c r="C290" s="110" t="s">
        <v>119</v>
      </c>
      <c r="D290" s="110" t="s">
        <v>101</v>
      </c>
      <c r="E290" s="109" t="s">
        <v>173</v>
      </c>
      <c r="F290" s="108" t="s">
        <v>172</v>
      </c>
      <c r="G290" s="107" t="s">
        <v>137</v>
      </c>
      <c r="H290" s="106">
        <v>110</v>
      </c>
      <c r="I290" s="218"/>
      <c r="J290" s="218"/>
      <c r="K290" s="105">
        <f>ROUND(P290*H290,1)</f>
        <v>0</v>
      </c>
      <c r="L290" s="104"/>
      <c r="M290" s="23"/>
      <c r="N290" s="220" t="s">
        <v>20</v>
      </c>
      <c r="O290" s="114" t="s">
        <v>73</v>
      </c>
      <c r="P290" s="113">
        <f>I290+J290</f>
        <v>0</v>
      </c>
      <c r="Q290" s="113">
        <f>ROUND(I290*H290,1)</f>
        <v>0</v>
      </c>
      <c r="R290" s="113">
        <f>ROUND(J290*H290,1)</f>
        <v>0</v>
      </c>
      <c r="T290" s="112">
        <f>S290*H290</f>
        <v>0</v>
      </c>
      <c r="U290" s="112">
        <v>0</v>
      </c>
      <c r="V290" s="112">
        <f>U290*H290</f>
        <v>0</v>
      </c>
      <c r="W290" s="112">
        <v>0.0035</v>
      </c>
      <c r="X290" s="111">
        <f>W290*H290</f>
        <v>0.385</v>
      </c>
      <c r="AR290" s="98" t="s">
        <v>143</v>
      </c>
      <c r="AT290" s="98" t="s">
        <v>101</v>
      </c>
      <c r="AU290" s="98" t="s">
        <v>22</v>
      </c>
      <c r="AY290" s="90" t="s">
        <v>100</v>
      </c>
      <c r="BE290" s="99">
        <f>IF(O290="základní",K290,0)</f>
        <v>0</v>
      </c>
      <c r="BF290" s="99">
        <f>IF(O290="snížená",K290,0)</f>
        <v>0</v>
      </c>
      <c r="BG290" s="99">
        <f>IF(O290="zákl. přenesená",K290,0)</f>
        <v>0</v>
      </c>
      <c r="BH290" s="99">
        <f>IF(O290="sníž. přenesená",K290,0)</f>
        <v>0</v>
      </c>
      <c r="BI290" s="99">
        <f>IF(O290="nulová",K290,0)</f>
        <v>0</v>
      </c>
      <c r="BJ290" s="90" t="s">
        <v>22</v>
      </c>
      <c r="BK290" s="99">
        <f>ROUND(P290*H290,1)</f>
        <v>0</v>
      </c>
      <c r="BL290" s="90" t="s">
        <v>143</v>
      </c>
      <c r="BM290" s="98" t="s">
        <v>171</v>
      </c>
    </row>
    <row r="291" spans="2:65" s="22" customFormat="1" ht="33" customHeight="1">
      <c r="B291" s="23"/>
      <c r="C291" s="110" t="s">
        <v>115</v>
      </c>
      <c r="D291" s="110" t="s">
        <v>101</v>
      </c>
      <c r="E291" s="109" t="s">
        <v>169</v>
      </c>
      <c r="F291" s="108" t="s">
        <v>168</v>
      </c>
      <c r="G291" s="107" t="s">
        <v>137</v>
      </c>
      <c r="H291" s="106">
        <v>90</v>
      </c>
      <c r="I291" s="218"/>
      <c r="J291" s="218"/>
      <c r="K291" s="105">
        <f>ROUND(P291*H291,1)</f>
        <v>0</v>
      </c>
      <c r="L291" s="104"/>
      <c r="M291" s="23"/>
      <c r="N291" s="220" t="s">
        <v>20</v>
      </c>
      <c r="O291" s="114" t="s">
        <v>73</v>
      </c>
      <c r="P291" s="113">
        <f>I291+J291</f>
        <v>0</v>
      </c>
      <c r="Q291" s="113">
        <f>ROUND(I291*H291,1)</f>
        <v>0</v>
      </c>
      <c r="R291" s="113">
        <f>ROUND(J291*H291,1)</f>
        <v>0</v>
      </c>
      <c r="T291" s="112">
        <f>S291*H291</f>
        <v>0</v>
      </c>
      <c r="U291" s="112">
        <v>0</v>
      </c>
      <c r="V291" s="112">
        <f>U291*H291</f>
        <v>0</v>
      </c>
      <c r="W291" s="112">
        <v>0.005</v>
      </c>
      <c r="X291" s="111">
        <f>W291*H291</f>
        <v>0.45</v>
      </c>
      <c r="AR291" s="98" t="s">
        <v>143</v>
      </c>
      <c r="AT291" s="98" t="s">
        <v>101</v>
      </c>
      <c r="AU291" s="98" t="s">
        <v>22</v>
      </c>
      <c r="AY291" s="90" t="s">
        <v>100</v>
      </c>
      <c r="BE291" s="99">
        <f>IF(O291="základní",K291,0)</f>
        <v>0</v>
      </c>
      <c r="BF291" s="99">
        <f>IF(O291="snížená",K291,0)</f>
        <v>0</v>
      </c>
      <c r="BG291" s="99">
        <f>IF(O291="zákl. přenesená",K291,0)</f>
        <v>0</v>
      </c>
      <c r="BH291" s="99">
        <f>IF(O291="sníž. přenesená",K291,0)</f>
        <v>0</v>
      </c>
      <c r="BI291" s="99">
        <f>IF(O291="nulová",K291,0)</f>
        <v>0</v>
      </c>
      <c r="BJ291" s="90" t="s">
        <v>22</v>
      </c>
      <c r="BK291" s="99">
        <f>ROUND(P291*H291,1)</f>
        <v>0</v>
      </c>
      <c r="BL291" s="90" t="s">
        <v>143</v>
      </c>
      <c r="BM291" s="98" t="s">
        <v>167</v>
      </c>
    </row>
    <row r="292" spans="2:65" s="22" customFormat="1" ht="33" customHeight="1">
      <c r="B292" s="23"/>
      <c r="C292" s="110" t="s">
        <v>111</v>
      </c>
      <c r="D292" s="110" t="s">
        <v>101</v>
      </c>
      <c r="E292" s="109" t="s">
        <v>165</v>
      </c>
      <c r="F292" s="108" t="s">
        <v>164</v>
      </c>
      <c r="G292" s="107" t="s">
        <v>144</v>
      </c>
      <c r="H292" s="106">
        <v>142</v>
      </c>
      <c r="I292" s="218"/>
      <c r="J292" s="218"/>
      <c r="K292" s="105">
        <f>ROUND(P292*H292,1)</f>
        <v>0</v>
      </c>
      <c r="L292" s="104"/>
      <c r="M292" s="23"/>
      <c r="N292" s="220" t="s">
        <v>20</v>
      </c>
      <c r="O292" s="114" t="s">
        <v>73</v>
      </c>
      <c r="P292" s="113">
        <f>I292+J292</f>
        <v>0</v>
      </c>
      <c r="Q292" s="113">
        <f>ROUND(I292*H292,1)</f>
        <v>0</v>
      </c>
      <c r="R292" s="113">
        <f>ROUND(J292*H292,1)</f>
        <v>0</v>
      </c>
      <c r="T292" s="112">
        <f>S292*H292</f>
        <v>0</v>
      </c>
      <c r="U292" s="112">
        <v>0</v>
      </c>
      <c r="V292" s="112">
        <f>U292*H292</f>
        <v>0</v>
      </c>
      <c r="W292" s="112">
        <v>0.001</v>
      </c>
      <c r="X292" s="111">
        <f>W292*H292</f>
        <v>0.14200000000000002</v>
      </c>
      <c r="AR292" s="98" t="s">
        <v>143</v>
      </c>
      <c r="AT292" s="98" t="s">
        <v>101</v>
      </c>
      <c r="AU292" s="98" t="s">
        <v>22</v>
      </c>
      <c r="AY292" s="90" t="s">
        <v>100</v>
      </c>
      <c r="BE292" s="99">
        <f>IF(O292="základní",K292,0)</f>
        <v>0</v>
      </c>
      <c r="BF292" s="99">
        <f>IF(O292="snížená",K292,0)</f>
        <v>0</v>
      </c>
      <c r="BG292" s="99">
        <f>IF(O292="zákl. přenesená",K292,0)</f>
        <v>0</v>
      </c>
      <c r="BH292" s="99">
        <f>IF(O292="sníž. přenesená",K292,0)</f>
        <v>0</v>
      </c>
      <c r="BI292" s="99">
        <f>IF(O292="nulová",K292,0)</f>
        <v>0</v>
      </c>
      <c r="BJ292" s="90" t="s">
        <v>22</v>
      </c>
      <c r="BK292" s="99">
        <f>ROUND(P292*H292,1)</f>
        <v>0</v>
      </c>
      <c r="BL292" s="90" t="s">
        <v>143</v>
      </c>
      <c r="BM292" s="98" t="s">
        <v>163</v>
      </c>
    </row>
    <row r="293" spans="2:65" s="22" customFormat="1" ht="33" customHeight="1">
      <c r="B293" s="23"/>
      <c r="C293" s="110" t="s">
        <v>107</v>
      </c>
      <c r="D293" s="110" t="s">
        <v>101</v>
      </c>
      <c r="E293" s="109" t="s">
        <v>161</v>
      </c>
      <c r="F293" s="108" t="s">
        <v>160</v>
      </c>
      <c r="G293" s="107" t="s">
        <v>144</v>
      </c>
      <c r="H293" s="106">
        <v>15</v>
      </c>
      <c r="I293" s="218"/>
      <c r="J293" s="218"/>
      <c r="K293" s="105">
        <f>ROUND(P293*H293,1)</f>
        <v>0</v>
      </c>
      <c r="L293" s="104"/>
      <c r="M293" s="23"/>
      <c r="N293" s="220" t="s">
        <v>20</v>
      </c>
      <c r="O293" s="114" t="s">
        <v>73</v>
      </c>
      <c r="P293" s="113">
        <f>I293+J293</f>
        <v>0</v>
      </c>
      <c r="Q293" s="113">
        <f>ROUND(I293*H293,1)</f>
        <v>0</v>
      </c>
      <c r="R293" s="113">
        <f>ROUND(J293*H293,1)</f>
        <v>0</v>
      </c>
      <c r="T293" s="112">
        <f>S293*H293</f>
        <v>0</v>
      </c>
      <c r="U293" s="112">
        <v>0</v>
      </c>
      <c r="V293" s="112">
        <f>U293*H293</f>
        <v>0</v>
      </c>
      <c r="W293" s="112">
        <v>0.138</v>
      </c>
      <c r="X293" s="111">
        <f>W293*H293</f>
        <v>2.0700000000000003</v>
      </c>
      <c r="AR293" s="98" t="s">
        <v>143</v>
      </c>
      <c r="AT293" s="98" t="s">
        <v>101</v>
      </c>
      <c r="AU293" s="98" t="s">
        <v>22</v>
      </c>
      <c r="AY293" s="90" t="s">
        <v>100</v>
      </c>
      <c r="BE293" s="99">
        <f>IF(O293="základní",K293,0)</f>
        <v>0</v>
      </c>
      <c r="BF293" s="99">
        <f>IF(O293="snížená",K293,0)</f>
        <v>0</v>
      </c>
      <c r="BG293" s="99">
        <f>IF(O293="zákl. přenesená",K293,0)</f>
        <v>0</v>
      </c>
      <c r="BH293" s="99">
        <f>IF(O293="sníž. přenesená",K293,0)</f>
        <v>0</v>
      </c>
      <c r="BI293" s="99">
        <f>IF(O293="nulová",K293,0)</f>
        <v>0</v>
      </c>
      <c r="BJ293" s="90" t="s">
        <v>22</v>
      </c>
      <c r="BK293" s="99">
        <f>ROUND(P293*H293,1)</f>
        <v>0</v>
      </c>
      <c r="BL293" s="90" t="s">
        <v>143</v>
      </c>
      <c r="BM293" s="98" t="s">
        <v>159</v>
      </c>
    </row>
    <row r="294" spans="2:65" s="22" customFormat="1" ht="24.2" customHeight="1">
      <c r="B294" s="23"/>
      <c r="C294" s="110" t="s">
        <v>104</v>
      </c>
      <c r="D294" s="110" t="s">
        <v>101</v>
      </c>
      <c r="E294" s="109" t="s">
        <v>157</v>
      </c>
      <c r="F294" s="108" t="s">
        <v>156</v>
      </c>
      <c r="G294" s="107" t="s">
        <v>137</v>
      </c>
      <c r="H294" s="106">
        <v>210</v>
      </c>
      <c r="I294" s="218"/>
      <c r="J294" s="218"/>
      <c r="K294" s="105">
        <f>ROUND(P294*H294,1)</f>
        <v>0</v>
      </c>
      <c r="L294" s="104"/>
      <c r="M294" s="23"/>
      <c r="N294" s="220" t="s">
        <v>20</v>
      </c>
      <c r="O294" s="114" t="s">
        <v>73</v>
      </c>
      <c r="P294" s="113">
        <f>I294+J294</f>
        <v>0</v>
      </c>
      <c r="Q294" s="113">
        <f>ROUND(I294*H294,1)</f>
        <v>0</v>
      </c>
      <c r="R294" s="113">
        <f>ROUND(J294*H294,1)</f>
        <v>0</v>
      </c>
      <c r="T294" s="112">
        <f>S294*H294</f>
        <v>0</v>
      </c>
      <c r="U294" s="112">
        <v>0.00026</v>
      </c>
      <c r="V294" s="112">
        <f>U294*H294</f>
        <v>0.054599999999999996</v>
      </c>
      <c r="W294" s="112">
        <v>0</v>
      </c>
      <c r="X294" s="111">
        <f>W294*H294</f>
        <v>0</v>
      </c>
      <c r="AR294" s="98" t="s">
        <v>143</v>
      </c>
      <c r="AT294" s="98" t="s">
        <v>101</v>
      </c>
      <c r="AU294" s="98" t="s">
        <v>22</v>
      </c>
      <c r="AY294" s="90" t="s">
        <v>100</v>
      </c>
      <c r="BE294" s="99">
        <f>IF(O294="základní",K294,0)</f>
        <v>0</v>
      </c>
      <c r="BF294" s="99">
        <f>IF(O294="snížená",K294,0)</f>
        <v>0</v>
      </c>
      <c r="BG294" s="99">
        <f>IF(O294="zákl. přenesená",K294,0)</f>
        <v>0</v>
      </c>
      <c r="BH294" s="99">
        <f>IF(O294="sníž. přenesená",K294,0)</f>
        <v>0</v>
      </c>
      <c r="BI294" s="99">
        <f>IF(O294="nulová",K294,0)</f>
        <v>0</v>
      </c>
      <c r="BJ294" s="90" t="s">
        <v>22</v>
      </c>
      <c r="BK294" s="99">
        <f>ROUND(P294*H294,1)</f>
        <v>0</v>
      </c>
      <c r="BL294" s="90" t="s">
        <v>143</v>
      </c>
      <c r="BM294" s="98" t="s">
        <v>155</v>
      </c>
    </row>
    <row r="295" spans="2:65" s="22" customFormat="1" ht="24.2" customHeight="1">
      <c r="B295" s="23"/>
      <c r="C295" s="110" t="s">
        <v>255</v>
      </c>
      <c r="D295" s="110" t="s">
        <v>101</v>
      </c>
      <c r="E295" s="109" t="s">
        <v>153</v>
      </c>
      <c r="F295" s="108" t="s">
        <v>152</v>
      </c>
      <c r="G295" s="107" t="s">
        <v>137</v>
      </c>
      <c r="H295" s="106">
        <v>110</v>
      </c>
      <c r="I295" s="218"/>
      <c r="J295" s="218"/>
      <c r="K295" s="105">
        <f>ROUND(P295*H295,1)</f>
        <v>0</v>
      </c>
      <c r="L295" s="104"/>
      <c r="M295" s="23"/>
      <c r="N295" s="220" t="s">
        <v>20</v>
      </c>
      <c r="O295" s="114" t="s">
        <v>73</v>
      </c>
      <c r="P295" s="113">
        <f>I295+J295</f>
        <v>0</v>
      </c>
      <c r="Q295" s="113">
        <f>ROUND(I295*H295,1)</f>
        <v>0</v>
      </c>
      <c r="R295" s="113">
        <f>ROUND(J295*H295,1)</f>
        <v>0</v>
      </c>
      <c r="T295" s="112">
        <f>S295*H295</f>
        <v>0</v>
      </c>
      <c r="U295" s="112">
        <v>0.00026</v>
      </c>
      <c r="V295" s="112">
        <f>U295*H295</f>
        <v>0.028599999999999997</v>
      </c>
      <c r="W295" s="112">
        <v>0</v>
      </c>
      <c r="X295" s="111">
        <f>W295*H295</f>
        <v>0</v>
      </c>
      <c r="AR295" s="98" t="s">
        <v>143</v>
      </c>
      <c r="AT295" s="98" t="s">
        <v>101</v>
      </c>
      <c r="AU295" s="98" t="s">
        <v>22</v>
      </c>
      <c r="AY295" s="90" t="s">
        <v>100</v>
      </c>
      <c r="BE295" s="99">
        <f>IF(O295="základní",K295,0)</f>
        <v>0</v>
      </c>
      <c r="BF295" s="99">
        <f>IF(O295="snížená",K295,0)</f>
        <v>0</v>
      </c>
      <c r="BG295" s="99">
        <f>IF(O295="zákl. přenesená",K295,0)</f>
        <v>0</v>
      </c>
      <c r="BH295" s="99">
        <f>IF(O295="sníž. přenesená",K295,0)</f>
        <v>0</v>
      </c>
      <c r="BI295" s="99">
        <f>IF(O295="nulová",K295,0)</f>
        <v>0</v>
      </c>
      <c r="BJ295" s="90" t="s">
        <v>22</v>
      </c>
      <c r="BK295" s="99">
        <f>ROUND(P295*H295,1)</f>
        <v>0</v>
      </c>
      <c r="BL295" s="90" t="s">
        <v>143</v>
      </c>
      <c r="BM295" s="98" t="s">
        <v>151</v>
      </c>
    </row>
    <row r="296" spans="2:65" s="22" customFormat="1" ht="24.2" customHeight="1">
      <c r="B296" s="23"/>
      <c r="C296" s="110" t="s">
        <v>810</v>
      </c>
      <c r="D296" s="110" t="s">
        <v>101</v>
      </c>
      <c r="E296" s="109" t="s">
        <v>149</v>
      </c>
      <c r="F296" s="108" t="s">
        <v>148</v>
      </c>
      <c r="G296" s="107" t="s">
        <v>137</v>
      </c>
      <c r="H296" s="106">
        <v>90</v>
      </c>
      <c r="I296" s="218"/>
      <c r="J296" s="218"/>
      <c r="K296" s="105">
        <f>ROUND(P296*H296,1)</f>
        <v>0</v>
      </c>
      <c r="L296" s="104"/>
      <c r="M296" s="23"/>
      <c r="N296" s="220" t="s">
        <v>20</v>
      </c>
      <c r="O296" s="114" t="s">
        <v>73</v>
      </c>
      <c r="P296" s="113">
        <f>I296+J296</f>
        <v>0</v>
      </c>
      <c r="Q296" s="113">
        <f>ROUND(I296*H296,1)</f>
        <v>0</v>
      </c>
      <c r="R296" s="113">
        <f>ROUND(J296*H296,1)</f>
        <v>0</v>
      </c>
      <c r="T296" s="112">
        <f>S296*H296</f>
        <v>0</v>
      </c>
      <c r="U296" s="112">
        <v>0.00051</v>
      </c>
      <c r="V296" s="112">
        <f>U296*H296</f>
        <v>0.0459</v>
      </c>
      <c r="W296" s="112">
        <v>0</v>
      </c>
      <c r="X296" s="111">
        <f>W296*H296</f>
        <v>0</v>
      </c>
      <c r="AR296" s="98" t="s">
        <v>143</v>
      </c>
      <c r="AT296" s="98" t="s">
        <v>101</v>
      </c>
      <c r="AU296" s="98" t="s">
        <v>22</v>
      </c>
      <c r="AY296" s="90" t="s">
        <v>100</v>
      </c>
      <c r="BE296" s="99">
        <f>IF(O296="základní",K296,0)</f>
        <v>0</v>
      </c>
      <c r="BF296" s="99">
        <f>IF(O296="snížená",K296,0)</f>
        <v>0</v>
      </c>
      <c r="BG296" s="99">
        <f>IF(O296="zákl. přenesená",K296,0)</f>
        <v>0</v>
      </c>
      <c r="BH296" s="99">
        <f>IF(O296="sníž. přenesená",K296,0)</f>
        <v>0</v>
      </c>
      <c r="BI296" s="99">
        <f>IF(O296="nulová",K296,0)</f>
        <v>0</v>
      </c>
      <c r="BJ296" s="90" t="s">
        <v>22</v>
      </c>
      <c r="BK296" s="99">
        <f>ROUND(P296*H296,1)</f>
        <v>0</v>
      </c>
      <c r="BL296" s="90" t="s">
        <v>143</v>
      </c>
      <c r="BM296" s="98" t="s">
        <v>147</v>
      </c>
    </row>
    <row r="297" spans="2:65" s="22" customFormat="1" ht="33" customHeight="1">
      <c r="B297" s="23"/>
      <c r="C297" s="110" t="s">
        <v>250</v>
      </c>
      <c r="D297" s="110" t="s">
        <v>101</v>
      </c>
      <c r="E297" s="109" t="s">
        <v>146</v>
      </c>
      <c r="F297" s="108" t="s">
        <v>145</v>
      </c>
      <c r="G297" s="107" t="s">
        <v>144</v>
      </c>
      <c r="H297" s="106">
        <v>15</v>
      </c>
      <c r="I297" s="218"/>
      <c r="J297" s="218"/>
      <c r="K297" s="105">
        <f>ROUND(P297*H297,1)</f>
        <v>0</v>
      </c>
      <c r="L297" s="104"/>
      <c r="M297" s="23"/>
      <c r="N297" s="220" t="s">
        <v>20</v>
      </c>
      <c r="O297" s="114" t="s">
        <v>73</v>
      </c>
      <c r="P297" s="113">
        <f>I297+J297</f>
        <v>0</v>
      </c>
      <c r="Q297" s="113">
        <f>ROUND(I297*H297,1)</f>
        <v>0</v>
      </c>
      <c r="R297" s="113">
        <f>ROUND(J297*H297,1)</f>
        <v>0</v>
      </c>
      <c r="T297" s="112">
        <f>S297*H297</f>
        <v>0</v>
      </c>
      <c r="U297" s="112">
        <v>0.04843</v>
      </c>
      <c r="V297" s="112">
        <f>U297*H297</f>
        <v>0.72645</v>
      </c>
      <c r="W297" s="112">
        <v>0</v>
      </c>
      <c r="X297" s="111">
        <f>W297*H297</f>
        <v>0</v>
      </c>
      <c r="AR297" s="98" t="s">
        <v>143</v>
      </c>
      <c r="AT297" s="98" t="s">
        <v>101</v>
      </c>
      <c r="AU297" s="98" t="s">
        <v>22</v>
      </c>
      <c r="AY297" s="90" t="s">
        <v>100</v>
      </c>
      <c r="BE297" s="99">
        <f>IF(O297="základní",K297,0)</f>
        <v>0</v>
      </c>
      <c r="BF297" s="99">
        <f>IF(O297="snížená",K297,0)</f>
        <v>0</v>
      </c>
      <c r="BG297" s="99">
        <f>IF(O297="zákl. přenesená",K297,0)</f>
        <v>0</v>
      </c>
      <c r="BH297" s="99">
        <f>IF(O297="sníž. přenesená",K297,0)</f>
        <v>0</v>
      </c>
      <c r="BI297" s="99">
        <f>IF(O297="nulová",K297,0)</f>
        <v>0</v>
      </c>
      <c r="BJ297" s="90" t="s">
        <v>22</v>
      </c>
      <c r="BK297" s="99">
        <f>ROUND(P297*H297,1)</f>
        <v>0</v>
      </c>
      <c r="BL297" s="90" t="s">
        <v>143</v>
      </c>
      <c r="BM297" s="98" t="s">
        <v>142</v>
      </c>
    </row>
    <row r="298" spans="2:65" s="22" customFormat="1" ht="33" customHeight="1">
      <c r="B298" s="23"/>
      <c r="C298" s="110" t="s">
        <v>809</v>
      </c>
      <c r="D298" s="110" t="s">
        <v>101</v>
      </c>
      <c r="E298" s="109" t="s">
        <v>878</v>
      </c>
      <c r="F298" s="108" t="s">
        <v>877</v>
      </c>
      <c r="G298" s="107" t="s">
        <v>106</v>
      </c>
      <c r="H298" s="106">
        <v>210</v>
      </c>
      <c r="I298" s="218"/>
      <c r="J298" s="218"/>
      <c r="K298" s="105">
        <f>ROUND(P298*H298,1)</f>
        <v>0</v>
      </c>
      <c r="L298" s="104"/>
      <c r="M298" s="23"/>
      <c r="N298" s="220" t="s">
        <v>20</v>
      </c>
      <c r="O298" s="114" t="s">
        <v>73</v>
      </c>
      <c r="P298" s="113">
        <f>I298+J298</f>
        <v>0</v>
      </c>
      <c r="Q298" s="113">
        <f>ROUND(I298*H298,1)</f>
        <v>0</v>
      </c>
      <c r="R298" s="113">
        <f>ROUND(J298*H298,1)</f>
        <v>0</v>
      </c>
      <c r="T298" s="112">
        <f>S298*H298</f>
        <v>0</v>
      </c>
      <c r="U298" s="112">
        <v>0.0065</v>
      </c>
      <c r="V298" s="112">
        <f>U298*H298</f>
        <v>1.365</v>
      </c>
      <c r="W298" s="112">
        <v>0</v>
      </c>
      <c r="X298" s="111">
        <f>W298*H298</f>
        <v>0</v>
      </c>
      <c r="AR298" s="98" t="s">
        <v>736</v>
      </c>
      <c r="AT298" s="98" t="s">
        <v>101</v>
      </c>
      <c r="AU298" s="98" t="s">
        <v>22</v>
      </c>
      <c r="AY298" s="90" t="s">
        <v>100</v>
      </c>
      <c r="BE298" s="99">
        <f>IF(O298="základní",K298,0)</f>
        <v>0</v>
      </c>
      <c r="BF298" s="99">
        <f>IF(O298="snížená",K298,0)</f>
        <v>0</v>
      </c>
      <c r="BG298" s="99">
        <f>IF(O298="zákl. přenesená",K298,0)</f>
        <v>0</v>
      </c>
      <c r="BH298" s="99">
        <f>IF(O298="sníž. přenesená",K298,0)</f>
        <v>0</v>
      </c>
      <c r="BI298" s="99">
        <f>IF(O298="nulová",K298,0)</f>
        <v>0</v>
      </c>
      <c r="BJ298" s="90" t="s">
        <v>22</v>
      </c>
      <c r="BK298" s="99">
        <f>ROUND(P298*H298,1)</f>
        <v>0</v>
      </c>
      <c r="BL298" s="90" t="s">
        <v>736</v>
      </c>
      <c r="BM298" s="98" t="s">
        <v>876</v>
      </c>
    </row>
    <row r="299" spans="2:65" s="22" customFormat="1" ht="24.2" customHeight="1">
      <c r="B299" s="23"/>
      <c r="C299" s="110" t="s">
        <v>246</v>
      </c>
      <c r="D299" s="110" t="s">
        <v>101</v>
      </c>
      <c r="E299" s="109" t="s">
        <v>875</v>
      </c>
      <c r="F299" s="108" t="s">
        <v>874</v>
      </c>
      <c r="G299" s="107" t="s">
        <v>106</v>
      </c>
      <c r="H299" s="106">
        <v>210</v>
      </c>
      <c r="I299" s="218"/>
      <c r="J299" s="218"/>
      <c r="K299" s="105">
        <f>ROUND(P299*H299,1)</f>
        <v>0</v>
      </c>
      <c r="L299" s="104"/>
      <c r="M299" s="23"/>
      <c r="N299" s="220" t="s">
        <v>20</v>
      </c>
      <c r="O299" s="114" t="s">
        <v>73</v>
      </c>
      <c r="P299" s="113">
        <f>I299+J299</f>
        <v>0</v>
      </c>
      <c r="Q299" s="113">
        <f>ROUND(I299*H299,1)</f>
        <v>0</v>
      </c>
      <c r="R299" s="113">
        <f>ROUND(J299*H299,1)</f>
        <v>0</v>
      </c>
      <c r="T299" s="112">
        <f>S299*H299</f>
        <v>0</v>
      </c>
      <c r="U299" s="112">
        <v>0.00026</v>
      </c>
      <c r="V299" s="112">
        <f>U299*H299</f>
        <v>0.054599999999999996</v>
      </c>
      <c r="W299" s="112">
        <v>0</v>
      </c>
      <c r="X299" s="111">
        <f>W299*H299</f>
        <v>0</v>
      </c>
      <c r="AR299" s="98" t="s">
        <v>736</v>
      </c>
      <c r="AT299" s="98" t="s">
        <v>101</v>
      </c>
      <c r="AU299" s="98" t="s">
        <v>22</v>
      </c>
      <c r="AY299" s="90" t="s">
        <v>100</v>
      </c>
      <c r="BE299" s="99">
        <f>IF(O299="základní",K299,0)</f>
        <v>0</v>
      </c>
      <c r="BF299" s="99">
        <f>IF(O299="snížená",K299,0)</f>
        <v>0</v>
      </c>
      <c r="BG299" s="99">
        <f>IF(O299="zákl. přenesená",K299,0)</f>
        <v>0</v>
      </c>
      <c r="BH299" s="99">
        <f>IF(O299="sníž. přenesená",K299,0)</f>
        <v>0</v>
      </c>
      <c r="BI299" s="99">
        <f>IF(O299="nulová",K299,0)</f>
        <v>0</v>
      </c>
      <c r="BJ299" s="90" t="s">
        <v>22</v>
      </c>
      <c r="BK299" s="99">
        <f>ROUND(P299*H299,1)</f>
        <v>0</v>
      </c>
      <c r="BL299" s="90" t="s">
        <v>736</v>
      </c>
      <c r="BM299" s="98" t="s">
        <v>873</v>
      </c>
    </row>
    <row r="300" spans="2:65" s="22" customFormat="1" ht="37.9" customHeight="1">
      <c r="B300" s="23"/>
      <c r="C300" s="110" t="s">
        <v>808</v>
      </c>
      <c r="D300" s="110" t="s">
        <v>101</v>
      </c>
      <c r="E300" s="109" t="s">
        <v>872</v>
      </c>
      <c r="F300" s="108" t="s">
        <v>871</v>
      </c>
      <c r="G300" s="107" t="s">
        <v>106</v>
      </c>
      <c r="H300" s="106">
        <v>210</v>
      </c>
      <c r="I300" s="218"/>
      <c r="J300" s="218"/>
      <c r="K300" s="105">
        <f>ROUND(P300*H300,1)</f>
        <v>0</v>
      </c>
      <c r="L300" s="104"/>
      <c r="M300" s="23"/>
      <c r="N300" s="220" t="s">
        <v>20</v>
      </c>
      <c r="O300" s="114" t="s">
        <v>73</v>
      </c>
      <c r="P300" s="113">
        <f>I300+J300</f>
        <v>0</v>
      </c>
      <c r="Q300" s="113">
        <f>ROUND(I300*H300,1)</f>
        <v>0</v>
      </c>
      <c r="R300" s="113">
        <f>ROUND(J300*H300,1)</f>
        <v>0</v>
      </c>
      <c r="T300" s="112">
        <f>S300*H300</f>
        <v>0</v>
      </c>
      <c r="U300" s="112">
        <v>0.00438</v>
      </c>
      <c r="V300" s="112">
        <f>U300*H300</f>
        <v>0.9198000000000001</v>
      </c>
      <c r="W300" s="112">
        <v>0</v>
      </c>
      <c r="X300" s="111">
        <f>W300*H300</f>
        <v>0</v>
      </c>
      <c r="AR300" s="98" t="s">
        <v>736</v>
      </c>
      <c r="AT300" s="98" t="s">
        <v>101</v>
      </c>
      <c r="AU300" s="98" t="s">
        <v>22</v>
      </c>
      <c r="AY300" s="90" t="s">
        <v>100</v>
      </c>
      <c r="BE300" s="99">
        <f>IF(O300="základní",K300,0)</f>
        <v>0</v>
      </c>
      <c r="BF300" s="99">
        <f>IF(O300="snížená",K300,0)</f>
        <v>0</v>
      </c>
      <c r="BG300" s="99">
        <f>IF(O300="zákl. přenesená",K300,0)</f>
        <v>0</v>
      </c>
      <c r="BH300" s="99">
        <f>IF(O300="sníž. přenesená",K300,0)</f>
        <v>0</v>
      </c>
      <c r="BI300" s="99">
        <f>IF(O300="nulová",K300,0)</f>
        <v>0</v>
      </c>
      <c r="BJ300" s="90" t="s">
        <v>22</v>
      </c>
      <c r="BK300" s="99">
        <f>ROUND(P300*H300,1)</f>
        <v>0</v>
      </c>
      <c r="BL300" s="90" t="s">
        <v>736</v>
      </c>
      <c r="BM300" s="98" t="s">
        <v>870</v>
      </c>
    </row>
    <row r="301" spans="2:65" s="22" customFormat="1" ht="37.9" customHeight="1">
      <c r="B301" s="23"/>
      <c r="C301" s="110" t="s">
        <v>807</v>
      </c>
      <c r="D301" s="110" t="s">
        <v>101</v>
      </c>
      <c r="E301" s="109" t="s">
        <v>869</v>
      </c>
      <c r="F301" s="108" t="s">
        <v>868</v>
      </c>
      <c r="G301" s="107" t="s">
        <v>106</v>
      </c>
      <c r="H301" s="106">
        <v>210</v>
      </c>
      <c r="I301" s="218"/>
      <c r="J301" s="218"/>
      <c r="K301" s="105">
        <f>ROUND(P301*H301,1)</f>
        <v>0</v>
      </c>
      <c r="L301" s="104"/>
      <c r="M301" s="23"/>
      <c r="N301" s="220" t="s">
        <v>20</v>
      </c>
      <c r="O301" s="114" t="s">
        <v>73</v>
      </c>
      <c r="P301" s="113">
        <f>I301+J301</f>
        <v>0</v>
      </c>
      <c r="Q301" s="113">
        <f>ROUND(I301*H301,1)</f>
        <v>0</v>
      </c>
      <c r="R301" s="113">
        <f>ROUND(J301*H301,1)</f>
        <v>0</v>
      </c>
      <c r="T301" s="112">
        <f>S301*H301</f>
        <v>0</v>
      </c>
      <c r="U301" s="112">
        <v>0.0154</v>
      </c>
      <c r="V301" s="112">
        <f>U301*H301</f>
        <v>3.234</v>
      </c>
      <c r="W301" s="112">
        <v>0</v>
      </c>
      <c r="X301" s="111">
        <f>W301*H301</f>
        <v>0</v>
      </c>
      <c r="AR301" s="98" t="s">
        <v>736</v>
      </c>
      <c r="AT301" s="98" t="s">
        <v>101</v>
      </c>
      <c r="AU301" s="98" t="s">
        <v>22</v>
      </c>
      <c r="AY301" s="90" t="s">
        <v>100</v>
      </c>
      <c r="BE301" s="99">
        <f>IF(O301="základní",K301,0)</f>
        <v>0</v>
      </c>
      <c r="BF301" s="99">
        <f>IF(O301="snížená",K301,0)</f>
        <v>0</v>
      </c>
      <c r="BG301" s="99">
        <f>IF(O301="zákl. přenesená",K301,0)</f>
        <v>0</v>
      </c>
      <c r="BH301" s="99">
        <f>IF(O301="sníž. přenesená",K301,0)</f>
        <v>0</v>
      </c>
      <c r="BI301" s="99">
        <f>IF(O301="nulová",K301,0)</f>
        <v>0</v>
      </c>
      <c r="BJ301" s="90" t="s">
        <v>22</v>
      </c>
      <c r="BK301" s="99">
        <f>ROUND(P301*H301,1)</f>
        <v>0</v>
      </c>
      <c r="BL301" s="90" t="s">
        <v>736</v>
      </c>
      <c r="BM301" s="98" t="s">
        <v>867</v>
      </c>
    </row>
    <row r="302" spans="2:65" s="22" customFormat="1" ht="33" customHeight="1">
      <c r="B302" s="23"/>
      <c r="C302" s="110" t="s">
        <v>806</v>
      </c>
      <c r="D302" s="110" t="s">
        <v>101</v>
      </c>
      <c r="E302" s="109" t="s">
        <v>866</v>
      </c>
      <c r="F302" s="108" t="s">
        <v>865</v>
      </c>
      <c r="G302" s="107" t="s">
        <v>106</v>
      </c>
      <c r="H302" s="106">
        <v>840</v>
      </c>
      <c r="I302" s="218"/>
      <c r="J302" s="218"/>
      <c r="K302" s="105">
        <f>ROUND(P302*H302,1)</f>
        <v>0</v>
      </c>
      <c r="L302" s="104"/>
      <c r="M302" s="23"/>
      <c r="N302" s="220" t="s">
        <v>20</v>
      </c>
      <c r="O302" s="114" t="s">
        <v>73</v>
      </c>
      <c r="P302" s="113">
        <f>I302+J302</f>
        <v>0</v>
      </c>
      <c r="Q302" s="113">
        <f>ROUND(I302*H302,1)</f>
        <v>0</v>
      </c>
      <c r="R302" s="113">
        <f>ROUND(J302*H302,1)</f>
        <v>0</v>
      </c>
      <c r="T302" s="112">
        <f>S302*H302</f>
        <v>0</v>
      </c>
      <c r="U302" s="112">
        <v>0.0065</v>
      </c>
      <c r="V302" s="112">
        <f>U302*H302</f>
        <v>5.46</v>
      </c>
      <c r="W302" s="112">
        <v>0</v>
      </c>
      <c r="X302" s="111">
        <f>W302*H302</f>
        <v>0</v>
      </c>
      <c r="AR302" s="98" t="s">
        <v>736</v>
      </c>
      <c r="AT302" s="98" t="s">
        <v>101</v>
      </c>
      <c r="AU302" s="98" t="s">
        <v>22</v>
      </c>
      <c r="AY302" s="90" t="s">
        <v>100</v>
      </c>
      <c r="BE302" s="99">
        <f>IF(O302="základní",K302,0)</f>
        <v>0</v>
      </c>
      <c r="BF302" s="99">
        <f>IF(O302="snížená",K302,0)</f>
        <v>0</v>
      </c>
      <c r="BG302" s="99">
        <f>IF(O302="zákl. přenesená",K302,0)</f>
        <v>0</v>
      </c>
      <c r="BH302" s="99">
        <f>IF(O302="sníž. přenesená",K302,0)</f>
        <v>0</v>
      </c>
      <c r="BI302" s="99">
        <f>IF(O302="nulová",K302,0)</f>
        <v>0</v>
      </c>
      <c r="BJ302" s="90" t="s">
        <v>22</v>
      </c>
      <c r="BK302" s="99">
        <f>ROUND(P302*H302,1)</f>
        <v>0</v>
      </c>
      <c r="BL302" s="90" t="s">
        <v>736</v>
      </c>
      <c r="BM302" s="98" t="s">
        <v>864</v>
      </c>
    </row>
    <row r="303" spans="2:65" s="22" customFormat="1" ht="24.2" customHeight="1">
      <c r="B303" s="23"/>
      <c r="C303" s="110" t="s">
        <v>238</v>
      </c>
      <c r="D303" s="110" t="s">
        <v>101</v>
      </c>
      <c r="E303" s="109" t="s">
        <v>863</v>
      </c>
      <c r="F303" s="108" t="s">
        <v>862</v>
      </c>
      <c r="G303" s="107" t="s">
        <v>106</v>
      </c>
      <c r="H303" s="106">
        <v>840</v>
      </c>
      <c r="I303" s="218"/>
      <c r="J303" s="218"/>
      <c r="K303" s="105">
        <f>ROUND(P303*H303,1)</f>
        <v>0</v>
      </c>
      <c r="L303" s="104"/>
      <c r="M303" s="23"/>
      <c r="N303" s="220" t="s">
        <v>20</v>
      </c>
      <c r="O303" s="114" t="s">
        <v>73</v>
      </c>
      <c r="P303" s="113">
        <f>I303+J303</f>
        <v>0</v>
      </c>
      <c r="Q303" s="113">
        <f>ROUND(I303*H303,1)</f>
        <v>0</v>
      </c>
      <c r="R303" s="113">
        <f>ROUND(J303*H303,1)</f>
        <v>0</v>
      </c>
      <c r="T303" s="112">
        <f>S303*H303</f>
        <v>0</v>
      </c>
      <c r="U303" s="112">
        <v>0.00026</v>
      </c>
      <c r="V303" s="112">
        <f>U303*H303</f>
        <v>0.21839999999999998</v>
      </c>
      <c r="W303" s="112">
        <v>0</v>
      </c>
      <c r="X303" s="111">
        <f>W303*H303</f>
        <v>0</v>
      </c>
      <c r="AR303" s="98" t="s">
        <v>736</v>
      </c>
      <c r="AT303" s="98" t="s">
        <v>101</v>
      </c>
      <c r="AU303" s="98" t="s">
        <v>22</v>
      </c>
      <c r="AY303" s="90" t="s">
        <v>100</v>
      </c>
      <c r="BE303" s="99">
        <f>IF(O303="základní",K303,0)</f>
        <v>0</v>
      </c>
      <c r="BF303" s="99">
        <f>IF(O303="snížená",K303,0)</f>
        <v>0</v>
      </c>
      <c r="BG303" s="99">
        <f>IF(O303="zákl. přenesená",K303,0)</f>
        <v>0</v>
      </c>
      <c r="BH303" s="99">
        <f>IF(O303="sníž. přenesená",K303,0)</f>
        <v>0</v>
      </c>
      <c r="BI303" s="99">
        <f>IF(O303="nulová",K303,0)</f>
        <v>0</v>
      </c>
      <c r="BJ303" s="90" t="s">
        <v>22</v>
      </c>
      <c r="BK303" s="99">
        <f>ROUND(P303*H303,1)</f>
        <v>0</v>
      </c>
      <c r="BL303" s="90" t="s">
        <v>736</v>
      </c>
      <c r="BM303" s="98" t="s">
        <v>861</v>
      </c>
    </row>
    <row r="304" spans="2:65" s="22" customFormat="1" ht="24.2" customHeight="1">
      <c r="B304" s="23"/>
      <c r="C304" s="110" t="s">
        <v>234</v>
      </c>
      <c r="D304" s="110" t="s">
        <v>101</v>
      </c>
      <c r="E304" s="109" t="s">
        <v>860</v>
      </c>
      <c r="F304" s="108" t="s">
        <v>859</v>
      </c>
      <c r="G304" s="107" t="s">
        <v>106</v>
      </c>
      <c r="H304" s="106">
        <v>840</v>
      </c>
      <c r="I304" s="218"/>
      <c r="J304" s="218"/>
      <c r="K304" s="105">
        <f>ROUND(P304*H304,1)</f>
        <v>0</v>
      </c>
      <c r="L304" s="104"/>
      <c r="M304" s="23"/>
      <c r="N304" s="220" t="s">
        <v>20</v>
      </c>
      <c r="O304" s="114" t="s">
        <v>73</v>
      </c>
      <c r="P304" s="113">
        <f>I304+J304</f>
        <v>0</v>
      </c>
      <c r="Q304" s="113">
        <f>ROUND(I304*H304,1)</f>
        <v>0</v>
      </c>
      <c r="R304" s="113">
        <f>ROUND(J304*H304,1)</f>
        <v>0</v>
      </c>
      <c r="T304" s="112">
        <f>S304*H304</f>
        <v>0</v>
      </c>
      <c r="U304" s="112">
        <v>0.00438</v>
      </c>
      <c r="V304" s="112">
        <f>U304*H304</f>
        <v>3.6792000000000002</v>
      </c>
      <c r="W304" s="112">
        <v>0</v>
      </c>
      <c r="X304" s="111">
        <f>W304*H304</f>
        <v>0</v>
      </c>
      <c r="AR304" s="98" t="s">
        <v>736</v>
      </c>
      <c r="AT304" s="98" t="s">
        <v>101</v>
      </c>
      <c r="AU304" s="98" t="s">
        <v>22</v>
      </c>
      <c r="AY304" s="90" t="s">
        <v>100</v>
      </c>
      <c r="BE304" s="99">
        <f>IF(O304="základní",K304,0)</f>
        <v>0</v>
      </c>
      <c r="BF304" s="99">
        <f>IF(O304="snížená",K304,0)</f>
        <v>0</v>
      </c>
      <c r="BG304" s="99">
        <f>IF(O304="zákl. přenesená",K304,0)</f>
        <v>0</v>
      </c>
      <c r="BH304" s="99">
        <f>IF(O304="sníž. přenesená",K304,0)</f>
        <v>0</v>
      </c>
      <c r="BI304" s="99">
        <f>IF(O304="nulová",K304,0)</f>
        <v>0</v>
      </c>
      <c r="BJ304" s="90" t="s">
        <v>22</v>
      </c>
      <c r="BK304" s="99">
        <f>ROUND(P304*H304,1)</f>
        <v>0</v>
      </c>
      <c r="BL304" s="90" t="s">
        <v>736</v>
      </c>
      <c r="BM304" s="98" t="s">
        <v>858</v>
      </c>
    </row>
    <row r="305" spans="2:65" s="22" customFormat="1" ht="37.9" customHeight="1">
      <c r="B305" s="23"/>
      <c r="C305" s="110" t="s">
        <v>230</v>
      </c>
      <c r="D305" s="110" t="s">
        <v>101</v>
      </c>
      <c r="E305" s="109" t="s">
        <v>857</v>
      </c>
      <c r="F305" s="108" t="s">
        <v>856</v>
      </c>
      <c r="G305" s="107" t="s">
        <v>106</v>
      </c>
      <c r="H305" s="106">
        <v>840</v>
      </c>
      <c r="I305" s="218"/>
      <c r="J305" s="218"/>
      <c r="K305" s="105">
        <f>ROUND(P305*H305,1)</f>
        <v>0</v>
      </c>
      <c r="L305" s="104"/>
      <c r="M305" s="23"/>
      <c r="N305" s="220" t="s">
        <v>20</v>
      </c>
      <c r="O305" s="114" t="s">
        <v>73</v>
      </c>
      <c r="P305" s="113">
        <f>I305+J305</f>
        <v>0</v>
      </c>
      <c r="Q305" s="113">
        <f>ROUND(I305*H305,1)</f>
        <v>0</v>
      </c>
      <c r="R305" s="113">
        <f>ROUND(J305*H305,1)</f>
        <v>0</v>
      </c>
      <c r="T305" s="112">
        <f>S305*H305</f>
        <v>0</v>
      </c>
      <c r="U305" s="112">
        <v>0.0154</v>
      </c>
      <c r="V305" s="112">
        <f>U305*H305</f>
        <v>12.936</v>
      </c>
      <c r="W305" s="112">
        <v>0</v>
      </c>
      <c r="X305" s="111">
        <f>W305*H305</f>
        <v>0</v>
      </c>
      <c r="AR305" s="98" t="s">
        <v>736</v>
      </c>
      <c r="AT305" s="98" t="s">
        <v>101</v>
      </c>
      <c r="AU305" s="98" t="s">
        <v>22</v>
      </c>
      <c r="AY305" s="90" t="s">
        <v>100</v>
      </c>
      <c r="BE305" s="99">
        <f>IF(O305="základní",K305,0)</f>
        <v>0</v>
      </c>
      <c r="BF305" s="99">
        <f>IF(O305="snížená",K305,0)</f>
        <v>0</v>
      </c>
      <c r="BG305" s="99">
        <f>IF(O305="zákl. přenesená",K305,0)</f>
        <v>0</v>
      </c>
      <c r="BH305" s="99">
        <f>IF(O305="sníž. přenesená",K305,0)</f>
        <v>0</v>
      </c>
      <c r="BI305" s="99">
        <f>IF(O305="nulová",K305,0)</f>
        <v>0</v>
      </c>
      <c r="BJ305" s="90" t="s">
        <v>22</v>
      </c>
      <c r="BK305" s="99">
        <f>ROUND(P305*H305,1)</f>
        <v>0</v>
      </c>
      <c r="BL305" s="90" t="s">
        <v>736</v>
      </c>
      <c r="BM305" s="98" t="s">
        <v>855</v>
      </c>
    </row>
    <row r="306" spans="2:65" s="22" customFormat="1" ht="37.9" customHeight="1">
      <c r="B306" s="23"/>
      <c r="C306" s="110" t="s">
        <v>242</v>
      </c>
      <c r="D306" s="110" t="s">
        <v>101</v>
      </c>
      <c r="E306" s="109" t="s">
        <v>854</v>
      </c>
      <c r="F306" s="108" t="s">
        <v>853</v>
      </c>
      <c r="G306" s="107" t="s">
        <v>106</v>
      </c>
      <c r="H306" s="106">
        <v>1050</v>
      </c>
      <c r="I306" s="218"/>
      <c r="J306" s="218"/>
      <c r="K306" s="105">
        <f>ROUND(P306*H306,1)</f>
        <v>0</v>
      </c>
      <c r="L306" s="104"/>
      <c r="M306" s="23"/>
      <c r="N306" s="220" t="s">
        <v>20</v>
      </c>
      <c r="O306" s="114" t="s">
        <v>73</v>
      </c>
      <c r="P306" s="113">
        <f>I306+J306</f>
        <v>0</v>
      </c>
      <c r="Q306" s="113">
        <f>ROUND(I306*H306,1)</f>
        <v>0</v>
      </c>
      <c r="R306" s="113">
        <f>ROUND(J306*H306,1)</f>
        <v>0</v>
      </c>
      <c r="T306" s="112">
        <f>S306*H306</f>
        <v>0</v>
      </c>
      <c r="U306" s="112">
        <v>0</v>
      </c>
      <c r="V306" s="112">
        <f>U306*H306</f>
        <v>0</v>
      </c>
      <c r="W306" s="112">
        <v>0.046</v>
      </c>
      <c r="X306" s="111">
        <f>W306*H306</f>
        <v>48.3</v>
      </c>
      <c r="AR306" s="98" t="s">
        <v>736</v>
      </c>
      <c r="AT306" s="98" t="s">
        <v>101</v>
      </c>
      <c r="AU306" s="98" t="s">
        <v>22</v>
      </c>
      <c r="AY306" s="90" t="s">
        <v>100</v>
      </c>
      <c r="BE306" s="99">
        <f>IF(O306="základní",K306,0)</f>
        <v>0</v>
      </c>
      <c r="BF306" s="99">
        <f>IF(O306="snížená",K306,0)</f>
        <v>0</v>
      </c>
      <c r="BG306" s="99">
        <f>IF(O306="zákl. přenesená",K306,0)</f>
        <v>0</v>
      </c>
      <c r="BH306" s="99">
        <f>IF(O306="sníž. přenesená",K306,0)</f>
        <v>0</v>
      </c>
      <c r="BI306" s="99">
        <f>IF(O306="nulová",K306,0)</f>
        <v>0</v>
      </c>
      <c r="BJ306" s="90" t="s">
        <v>22</v>
      </c>
      <c r="BK306" s="99">
        <f>ROUND(P306*H306,1)</f>
        <v>0</v>
      </c>
      <c r="BL306" s="90" t="s">
        <v>736</v>
      </c>
      <c r="BM306" s="98" t="s">
        <v>852</v>
      </c>
    </row>
    <row r="307" spans="2:65" s="22" customFormat="1" ht="24.2" customHeight="1">
      <c r="B307" s="23"/>
      <c r="C307" s="110" t="s">
        <v>221</v>
      </c>
      <c r="D307" s="110" t="s">
        <v>101</v>
      </c>
      <c r="E307" s="109" t="s">
        <v>139</v>
      </c>
      <c r="F307" s="108" t="s">
        <v>138</v>
      </c>
      <c r="G307" s="107" t="s">
        <v>137</v>
      </c>
      <c r="H307" s="106">
        <v>180</v>
      </c>
      <c r="I307" s="218"/>
      <c r="J307" s="218"/>
      <c r="K307" s="105">
        <f>ROUND(P307*H307,1)</f>
        <v>0</v>
      </c>
      <c r="L307" s="104"/>
      <c r="M307" s="23"/>
      <c r="N307" s="220" t="s">
        <v>20</v>
      </c>
      <c r="O307" s="114" t="s">
        <v>73</v>
      </c>
      <c r="P307" s="113">
        <f>I307+J307</f>
        <v>0</v>
      </c>
      <c r="Q307" s="113">
        <f>ROUND(I307*H307,1)</f>
        <v>0</v>
      </c>
      <c r="R307" s="113">
        <f>ROUND(J307*H307,1)</f>
        <v>0</v>
      </c>
      <c r="T307" s="112">
        <f>S307*H307</f>
        <v>0</v>
      </c>
      <c r="U307" s="112">
        <v>0</v>
      </c>
      <c r="V307" s="112">
        <f>U307*H307</f>
        <v>0</v>
      </c>
      <c r="W307" s="112">
        <v>0</v>
      </c>
      <c r="X307" s="111">
        <f>W307*H307</f>
        <v>0</v>
      </c>
      <c r="AR307" s="98" t="s">
        <v>736</v>
      </c>
      <c r="AT307" s="98" t="s">
        <v>101</v>
      </c>
      <c r="AU307" s="98" t="s">
        <v>22</v>
      </c>
      <c r="AY307" s="90" t="s">
        <v>100</v>
      </c>
      <c r="BE307" s="99">
        <f>IF(O307="základní",K307,0)</f>
        <v>0</v>
      </c>
      <c r="BF307" s="99">
        <f>IF(O307="snížená",K307,0)</f>
        <v>0</v>
      </c>
      <c r="BG307" s="99">
        <f>IF(O307="zákl. přenesená",K307,0)</f>
        <v>0</v>
      </c>
      <c r="BH307" s="99">
        <f>IF(O307="sníž. přenesená",K307,0)</f>
        <v>0</v>
      </c>
      <c r="BI307" s="99">
        <f>IF(O307="nulová",K307,0)</f>
        <v>0</v>
      </c>
      <c r="BJ307" s="90" t="s">
        <v>22</v>
      </c>
      <c r="BK307" s="99">
        <f>ROUND(P307*H307,1)</f>
        <v>0</v>
      </c>
      <c r="BL307" s="90" t="s">
        <v>736</v>
      </c>
      <c r="BM307" s="98" t="s">
        <v>136</v>
      </c>
    </row>
    <row r="308" spans="2:65" s="22" customFormat="1" ht="21.75" customHeight="1">
      <c r="B308" s="23"/>
      <c r="C308" s="110" t="s">
        <v>851</v>
      </c>
      <c r="D308" s="110" t="s">
        <v>101</v>
      </c>
      <c r="E308" s="109" t="s">
        <v>134</v>
      </c>
      <c r="F308" s="108" t="s">
        <v>133</v>
      </c>
      <c r="G308" s="107" t="s">
        <v>106</v>
      </c>
      <c r="H308" s="106">
        <v>56</v>
      </c>
      <c r="I308" s="218"/>
      <c r="J308" s="218"/>
      <c r="K308" s="105">
        <f>ROUND(P308*H308,1)</f>
        <v>0</v>
      </c>
      <c r="L308" s="104"/>
      <c r="M308" s="23"/>
      <c r="N308" s="220" t="s">
        <v>20</v>
      </c>
      <c r="O308" s="114" t="s">
        <v>73</v>
      </c>
      <c r="P308" s="113">
        <f>I308+J308</f>
        <v>0</v>
      </c>
      <c r="Q308" s="113">
        <f>ROUND(I308*H308,1)</f>
        <v>0</v>
      </c>
      <c r="R308" s="113">
        <f>ROUND(J308*H308,1)</f>
        <v>0</v>
      </c>
      <c r="T308" s="112">
        <f>S308*H308</f>
        <v>0</v>
      </c>
      <c r="U308" s="112">
        <v>0</v>
      </c>
      <c r="V308" s="112">
        <f>U308*H308</f>
        <v>0</v>
      </c>
      <c r="W308" s="112">
        <v>0</v>
      </c>
      <c r="X308" s="111">
        <f>W308*H308</f>
        <v>0</v>
      </c>
      <c r="AR308" s="98" t="s">
        <v>736</v>
      </c>
      <c r="AT308" s="98" t="s">
        <v>101</v>
      </c>
      <c r="AU308" s="98" t="s">
        <v>22</v>
      </c>
      <c r="AY308" s="90" t="s">
        <v>100</v>
      </c>
      <c r="BE308" s="99">
        <f>IF(O308="základní",K308,0)</f>
        <v>0</v>
      </c>
      <c r="BF308" s="99">
        <f>IF(O308="snížená",K308,0)</f>
        <v>0</v>
      </c>
      <c r="BG308" s="99">
        <f>IF(O308="zákl. přenesená",K308,0)</f>
        <v>0</v>
      </c>
      <c r="BH308" s="99">
        <f>IF(O308="sníž. přenesená",K308,0)</f>
        <v>0</v>
      </c>
      <c r="BI308" s="99">
        <f>IF(O308="nulová",K308,0)</f>
        <v>0</v>
      </c>
      <c r="BJ308" s="90" t="s">
        <v>22</v>
      </c>
      <c r="BK308" s="99">
        <f>ROUND(P308*H308,1)</f>
        <v>0</v>
      </c>
      <c r="BL308" s="90" t="s">
        <v>736</v>
      </c>
      <c r="BM308" s="98" t="s">
        <v>132</v>
      </c>
    </row>
    <row r="309" spans="2:65" s="22" customFormat="1" ht="16.5" customHeight="1">
      <c r="B309" s="23"/>
      <c r="C309" s="110" t="s">
        <v>826</v>
      </c>
      <c r="D309" s="110" t="s">
        <v>101</v>
      </c>
      <c r="E309" s="109" t="s">
        <v>130</v>
      </c>
      <c r="F309" s="108" t="s">
        <v>129</v>
      </c>
      <c r="G309" s="107" t="s">
        <v>106</v>
      </c>
      <c r="H309" s="106">
        <v>185</v>
      </c>
      <c r="I309" s="218"/>
      <c r="J309" s="218"/>
      <c r="K309" s="105">
        <f>ROUND(P309*H309,1)</f>
        <v>0</v>
      </c>
      <c r="L309" s="104"/>
      <c r="M309" s="23"/>
      <c r="N309" s="220" t="s">
        <v>20</v>
      </c>
      <c r="O309" s="114" t="s">
        <v>73</v>
      </c>
      <c r="P309" s="113">
        <f>I309+J309</f>
        <v>0</v>
      </c>
      <c r="Q309" s="113">
        <f>ROUND(I309*H309,1)</f>
        <v>0</v>
      </c>
      <c r="R309" s="113">
        <f>ROUND(J309*H309,1)</f>
        <v>0</v>
      </c>
      <c r="T309" s="112">
        <f>S309*H309</f>
        <v>0</v>
      </c>
      <c r="U309" s="112">
        <v>0</v>
      </c>
      <c r="V309" s="112">
        <f>U309*H309</f>
        <v>0</v>
      </c>
      <c r="W309" s="112">
        <v>0</v>
      </c>
      <c r="X309" s="111">
        <f>W309*H309</f>
        <v>0</v>
      </c>
      <c r="AR309" s="98" t="s">
        <v>736</v>
      </c>
      <c r="AT309" s="98" t="s">
        <v>101</v>
      </c>
      <c r="AU309" s="98" t="s">
        <v>22</v>
      </c>
      <c r="AY309" s="90" t="s">
        <v>100</v>
      </c>
      <c r="BE309" s="99">
        <f>IF(O309="základní",K309,0)</f>
        <v>0</v>
      </c>
      <c r="BF309" s="99">
        <f>IF(O309="snížená",K309,0)</f>
        <v>0</v>
      </c>
      <c r="BG309" s="99">
        <f>IF(O309="zákl. přenesená",K309,0)</f>
        <v>0</v>
      </c>
      <c r="BH309" s="99">
        <f>IF(O309="sníž. přenesená",K309,0)</f>
        <v>0</v>
      </c>
      <c r="BI309" s="99">
        <f>IF(O309="nulová",K309,0)</f>
        <v>0</v>
      </c>
      <c r="BJ309" s="90" t="s">
        <v>22</v>
      </c>
      <c r="BK309" s="99">
        <f>ROUND(P309*H309,1)</f>
        <v>0</v>
      </c>
      <c r="BL309" s="90" t="s">
        <v>736</v>
      </c>
      <c r="BM309" s="98" t="s">
        <v>128</v>
      </c>
    </row>
    <row r="310" spans="2:65" s="22" customFormat="1" ht="24.2" customHeight="1">
      <c r="B310" s="23"/>
      <c r="C310" s="110" t="s">
        <v>830</v>
      </c>
      <c r="D310" s="110" t="s">
        <v>101</v>
      </c>
      <c r="E310" s="109" t="s">
        <v>126</v>
      </c>
      <c r="F310" s="108" t="s">
        <v>125</v>
      </c>
      <c r="G310" s="107" t="s">
        <v>106</v>
      </c>
      <c r="H310" s="106">
        <v>1050</v>
      </c>
      <c r="I310" s="218"/>
      <c r="J310" s="218"/>
      <c r="K310" s="105">
        <f>ROUND(P310*H310,1)</f>
        <v>0</v>
      </c>
      <c r="L310" s="104"/>
      <c r="M310" s="23"/>
      <c r="N310" s="220" t="s">
        <v>20</v>
      </c>
      <c r="O310" s="114" t="s">
        <v>73</v>
      </c>
      <c r="P310" s="113">
        <f>I310+J310</f>
        <v>0</v>
      </c>
      <c r="Q310" s="113">
        <f>ROUND(I310*H310,1)</f>
        <v>0</v>
      </c>
      <c r="R310" s="113">
        <f>ROUND(J310*H310,1)</f>
        <v>0</v>
      </c>
      <c r="T310" s="112">
        <f>S310*H310</f>
        <v>0</v>
      </c>
      <c r="U310" s="112">
        <v>0.0002</v>
      </c>
      <c r="V310" s="112">
        <f>U310*H310</f>
        <v>0.21000000000000002</v>
      </c>
      <c r="W310" s="112">
        <v>0</v>
      </c>
      <c r="X310" s="111">
        <f>W310*H310</f>
        <v>0</v>
      </c>
      <c r="AR310" s="98" t="s">
        <v>736</v>
      </c>
      <c r="AT310" s="98" t="s">
        <v>101</v>
      </c>
      <c r="AU310" s="98" t="s">
        <v>22</v>
      </c>
      <c r="AY310" s="90" t="s">
        <v>100</v>
      </c>
      <c r="BE310" s="99">
        <f>IF(O310="základní",K310,0)</f>
        <v>0</v>
      </c>
      <c r="BF310" s="99">
        <f>IF(O310="snížená",K310,0)</f>
        <v>0</v>
      </c>
      <c r="BG310" s="99">
        <f>IF(O310="zákl. přenesená",K310,0)</f>
        <v>0</v>
      </c>
      <c r="BH310" s="99">
        <f>IF(O310="sníž. přenesená",K310,0)</f>
        <v>0</v>
      </c>
      <c r="BI310" s="99">
        <f>IF(O310="nulová",K310,0)</f>
        <v>0</v>
      </c>
      <c r="BJ310" s="90" t="s">
        <v>22</v>
      </c>
      <c r="BK310" s="99">
        <f>ROUND(P310*H310,1)</f>
        <v>0</v>
      </c>
      <c r="BL310" s="90" t="s">
        <v>736</v>
      </c>
      <c r="BM310" s="98" t="s">
        <v>124</v>
      </c>
    </row>
    <row r="311" spans="2:65" s="22" customFormat="1" ht="33" customHeight="1">
      <c r="B311" s="23"/>
      <c r="C311" s="110" t="s">
        <v>850</v>
      </c>
      <c r="D311" s="110" t="s">
        <v>101</v>
      </c>
      <c r="E311" s="109" t="s">
        <v>122</v>
      </c>
      <c r="F311" s="108" t="s">
        <v>121</v>
      </c>
      <c r="G311" s="107" t="s">
        <v>106</v>
      </c>
      <c r="H311" s="106">
        <v>1050</v>
      </c>
      <c r="I311" s="218"/>
      <c r="J311" s="218"/>
      <c r="K311" s="105">
        <f>ROUND(P311*H311,1)</f>
        <v>0</v>
      </c>
      <c r="L311" s="104"/>
      <c r="M311" s="23"/>
      <c r="N311" s="220" t="s">
        <v>20</v>
      </c>
      <c r="O311" s="114" t="s">
        <v>73</v>
      </c>
      <c r="P311" s="113">
        <f>I311+J311</f>
        <v>0</v>
      </c>
      <c r="Q311" s="113">
        <f>ROUND(I311*H311,1)</f>
        <v>0</v>
      </c>
      <c r="R311" s="113">
        <f>ROUND(J311*H311,1)</f>
        <v>0</v>
      </c>
      <c r="T311" s="112">
        <f>S311*H311</f>
        <v>0</v>
      </c>
      <c r="U311" s="112">
        <v>0.00026</v>
      </c>
      <c r="V311" s="112">
        <f>U311*H311</f>
        <v>0.27299999999999996</v>
      </c>
      <c r="W311" s="112">
        <v>0</v>
      </c>
      <c r="X311" s="111">
        <f>W311*H311</f>
        <v>0</v>
      </c>
      <c r="AR311" s="98" t="s">
        <v>736</v>
      </c>
      <c r="AT311" s="98" t="s">
        <v>101</v>
      </c>
      <c r="AU311" s="98" t="s">
        <v>22</v>
      </c>
      <c r="AY311" s="90" t="s">
        <v>100</v>
      </c>
      <c r="BE311" s="99">
        <f>IF(O311="základní",K311,0)</f>
        <v>0</v>
      </c>
      <c r="BF311" s="99">
        <f>IF(O311="snížená",K311,0)</f>
        <v>0</v>
      </c>
      <c r="BG311" s="99">
        <f>IF(O311="zákl. přenesená",K311,0)</f>
        <v>0</v>
      </c>
      <c r="BH311" s="99">
        <f>IF(O311="sníž. přenesená",K311,0)</f>
        <v>0</v>
      </c>
      <c r="BI311" s="99">
        <f>IF(O311="nulová",K311,0)</f>
        <v>0</v>
      </c>
      <c r="BJ311" s="90" t="s">
        <v>22</v>
      </c>
      <c r="BK311" s="99">
        <f>ROUND(P311*H311,1)</f>
        <v>0</v>
      </c>
      <c r="BL311" s="90" t="s">
        <v>736</v>
      </c>
      <c r="BM311" s="98" t="s">
        <v>120</v>
      </c>
    </row>
    <row r="312" spans="2:65" s="22" customFormat="1" ht="33" customHeight="1">
      <c r="B312" s="23"/>
      <c r="C312" s="110" t="s">
        <v>849</v>
      </c>
      <c r="D312" s="110" t="s">
        <v>101</v>
      </c>
      <c r="E312" s="109" t="s">
        <v>118</v>
      </c>
      <c r="F312" s="108" t="s">
        <v>117</v>
      </c>
      <c r="G312" s="107" t="s">
        <v>106</v>
      </c>
      <c r="H312" s="106">
        <v>24</v>
      </c>
      <c r="I312" s="218"/>
      <c r="J312" s="218"/>
      <c r="K312" s="105">
        <f>ROUND(P312*H312,1)</f>
        <v>0</v>
      </c>
      <c r="L312" s="104"/>
      <c r="M312" s="23"/>
      <c r="N312" s="220" t="s">
        <v>20</v>
      </c>
      <c r="O312" s="114" t="s">
        <v>73</v>
      </c>
      <c r="P312" s="113">
        <f>I312+J312</f>
        <v>0</v>
      </c>
      <c r="Q312" s="113">
        <f>ROUND(I312*H312,1)</f>
        <v>0</v>
      </c>
      <c r="R312" s="113">
        <f>ROUND(J312*H312,1)</f>
        <v>0</v>
      </c>
      <c r="T312" s="112">
        <f>S312*H312</f>
        <v>0</v>
      </c>
      <c r="U312" s="112">
        <v>1E-05</v>
      </c>
      <c r="V312" s="112">
        <f>U312*H312</f>
        <v>0.00024000000000000003</v>
      </c>
      <c r="W312" s="112">
        <v>0</v>
      </c>
      <c r="X312" s="111">
        <f>W312*H312</f>
        <v>0</v>
      </c>
      <c r="AR312" s="98" t="s">
        <v>736</v>
      </c>
      <c r="AT312" s="98" t="s">
        <v>101</v>
      </c>
      <c r="AU312" s="98" t="s">
        <v>22</v>
      </c>
      <c r="AY312" s="90" t="s">
        <v>100</v>
      </c>
      <c r="BE312" s="99">
        <f>IF(O312="základní",K312,0)</f>
        <v>0</v>
      </c>
      <c r="BF312" s="99">
        <f>IF(O312="snížená",K312,0)</f>
        <v>0</v>
      </c>
      <c r="BG312" s="99">
        <f>IF(O312="zákl. přenesená",K312,0)</f>
        <v>0</v>
      </c>
      <c r="BH312" s="99">
        <f>IF(O312="sníž. přenesená",K312,0)</f>
        <v>0</v>
      </c>
      <c r="BI312" s="99">
        <f>IF(O312="nulová",K312,0)</f>
        <v>0</v>
      </c>
      <c r="BJ312" s="90" t="s">
        <v>22</v>
      </c>
      <c r="BK312" s="99">
        <f>ROUND(P312*H312,1)</f>
        <v>0</v>
      </c>
      <c r="BL312" s="90" t="s">
        <v>736</v>
      </c>
      <c r="BM312" s="98" t="s">
        <v>116</v>
      </c>
    </row>
    <row r="313" spans="2:65" s="22" customFormat="1" ht="24.2" customHeight="1">
      <c r="B313" s="23"/>
      <c r="C313" s="110" t="s">
        <v>848</v>
      </c>
      <c r="D313" s="110" t="s">
        <v>101</v>
      </c>
      <c r="E313" s="109" t="s">
        <v>114</v>
      </c>
      <c r="F313" s="108" t="s">
        <v>113</v>
      </c>
      <c r="G313" s="107" t="s">
        <v>106</v>
      </c>
      <c r="H313" s="106">
        <v>32</v>
      </c>
      <c r="I313" s="218"/>
      <c r="J313" s="218"/>
      <c r="K313" s="105">
        <f>ROUND(P313*H313,1)</f>
        <v>0</v>
      </c>
      <c r="L313" s="104"/>
      <c r="M313" s="23"/>
      <c r="N313" s="220" t="s">
        <v>20</v>
      </c>
      <c r="O313" s="114" t="s">
        <v>73</v>
      </c>
      <c r="P313" s="113">
        <f>I313+J313</f>
        <v>0</v>
      </c>
      <c r="Q313" s="113">
        <f>ROUND(I313*H313,1)</f>
        <v>0</v>
      </c>
      <c r="R313" s="113">
        <f>ROUND(J313*H313,1)</f>
        <v>0</v>
      </c>
      <c r="T313" s="112">
        <f>S313*H313</f>
        <v>0</v>
      </c>
      <c r="U313" s="112">
        <v>1E-05</v>
      </c>
      <c r="V313" s="112">
        <f>U313*H313</f>
        <v>0.00032</v>
      </c>
      <c r="W313" s="112">
        <v>0</v>
      </c>
      <c r="X313" s="111">
        <f>W313*H313</f>
        <v>0</v>
      </c>
      <c r="AR313" s="98" t="s">
        <v>736</v>
      </c>
      <c r="AT313" s="98" t="s">
        <v>101</v>
      </c>
      <c r="AU313" s="98" t="s">
        <v>22</v>
      </c>
      <c r="AY313" s="90" t="s">
        <v>100</v>
      </c>
      <c r="BE313" s="99">
        <f>IF(O313="základní",K313,0)</f>
        <v>0</v>
      </c>
      <c r="BF313" s="99">
        <f>IF(O313="snížená",K313,0)</f>
        <v>0</v>
      </c>
      <c r="BG313" s="99">
        <f>IF(O313="zákl. přenesená",K313,0)</f>
        <v>0</v>
      </c>
      <c r="BH313" s="99">
        <f>IF(O313="sníž. přenesená",K313,0)</f>
        <v>0</v>
      </c>
      <c r="BI313" s="99">
        <f>IF(O313="nulová",K313,0)</f>
        <v>0</v>
      </c>
      <c r="BJ313" s="90" t="s">
        <v>22</v>
      </c>
      <c r="BK313" s="99">
        <f>ROUND(P313*H313,1)</f>
        <v>0</v>
      </c>
      <c r="BL313" s="90" t="s">
        <v>736</v>
      </c>
      <c r="BM313" s="98" t="s">
        <v>112</v>
      </c>
    </row>
    <row r="314" spans="2:65" s="22" customFormat="1" ht="24.2" customHeight="1">
      <c r="B314" s="23"/>
      <c r="C314" s="110" t="s">
        <v>847</v>
      </c>
      <c r="D314" s="110" t="s">
        <v>101</v>
      </c>
      <c r="E314" s="109" t="s">
        <v>110</v>
      </c>
      <c r="F314" s="108" t="s">
        <v>109</v>
      </c>
      <c r="G314" s="107" t="s">
        <v>106</v>
      </c>
      <c r="H314" s="106">
        <v>185</v>
      </c>
      <c r="I314" s="218"/>
      <c r="J314" s="218"/>
      <c r="K314" s="105">
        <f>ROUND(P314*H314,1)</f>
        <v>0</v>
      </c>
      <c r="L314" s="104"/>
      <c r="M314" s="23"/>
      <c r="N314" s="220" t="s">
        <v>20</v>
      </c>
      <c r="O314" s="114" t="s">
        <v>73</v>
      </c>
      <c r="P314" s="113">
        <f>I314+J314</f>
        <v>0</v>
      </c>
      <c r="Q314" s="113">
        <f>ROUND(I314*H314,1)</f>
        <v>0</v>
      </c>
      <c r="R314" s="113">
        <f>ROUND(J314*H314,1)</f>
        <v>0</v>
      </c>
      <c r="T314" s="112">
        <f>S314*H314</f>
        <v>0</v>
      </c>
      <c r="U314" s="112">
        <v>1E-05</v>
      </c>
      <c r="V314" s="112">
        <f>U314*H314</f>
        <v>0.00185</v>
      </c>
      <c r="W314" s="112">
        <v>0</v>
      </c>
      <c r="X314" s="111">
        <f>W314*H314</f>
        <v>0</v>
      </c>
      <c r="AR314" s="98" t="s">
        <v>736</v>
      </c>
      <c r="AT314" s="98" t="s">
        <v>101</v>
      </c>
      <c r="AU314" s="98" t="s">
        <v>22</v>
      </c>
      <c r="AY314" s="90" t="s">
        <v>100</v>
      </c>
      <c r="BE314" s="99">
        <f>IF(O314="základní",K314,0)</f>
        <v>0</v>
      </c>
      <c r="BF314" s="99">
        <f>IF(O314="snížená",K314,0)</f>
        <v>0</v>
      </c>
      <c r="BG314" s="99">
        <f>IF(O314="zákl. přenesená",K314,0)</f>
        <v>0</v>
      </c>
      <c r="BH314" s="99">
        <f>IF(O314="sníž. přenesená",K314,0)</f>
        <v>0</v>
      </c>
      <c r="BI314" s="99">
        <f>IF(O314="nulová",K314,0)</f>
        <v>0</v>
      </c>
      <c r="BJ314" s="90" t="s">
        <v>22</v>
      </c>
      <c r="BK314" s="99">
        <f>ROUND(P314*H314,1)</f>
        <v>0</v>
      </c>
      <c r="BL314" s="90" t="s">
        <v>736</v>
      </c>
      <c r="BM314" s="98" t="s">
        <v>108</v>
      </c>
    </row>
    <row r="315" spans="2:65" s="22" customFormat="1" ht="16.5" customHeight="1">
      <c r="B315" s="23"/>
      <c r="C315" s="110" t="s">
        <v>846</v>
      </c>
      <c r="D315" s="110" t="s">
        <v>101</v>
      </c>
      <c r="E315" s="109" t="s">
        <v>103</v>
      </c>
      <c r="F315" s="108" t="s">
        <v>881</v>
      </c>
      <c r="G315" s="107" t="s">
        <v>102</v>
      </c>
      <c r="H315" s="219"/>
      <c r="I315" s="218"/>
      <c r="J315" s="218"/>
      <c r="K315" s="105">
        <f>ROUND(P315*H315,1)</f>
        <v>0</v>
      </c>
      <c r="L315" s="104"/>
      <c r="M315" s="23"/>
      <c r="N315" s="217" t="s">
        <v>20</v>
      </c>
      <c r="O315" s="103" t="s">
        <v>73</v>
      </c>
      <c r="P315" s="102">
        <f>I315+J315</f>
        <v>0</v>
      </c>
      <c r="Q315" s="102">
        <f>ROUND(I315*H315,1)</f>
        <v>0</v>
      </c>
      <c r="R315" s="102">
        <f>ROUND(J315*H315,1)</f>
        <v>0</v>
      </c>
      <c r="S315" s="216"/>
      <c r="T315" s="101">
        <f>S315*H315</f>
        <v>0</v>
      </c>
      <c r="U315" s="101">
        <v>0</v>
      </c>
      <c r="V315" s="101">
        <f>U315*H315</f>
        <v>0</v>
      </c>
      <c r="W315" s="101">
        <v>0</v>
      </c>
      <c r="X315" s="100">
        <f>W315*H315</f>
        <v>0</v>
      </c>
      <c r="AR315" s="98" t="s">
        <v>99</v>
      </c>
      <c r="AT315" s="98" t="s">
        <v>101</v>
      </c>
      <c r="AU315" s="98" t="s">
        <v>22</v>
      </c>
      <c r="AY315" s="90" t="s">
        <v>100</v>
      </c>
      <c r="BE315" s="99">
        <f>IF(O315="základní",K315,0)</f>
        <v>0</v>
      </c>
      <c r="BF315" s="99">
        <f>IF(O315="snížená",K315,0)</f>
        <v>0</v>
      </c>
      <c r="BG315" s="99">
        <f>IF(O315="zákl. přenesená",K315,0)</f>
        <v>0</v>
      </c>
      <c r="BH315" s="99">
        <f>IF(O315="sníž. přenesená",K315,0)</f>
        <v>0</v>
      </c>
      <c r="BI315" s="99">
        <f>IF(O315="nulová",K315,0)</f>
        <v>0</v>
      </c>
      <c r="BJ315" s="90" t="s">
        <v>22</v>
      </c>
      <c r="BK315" s="99">
        <f>ROUND(P315*H315,1)</f>
        <v>0</v>
      </c>
      <c r="BL315" s="90" t="s">
        <v>99</v>
      </c>
      <c r="BM315" s="98" t="s">
        <v>98</v>
      </c>
    </row>
    <row r="316" spans="2:13" s="22" customFormat="1" ht="6.95" customHeight="1">
      <c r="B316" s="25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3"/>
    </row>
  </sheetData>
  <sheetProtection algorithmName="SHA-512" hashValue="tADMSROONB6o6d3GPUbNmtQsscOb4o5JXsT8C5BkIhBh5nplpJLxTZFigqYCYrL70x11VDqAguKM0X0GcvBfMw==" saltValue="c7e9PvNlFz3muD5oOQr6ovgybe8uXYGQCSZU0IzdrMQNlLVNmKuaCln8Xma4kCrmLqrHQyvUSPDb03nrP6Gb7g==" spinCount="100000" sheet="1" objects="1" scenarios="1" formatColumns="0" formatRows="0" autoFilter="0"/>
  <autoFilter ref="C123:L315"/>
  <mergeCells count="9">
    <mergeCell ref="E87:H87"/>
    <mergeCell ref="E114:H114"/>
    <mergeCell ref="E116:H116"/>
    <mergeCell ref="M2:Z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1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8A8C4-4078-4122-8398-97ACF079D2F5}">
  <sheetPr>
    <pageSetUpPr fitToPage="1"/>
  </sheetPr>
  <dimension ref="B2:BM123"/>
  <sheetViews>
    <sheetView showGridLines="0" workbookViewId="0" topLeftCell="A70"/>
  </sheetViews>
  <sheetFormatPr defaultColWidth="9.140625" defaultRowHeight="12.75"/>
  <cols>
    <col min="1" max="1" width="7.140625" style="21" customWidth="1"/>
    <col min="2" max="2" width="0.9921875" style="21" customWidth="1"/>
    <col min="3" max="3" width="3.57421875" style="21" customWidth="1"/>
    <col min="4" max="4" width="3.7109375" style="21" customWidth="1"/>
    <col min="5" max="5" width="14.7109375" style="21" customWidth="1"/>
    <col min="6" max="6" width="43.57421875" style="21" customWidth="1"/>
    <col min="7" max="7" width="6.421875" style="21" customWidth="1"/>
    <col min="8" max="8" width="12.00390625" style="21" customWidth="1"/>
    <col min="9" max="9" width="13.57421875" style="21" customWidth="1"/>
    <col min="10" max="11" width="19.140625" style="21" customWidth="1"/>
    <col min="12" max="12" width="13.28125" style="21" hidden="1" customWidth="1"/>
    <col min="13" max="13" width="8.00390625" style="21" customWidth="1"/>
    <col min="14" max="14" width="9.28125" style="21" hidden="1" customWidth="1"/>
    <col min="15" max="15" width="9.140625" style="21" customWidth="1"/>
    <col min="16" max="24" width="12.140625" style="21" hidden="1" customWidth="1"/>
    <col min="25" max="25" width="10.57421875" style="21" hidden="1" customWidth="1"/>
    <col min="26" max="26" width="14.00390625" style="21" customWidth="1"/>
    <col min="27" max="27" width="10.57421875" style="21" customWidth="1"/>
    <col min="28" max="28" width="12.8515625" style="21" customWidth="1"/>
    <col min="29" max="29" width="9.421875" style="21" customWidth="1"/>
    <col min="30" max="30" width="12.8515625" style="21" customWidth="1"/>
    <col min="31" max="31" width="14.00390625" style="21" customWidth="1"/>
    <col min="32" max="16384" width="9.140625" style="21" customWidth="1"/>
  </cols>
  <sheetData>
    <row r="1" ht="12"/>
    <row r="2" spans="13:46" ht="36.95" customHeight="1"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T2" s="90" t="s">
        <v>843</v>
      </c>
    </row>
    <row r="3" spans="2:46" ht="6.95" customHeight="1">
      <c r="B3" s="96"/>
      <c r="C3" s="95"/>
      <c r="D3" s="95"/>
      <c r="E3" s="95"/>
      <c r="F3" s="95"/>
      <c r="G3" s="95"/>
      <c r="H3" s="95"/>
      <c r="I3" s="95"/>
      <c r="J3" s="95"/>
      <c r="K3" s="95"/>
      <c r="L3" s="95"/>
      <c r="M3" s="77"/>
      <c r="AT3" s="90" t="s">
        <v>19</v>
      </c>
    </row>
    <row r="4" spans="2:46" ht="24.95" customHeight="1">
      <c r="B4" s="77"/>
      <c r="D4" s="72" t="s">
        <v>784</v>
      </c>
      <c r="M4" s="77"/>
      <c r="N4" s="166" t="s">
        <v>90</v>
      </c>
      <c r="AT4" s="90" t="s">
        <v>84</v>
      </c>
    </row>
    <row r="5" spans="2:13" ht="6.95" customHeight="1">
      <c r="B5" s="77"/>
      <c r="M5" s="77"/>
    </row>
    <row r="6" spans="2:13" ht="12" customHeight="1">
      <c r="B6" s="77"/>
      <c r="D6" s="65" t="s">
        <v>58</v>
      </c>
      <c r="M6" s="77"/>
    </row>
    <row r="7" spans="2:13" ht="16.5" customHeight="1">
      <c r="B7" s="77"/>
      <c r="E7" s="205" t="str">
        <f>'Rekapitulace stavby'!K6</f>
        <v>Rekonstrukce elektroinstalace - budova H, jesle FM</v>
      </c>
      <c r="F7" s="206"/>
      <c r="G7" s="206"/>
      <c r="H7" s="206"/>
      <c r="M7" s="77"/>
    </row>
    <row r="8" spans="2:13" s="22" customFormat="1" ht="12" customHeight="1">
      <c r="B8" s="23"/>
      <c r="D8" s="65" t="s">
        <v>766</v>
      </c>
      <c r="M8" s="23"/>
    </row>
    <row r="9" spans="2:13" s="22" customFormat="1" ht="16.5" customHeight="1">
      <c r="B9" s="23"/>
      <c r="E9" s="198" t="s">
        <v>801</v>
      </c>
      <c r="F9" s="207"/>
      <c r="G9" s="207"/>
      <c r="H9" s="207"/>
      <c r="M9" s="23"/>
    </row>
    <row r="10" spans="2:13" s="22" customFormat="1" ht="12.75">
      <c r="B10" s="23"/>
      <c r="M10" s="23"/>
    </row>
    <row r="11" spans="2:13" s="22" customFormat="1" ht="12" customHeight="1">
      <c r="B11" s="23"/>
      <c r="D11" s="65" t="s">
        <v>88</v>
      </c>
      <c r="F11" s="91" t="s">
        <v>20</v>
      </c>
      <c r="I11" s="65" t="s">
        <v>87</v>
      </c>
      <c r="J11" s="91" t="s">
        <v>20</v>
      </c>
      <c r="M11" s="23"/>
    </row>
    <row r="12" spans="2:13" s="22" customFormat="1" ht="12" customHeight="1">
      <c r="B12" s="23"/>
      <c r="D12" s="65" t="s">
        <v>57</v>
      </c>
      <c r="F12" s="91" t="s">
        <v>86</v>
      </c>
      <c r="I12" s="65" t="s">
        <v>4</v>
      </c>
      <c r="J12" s="66" t="str">
        <f>'Rekapitulace stavby'!AN8</f>
        <v>11. 3. 2024</v>
      </c>
      <c r="M12" s="23"/>
    </row>
    <row r="13" spans="2:13" s="22" customFormat="1" ht="10.9" customHeight="1">
      <c r="B13" s="23"/>
      <c r="M13" s="23"/>
    </row>
    <row r="14" spans="2:13" s="22" customFormat="1" ht="12" customHeight="1">
      <c r="B14" s="23"/>
      <c r="D14" s="65" t="s">
        <v>56</v>
      </c>
      <c r="I14" s="65" t="s">
        <v>82</v>
      </c>
      <c r="J14" s="91" t="s">
        <v>20</v>
      </c>
      <c r="M14" s="23"/>
    </row>
    <row r="15" spans="2:13" s="22" customFormat="1" ht="18" customHeight="1">
      <c r="B15" s="23"/>
      <c r="E15" s="91" t="s">
        <v>14</v>
      </c>
      <c r="I15" s="65" t="s">
        <v>81</v>
      </c>
      <c r="J15" s="91" t="s">
        <v>20</v>
      </c>
      <c r="M15" s="23"/>
    </row>
    <row r="16" spans="2:13" s="22" customFormat="1" ht="6.95" customHeight="1">
      <c r="B16" s="23"/>
      <c r="M16" s="23"/>
    </row>
    <row r="17" spans="2:13" s="22" customFormat="1" ht="12" customHeight="1">
      <c r="B17" s="23"/>
      <c r="D17" s="65" t="s">
        <v>882</v>
      </c>
      <c r="I17" s="65" t="s">
        <v>82</v>
      </c>
      <c r="J17" s="213" t="str">
        <f>'Rekapitulace stavby'!AN13</f>
        <v>Vyplň údaj</v>
      </c>
      <c r="M17" s="23"/>
    </row>
    <row r="18" spans="2:13" s="22" customFormat="1" ht="18" customHeight="1">
      <c r="B18" s="23"/>
      <c r="E18" s="224" t="str">
        <f>'Rekapitulace stavby'!E14</f>
        <v>Vyplň údaj</v>
      </c>
      <c r="F18" s="172"/>
      <c r="G18" s="172"/>
      <c r="H18" s="172"/>
      <c r="I18" s="65" t="s">
        <v>81</v>
      </c>
      <c r="J18" s="213" t="str">
        <f>'Rekapitulace stavby'!AN14</f>
        <v>Vyplň údaj</v>
      </c>
      <c r="M18" s="23"/>
    </row>
    <row r="19" spans="2:13" s="22" customFormat="1" ht="6.95" customHeight="1">
      <c r="B19" s="23"/>
      <c r="M19" s="23"/>
    </row>
    <row r="20" spans="2:13" s="22" customFormat="1" ht="12" customHeight="1">
      <c r="B20" s="23"/>
      <c r="D20" s="65" t="s">
        <v>55</v>
      </c>
      <c r="I20" s="65" t="s">
        <v>82</v>
      </c>
      <c r="J20" s="91" t="s">
        <v>20</v>
      </c>
      <c r="M20" s="23"/>
    </row>
    <row r="21" spans="2:13" s="22" customFormat="1" ht="18" customHeight="1">
      <c r="B21" s="23"/>
      <c r="E21" s="91" t="s">
        <v>83</v>
      </c>
      <c r="I21" s="65" t="s">
        <v>81</v>
      </c>
      <c r="J21" s="91" t="s">
        <v>20</v>
      </c>
      <c r="M21" s="23"/>
    </row>
    <row r="22" spans="2:13" s="22" customFormat="1" ht="6.95" customHeight="1">
      <c r="B22" s="23"/>
      <c r="M22" s="23"/>
    </row>
    <row r="23" spans="2:13" s="22" customFormat="1" ht="12" customHeight="1">
      <c r="B23" s="23"/>
      <c r="D23" s="65" t="s">
        <v>53</v>
      </c>
      <c r="I23" s="65" t="s">
        <v>82</v>
      </c>
      <c r="J23" s="91" t="s">
        <v>20</v>
      </c>
      <c r="M23" s="23"/>
    </row>
    <row r="24" spans="2:13" s="22" customFormat="1" ht="18" customHeight="1">
      <c r="B24" s="23"/>
      <c r="E24" s="91" t="s">
        <v>18</v>
      </c>
      <c r="I24" s="65" t="s">
        <v>81</v>
      </c>
      <c r="J24" s="91" t="s">
        <v>20</v>
      </c>
      <c r="M24" s="23"/>
    </row>
    <row r="25" spans="2:13" s="22" customFormat="1" ht="6.95" customHeight="1">
      <c r="B25" s="23"/>
      <c r="M25" s="23"/>
    </row>
    <row r="26" spans="2:13" s="22" customFormat="1" ht="12" customHeight="1">
      <c r="B26" s="23"/>
      <c r="D26" s="65" t="s">
        <v>79</v>
      </c>
      <c r="M26" s="23"/>
    </row>
    <row r="27" spans="2:13" s="164" customFormat="1" ht="16.5" customHeight="1">
      <c r="B27" s="165"/>
      <c r="E27" s="175" t="s">
        <v>20</v>
      </c>
      <c r="F27" s="175"/>
      <c r="G27" s="175"/>
      <c r="H27" s="175"/>
      <c r="M27" s="165"/>
    </row>
    <row r="28" spans="2:13" s="22" customFormat="1" ht="6.95" customHeight="1">
      <c r="B28" s="23"/>
      <c r="M28" s="23"/>
    </row>
    <row r="29" spans="2:13" s="22" customFormat="1" ht="6.95" customHeight="1">
      <c r="B29" s="23"/>
      <c r="D29" s="55"/>
      <c r="E29" s="55"/>
      <c r="F29" s="55"/>
      <c r="G29" s="55"/>
      <c r="H29" s="55"/>
      <c r="I29" s="55"/>
      <c r="J29" s="55"/>
      <c r="K29" s="55"/>
      <c r="L29" s="55"/>
      <c r="M29" s="23"/>
    </row>
    <row r="30" spans="2:13" s="22" customFormat="1" ht="12.75">
      <c r="B30" s="23"/>
      <c r="E30" s="65" t="s">
        <v>782</v>
      </c>
      <c r="K30" s="161">
        <f>I96</f>
        <v>0</v>
      </c>
      <c r="M30" s="23"/>
    </row>
    <row r="31" spans="2:13" s="22" customFormat="1" ht="12.75">
      <c r="B31" s="23"/>
      <c r="E31" s="65" t="s">
        <v>781</v>
      </c>
      <c r="K31" s="161">
        <f>J96</f>
        <v>0</v>
      </c>
      <c r="M31" s="23"/>
    </row>
    <row r="32" spans="2:13" s="22" customFormat="1" ht="25.35" customHeight="1">
      <c r="B32" s="23"/>
      <c r="D32" s="163" t="s">
        <v>78</v>
      </c>
      <c r="K32" s="51">
        <f>ROUND(K117,0)</f>
        <v>0</v>
      </c>
      <c r="M32" s="23"/>
    </row>
    <row r="33" spans="2:13" s="22" customFormat="1" ht="6.95" customHeight="1">
      <c r="B33" s="23"/>
      <c r="D33" s="55"/>
      <c r="E33" s="55"/>
      <c r="F33" s="55"/>
      <c r="G33" s="55"/>
      <c r="H33" s="55"/>
      <c r="I33" s="55"/>
      <c r="J33" s="55"/>
      <c r="K33" s="55"/>
      <c r="L33" s="55"/>
      <c r="M33" s="23"/>
    </row>
    <row r="34" spans="2:13" s="22" customFormat="1" ht="14.45" customHeight="1">
      <c r="B34" s="23"/>
      <c r="F34" s="86" t="s">
        <v>76</v>
      </c>
      <c r="I34" s="86" t="s">
        <v>77</v>
      </c>
      <c r="K34" s="86" t="s">
        <v>75</v>
      </c>
      <c r="M34" s="23"/>
    </row>
    <row r="35" spans="2:13" s="22" customFormat="1" ht="14.45" customHeight="1">
      <c r="B35" s="23"/>
      <c r="D35" s="63" t="s">
        <v>74</v>
      </c>
      <c r="E35" s="65" t="s">
        <v>73</v>
      </c>
      <c r="F35" s="161">
        <f>ROUND((SUM(BE117:BE122)),0)</f>
        <v>0</v>
      </c>
      <c r="I35" s="162">
        <v>0.21</v>
      </c>
      <c r="K35" s="161">
        <f>ROUND(((SUM(BE117:BE122))*I35),0)</f>
        <v>0</v>
      </c>
      <c r="M35" s="23"/>
    </row>
    <row r="36" spans="2:13" s="22" customFormat="1" ht="14.45" customHeight="1">
      <c r="B36" s="23"/>
      <c r="E36" s="65" t="s">
        <v>72</v>
      </c>
      <c r="F36" s="161">
        <f>ROUND((SUM(BF117:BF122)),0)</f>
        <v>0</v>
      </c>
      <c r="I36" s="162">
        <v>0.15</v>
      </c>
      <c r="K36" s="161">
        <f>ROUND(((SUM(BF117:BF122))*I36),0)</f>
        <v>0</v>
      </c>
      <c r="M36" s="23"/>
    </row>
    <row r="37" spans="2:13" s="22" customFormat="1" ht="14.45" customHeight="1" hidden="1">
      <c r="B37" s="23"/>
      <c r="E37" s="65" t="s">
        <v>71</v>
      </c>
      <c r="F37" s="161">
        <f>ROUND((SUM(BG117:BG122)),0)</f>
        <v>0</v>
      </c>
      <c r="I37" s="162">
        <v>0.21</v>
      </c>
      <c r="K37" s="161">
        <f>0</f>
        <v>0</v>
      </c>
      <c r="M37" s="23"/>
    </row>
    <row r="38" spans="2:13" s="22" customFormat="1" ht="14.45" customHeight="1" hidden="1">
      <c r="B38" s="23"/>
      <c r="E38" s="65" t="s">
        <v>70</v>
      </c>
      <c r="F38" s="161">
        <f>ROUND((SUM(BH117:BH122)),0)</f>
        <v>0</v>
      </c>
      <c r="I38" s="162">
        <v>0.15</v>
      </c>
      <c r="K38" s="161">
        <f>0</f>
        <v>0</v>
      </c>
      <c r="M38" s="23"/>
    </row>
    <row r="39" spans="2:13" s="22" customFormat="1" ht="14.45" customHeight="1" hidden="1">
      <c r="B39" s="23"/>
      <c r="E39" s="65" t="s">
        <v>69</v>
      </c>
      <c r="F39" s="161">
        <f>ROUND((SUM(BI117:BI122)),0)</f>
        <v>0</v>
      </c>
      <c r="I39" s="162">
        <v>0</v>
      </c>
      <c r="K39" s="161">
        <f>0</f>
        <v>0</v>
      </c>
      <c r="M39" s="23"/>
    </row>
    <row r="40" spans="2:13" s="22" customFormat="1" ht="6.95" customHeight="1">
      <c r="B40" s="23"/>
      <c r="M40" s="23"/>
    </row>
    <row r="41" spans="2:13" s="22" customFormat="1" ht="25.35" customHeight="1">
      <c r="B41" s="23"/>
      <c r="C41" s="151"/>
      <c r="D41" s="160" t="s">
        <v>68</v>
      </c>
      <c r="E41" s="61"/>
      <c r="F41" s="61"/>
      <c r="G41" s="159" t="s">
        <v>67</v>
      </c>
      <c r="H41" s="158" t="s">
        <v>66</v>
      </c>
      <c r="I41" s="61"/>
      <c r="J41" s="61"/>
      <c r="K41" s="157">
        <f>SUM(K32:K39)</f>
        <v>0</v>
      </c>
      <c r="L41" s="156"/>
      <c r="M41" s="23"/>
    </row>
    <row r="42" spans="2:13" s="22" customFormat="1" ht="14.45" customHeight="1">
      <c r="B42" s="23"/>
      <c r="M42" s="23"/>
    </row>
    <row r="43" spans="2:13" ht="14.45" customHeight="1">
      <c r="B43" s="77"/>
      <c r="M43" s="77"/>
    </row>
    <row r="44" spans="2:13" ht="14.45" customHeight="1">
      <c r="B44" s="77"/>
      <c r="M44" s="77"/>
    </row>
    <row r="45" spans="2:13" ht="14.45" customHeight="1">
      <c r="B45" s="77"/>
      <c r="M45" s="77"/>
    </row>
    <row r="46" spans="2:13" ht="14.45" customHeight="1">
      <c r="B46" s="77"/>
      <c r="M46" s="77"/>
    </row>
    <row r="47" spans="2:13" ht="14.45" customHeight="1">
      <c r="B47" s="77"/>
      <c r="M47" s="77"/>
    </row>
    <row r="48" spans="2:13" ht="14.45" customHeight="1">
      <c r="B48" s="77"/>
      <c r="M48" s="77"/>
    </row>
    <row r="49" spans="2:13" ht="14.45" customHeight="1">
      <c r="B49" s="77"/>
      <c r="M49" s="77"/>
    </row>
    <row r="50" spans="2:13" s="22" customFormat="1" ht="14.45" customHeight="1">
      <c r="B50" s="23"/>
      <c r="D50" s="79" t="s">
        <v>65</v>
      </c>
      <c r="E50" s="78"/>
      <c r="F50" s="78"/>
      <c r="G50" s="79" t="s">
        <v>64</v>
      </c>
      <c r="H50" s="78"/>
      <c r="I50" s="78"/>
      <c r="J50" s="78"/>
      <c r="K50" s="78"/>
      <c r="L50" s="78"/>
      <c r="M50" s="23"/>
    </row>
    <row r="51" spans="2:13" ht="12.75">
      <c r="B51" s="77"/>
      <c r="M51" s="77"/>
    </row>
    <row r="52" spans="2:13" ht="12.75">
      <c r="B52" s="77"/>
      <c r="M52" s="77"/>
    </row>
    <row r="53" spans="2:13" ht="12.75">
      <c r="B53" s="77"/>
      <c r="M53" s="77"/>
    </row>
    <row r="54" spans="2:13" ht="12.75">
      <c r="B54" s="77"/>
      <c r="M54" s="77"/>
    </row>
    <row r="55" spans="2:13" ht="12.75">
      <c r="B55" s="77"/>
      <c r="M55" s="77"/>
    </row>
    <row r="56" spans="2:13" ht="12.75">
      <c r="B56" s="77"/>
      <c r="M56" s="77"/>
    </row>
    <row r="57" spans="2:13" ht="12.75">
      <c r="B57" s="77"/>
      <c r="M57" s="77"/>
    </row>
    <row r="58" spans="2:13" ht="12.75">
      <c r="B58" s="77"/>
      <c r="M58" s="77"/>
    </row>
    <row r="59" spans="2:13" ht="12.75">
      <c r="B59" s="77"/>
      <c r="M59" s="77"/>
    </row>
    <row r="60" spans="2:13" ht="12.75">
      <c r="B60" s="77"/>
      <c r="M60" s="77"/>
    </row>
    <row r="61" spans="2:13" s="22" customFormat="1" ht="12.75">
      <c r="B61" s="23"/>
      <c r="D61" s="76" t="s">
        <v>62</v>
      </c>
      <c r="E61" s="75"/>
      <c r="F61" s="155" t="s">
        <v>61</v>
      </c>
      <c r="G61" s="76" t="s">
        <v>62</v>
      </c>
      <c r="H61" s="75"/>
      <c r="I61" s="75"/>
      <c r="J61" s="154" t="s">
        <v>61</v>
      </c>
      <c r="K61" s="75"/>
      <c r="L61" s="75"/>
      <c r="M61" s="23"/>
    </row>
    <row r="62" spans="2:13" ht="12.75">
      <c r="B62" s="77"/>
      <c r="M62" s="77"/>
    </row>
    <row r="63" spans="2:13" ht="12.75">
      <c r="B63" s="77"/>
      <c r="M63" s="77"/>
    </row>
    <row r="64" spans="2:13" ht="12.75">
      <c r="B64" s="77"/>
      <c r="M64" s="77"/>
    </row>
    <row r="65" spans="2:13" s="22" customFormat="1" ht="12.75">
      <c r="B65" s="23"/>
      <c r="D65" s="79" t="s">
        <v>63</v>
      </c>
      <c r="E65" s="78"/>
      <c r="F65" s="78"/>
      <c r="G65" s="79" t="s">
        <v>883</v>
      </c>
      <c r="H65" s="78"/>
      <c r="I65" s="78"/>
      <c r="J65" s="78"/>
      <c r="K65" s="78"/>
      <c r="L65" s="78"/>
      <c r="M65" s="23"/>
    </row>
    <row r="66" spans="2:13" ht="12.75">
      <c r="B66" s="77"/>
      <c r="M66" s="77"/>
    </row>
    <row r="67" spans="2:13" ht="12.75">
      <c r="B67" s="77"/>
      <c r="M67" s="77"/>
    </row>
    <row r="68" spans="2:13" ht="12.75">
      <c r="B68" s="77"/>
      <c r="M68" s="77"/>
    </row>
    <row r="69" spans="2:13" ht="12.75">
      <c r="B69" s="77"/>
      <c r="M69" s="77"/>
    </row>
    <row r="70" spans="2:13" ht="12.75">
      <c r="B70" s="77"/>
      <c r="M70" s="77"/>
    </row>
    <row r="71" spans="2:13" ht="12.75">
      <c r="B71" s="77"/>
      <c r="M71" s="77"/>
    </row>
    <row r="72" spans="2:13" ht="12.75">
      <c r="B72" s="77"/>
      <c r="M72" s="77"/>
    </row>
    <row r="73" spans="2:13" ht="12.75">
      <c r="B73" s="77"/>
      <c r="M73" s="77"/>
    </row>
    <row r="74" spans="2:13" ht="12.75">
      <c r="B74" s="77"/>
      <c r="M74" s="77"/>
    </row>
    <row r="75" spans="2:13" ht="12.75">
      <c r="B75" s="77"/>
      <c r="M75" s="77"/>
    </row>
    <row r="76" spans="2:13" s="22" customFormat="1" ht="12.75">
      <c r="B76" s="23"/>
      <c r="D76" s="76" t="s">
        <v>62</v>
      </c>
      <c r="E76" s="75"/>
      <c r="F76" s="155" t="s">
        <v>61</v>
      </c>
      <c r="G76" s="76" t="s">
        <v>62</v>
      </c>
      <c r="H76" s="75"/>
      <c r="I76" s="75"/>
      <c r="J76" s="154" t="s">
        <v>61</v>
      </c>
      <c r="K76" s="75"/>
      <c r="L76" s="75"/>
      <c r="M76" s="23"/>
    </row>
    <row r="77" spans="2:13" s="22" customFormat="1" ht="14.45" customHeight="1">
      <c r="B77" s="25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3"/>
    </row>
    <row r="81" spans="2:13" s="22" customFormat="1" ht="6.95" customHeight="1" hidden="1">
      <c r="B81" s="74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23"/>
    </row>
    <row r="82" spans="2:13" s="22" customFormat="1" ht="24.95" customHeight="1" hidden="1">
      <c r="B82" s="23"/>
      <c r="C82" s="72" t="s">
        <v>780</v>
      </c>
      <c r="M82" s="23"/>
    </row>
    <row r="83" spans="2:13" s="22" customFormat="1" ht="6.95" customHeight="1" hidden="1">
      <c r="B83" s="23"/>
      <c r="M83" s="23"/>
    </row>
    <row r="84" spans="2:13" s="22" customFormat="1" ht="12" customHeight="1" hidden="1">
      <c r="B84" s="23"/>
      <c r="C84" s="65" t="s">
        <v>58</v>
      </c>
      <c r="M84" s="23"/>
    </row>
    <row r="85" spans="2:13" s="22" customFormat="1" ht="16.5" customHeight="1" hidden="1">
      <c r="B85" s="23"/>
      <c r="E85" s="205" t="str">
        <f>E7</f>
        <v>Rekonstrukce elektroinstalace - budova H, jesle FM</v>
      </c>
      <c r="F85" s="206"/>
      <c r="G85" s="206"/>
      <c r="H85" s="206"/>
      <c r="M85" s="23"/>
    </row>
    <row r="86" spans="2:13" s="22" customFormat="1" ht="12" customHeight="1" hidden="1">
      <c r="B86" s="23"/>
      <c r="C86" s="65" t="s">
        <v>766</v>
      </c>
      <c r="M86" s="23"/>
    </row>
    <row r="87" spans="2:13" s="22" customFormat="1" ht="16.5" customHeight="1" hidden="1">
      <c r="B87" s="23"/>
      <c r="E87" s="198" t="str">
        <f>E9</f>
        <v xml:space="preserve">VRN - Vedlejší rozpočtové náklady </v>
      </c>
      <c r="F87" s="207"/>
      <c r="G87" s="207"/>
      <c r="H87" s="207"/>
      <c r="M87" s="23"/>
    </row>
    <row r="88" spans="2:13" s="22" customFormat="1" ht="6.95" customHeight="1" hidden="1">
      <c r="B88" s="23"/>
      <c r="M88" s="23"/>
    </row>
    <row r="89" spans="2:13" s="22" customFormat="1" ht="12" customHeight="1" hidden="1">
      <c r="B89" s="23"/>
      <c r="C89" s="65" t="s">
        <v>57</v>
      </c>
      <c r="F89" s="91" t="str">
        <f>F12</f>
        <v xml:space="preserve"> </v>
      </c>
      <c r="I89" s="65" t="s">
        <v>4</v>
      </c>
      <c r="J89" s="66" t="str">
        <f>IF(J12="","",J12)</f>
        <v>11. 3. 2024</v>
      </c>
      <c r="M89" s="23"/>
    </row>
    <row r="90" spans="2:13" s="22" customFormat="1" ht="6.95" customHeight="1" hidden="1">
      <c r="B90" s="23"/>
      <c r="M90" s="23"/>
    </row>
    <row r="91" spans="2:13" s="22" customFormat="1" ht="15.2" customHeight="1" hidden="1">
      <c r="B91" s="23"/>
      <c r="C91" s="65" t="s">
        <v>56</v>
      </c>
      <c r="F91" s="91" t="str">
        <f>E15</f>
        <v>statutární město Frýdek - Místek</v>
      </c>
      <c r="I91" s="65" t="s">
        <v>55</v>
      </c>
      <c r="J91" s="89" t="str">
        <f>E21</f>
        <v>kolektiv TPe</v>
      </c>
      <c r="M91" s="23"/>
    </row>
    <row r="92" spans="2:13" s="22" customFormat="1" ht="15.2" customHeight="1" hidden="1">
      <c r="B92" s="23"/>
      <c r="C92" s="65" t="s">
        <v>882</v>
      </c>
      <c r="F92" s="91" t="str">
        <f>IF(E18="","",E18)</f>
        <v>Vyplň údaj</v>
      </c>
      <c r="I92" s="65" t="s">
        <v>53</v>
      </c>
      <c r="J92" s="89" t="str">
        <f>E24</f>
        <v>Pavlína Chmielová</v>
      </c>
      <c r="M92" s="23"/>
    </row>
    <row r="93" spans="2:13" s="22" customFormat="1" ht="10.35" customHeight="1" hidden="1">
      <c r="B93" s="23"/>
      <c r="M93" s="23"/>
    </row>
    <row r="94" spans="2:13" s="22" customFormat="1" ht="29.25" customHeight="1" hidden="1">
      <c r="B94" s="23"/>
      <c r="C94" s="153" t="s">
        <v>779</v>
      </c>
      <c r="D94" s="151"/>
      <c r="E94" s="151"/>
      <c r="F94" s="151"/>
      <c r="G94" s="151"/>
      <c r="H94" s="151"/>
      <c r="I94" s="152" t="s">
        <v>778</v>
      </c>
      <c r="J94" s="152" t="s">
        <v>777</v>
      </c>
      <c r="K94" s="152" t="s">
        <v>760</v>
      </c>
      <c r="L94" s="151"/>
      <c r="M94" s="23"/>
    </row>
    <row r="95" spans="2:13" s="22" customFormat="1" ht="10.35" customHeight="1" hidden="1">
      <c r="B95" s="23"/>
      <c r="M95" s="23"/>
    </row>
    <row r="96" spans="2:47" s="22" customFormat="1" ht="22.9" customHeight="1" hidden="1">
      <c r="B96" s="23"/>
      <c r="C96" s="150" t="s">
        <v>776</v>
      </c>
      <c r="I96" s="51">
        <f>Q117</f>
        <v>0</v>
      </c>
      <c r="J96" s="51">
        <f>R117</f>
        <v>0</v>
      </c>
      <c r="K96" s="51">
        <f>K117</f>
        <v>0</v>
      </c>
      <c r="M96" s="23"/>
      <c r="AU96" s="90" t="s">
        <v>748</v>
      </c>
    </row>
    <row r="97" spans="2:13" s="145" customFormat="1" ht="24.95" customHeight="1" hidden="1">
      <c r="B97" s="146"/>
      <c r="D97" s="149" t="s">
        <v>800</v>
      </c>
      <c r="E97" s="148"/>
      <c r="F97" s="148"/>
      <c r="G97" s="148"/>
      <c r="H97" s="148"/>
      <c r="I97" s="147">
        <f>Q118</f>
        <v>0</v>
      </c>
      <c r="J97" s="147">
        <f>R118</f>
        <v>0</v>
      </c>
      <c r="K97" s="147">
        <f>K118</f>
        <v>0</v>
      </c>
      <c r="M97" s="146"/>
    </row>
    <row r="98" spans="2:13" s="22" customFormat="1" ht="21.75" customHeight="1" hidden="1">
      <c r="B98" s="23"/>
      <c r="M98" s="23"/>
    </row>
    <row r="99" spans="2:13" s="22" customFormat="1" ht="6.95" customHeight="1" hidden="1">
      <c r="B99" s="25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3"/>
    </row>
    <row r="100" ht="12.75" hidden="1"/>
    <row r="101" ht="12.75" hidden="1"/>
    <row r="102" ht="12.75" hidden="1"/>
    <row r="103" spans="2:13" s="22" customFormat="1" ht="6.95" customHeight="1">
      <c r="B103" s="74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23"/>
    </row>
    <row r="104" spans="2:13" s="22" customFormat="1" ht="24.95" customHeight="1">
      <c r="B104" s="23"/>
      <c r="C104" s="72" t="s">
        <v>767</v>
      </c>
      <c r="M104" s="23"/>
    </row>
    <row r="105" spans="2:13" s="22" customFormat="1" ht="6.95" customHeight="1">
      <c r="B105" s="23"/>
      <c r="M105" s="23"/>
    </row>
    <row r="106" spans="2:13" s="22" customFormat="1" ht="12" customHeight="1">
      <c r="B106" s="23"/>
      <c r="C106" s="65" t="s">
        <v>58</v>
      </c>
      <c r="M106" s="23"/>
    </row>
    <row r="107" spans="2:13" s="22" customFormat="1" ht="16.5" customHeight="1">
      <c r="B107" s="23"/>
      <c r="E107" s="205" t="str">
        <f>E7</f>
        <v>Rekonstrukce elektroinstalace - budova H, jesle FM</v>
      </c>
      <c r="F107" s="206"/>
      <c r="G107" s="206"/>
      <c r="H107" s="206"/>
      <c r="M107" s="23"/>
    </row>
    <row r="108" spans="2:13" s="22" customFormat="1" ht="12" customHeight="1">
      <c r="B108" s="23"/>
      <c r="C108" s="65" t="s">
        <v>766</v>
      </c>
      <c r="M108" s="23"/>
    </row>
    <row r="109" spans="2:13" s="22" customFormat="1" ht="16.5" customHeight="1">
      <c r="B109" s="23"/>
      <c r="E109" s="198" t="str">
        <f>E9</f>
        <v xml:space="preserve">VRN - Vedlejší rozpočtové náklady </v>
      </c>
      <c r="F109" s="207"/>
      <c r="G109" s="207"/>
      <c r="H109" s="207"/>
      <c r="M109" s="23"/>
    </row>
    <row r="110" spans="2:13" s="22" customFormat="1" ht="6.95" customHeight="1">
      <c r="B110" s="23"/>
      <c r="M110" s="23"/>
    </row>
    <row r="111" spans="2:13" s="22" customFormat="1" ht="12" customHeight="1">
      <c r="B111" s="23"/>
      <c r="C111" s="65" t="s">
        <v>57</v>
      </c>
      <c r="F111" s="91" t="str">
        <f>F12</f>
        <v xml:space="preserve"> </v>
      </c>
      <c r="I111" s="65" t="s">
        <v>4</v>
      </c>
      <c r="J111" s="66" t="str">
        <f>IF(J12="","",J12)</f>
        <v>11. 3. 2024</v>
      </c>
      <c r="M111" s="23"/>
    </row>
    <row r="112" spans="2:13" s="22" customFormat="1" ht="6.95" customHeight="1">
      <c r="B112" s="23"/>
      <c r="M112" s="23"/>
    </row>
    <row r="113" spans="2:13" s="22" customFormat="1" ht="15.2" customHeight="1">
      <c r="B113" s="23"/>
      <c r="C113" s="65" t="s">
        <v>56</v>
      </c>
      <c r="F113" s="91" t="str">
        <f>E15</f>
        <v>statutární město Frýdek - Místek</v>
      </c>
      <c r="I113" s="65" t="s">
        <v>55</v>
      </c>
      <c r="J113" s="89" t="str">
        <f>E21</f>
        <v>kolektiv TPe</v>
      </c>
      <c r="M113" s="23"/>
    </row>
    <row r="114" spans="2:13" s="22" customFormat="1" ht="15.2" customHeight="1">
      <c r="B114" s="23"/>
      <c r="C114" s="65" t="s">
        <v>882</v>
      </c>
      <c r="F114" s="91" t="str">
        <f>IF(E18="","",E18)</f>
        <v>Vyplň údaj</v>
      </c>
      <c r="I114" s="65" t="s">
        <v>53</v>
      </c>
      <c r="J114" s="89" t="str">
        <f>E24</f>
        <v>Pavlína Chmielová</v>
      </c>
      <c r="M114" s="23"/>
    </row>
    <row r="115" spans="2:13" s="22" customFormat="1" ht="10.35" customHeight="1">
      <c r="B115" s="23"/>
      <c r="M115" s="23"/>
    </row>
    <row r="116" spans="2:24" s="139" customFormat="1" ht="29.25" customHeight="1">
      <c r="B116" s="140"/>
      <c r="C116" s="144" t="s">
        <v>765</v>
      </c>
      <c r="D116" s="143" t="s">
        <v>48</v>
      </c>
      <c r="E116" s="143" t="s">
        <v>52</v>
      </c>
      <c r="F116" s="143" t="s">
        <v>51</v>
      </c>
      <c r="G116" s="143" t="s">
        <v>764</v>
      </c>
      <c r="H116" s="143" t="s">
        <v>763</v>
      </c>
      <c r="I116" s="143" t="s">
        <v>762</v>
      </c>
      <c r="J116" s="143" t="s">
        <v>761</v>
      </c>
      <c r="K116" s="142" t="s">
        <v>760</v>
      </c>
      <c r="L116" s="141" t="s">
        <v>759</v>
      </c>
      <c r="M116" s="140"/>
      <c r="N116" s="59" t="s">
        <v>20</v>
      </c>
      <c r="O116" s="58" t="s">
        <v>74</v>
      </c>
      <c r="P116" s="58" t="s">
        <v>758</v>
      </c>
      <c r="Q116" s="58" t="s">
        <v>757</v>
      </c>
      <c r="R116" s="58" t="s">
        <v>756</v>
      </c>
      <c r="S116" s="58" t="s">
        <v>755</v>
      </c>
      <c r="T116" s="58" t="s">
        <v>754</v>
      </c>
      <c r="U116" s="58" t="s">
        <v>753</v>
      </c>
      <c r="V116" s="58" t="s">
        <v>752</v>
      </c>
      <c r="W116" s="58" t="s">
        <v>751</v>
      </c>
      <c r="X116" s="57" t="s">
        <v>750</v>
      </c>
    </row>
    <row r="117" spans="2:63" s="22" customFormat="1" ht="22.9" customHeight="1">
      <c r="B117" s="23"/>
      <c r="C117" s="53" t="s">
        <v>749</v>
      </c>
      <c r="K117" s="138">
        <f>BK117</f>
        <v>0</v>
      </c>
      <c r="M117" s="23"/>
      <c r="N117" s="56"/>
      <c r="O117" s="55"/>
      <c r="P117" s="55"/>
      <c r="Q117" s="137">
        <f>Q118</f>
        <v>0</v>
      </c>
      <c r="R117" s="137">
        <f>R118</f>
        <v>0</v>
      </c>
      <c r="S117" s="55"/>
      <c r="T117" s="136">
        <f>T118</f>
        <v>0</v>
      </c>
      <c r="U117" s="55"/>
      <c r="V117" s="136">
        <f>V118</f>
        <v>0</v>
      </c>
      <c r="W117" s="55"/>
      <c r="X117" s="135">
        <f>X118</f>
        <v>0</v>
      </c>
      <c r="AT117" s="90" t="s">
        <v>32</v>
      </c>
      <c r="AU117" s="90" t="s">
        <v>748</v>
      </c>
      <c r="BK117" s="134">
        <f>BK118</f>
        <v>0</v>
      </c>
    </row>
    <row r="118" spans="2:63" s="123" customFormat="1" ht="25.9" customHeight="1">
      <c r="B118" s="131"/>
      <c r="D118" s="125" t="s">
        <v>32</v>
      </c>
      <c r="E118" s="133" t="s">
        <v>25</v>
      </c>
      <c r="F118" s="133" t="s">
        <v>799</v>
      </c>
      <c r="I118" s="223"/>
      <c r="J118" s="223"/>
      <c r="K118" s="132">
        <f>BK118</f>
        <v>0</v>
      </c>
      <c r="M118" s="131"/>
      <c r="N118" s="130"/>
      <c r="Q118" s="129">
        <f>SUM(Q119:Q122)</f>
        <v>0</v>
      </c>
      <c r="R118" s="129">
        <f>SUM(R119:R122)</f>
        <v>0</v>
      </c>
      <c r="T118" s="128">
        <f>SUM(T119:T122)</f>
        <v>0</v>
      </c>
      <c r="V118" s="128">
        <f>SUM(V119:V122)</f>
        <v>0</v>
      </c>
      <c r="X118" s="127">
        <f>SUM(X119:X122)</f>
        <v>0</v>
      </c>
      <c r="AR118" s="125" t="s">
        <v>224</v>
      </c>
      <c r="AT118" s="126" t="s">
        <v>32</v>
      </c>
      <c r="AU118" s="126" t="s">
        <v>31</v>
      </c>
      <c r="AY118" s="125" t="s">
        <v>100</v>
      </c>
      <c r="BK118" s="124">
        <f>SUM(BK119:BK122)</f>
        <v>0</v>
      </c>
    </row>
    <row r="119" spans="2:65" s="22" customFormat="1" ht="16.5" customHeight="1">
      <c r="B119" s="23"/>
      <c r="C119" s="110" t="s">
        <v>22</v>
      </c>
      <c r="D119" s="110" t="s">
        <v>101</v>
      </c>
      <c r="E119" s="109" t="s">
        <v>798</v>
      </c>
      <c r="F119" s="108" t="s">
        <v>797</v>
      </c>
      <c r="G119" s="107" t="s">
        <v>790</v>
      </c>
      <c r="H119" s="106">
        <v>1</v>
      </c>
      <c r="I119" s="218"/>
      <c r="J119" s="218"/>
      <c r="K119" s="105">
        <f>ROUND(P119*H119,1)</f>
        <v>0</v>
      </c>
      <c r="L119" s="104"/>
      <c r="M119" s="23"/>
      <c r="N119" s="220" t="s">
        <v>20</v>
      </c>
      <c r="O119" s="114" t="s">
        <v>73</v>
      </c>
      <c r="P119" s="113">
        <f>I119+J119</f>
        <v>0</v>
      </c>
      <c r="Q119" s="113">
        <f>ROUND(I119*H119,1)</f>
        <v>0</v>
      </c>
      <c r="R119" s="113">
        <f>ROUND(J119*H119,1)</f>
        <v>0</v>
      </c>
      <c r="T119" s="112">
        <f>S119*H119</f>
        <v>0</v>
      </c>
      <c r="U119" s="112">
        <v>0</v>
      </c>
      <c r="V119" s="112">
        <f>U119*H119</f>
        <v>0</v>
      </c>
      <c r="W119" s="112">
        <v>0</v>
      </c>
      <c r="X119" s="111">
        <f>W119*H119</f>
        <v>0</v>
      </c>
      <c r="AR119" s="98" t="s">
        <v>789</v>
      </c>
      <c r="AT119" s="98" t="s">
        <v>101</v>
      </c>
      <c r="AU119" s="98" t="s">
        <v>22</v>
      </c>
      <c r="AY119" s="90" t="s">
        <v>100</v>
      </c>
      <c r="BE119" s="99">
        <f>IF(O119="základní",K119,0)</f>
        <v>0</v>
      </c>
      <c r="BF119" s="99">
        <f>IF(O119="snížená",K119,0)</f>
        <v>0</v>
      </c>
      <c r="BG119" s="99">
        <f>IF(O119="zákl. přenesená",K119,0)</f>
        <v>0</v>
      </c>
      <c r="BH119" s="99">
        <f>IF(O119="sníž. přenesená",K119,0)</f>
        <v>0</v>
      </c>
      <c r="BI119" s="99">
        <f>IF(O119="nulová",K119,0)</f>
        <v>0</v>
      </c>
      <c r="BJ119" s="90" t="s">
        <v>22</v>
      </c>
      <c r="BK119" s="99">
        <f>ROUND(P119*H119,1)</f>
        <v>0</v>
      </c>
      <c r="BL119" s="90" t="s">
        <v>789</v>
      </c>
      <c r="BM119" s="98" t="s">
        <v>796</v>
      </c>
    </row>
    <row r="120" spans="2:65" s="22" customFormat="1" ht="16.5" customHeight="1">
      <c r="B120" s="23"/>
      <c r="C120" s="110" t="s">
        <v>19</v>
      </c>
      <c r="D120" s="110" t="s">
        <v>101</v>
      </c>
      <c r="E120" s="109" t="s">
        <v>795</v>
      </c>
      <c r="F120" s="108" t="s">
        <v>794</v>
      </c>
      <c r="G120" s="107" t="s">
        <v>790</v>
      </c>
      <c r="H120" s="106">
        <v>1</v>
      </c>
      <c r="I120" s="218"/>
      <c r="J120" s="218"/>
      <c r="K120" s="105">
        <f>ROUND(P120*H120,1)</f>
        <v>0</v>
      </c>
      <c r="L120" s="104"/>
      <c r="M120" s="23"/>
      <c r="N120" s="220" t="s">
        <v>20</v>
      </c>
      <c r="O120" s="114" t="s">
        <v>73</v>
      </c>
      <c r="P120" s="113">
        <f>I120+J120</f>
        <v>0</v>
      </c>
      <c r="Q120" s="113">
        <f>ROUND(I120*H120,1)</f>
        <v>0</v>
      </c>
      <c r="R120" s="113">
        <f>ROUND(J120*H120,1)</f>
        <v>0</v>
      </c>
      <c r="T120" s="112">
        <f>S120*H120</f>
        <v>0</v>
      </c>
      <c r="U120" s="112">
        <v>0</v>
      </c>
      <c r="V120" s="112">
        <f>U120*H120</f>
        <v>0</v>
      </c>
      <c r="W120" s="112">
        <v>0</v>
      </c>
      <c r="X120" s="111">
        <f>W120*H120</f>
        <v>0</v>
      </c>
      <c r="AR120" s="98" t="s">
        <v>789</v>
      </c>
      <c r="AT120" s="98" t="s">
        <v>101</v>
      </c>
      <c r="AU120" s="98" t="s">
        <v>22</v>
      </c>
      <c r="AY120" s="90" t="s">
        <v>100</v>
      </c>
      <c r="BE120" s="99">
        <f>IF(O120="základní",K120,0)</f>
        <v>0</v>
      </c>
      <c r="BF120" s="99">
        <f>IF(O120="snížená",K120,0)</f>
        <v>0</v>
      </c>
      <c r="BG120" s="99">
        <f>IF(O120="zákl. přenesená",K120,0)</f>
        <v>0</v>
      </c>
      <c r="BH120" s="99">
        <f>IF(O120="sníž. přenesená",K120,0)</f>
        <v>0</v>
      </c>
      <c r="BI120" s="99">
        <f>IF(O120="nulová",K120,0)</f>
        <v>0</v>
      </c>
      <c r="BJ120" s="90" t="s">
        <v>22</v>
      </c>
      <c r="BK120" s="99">
        <f>ROUND(P120*H120,1)</f>
        <v>0</v>
      </c>
      <c r="BL120" s="90" t="s">
        <v>789</v>
      </c>
      <c r="BM120" s="98" t="s">
        <v>793</v>
      </c>
    </row>
    <row r="121" spans="2:65" s="22" customFormat="1" ht="16.5" customHeight="1">
      <c r="B121" s="23"/>
      <c r="C121" s="110" t="s">
        <v>224</v>
      </c>
      <c r="D121" s="110" t="s">
        <v>101</v>
      </c>
      <c r="E121" s="109" t="s">
        <v>792</v>
      </c>
      <c r="F121" s="108" t="s">
        <v>791</v>
      </c>
      <c r="G121" s="107" t="s">
        <v>790</v>
      </c>
      <c r="H121" s="106">
        <v>1</v>
      </c>
      <c r="I121" s="218"/>
      <c r="J121" s="218"/>
      <c r="K121" s="105">
        <f>ROUND(P121*H121,1)</f>
        <v>0</v>
      </c>
      <c r="L121" s="104"/>
      <c r="M121" s="23"/>
      <c r="N121" s="220" t="s">
        <v>20</v>
      </c>
      <c r="O121" s="114" t="s">
        <v>73</v>
      </c>
      <c r="P121" s="113">
        <f>I121+J121</f>
        <v>0</v>
      </c>
      <c r="Q121" s="113">
        <f>ROUND(I121*H121,1)</f>
        <v>0</v>
      </c>
      <c r="R121" s="113">
        <f>ROUND(J121*H121,1)</f>
        <v>0</v>
      </c>
      <c r="T121" s="112">
        <f>S121*H121</f>
        <v>0</v>
      </c>
      <c r="U121" s="112">
        <v>0</v>
      </c>
      <c r="V121" s="112">
        <f>U121*H121</f>
        <v>0</v>
      </c>
      <c r="W121" s="112">
        <v>0</v>
      </c>
      <c r="X121" s="111">
        <f>W121*H121</f>
        <v>0</v>
      </c>
      <c r="AR121" s="98" t="s">
        <v>789</v>
      </c>
      <c r="AT121" s="98" t="s">
        <v>101</v>
      </c>
      <c r="AU121" s="98" t="s">
        <v>22</v>
      </c>
      <c r="AY121" s="90" t="s">
        <v>100</v>
      </c>
      <c r="BE121" s="99">
        <f>IF(O121="základní",K121,0)</f>
        <v>0</v>
      </c>
      <c r="BF121" s="99">
        <f>IF(O121="snížená",K121,0)</f>
        <v>0</v>
      </c>
      <c r="BG121" s="99">
        <f>IF(O121="zákl. přenesená",K121,0)</f>
        <v>0</v>
      </c>
      <c r="BH121" s="99">
        <f>IF(O121="sníž. přenesená",K121,0)</f>
        <v>0</v>
      </c>
      <c r="BI121" s="99">
        <f>IF(O121="nulová",K121,0)</f>
        <v>0</v>
      </c>
      <c r="BJ121" s="90" t="s">
        <v>22</v>
      </c>
      <c r="BK121" s="99">
        <f>ROUND(P121*H121,1)</f>
        <v>0</v>
      </c>
      <c r="BL121" s="90" t="s">
        <v>789</v>
      </c>
      <c r="BM121" s="98" t="s">
        <v>788</v>
      </c>
    </row>
    <row r="122" spans="2:65" s="22" customFormat="1" ht="16.5" customHeight="1">
      <c r="B122" s="23"/>
      <c r="C122" s="110" t="s">
        <v>736</v>
      </c>
      <c r="D122" s="110" t="s">
        <v>101</v>
      </c>
      <c r="E122" s="109" t="s">
        <v>25</v>
      </c>
      <c r="F122" s="108" t="s">
        <v>787</v>
      </c>
      <c r="G122" s="107" t="s">
        <v>786</v>
      </c>
      <c r="H122" s="106">
        <v>1</v>
      </c>
      <c r="I122" s="218"/>
      <c r="J122" s="218"/>
      <c r="K122" s="105">
        <f>ROUND(P122*H122,1)</f>
        <v>0</v>
      </c>
      <c r="L122" s="104"/>
      <c r="M122" s="23"/>
      <c r="N122" s="217" t="s">
        <v>20</v>
      </c>
      <c r="O122" s="103" t="s">
        <v>73</v>
      </c>
      <c r="P122" s="102">
        <f>I122+J122</f>
        <v>0</v>
      </c>
      <c r="Q122" s="102">
        <f>ROUND(I122*H122,1)</f>
        <v>0</v>
      </c>
      <c r="R122" s="102">
        <f>ROUND(J122*H122,1)</f>
        <v>0</v>
      </c>
      <c r="S122" s="216"/>
      <c r="T122" s="101">
        <f>S122*H122</f>
        <v>0</v>
      </c>
      <c r="U122" s="101">
        <v>0</v>
      </c>
      <c r="V122" s="101">
        <f>U122*H122</f>
        <v>0</v>
      </c>
      <c r="W122" s="101">
        <v>0</v>
      </c>
      <c r="X122" s="100">
        <f>W122*H122</f>
        <v>0</v>
      </c>
      <c r="AR122" s="98" t="s">
        <v>143</v>
      </c>
      <c r="AT122" s="98" t="s">
        <v>101</v>
      </c>
      <c r="AU122" s="98" t="s">
        <v>22</v>
      </c>
      <c r="AY122" s="90" t="s">
        <v>100</v>
      </c>
      <c r="BE122" s="99">
        <f>IF(O122="základní",K122,0)</f>
        <v>0</v>
      </c>
      <c r="BF122" s="99">
        <f>IF(O122="snížená",K122,0)</f>
        <v>0</v>
      </c>
      <c r="BG122" s="99">
        <f>IF(O122="zákl. přenesená",K122,0)</f>
        <v>0</v>
      </c>
      <c r="BH122" s="99">
        <f>IF(O122="sníž. přenesená",K122,0)</f>
        <v>0</v>
      </c>
      <c r="BI122" s="99">
        <f>IF(O122="nulová",K122,0)</f>
        <v>0</v>
      </c>
      <c r="BJ122" s="90" t="s">
        <v>22</v>
      </c>
      <c r="BK122" s="99">
        <f>ROUND(P122*H122,1)</f>
        <v>0</v>
      </c>
      <c r="BL122" s="90" t="s">
        <v>143</v>
      </c>
      <c r="BM122" s="98" t="s">
        <v>785</v>
      </c>
    </row>
    <row r="123" spans="2:13" s="22" customFormat="1" ht="6.95" customHeight="1">
      <c r="B123" s="25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3"/>
    </row>
  </sheetData>
  <sheetProtection algorithmName="SHA-512" hashValue="BN94RGQUehksKew2qDDUq7X/PqdlOxAjz5m2U7m7NeH/AJ49ttdvqihRw9CMakTou3Tu4XJcpsOClwR7PDZT9g==" saltValue="sTpWx5UC6yIPYLAfoQY2vSmNpIiw1Tk5MmcR6TbGFjZpZ4EDOEOdEWRkmD9RG6bbpyG8BuNE0Rz3tBUeqBMBlQ==" spinCount="100000" sheet="1" objects="1" scenarios="1" formatColumns="0" formatRows="0" autoFilter="0"/>
  <autoFilter ref="C116:L122"/>
  <mergeCells count="9">
    <mergeCell ref="E87:H87"/>
    <mergeCell ref="E107:H107"/>
    <mergeCell ref="E109:H109"/>
    <mergeCell ref="M2:Z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1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TŘINECKÁ PROJEKCE,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Chmielová Pavlína</dc:creator>
  <cp:keywords/>
  <dc:description/>
  <cp:lastModifiedBy>Chmielová Pavlína</cp:lastModifiedBy>
  <cp:lastPrinted>2024-03-12T05:19:04Z</cp:lastPrinted>
  <dcterms:created xsi:type="dcterms:W3CDTF">2014-12-04T15:28:04Z</dcterms:created>
  <dcterms:modified xsi:type="dcterms:W3CDTF">2024-03-12T05:20:20Z</dcterms:modified>
  <cp:category/>
  <cp:version/>
  <cp:contentType/>
  <cp:contentStatus/>
</cp:coreProperties>
</file>